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0F0F5954-650F-4016-8A69-7B5884D550EE}" xr6:coauthVersionLast="45" xr6:coauthVersionMax="45" xr10:uidLastSave="{00000000-0000-0000-0000-000000000000}"/>
  <bookViews>
    <workbookView xWindow="-120" yWindow="-120" windowWidth="20730" windowHeight="11040" xr2:uid="{00000000-000D-0000-FFFF-FFFF00000000}"/>
  </bookViews>
  <sheets>
    <sheet name="Dashboard" sheetId="5" r:id="rId1"/>
    <sheet name="Data" sheetId="1" r:id="rId2"/>
    <sheet name="Analysis" sheetId="3" r:id="rId3"/>
    <sheet name="Cost &amp; Revenue" sheetId="2" r:id="rId4"/>
  </sheets>
  <definedNames>
    <definedName name="_xlnm._FilterDatabase" localSheetId="2" hidden="1">Analysis!$I$33:$AG$155</definedName>
    <definedName name="_xlnm._FilterDatabase" localSheetId="1" hidden="1">Data!$A$1:$S$211</definedName>
  </definedNames>
  <calcPr calcId="191029"/>
</workbook>
</file>

<file path=xl/calcChain.xml><?xml version="1.0" encoding="utf-8"?>
<calcChain xmlns="http://schemas.openxmlformats.org/spreadsheetml/2006/main">
  <c r="B27" i="2" l="1"/>
  <c r="O3" i="1" l="1"/>
  <c r="N3" i="1" s="1"/>
  <c r="O4" i="1"/>
  <c r="N4" i="1" s="1"/>
  <c r="O5" i="1"/>
  <c r="N5" i="1" s="1"/>
  <c r="O6" i="1"/>
  <c r="N6" i="1" s="1"/>
  <c r="O7" i="1"/>
  <c r="N7" i="1" s="1"/>
  <c r="O8" i="1"/>
  <c r="N8" i="1" s="1"/>
  <c r="O9" i="1"/>
  <c r="N9" i="1" s="1"/>
  <c r="O10" i="1"/>
  <c r="N10" i="1" s="1"/>
  <c r="O11" i="1"/>
  <c r="N11" i="1" s="1"/>
  <c r="O12" i="1"/>
  <c r="N12" i="1" s="1"/>
  <c r="O13" i="1"/>
  <c r="N13" i="1" s="1"/>
  <c r="O14" i="1"/>
  <c r="N14" i="1" s="1"/>
  <c r="O15" i="1"/>
  <c r="N15" i="1" s="1"/>
  <c r="O16" i="1"/>
  <c r="N16" i="1" s="1"/>
  <c r="O17" i="1"/>
  <c r="N17" i="1" s="1"/>
  <c r="O18" i="1"/>
  <c r="N18" i="1" s="1"/>
  <c r="O19" i="1"/>
  <c r="N19" i="1" s="1"/>
  <c r="O20" i="1"/>
  <c r="N20" i="1" s="1"/>
  <c r="O21" i="1"/>
  <c r="N21" i="1" s="1"/>
  <c r="O22" i="1"/>
  <c r="N22" i="1" s="1"/>
  <c r="O23" i="1"/>
  <c r="N23" i="1" s="1"/>
  <c r="O24" i="1"/>
  <c r="N24" i="1" s="1"/>
  <c r="O25" i="1"/>
  <c r="N25" i="1" s="1"/>
  <c r="O26" i="1"/>
  <c r="N26" i="1" s="1"/>
  <c r="O27" i="1"/>
  <c r="N27" i="1" s="1"/>
  <c r="O28" i="1"/>
  <c r="N28" i="1" s="1"/>
  <c r="O29" i="1"/>
  <c r="N29" i="1" s="1"/>
  <c r="O30" i="1"/>
  <c r="N30" i="1" s="1"/>
  <c r="O31" i="1"/>
  <c r="N31" i="1" s="1"/>
  <c r="O32" i="1"/>
  <c r="N32" i="1" s="1"/>
  <c r="O33" i="1"/>
  <c r="N33" i="1" s="1"/>
  <c r="O34" i="1"/>
  <c r="N34" i="1" s="1"/>
  <c r="O35" i="1"/>
  <c r="N35" i="1" s="1"/>
  <c r="O36" i="1"/>
  <c r="N36" i="1" s="1"/>
  <c r="O37" i="1"/>
  <c r="N37" i="1" s="1"/>
  <c r="O38" i="1"/>
  <c r="N38" i="1" s="1"/>
  <c r="O39" i="1"/>
  <c r="N39" i="1" s="1"/>
  <c r="O40" i="1"/>
  <c r="N40" i="1" s="1"/>
  <c r="O41" i="1"/>
  <c r="N41" i="1" s="1"/>
  <c r="O42" i="1"/>
  <c r="N42" i="1" s="1"/>
  <c r="O43" i="1"/>
  <c r="N43" i="1" s="1"/>
  <c r="O44" i="1"/>
  <c r="N44" i="1" s="1"/>
  <c r="O45" i="1"/>
  <c r="N45" i="1" s="1"/>
  <c r="O46" i="1"/>
  <c r="N46" i="1" s="1"/>
  <c r="O47" i="1"/>
  <c r="N47" i="1" s="1"/>
  <c r="O48" i="1"/>
  <c r="N48" i="1" s="1"/>
  <c r="O49" i="1"/>
  <c r="N49" i="1" s="1"/>
  <c r="O50" i="1"/>
  <c r="N50" i="1" s="1"/>
  <c r="O51" i="1"/>
  <c r="N51" i="1" s="1"/>
  <c r="O52" i="1"/>
  <c r="N52" i="1" s="1"/>
  <c r="O53" i="1"/>
  <c r="N53" i="1" s="1"/>
  <c r="O54" i="1"/>
  <c r="N54" i="1" s="1"/>
  <c r="O55" i="1"/>
  <c r="N55" i="1" s="1"/>
  <c r="O56" i="1"/>
  <c r="N56" i="1" s="1"/>
  <c r="O57" i="1"/>
  <c r="N57" i="1" s="1"/>
  <c r="O58" i="1"/>
  <c r="N58" i="1" s="1"/>
  <c r="O59" i="1"/>
  <c r="N59" i="1" s="1"/>
  <c r="O60" i="1"/>
  <c r="N60" i="1" s="1"/>
  <c r="O61" i="1"/>
  <c r="N61" i="1" s="1"/>
  <c r="O62" i="1"/>
  <c r="N62" i="1" s="1"/>
  <c r="O63" i="1"/>
  <c r="N63" i="1" s="1"/>
  <c r="O64" i="1"/>
  <c r="N64" i="1" s="1"/>
  <c r="O65" i="1"/>
  <c r="N65" i="1" s="1"/>
  <c r="O66" i="1"/>
  <c r="N66" i="1" s="1"/>
  <c r="O67" i="1"/>
  <c r="N67" i="1" s="1"/>
  <c r="O68" i="1"/>
  <c r="N68" i="1" s="1"/>
  <c r="O69" i="1"/>
  <c r="N69" i="1" s="1"/>
  <c r="O70" i="1"/>
  <c r="N70" i="1" s="1"/>
  <c r="O71" i="1"/>
  <c r="N71" i="1" s="1"/>
  <c r="O72" i="1"/>
  <c r="N72" i="1" s="1"/>
  <c r="O73" i="1"/>
  <c r="N73" i="1" s="1"/>
  <c r="O74" i="1"/>
  <c r="N74" i="1" s="1"/>
  <c r="O75" i="1"/>
  <c r="N75" i="1" s="1"/>
  <c r="O76" i="1"/>
  <c r="N76" i="1" s="1"/>
  <c r="O77" i="1"/>
  <c r="N77" i="1" s="1"/>
  <c r="O78" i="1"/>
  <c r="N78" i="1" s="1"/>
  <c r="O79" i="1"/>
  <c r="N79" i="1" s="1"/>
  <c r="O80" i="1"/>
  <c r="N80" i="1" s="1"/>
  <c r="O81" i="1"/>
  <c r="N81" i="1" s="1"/>
  <c r="O82" i="1"/>
  <c r="N82" i="1" s="1"/>
  <c r="O83" i="1"/>
  <c r="N83" i="1" s="1"/>
  <c r="O84" i="1"/>
  <c r="N84" i="1" s="1"/>
  <c r="O85" i="1"/>
  <c r="N85" i="1" s="1"/>
  <c r="O86" i="1"/>
  <c r="N86" i="1" s="1"/>
  <c r="O87" i="1"/>
  <c r="N87" i="1" s="1"/>
  <c r="O88" i="1"/>
  <c r="N88" i="1" s="1"/>
  <c r="O89" i="1"/>
  <c r="N89" i="1" s="1"/>
  <c r="O90" i="1"/>
  <c r="N90" i="1" s="1"/>
  <c r="O91" i="1"/>
  <c r="N91" i="1" s="1"/>
  <c r="O92" i="1"/>
  <c r="N92" i="1" s="1"/>
  <c r="O93" i="1"/>
  <c r="N93" i="1" s="1"/>
  <c r="O94" i="1"/>
  <c r="N94" i="1" s="1"/>
  <c r="O95" i="1"/>
  <c r="N95" i="1" s="1"/>
  <c r="O96" i="1"/>
  <c r="N96" i="1" s="1"/>
  <c r="O97" i="1"/>
  <c r="N97" i="1" s="1"/>
  <c r="O98" i="1"/>
  <c r="N98" i="1" s="1"/>
  <c r="O99" i="1"/>
  <c r="N99" i="1" s="1"/>
  <c r="O100" i="1"/>
  <c r="N100" i="1" s="1"/>
  <c r="O101" i="1"/>
  <c r="N101" i="1" s="1"/>
  <c r="O102" i="1"/>
  <c r="N102" i="1" s="1"/>
  <c r="O103" i="1"/>
  <c r="N103" i="1" s="1"/>
  <c r="O104" i="1"/>
  <c r="N104" i="1" s="1"/>
  <c r="O105" i="1"/>
  <c r="N105" i="1" s="1"/>
  <c r="O106" i="1"/>
  <c r="N106" i="1" s="1"/>
  <c r="O107" i="1"/>
  <c r="N107" i="1" s="1"/>
  <c r="O108" i="1"/>
  <c r="N108" i="1" s="1"/>
  <c r="O109" i="1"/>
  <c r="N109" i="1" s="1"/>
  <c r="O110" i="1"/>
  <c r="N110" i="1" s="1"/>
  <c r="O111" i="1"/>
  <c r="N111" i="1" s="1"/>
  <c r="O112" i="1"/>
  <c r="N112" i="1" s="1"/>
  <c r="O113" i="1"/>
  <c r="N113" i="1" s="1"/>
  <c r="O114" i="1"/>
  <c r="N114" i="1" s="1"/>
  <c r="O115" i="1"/>
  <c r="N115" i="1" s="1"/>
  <c r="O116" i="1"/>
  <c r="N116" i="1" s="1"/>
  <c r="O117" i="1"/>
  <c r="N117" i="1" s="1"/>
  <c r="O118" i="1"/>
  <c r="N118" i="1" s="1"/>
  <c r="O119" i="1"/>
  <c r="N119" i="1" s="1"/>
  <c r="O120" i="1"/>
  <c r="N120" i="1" s="1"/>
  <c r="O121" i="1"/>
  <c r="N121" i="1" s="1"/>
  <c r="O122" i="1"/>
  <c r="N122" i="1" s="1"/>
  <c r="O123" i="1"/>
  <c r="N123" i="1" s="1"/>
  <c r="O124" i="1"/>
  <c r="N124" i="1" s="1"/>
  <c r="O125" i="1"/>
  <c r="N125" i="1" s="1"/>
  <c r="O126" i="1"/>
  <c r="N126" i="1" s="1"/>
  <c r="O127" i="1"/>
  <c r="N127" i="1" s="1"/>
  <c r="O128" i="1"/>
  <c r="N128" i="1" s="1"/>
  <c r="O129" i="1"/>
  <c r="N129" i="1" s="1"/>
  <c r="O130" i="1"/>
  <c r="N130" i="1" s="1"/>
  <c r="O131" i="1"/>
  <c r="N131" i="1" s="1"/>
  <c r="O132" i="1"/>
  <c r="N132" i="1" s="1"/>
  <c r="O133" i="1"/>
  <c r="N133" i="1" s="1"/>
  <c r="O134" i="1"/>
  <c r="N134" i="1" s="1"/>
  <c r="O135" i="1"/>
  <c r="N135" i="1" s="1"/>
  <c r="O136" i="1"/>
  <c r="N136" i="1" s="1"/>
  <c r="O137" i="1"/>
  <c r="N137" i="1" s="1"/>
  <c r="O138" i="1"/>
  <c r="N138" i="1" s="1"/>
  <c r="O139" i="1"/>
  <c r="N139" i="1" s="1"/>
  <c r="O140" i="1"/>
  <c r="N140" i="1" s="1"/>
  <c r="O141" i="1"/>
  <c r="N141" i="1" s="1"/>
  <c r="O142" i="1"/>
  <c r="N142" i="1" s="1"/>
  <c r="O143" i="1"/>
  <c r="N143" i="1" s="1"/>
  <c r="O144" i="1"/>
  <c r="N144" i="1" s="1"/>
  <c r="O145" i="1"/>
  <c r="N145" i="1" s="1"/>
  <c r="O146" i="1"/>
  <c r="N146" i="1" s="1"/>
  <c r="O147" i="1"/>
  <c r="N147" i="1" s="1"/>
  <c r="O148" i="1"/>
  <c r="N148" i="1" s="1"/>
  <c r="O149" i="1"/>
  <c r="N149" i="1" s="1"/>
  <c r="O150" i="1"/>
  <c r="N150" i="1" s="1"/>
  <c r="O151" i="1"/>
  <c r="N151" i="1" s="1"/>
  <c r="O152" i="1"/>
  <c r="N152" i="1" s="1"/>
  <c r="O153" i="1"/>
  <c r="N153" i="1" s="1"/>
  <c r="O154" i="1"/>
  <c r="N154" i="1" s="1"/>
  <c r="O155" i="1"/>
  <c r="N155" i="1" s="1"/>
  <c r="O156" i="1"/>
  <c r="N156" i="1" s="1"/>
  <c r="O157" i="1"/>
  <c r="N157" i="1" s="1"/>
  <c r="O158" i="1"/>
  <c r="N158" i="1" s="1"/>
  <c r="O159" i="1"/>
  <c r="N159" i="1" s="1"/>
  <c r="O160" i="1"/>
  <c r="N160" i="1" s="1"/>
  <c r="O161" i="1"/>
  <c r="N161" i="1" s="1"/>
  <c r="O162" i="1"/>
  <c r="N162" i="1" s="1"/>
  <c r="O163" i="1"/>
  <c r="N163" i="1" s="1"/>
  <c r="O164" i="1"/>
  <c r="N164" i="1" s="1"/>
  <c r="O165" i="1"/>
  <c r="N165" i="1" s="1"/>
  <c r="O166" i="1"/>
  <c r="N166" i="1" s="1"/>
  <c r="O167" i="1"/>
  <c r="N167" i="1" s="1"/>
  <c r="O168" i="1"/>
  <c r="N168" i="1" s="1"/>
  <c r="O169" i="1"/>
  <c r="N169" i="1" s="1"/>
  <c r="O170" i="1"/>
  <c r="N170" i="1" s="1"/>
  <c r="O171" i="1"/>
  <c r="N171" i="1" s="1"/>
  <c r="O172" i="1"/>
  <c r="N172" i="1" s="1"/>
  <c r="O173" i="1"/>
  <c r="N173" i="1" s="1"/>
  <c r="O174" i="1"/>
  <c r="N174" i="1" s="1"/>
  <c r="O175" i="1"/>
  <c r="N175" i="1" s="1"/>
  <c r="O176" i="1"/>
  <c r="N176" i="1" s="1"/>
  <c r="O177" i="1"/>
  <c r="N177" i="1" s="1"/>
  <c r="O178" i="1"/>
  <c r="N178" i="1" s="1"/>
  <c r="O179" i="1"/>
  <c r="N179" i="1" s="1"/>
  <c r="O180" i="1"/>
  <c r="N180" i="1" s="1"/>
  <c r="O181" i="1"/>
  <c r="N181" i="1" s="1"/>
  <c r="O182" i="1"/>
  <c r="N182" i="1" s="1"/>
  <c r="O183" i="1"/>
  <c r="N183" i="1" s="1"/>
  <c r="O184" i="1"/>
  <c r="N184" i="1" s="1"/>
  <c r="O185" i="1"/>
  <c r="N185" i="1" s="1"/>
  <c r="O186" i="1"/>
  <c r="N186" i="1" s="1"/>
  <c r="O187" i="1"/>
  <c r="N187" i="1" s="1"/>
  <c r="O188" i="1"/>
  <c r="N188" i="1" s="1"/>
  <c r="O189" i="1"/>
  <c r="N189" i="1" s="1"/>
  <c r="O190" i="1"/>
  <c r="N190" i="1" s="1"/>
  <c r="O191" i="1"/>
  <c r="N191" i="1" s="1"/>
  <c r="O192" i="1"/>
  <c r="N192" i="1" s="1"/>
  <c r="O193" i="1"/>
  <c r="N193" i="1" s="1"/>
  <c r="O194" i="1"/>
  <c r="N194" i="1" s="1"/>
  <c r="O195" i="1"/>
  <c r="N195" i="1" s="1"/>
  <c r="O196" i="1"/>
  <c r="N196" i="1" s="1"/>
  <c r="O197" i="1"/>
  <c r="N197" i="1" s="1"/>
  <c r="O198" i="1"/>
  <c r="N198" i="1" s="1"/>
  <c r="O199" i="1"/>
  <c r="N199" i="1" s="1"/>
  <c r="O200" i="1"/>
  <c r="N200" i="1" s="1"/>
  <c r="O201" i="1"/>
  <c r="N201" i="1" s="1"/>
  <c r="O202" i="1"/>
  <c r="N202" i="1" s="1"/>
  <c r="O203" i="1"/>
  <c r="N203" i="1" s="1"/>
  <c r="O204" i="1"/>
  <c r="N204" i="1" s="1"/>
  <c r="O205" i="1"/>
  <c r="N205" i="1" s="1"/>
  <c r="O206" i="1"/>
  <c r="N206" i="1" s="1"/>
  <c r="O207" i="1"/>
  <c r="N207" i="1" s="1"/>
  <c r="O208" i="1"/>
  <c r="N208" i="1" s="1"/>
  <c r="O209" i="1"/>
  <c r="N209" i="1" s="1"/>
  <c r="O210" i="1"/>
  <c r="N210" i="1" s="1"/>
  <c r="O211" i="1"/>
  <c r="N211" i="1" s="1"/>
  <c r="O2" i="1"/>
  <c r="N2" i="1" s="1"/>
  <c r="M211" i="1"/>
  <c r="M210" i="1"/>
  <c r="M209" i="1"/>
  <c r="M208" i="1"/>
  <c r="M207" i="1"/>
  <c r="M206" i="1"/>
  <c r="K206" i="1" s="1"/>
  <c r="L206" i="1" s="1"/>
  <c r="M205" i="1"/>
  <c r="K205" i="1" s="1"/>
  <c r="M204" i="1"/>
  <c r="K204" i="1" s="1"/>
  <c r="M203" i="1"/>
  <c r="K203" i="1" s="1"/>
  <c r="M202" i="1"/>
  <c r="K202" i="1" s="1"/>
  <c r="M201" i="1"/>
  <c r="K201" i="1" s="1"/>
  <c r="M200" i="1"/>
  <c r="M199" i="1"/>
  <c r="M198" i="1"/>
  <c r="M197" i="1"/>
  <c r="M196" i="1"/>
  <c r="M195" i="1"/>
  <c r="M194" i="1"/>
  <c r="K194" i="1" s="1"/>
  <c r="L194" i="1" s="1"/>
  <c r="M193" i="1"/>
  <c r="K193" i="1" s="1"/>
  <c r="M192" i="1"/>
  <c r="K192" i="1" s="1"/>
  <c r="M191" i="1"/>
  <c r="K191" i="1" s="1"/>
  <c r="M190" i="1"/>
  <c r="K190" i="1" s="1"/>
  <c r="M189" i="1"/>
  <c r="K189" i="1" s="1"/>
  <c r="M188" i="1"/>
  <c r="K188" i="1" s="1"/>
  <c r="M187" i="1"/>
  <c r="M186" i="1"/>
  <c r="M185" i="1"/>
  <c r="M184" i="1"/>
  <c r="M183" i="1"/>
  <c r="M182" i="1"/>
  <c r="K182" i="1" s="1"/>
  <c r="L182" i="1" s="1"/>
  <c r="M181" i="1"/>
  <c r="K181" i="1" s="1"/>
  <c r="M180" i="1"/>
  <c r="K180" i="1" s="1"/>
  <c r="M179" i="1"/>
  <c r="K179" i="1" s="1"/>
  <c r="M178" i="1"/>
  <c r="K178" i="1" s="1"/>
  <c r="M177" i="1"/>
  <c r="K177" i="1" s="1"/>
  <c r="M176" i="1"/>
  <c r="M175" i="1"/>
  <c r="M174" i="1"/>
  <c r="M173" i="1"/>
  <c r="M172" i="1"/>
  <c r="M171" i="1"/>
  <c r="M170" i="1"/>
  <c r="K170" i="1" s="1"/>
  <c r="L170" i="1" s="1"/>
  <c r="M169" i="1"/>
  <c r="K169" i="1" s="1"/>
  <c r="M168" i="1"/>
  <c r="K168" i="1" s="1"/>
  <c r="M167" i="1"/>
  <c r="K167" i="1" s="1"/>
  <c r="M166" i="1"/>
  <c r="K166" i="1" s="1"/>
  <c r="M165" i="1"/>
  <c r="K165" i="1" s="1"/>
  <c r="M164" i="1"/>
  <c r="K164" i="1" s="1"/>
  <c r="M163" i="1"/>
  <c r="M162" i="1"/>
  <c r="M161" i="1"/>
  <c r="M160" i="1"/>
  <c r="M159" i="1"/>
  <c r="M158" i="1"/>
  <c r="K158" i="1" s="1"/>
  <c r="L158" i="1" s="1"/>
  <c r="M157" i="1"/>
  <c r="K157" i="1" s="1"/>
  <c r="M156" i="1"/>
  <c r="K156" i="1" s="1"/>
  <c r="M155" i="1"/>
  <c r="K155" i="1" s="1"/>
  <c r="M154" i="1"/>
  <c r="K154" i="1" s="1"/>
  <c r="M153" i="1"/>
  <c r="K153" i="1" s="1"/>
  <c r="M152" i="1"/>
  <c r="M151" i="1"/>
  <c r="M150" i="1"/>
  <c r="M149" i="1"/>
  <c r="M148" i="1"/>
  <c r="M147" i="1"/>
  <c r="M146" i="1"/>
  <c r="K146" i="1" s="1"/>
  <c r="L146" i="1" s="1"/>
  <c r="M145" i="1"/>
  <c r="K145" i="1" s="1"/>
  <c r="M144" i="1"/>
  <c r="K144" i="1" s="1"/>
  <c r="M143" i="1"/>
  <c r="K143" i="1" s="1"/>
  <c r="M142" i="1"/>
  <c r="K142" i="1" s="1"/>
  <c r="M141" i="1"/>
  <c r="K141" i="1" s="1"/>
  <c r="M140" i="1"/>
  <c r="M139" i="1"/>
  <c r="M138" i="1"/>
  <c r="M137" i="1"/>
  <c r="M136" i="1"/>
  <c r="M135" i="1"/>
  <c r="M134" i="1"/>
  <c r="K134" i="1" s="1"/>
  <c r="L134" i="1" s="1"/>
  <c r="M133" i="1"/>
  <c r="K133" i="1" s="1"/>
  <c r="M132" i="1"/>
  <c r="K132" i="1" s="1"/>
  <c r="M131" i="1"/>
  <c r="K131" i="1" s="1"/>
  <c r="M130" i="1"/>
  <c r="K130" i="1" s="1"/>
  <c r="M129" i="1"/>
  <c r="K129" i="1" s="1"/>
  <c r="M128" i="1"/>
  <c r="K128" i="1" s="1"/>
  <c r="M127" i="1"/>
  <c r="M126" i="1"/>
  <c r="M125" i="1"/>
  <c r="M124" i="1"/>
  <c r="M123" i="1"/>
  <c r="M122" i="1"/>
  <c r="K122" i="1" s="1"/>
  <c r="L122" i="1" s="1"/>
  <c r="M121" i="1"/>
  <c r="K121" i="1" s="1"/>
  <c r="M120" i="1"/>
  <c r="K120" i="1" s="1"/>
  <c r="M119" i="1"/>
  <c r="K119" i="1" s="1"/>
  <c r="M118" i="1"/>
  <c r="K118" i="1" s="1"/>
  <c r="M117" i="1"/>
  <c r="K117" i="1" s="1"/>
  <c r="M116" i="1"/>
  <c r="K116" i="1" s="1"/>
  <c r="M115" i="1"/>
  <c r="M114" i="1"/>
  <c r="M113" i="1"/>
  <c r="M112" i="1"/>
  <c r="M111" i="1"/>
  <c r="M110" i="1"/>
  <c r="K110" i="1" s="1"/>
  <c r="L110" i="1" s="1"/>
  <c r="M109" i="1"/>
  <c r="K109" i="1" s="1"/>
  <c r="M108" i="1"/>
  <c r="K108" i="1" s="1"/>
  <c r="M107" i="1"/>
  <c r="K107" i="1" s="1"/>
  <c r="M106" i="1"/>
  <c r="K106" i="1" s="1"/>
  <c r="M105" i="1"/>
  <c r="K105" i="1" s="1"/>
  <c r="M104" i="1"/>
  <c r="M103" i="1"/>
  <c r="M102" i="1"/>
  <c r="M101" i="1"/>
  <c r="M100" i="1"/>
  <c r="M99" i="1"/>
  <c r="M98" i="1"/>
  <c r="K98" i="1" s="1"/>
  <c r="L98" i="1" s="1"/>
  <c r="M97" i="1"/>
  <c r="K97" i="1" s="1"/>
  <c r="M96" i="1"/>
  <c r="K96" i="1" s="1"/>
  <c r="M95" i="1"/>
  <c r="K95" i="1" s="1"/>
  <c r="M94" i="1"/>
  <c r="K94" i="1" s="1"/>
  <c r="M93" i="1"/>
  <c r="K93" i="1" s="1"/>
  <c r="M92" i="1"/>
  <c r="M91" i="1"/>
  <c r="M90" i="1"/>
  <c r="M89" i="1"/>
  <c r="M88" i="1"/>
  <c r="M87" i="1"/>
  <c r="M86" i="1"/>
  <c r="K86" i="1" s="1"/>
  <c r="L86" i="1" s="1"/>
  <c r="M85" i="1"/>
  <c r="K85" i="1" s="1"/>
  <c r="M84" i="1"/>
  <c r="K84" i="1" s="1"/>
  <c r="M83" i="1"/>
  <c r="K83" i="1" s="1"/>
  <c r="M82" i="1"/>
  <c r="K82" i="1" s="1"/>
  <c r="M81" i="1"/>
  <c r="K81" i="1" s="1"/>
  <c r="M80" i="1"/>
  <c r="M79" i="1"/>
  <c r="M78" i="1"/>
  <c r="M77" i="1"/>
  <c r="M76" i="1"/>
  <c r="M75" i="1"/>
  <c r="M74" i="1"/>
  <c r="K74" i="1" s="1"/>
  <c r="L74" i="1" s="1"/>
  <c r="M73" i="1"/>
  <c r="K73" i="1" s="1"/>
  <c r="M72" i="1"/>
  <c r="K72" i="1" s="1"/>
  <c r="M71" i="1"/>
  <c r="K71" i="1" s="1"/>
  <c r="M70" i="1"/>
  <c r="K70" i="1" s="1"/>
  <c r="M69" i="1"/>
  <c r="K69" i="1" s="1"/>
  <c r="M68" i="1"/>
  <c r="K68" i="1" s="1"/>
  <c r="M67" i="1"/>
  <c r="M66" i="1"/>
  <c r="M65" i="1"/>
  <c r="M64" i="1"/>
  <c r="M63" i="1"/>
  <c r="M62" i="1"/>
  <c r="K62" i="1" s="1"/>
  <c r="L62" i="1" s="1"/>
  <c r="M61" i="1"/>
  <c r="K61" i="1" s="1"/>
  <c r="M60" i="1"/>
  <c r="K60" i="1" s="1"/>
  <c r="M59" i="1"/>
  <c r="K59" i="1" s="1"/>
  <c r="M58" i="1"/>
  <c r="K58" i="1" s="1"/>
  <c r="M57" i="1"/>
  <c r="K57" i="1" s="1"/>
  <c r="M56" i="1"/>
  <c r="K56" i="1" s="1"/>
  <c r="M55" i="1"/>
  <c r="M54" i="1"/>
  <c r="M53" i="1"/>
  <c r="M52" i="1"/>
  <c r="M51" i="1"/>
  <c r="M50" i="1"/>
  <c r="K50" i="1" s="1"/>
  <c r="L50" i="1" s="1"/>
  <c r="M49" i="1"/>
  <c r="K49" i="1" s="1"/>
  <c r="M48" i="1"/>
  <c r="K48" i="1" s="1"/>
  <c r="M47" i="1"/>
  <c r="K47" i="1" s="1"/>
  <c r="M46" i="1"/>
  <c r="K46" i="1" s="1"/>
  <c r="M45" i="1"/>
  <c r="K45" i="1" s="1"/>
  <c r="M44" i="1"/>
  <c r="M43" i="1"/>
  <c r="M42" i="1"/>
  <c r="M41" i="1"/>
  <c r="M40" i="1"/>
  <c r="M39" i="1"/>
  <c r="M3" i="1"/>
  <c r="M4" i="1"/>
  <c r="M5" i="1"/>
  <c r="M6" i="1"/>
  <c r="M7" i="1"/>
  <c r="M8" i="1"/>
  <c r="K8" i="1" s="1"/>
  <c r="M9" i="1"/>
  <c r="K9" i="1" s="1"/>
  <c r="M10" i="1"/>
  <c r="K10" i="1" s="1"/>
  <c r="M11" i="1"/>
  <c r="K11" i="1" s="1"/>
  <c r="M12" i="1"/>
  <c r="K12" i="1" s="1"/>
  <c r="M13" i="1"/>
  <c r="K13" i="1" s="1"/>
  <c r="M14" i="1"/>
  <c r="K14" i="1" s="1"/>
  <c r="L14" i="1" s="1"/>
  <c r="M15" i="1"/>
  <c r="M16" i="1"/>
  <c r="M17" i="1"/>
  <c r="M18" i="1"/>
  <c r="M19" i="1"/>
  <c r="M20" i="1"/>
  <c r="M21" i="1"/>
  <c r="K21" i="1" s="1"/>
  <c r="M22" i="1"/>
  <c r="K22" i="1" s="1"/>
  <c r="M23" i="1"/>
  <c r="K23" i="1" s="1"/>
  <c r="M24" i="1"/>
  <c r="K24" i="1" s="1"/>
  <c r="M25" i="1"/>
  <c r="K25" i="1" s="1"/>
  <c r="M26" i="1"/>
  <c r="K26" i="1" s="1"/>
  <c r="L26" i="1" s="1"/>
  <c r="M27" i="1"/>
  <c r="M28" i="1"/>
  <c r="M29" i="1"/>
  <c r="M30" i="1"/>
  <c r="M31" i="1"/>
  <c r="M32" i="1"/>
  <c r="M33" i="1"/>
  <c r="K33" i="1" s="1"/>
  <c r="M34" i="1"/>
  <c r="K34" i="1" s="1"/>
  <c r="M35" i="1"/>
  <c r="K35" i="1" s="1"/>
  <c r="M36" i="1"/>
  <c r="K36" i="1" s="1"/>
  <c r="M37" i="1"/>
  <c r="K37" i="1" s="1"/>
  <c r="M38" i="1"/>
  <c r="K38" i="1" s="1"/>
  <c r="L38" i="1" s="1"/>
  <c r="M2" i="1"/>
  <c r="K2" i="1" l="1"/>
  <c r="L2" i="1" s="1"/>
  <c r="L8" i="1"/>
  <c r="K208" i="1"/>
  <c r="L208" i="1" s="1"/>
  <c r="K196" i="1"/>
  <c r="L196" i="1" s="1"/>
  <c r="K32" i="1"/>
  <c r="L32" i="1" s="1"/>
  <c r="K20" i="1"/>
  <c r="L20" i="1" s="1"/>
  <c r="K140" i="1"/>
  <c r="L140" i="1" s="1"/>
  <c r="K92" i="1"/>
  <c r="L92" i="1" s="1"/>
  <c r="K211" i="1"/>
  <c r="L211" i="1" s="1"/>
  <c r="K199" i="1"/>
  <c r="L199" i="1" s="1"/>
  <c r="K187" i="1"/>
  <c r="L187" i="1" s="1"/>
  <c r="K175" i="1"/>
  <c r="L175" i="1" s="1"/>
  <c r="K163" i="1"/>
  <c r="L163" i="1" s="1"/>
  <c r="K151" i="1"/>
  <c r="L151" i="1" s="1"/>
  <c r="K139" i="1"/>
  <c r="L139" i="1" s="1"/>
  <c r="K127" i="1"/>
  <c r="L127" i="1" s="1"/>
  <c r="K115" i="1"/>
  <c r="L115" i="1" s="1"/>
  <c r="K103" i="1"/>
  <c r="L103" i="1" s="1"/>
  <c r="K91" i="1"/>
  <c r="L91" i="1" s="1"/>
  <c r="K79" i="1"/>
  <c r="L79" i="1" s="1"/>
  <c r="K67" i="1"/>
  <c r="L67" i="1" s="1"/>
  <c r="K55" i="1"/>
  <c r="L55" i="1" s="1"/>
  <c r="K43" i="1"/>
  <c r="L43" i="1" s="1"/>
  <c r="K31" i="1"/>
  <c r="L31" i="1" s="1"/>
  <c r="K19" i="1"/>
  <c r="L19" i="1" s="1"/>
  <c r="K7" i="1"/>
  <c r="L7" i="1" s="1"/>
  <c r="L205" i="1"/>
  <c r="L193" i="1"/>
  <c r="L181" i="1"/>
  <c r="L169" i="1"/>
  <c r="L157" i="1"/>
  <c r="L145" i="1"/>
  <c r="L133" i="1"/>
  <c r="L121" i="1"/>
  <c r="L109" i="1"/>
  <c r="L97" i="1"/>
  <c r="L85" i="1"/>
  <c r="L73" i="1"/>
  <c r="L61" i="1"/>
  <c r="L49" i="1"/>
  <c r="L37" i="1"/>
  <c r="L25" i="1"/>
  <c r="L13" i="1"/>
  <c r="K44" i="1"/>
  <c r="L44" i="1" s="1"/>
  <c r="K210" i="1"/>
  <c r="L210" i="1" s="1"/>
  <c r="K198" i="1"/>
  <c r="L198" i="1" s="1"/>
  <c r="K186" i="1"/>
  <c r="L186" i="1" s="1"/>
  <c r="K174" i="1"/>
  <c r="L174" i="1" s="1"/>
  <c r="K162" i="1"/>
  <c r="L162" i="1" s="1"/>
  <c r="K150" i="1"/>
  <c r="K138" i="1"/>
  <c r="L138" i="1" s="1"/>
  <c r="K126" i="1"/>
  <c r="L126" i="1" s="1"/>
  <c r="K114" i="1"/>
  <c r="L114" i="1" s="1"/>
  <c r="K102" i="1"/>
  <c r="L102" i="1" s="1"/>
  <c r="K90" i="1"/>
  <c r="L90" i="1" s="1"/>
  <c r="K78" i="1"/>
  <c r="L78" i="1" s="1"/>
  <c r="K66" i="1"/>
  <c r="L66" i="1" s="1"/>
  <c r="K54" i="1"/>
  <c r="L54" i="1" s="1"/>
  <c r="K42" i="1"/>
  <c r="L42" i="1" s="1"/>
  <c r="K30" i="1"/>
  <c r="L30" i="1" s="1"/>
  <c r="K18" i="1"/>
  <c r="L18" i="1" s="1"/>
  <c r="K6" i="1"/>
  <c r="L6" i="1" s="1"/>
  <c r="L204" i="1"/>
  <c r="L192" i="1"/>
  <c r="L180" i="1"/>
  <c r="L168" i="1"/>
  <c r="L156" i="1"/>
  <c r="L144" i="1"/>
  <c r="L132" i="1"/>
  <c r="L120" i="1"/>
  <c r="L108" i="1"/>
  <c r="L96" i="1"/>
  <c r="L84" i="1"/>
  <c r="L72" i="1"/>
  <c r="L60" i="1"/>
  <c r="L48" i="1"/>
  <c r="L36" i="1"/>
  <c r="L24" i="1"/>
  <c r="L12" i="1"/>
  <c r="K200" i="1"/>
  <c r="L200" i="1" s="1"/>
  <c r="K80" i="1"/>
  <c r="L80" i="1" s="1"/>
  <c r="K209" i="1"/>
  <c r="L209" i="1" s="1"/>
  <c r="K197" i="1"/>
  <c r="L197" i="1" s="1"/>
  <c r="K185" i="1"/>
  <c r="L185" i="1" s="1"/>
  <c r="K173" i="1"/>
  <c r="L173" i="1" s="1"/>
  <c r="K161" i="1"/>
  <c r="K149" i="1"/>
  <c r="K137" i="1"/>
  <c r="L137" i="1" s="1"/>
  <c r="K125" i="1"/>
  <c r="L125" i="1" s="1"/>
  <c r="K113" i="1"/>
  <c r="L113" i="1" s="1"/>
  <c r="K101" i="1"/>
  <c r="L101" i="1" s="1"/>
  <c r="K89" i="1"/>
  <c r="L89" i="1" s="1"/>
  <c r="K77" i="1"/>
  <c r="L77" i="1" s="1"/>
  <c r="K65" i="1"/>
  <c r="L65" i="1" s="1"/>
  <c r="K53" i="1"/>
  <c r="L53" i="1" s="1"/>
  <c r="K41" i="1"/>
  <c r="L41" i="1" s="1"/>
  <c r="K29" i="1"/>
  <c r="L29" i="1" s="1"/>
  <c r="K17" i="1"/>
  <c r="L17" i="1" s="1"/>
  <c r="K5" i="1"/>
  <c r="L5" i="1" s="1"/>
  <c r="L203" i="1"/>
  <c r="L191" i="1"/>
  <c r="L179" i="1"/>
  <c r="L167" i="1"/>
  <c r="L155" i="1"/>
  <c r="L143" i="1"/>
  <c r="D17" i="2" s="1"/>
  <c r="L131" i="1"/>
  <c r="L119" i="1"/>
  <c r="L107" i="1"/>
  <c r="L95" i="1"/>
  <c r="L83" i="1"/>
  <c r="L71" i="1"/>
  <c r="L59" i="1"/>
  <c r="L47" i="1"/>
  <c r="L35" i="1"/>
  <c r="L23" i="1"/>
  <c r="L11" i="1"/>
  <c r="K176" i="1"/>
  <c r="L176" i="1" s="1"/>
  <c r="K184" i="1"/>
  <c r="L184" i="1" s="1"/>
  <c r="K172" i="1"/>
  <c r="K160" i="1"/>
  <c r="L160" i="1" s="1"/>
  <c r="K148" i="1"/>
  <c r="L148" i="1" s="1"/>
  <c r="K136" i="1"/>
  <c r="L136" i="1" s="1"/>
  <c r="K124" i="1"/>
  <c r="L124" i="1" s="1"/>
  <c r="K112" i="1"/>
  <c r="L112" i="1" s="1"/>
  <c r="K100" i="1"/>
  <c r="L100" i="1" s="1"/>
  <c r="K88" i="1"/>
  <c r="L88" i="1" s="1"/>
  <c r="K76" i="1"/>
  <c r="L76" i="1" s="1"/>
  <c r="K64" i="1"/>
  <c r="L64" i="1" s="1"/>
  <c r="K52" i="1"/>
  <c r="L52" i="1" s="1"/>
  <c r="K40" i="1"/>
  <c r="L40" i="1" s="1"/>
  <c r="K28" i="1"/>
  <c r="L28" i="1" s="1"/>
  <c r="K16" i="1"/>
  <c r="L16" i="1" s="1"/>
  <c r="K4" i="1"/>
  <c r="L4" i="1" s="1"/>
  <c r="L202" i="1"/>
  <c r="L190" i="1"/>
  <c r="L178" i="1"/>
  <c r="L166" i="1"/>
  <c r="L154" i="1"/>
  <c r="L142" i="1"/>
  <c r="L130" i="1"/>
  <c r="L118" i="1"/>
  <c r="L106" i="1"/>
  <c r="L94" i="1"/>
  <c r="L82" i="1"/>
  <c r="L70" i="1"/>
  <c r="L58" i="1"/>
  <c r="L46" i="1"/>
  <c r="L34" i="1"/>
  <c r="L22" i="1"/>
  <c r="L10" i="1"/>
  <c r="K104" i="1"/>
  <c r="L104" i="1" s="1"/>
  <c r="K207" i="1"/>
  <c r="L207" i="1" s="1"/>
  <c r="K195" i="1"/>
  <c r="L195" i="1" s="1"/>
  <c r="K183" i="1"/>
  <c r="K171" i="1"/>
  <c r="L171" i="1" s="1"/>
  <c r="K159" i="1"/>
  <c r="L159" i="1" s="1"/>
  <c r="K147" i="1"/>
  <c r="K135" i="1"/>
  <c r="L135" i="1" s="1"/>
  <c r="K123" i="1"/>
  <c r="L123" i="1" s="1"/>
  <c r="K111" i="1"/>
  <c r="L111" i="1" s="1"/>
  <c r="K99" i="1"/>
  <c r="L99" i="1" s="1"/>
  <c r="K87" i="1"/>
  <c r="L87" i="1" s="1"/>
  <c r="K75" i="1"/>
  <c r="L75" i="1" s="1"/>
  <c r="K63" i="1"/>
  <c r="L63" i="1" s="1"/>
  <c r="K51" i="1"/>
  <c r="L51" i="1" s="1"/>
  <c r="K39" i="1"/>
  <c r="L39" i="1" s="1"/>
  <c r="K27" i="1"/>
  <c r="L27" i="1" s="1"/>
  <c r="K15" i="1"/>
  <c r="L15" i="1" s="1"/>
  <c r="K3" i="1"/>
  <c r="L3" i="1" s="1"/>
  <c r="L201" i="1"/>
  <c r="L189" i="1"/>
  <c r="L177" i="1"/>
  <c r="L165" i="1"/>
  <c r="L153" i="1"/>
  <c r="L141" i="1"/>
  <c r="L129" i="1"/>
  <c r="L117" i="1"/>
  <c r="L105" i="1"/>
  <c r="L93" i="1"/>
  <c r="L81" i="1"/>
  <c r="L69" i="1"/>
  <c r="L57" i="1"/>
  <c r="L45" i="1"/>
  <c r="L33" i="1"/>
  <c r="L21" i="1"/>
  <c r="L9" i="1"/>
  <c r="K152" i="1"/>
  <c r="L152" i="1" s="1"/>
  <c r="L188" i="1"/>
  <c r="L164" i="1"/>
  <c r="L128" i="1"/>
  <c r="L116" i="1"/>
  <c r="L68" i="1"/>
  <c r="L56" i="1"/>
  <c r="W177" i="5"/>
  <c r="C1" i="2" s="1"/>
  <c r="E27" i="2" l="1"/>
  <c r="C27" i="2"/>
  <c r="D27" i="2"/>
  <c r="F27" i="2"/>
  <c r="G27" i="2"/>
  <c r="E8" i="2"/>
  <c r="G19" i="2"/>
  <c r="G17" i="2"/>
  <c r="F21" i="2"/>
  <c r="F20" i="2"/>
  <c r="F17" i="2"/>
  <c r="E18" i="2"/>
  <c r="E19" i="2"/>
  <c r="G21" i="2"/>
  <c r="G20" i="2"/>
  <c r="G18" i="2"/>
  <c r="F19" i="2"/>
  <c r="F18" i="2"/>
  <c r="E20" i="2"/>
  <c r="E17" i="2"/>
  <c r="E21" i="2"/>
  <c r="C18" i="2"/>
  <c r="L161" i="1"/>
  <c r="D20" i="2" s="1"/>
  <c r="C20" i="2"/>
  <c r="C19" i="2"/>
  <c r="L149" i="1"/>
  <c r="D21" i="2" s="1"/>
  <c r="C21" i="2"/>
  <c r="C17" i="2"/>
  <c r="E9" i="2"/>
  <c r="G9" i="2"/>
  <c r="G8" i="2"/>
  <c r="F8" i="2"/>
  <c r="F7" i="2"/>
  <c r="F4" i="2"/>
  <c r="G7" i="2"/>
  <c r="G6" i="2"/>
  <c r="F6" i="2"/>
  <c r="F5" i="2"/>
  <c r="G5" i="2"/>
  <c r="G4" i="2"/>
  <c r="F9" i="2"/>
  <c r="E6" i="2"/>
  <c r="E5" i="2"/>
  <c r="E4" i="2"/>
  <c r="E7" i="2"/>
  <c r="C5" i="2"/>
  <c r="L147" i="1"/>
  <c r="C9" i="2"/>
  <c r="L172" i="1"/>
  <c r="D8" i="2" s="1"/>
  <c r="C8" i="2"/>
  <c r="D5" i="2"/>
  <c r="L150" i="1"/>
  <c r="D7" i="2" s="1"/>
  <c r="C7" i="2"/>
  <c r="D4" i="2"/>
  <c r="L183" i="1"/>
  <c r="D6" i="2" s="1"/>
  <c r="C6" i="2"/>
  <c r="C4" i="2"/>
  <c r="I35" i="3"/>
  <c r="H27" i="2" l="1"/>
  <c r="D9" i="2"/>
  <c r="D19" i="2"/>
  <c r="D18" i="2"/>
  <c r="H7" i="2"/>
  <c r="I33" i="3"/>
  <c r="I34" i="3" s="1"/>
  <c r="E22" i="3"/>
  <c r="AQ95" i="5"/>
  <c r="AQ108" i="5" s="1"/>
  <c r="AI95" i="5"/>
  <c r="AI107" i="5" s="1"/>
  <c r="AA95" i="5"/>
  <c r="AA100" i="5" s="1"/>
  <c r="S95" i="5"/>
  <c r="S103" i="5" s="1"/>
  <c r="K95" i="5"/>
  <c r="K104" i="5" s="1"/>
  <c r="H18" i="2" l="1"/>
  <c r="H17" i="2"/>
  <c r="H19" i="2"/>
  <c r="H21" i="2"/>
  <c r="H20" i="2"/>
  <c r="J155" i="3"/>
  <c r="J143" i="3"/>
  <c r="J131" i="3"/>
  <c r="J119" i="3"/>
  <c r="J107" i="3"/>
  <c r="J95" i="3"/>
  <c r="J83" i="3"/>
  <c r="J71" i="3"/>
  <c r="J59" i="3"/>
  <c r="J47" i="3"/>
  <c r="J35" i="3"/>
  <c r="J120" i="3"/>
  <c r="J154" i="3"/>
  <c r="J142" i="3"/>
  <c r="J130" i="3"/>
  <c r="J118" i="3"/>
  <c r="J106" i="3"/>
  <c r="J94" i="3"/>
  <c r="J82" i="3"/>
  <c r="J70" i="3"/>
  <c r="J58" i="3"/>
  <c r="J46" i="3"/>
  <c r="J34" i="3"/>
  <c r="J96" i="3"/>
  <c r="J153" i="3"/>
  <c r="J141" i="3"/>
  <c r="J129" i="3"/>
  <c r="J117" i="3"/>
  <c r="J105" i="3"/>
  <c r="J93" i="3"/>
  <c r="J81" i="3"/>
  <c r="J69" i="3"/>
  <c r="J57" i="3"/>
  <c r="J45" i="3"/>
  <c r="J38" i="3"/>
  <c r="J36" i="3"/>
  <c r="J152" i="3"/>
  <c r="J140" i="3"/>
  <c r="J128" i="3"/>
  <c r="J116" i="3"/>
  <c r="J104" i="3"/>
  <c r="J92" i="3"/>
  <c r="J80" i="3"/>
  <c r="J68" i="3"/>
  <c r="J56" i="3"/>
  <c r="J44" i="3"/>
  <c r="J37" i="3"/>
  <c r="J108" i="3"/>
  <c r="J151" i="3"/>
  <c r="J139" i="3"/>
  <c r="J127" i="3"/>
  <c r="J115" i="3"/>
  <c r="J103" i="3"/>
  <c r="J91" i="3"/>
  <c r="J79" i="3"/>
  <c r="J67" i="3"/>
  <c r="J55" i="3"/>
  <c r="J43" i="3"/>
  <c r="J50" i="3"/>
  <c r="J150" i="3"/>
  <c r="J138" i="3"/>
  <c r="J126" i="3"/>
  <c r="J114" i="3"/>
  <c r="J102" i="3"/>
  <c r="J90" i="3"/>
  <c r="J78" i="3"/>
  <c r="J66" i="3"/>
  <c r="J54" i="3"/>
  <c r="J42" i="3"/>
  <c r="J48" i="3"/>
  <c r="J149" i="3"/>
  <c r="J137" i="3"/>
  <c r="J125" i="3"/>
  <c r="J113" i="3"/>
  <c r="J101" i="3"/>
  <c r="J89" i="3"/>
  <c r="J77" i="3"/>
  <c r="J65" i="3"/>
  <c r="J53" i="3"/>
  <c r="J41" i="3"/>
  <c r="J40" i="3"/>
  <c r="J84" i="3"/>
  <c r="J148" i="3"/>
  <c r="J136" i="3"/>
  <c r="J124" i="3"/>
  <c r="J112" i="3"/>
  <c r="J100" i="3"/>
  <c r="J88" i="3"/>
  <c r="J76" i="3"/>
  <c r="J64" i="3"/>
  <c r="J52" i="3"/>
  <c r="J144" i="3"/>
  <c r="J147" i="3"/>
  <c r="J135" i="3"/>
  <c r="J123" i="3"/>
  <c r="J111" i="3"/>
  <c r="J99" i="3"/>
  <c r="J87" i="3"/>
  <c r="J75" i="3"/>
  <c r="J63" i="3"/>
  <c r="J51" i="3"/>
  <c r="J39" i="3"/>
  <c r="J60" i="3"/>
  <c r="J146" i="3"/>
  <c r="J134" i="3"/>
  <c r="J122" i="3"/>
  <c r="J110" i="3"/>
  <c r="J98" i="3"/>
  <c r="J86" i="3"/>
  <c r="J74" i="3"/>
  <c r="J62" i="3"/>
  <c r="J132" i="3"/>
  <c r="J145" i="3"/>
  <c r="J133" i="3"/>
  <c r="J121" i="3"/>
  <c r="J109" i="3"/>
  <c r="J97" i="3"/>
  <c r="J85" i="3"/>
  <c r="J73" i="3"/>
  <c r="J61" i="3"/>
  <c r="J49" i="3"/>
  <c r="J72" i="3"/>
  <c r="E23" i="3"/>
  <c r="H22" i="3"/>
  <c r="G22" i="3"/>
  <c r="F22" i="3"/>
  <c r="AA104" i="5"/>
  <c r="AA105" i="5"/>
  <c r="AA106" i="5"/>
  <c r="AI105" i="5"/>
  <c r="AI106" i="5"/>
  <c r="AI108" i="5"/>
  <c r="K106" i="5"/>
  <c r="AQ99" i="5"/>
  <c r="AQ97" i="5"/>
  <c r="AQ98" i="5"/>
  <c r="AI100" i="5"/>
  <c r="AQ102" i="5"/>
  <c r="AQ101" i="5"/>
  <c r="AA101" i="5"/>
  <c r="AA102" i="5"/>
  <c r="AI103" i="5"/>
  <c r="AQ103" i="5"/>
  <c r="AI97" i="5"/>
  <c r="S105" i="5"/>
  <c r="AI98" i="5"/>
  <c r="S106" i="5"/>
  <c r="AI99" i="5"/>
  <c r="S107" i="5"/>
  <c r="AQ100" i="5"/>
  <c r="AI101" i="5"/>
  <c r="AI102" i="5"/>
  <c r="AA103" i="5"/>
  <c r="AI104" i="5"/>
  <c r="AQ104" i="5"/>
  <c r="S108" i="5"/>
  <c r="K105" i="5"/>
  <c r="S104" i="5"/>
  <c r="K99" i="5"/>
  <c r="S98" i="5"/>
  <c r="AA107" i="5"/>
  <c r="K101" i="5"/>
  <c r="S100" i="5"/>
  <c r="AA97" i="5"/>
  <c r="AQ105" i="5"/>
  <c r="K108" i="5"/>
  <c r="K98" i="5"/>
  <c r="S97" i="5"/>
  <c r="K100" i="5"/>
  <c r="S99" i="5"/>
  <c r="AA108" i="5"/>
  <c r="K102" i="5"/>
  <c r="S101" i="5"/>
  <c r="AA98" i="5"/>
  <c r="AQ106" i="5"/>
  <c r="K97" i="5"/>
  <c r="K103" i="5"/>
  <c r="S102" i="5"/>
  <c r="AA99" i="5"/>
  <c r="AQ107" i="5"/>
  <c r="K107" i="5"/>
  <c r="K32" i="3"/>
  <c r="H22" i="2" l="1"/>
  <c r="K34" i="3" a="1"/>
  <c r="K34" i="3" s="1"/>
  <c r="F23" i="3"/>
  <c r="G23" i="3"/>
  <c r="H23" i="3"/>
  <c r="E24" i="3"/>
  <c r="C95" i="5"/>
  <c r="I17" i="2" l="1"/>
  <c r="I27" i="2"/>
  <c r="I19" i="2"/>
  <c r="I21" i="2"/>
  <c r="I20" i="2"/>
  <c r="I18" i="2"/>
  <c r="K35" i="3" a="1"/>
  <c r="K35" i="3" s="1"/>
  <c r="X34" i="3"/>
  <c r="L34" i="3"/>
  <c r="AB34" i="3"/>
  <c r="O34" i="3"/>
  <c r="AA34" i="3"/>
  <c r="N34" i="3"/>
  <c r="M34" i="3"/>
  <c r="AC34" i="3"/>
  <c r="Z34" i="3"/>
  <c r="R34" i="3"/>
  <c r="Y34" i="3"/>
  <c r="Q34" i="3"/>
  <c r="W34" i="3"/>
  <c r="V34" i="3"/>
  <c r="U34" i="3"/>
  <c r="T34" i="3"/>
  <c r="P34" i="3"/>
  <c r="S34" i="3"/>
  <c r="E25" i="3"/>
  <c r="H24" i="3"/>
  <c r="F24" i="3"/>
  <c r="G24" i="3"/>
  <c r="AS95" i="5"/>
  <c r="C104" i="5"/>
  <c r="C103" i="5"/>
  <c r="AC95" i="5"/>
  <c r="U95" i="5"/>
  <c r="C107" i="5"/>
  <c r="C106" i="5"/>
  <c r="E95" i="5"/>
  <c r="C97" i="5"/>
  <c r="AK95" i="5"/>
  <c r="C102" i="5"/>
  <c r="C100" i="5"/>
  <c r="C98" i="5"/>
  <c r="C108" i="5"/>
  <c r="M95" i="5"/>
  <c r="C101" i="5"/>
  <c r="C99" i="5"/>
  <c r="C105" i="5"/>
  <c r="J2" i="3"/>
  <c r="C4" i="3"/>
  <c r="C3" i="3"/>
  <c r="C2" i="3"/>
  <c r="AE34" i="3" l="1"/>
  <c r="AD34" i="3"/>
  <c r="AF34" i="3"/>
  <c r="K36" i="3" a="1"/>
  <c r="K36" i="3" s="1"/>
  <c r="W35" i="3"/>
  <c r="R35" i="3"/>
  <c r="U35" i="3"/>
  <c r="Q35" i="3"/>
  <c r="AC35" i="3"/>
  <c r="X35" i="3"/>
  <c r="L35" i="3"/>
  <c r="P35" i="3"/>
  <c r="AB35" i="3"/>
  <c r="O35" i="3"/>
  <c r="S35" i="3"/>
  <c r="AA35" i="3"/>
  <c r="N35" i="3"/>
  <c r="Z35" i="3"/>
  <c r="M35" i="3"/>
  <c r="Y35" i="3"/>
  <c r="T35" i="3"/>
  <c r="V35" i="3"/>
  <c r="H25" i="3"/>
  <c r="F25" i="3"/>
  <c r="G25" i="3"/>
  <c r="AC30" i="3"/>
  <c r="G15" i="3"/>
  <c r="H18" i="3"/>
  <c r="G18" i="3"/>
  <c r="G14" i="3"/>
  <c r="G17" i="3"/>
  <c r="F15" i="3"/>
  <c r="F16" i="3"/>
  <c r="H15" i="3"/>
  <c r="F17" i="3"/>
  <c r="H16" i="3"/>
  <c r="F18" i="3"/>
  <c r="H17" i="3"/>
  <c r="F14" i="3"/>
  <c r="H14" i="3"/>
  <c r="G16" i="3"/>
  <c r="AK98" i="5"/>
  <c r="AM98" i="5" s="1"/>
  <c r="AK106" i="5"/>
  <c r="AM106" i="5" s="1"/>
  <c r="AK105" i="5"/>
  <c r="AM105" i="5" s="1"/>
  <c r="AK104" i="5"/>
  <c r="AM104" i="5" s="1"/>
  <c r="AK103" i="5"/>
  <c r="AM103" i="5" s="1"/>
  <c r="AK100" i="5"/>
  <c r="AM100" i="5" s="1"/>
  <c r="AK97" i="5"/>
  <c r="AM97" i="5" s="1"/>
  <c r="AK102" i="5"/>
  <c r="AM102" i="5" s="1"/>
  <c r="AK101" i="5"/>
  <c r="AM101" i="5" s="1"/>
  <c r="AK108" i="5"/>
  <c r="AM108" i="5" s="1"/>
  <c r="AK107" i="5"/>
  <c r="AM107" i="5" s="1"/>
  <c r="AK99" i="5"/>
  <c r="AM99" i="5" s="1"/>
  <c r="E104" i="5"/>
  <c r="G104" i="5" s="1"/>
  <c r="E100" i="5"/>
  <c r="G100" i="5" s="1"/>
  <c r="E98" i="5"/>
  <c r="G98" i="5" s="1"/>
  <c r="E107" i="5"/>
  <c r="G107" i="5" s="1"/>
  <c r="E106" i="5"/>
  <c r="G106" i="5" s="1"/>
  <c r="E103" i="5"/>
  <c r="G103" i="5" s="1"/>
  <c r="E102" i="5"/>
  <c r="G102" i="5" s="1"/>
  <c r="E108" i="5"/>
  <c r="G108" i="5" s="1"/>
  <c r="E101" i="5"/>
  <c r="G101" i="5" s="1"/>
  <c r="E99" i="5"/>
  <c r="G99" i="5" s="1"/>
  <c r="E105" i="5"/>
  <c r="G105" i="5" s="1"/>
  <c r="E97" i="5"/>
  <c r="G97" i="5" s="1"/>
  <c r="U103" i="5"/>
  <c r="W103" i="5" s="1"/>
  <c r="U97" i="5"/>
  <c r="W97" i="5" s="1"/>
  <c r="U102" i="5"/>
  <c r="W102" i="5" s="1"/>
  <c r="U108" i="5"/>
  <c r="W108" i="5" s="1"/>
  <c r="U107" i="5"/>
  <c r="W107" i="5" s="1"/>
  <c r="U101" i="5"/>
  <c r="W101" i="5" s="1"/>
  <c r="U99" i="5"/>
  <c r="W99" i="5" s="1"/>
  <c r="U100" i="5"/>
  <c r="W100" i="5" s="1"/>
  <c r="U98" i="5"/>
  <c r="W98" i="5" s="1"/>
  <c r="U106" i="5"/>
  <c r="W106" i="5" s="1"/>
  <c r="U105" i="5"/>
  <c r="W105" i="5" s="1"/>
  <c r="U104" i="5"/>
  <c r="W104" i="5" s="1"/>
  <c r="AC100" i="5"/>
  <c r="AE100" i="5" s="1"/>
  <c r="AC104" i="5"/>
  <c r="AE104" i="5" s="1"/>
  <c r="AC99" i="5"/>
  <c r="AE99" i="5" s="1"/>
  <c r="AC106" i="5"/>
  <c r="AE106" i="5" s="1"/>
  <c r="AC98" i="5"/>
  <c r="AE98" i="5" s="1"/>
  <c r="AC108" i="5"/>
  <c r="AE108" i="5" s="1"/>
  <c r="AC102" i="5"/>
  <c r="AE102" i="5" s="1"/>
  <c r="AC97" i="5"/>
  <c r="AE97" i="5" s="1"/>
  <c r="AC107" i="5"/>
  <c r="AE107" i="5" s="1"/>
  <c r="AC105" i="5"/>
  <c r="AE105" i="5" s="1"/>
  <c r="AC101" i="5"/>
  <c r="AE101" i="5" s="1"/>
  <c r="AC103" i="5"/>
  <c r="AE103" i="5" s="1"/>
  <c r="M104" i="5"/>
  <c r="O104" i="5" s="1"/>
  <c r="M100" i="5"/>
  <c r="O100" i="5" s="1"/>
  <c r="M107" i="5"/>
  <c r="O107" i="5" s="1"/>
  <c r="M103" i="5"/>
  <c r="O103" i="5" s="1"/>
  <c r="M97" i="5"/>
  <c r="O97" i="5" s="1"/>
  <c r="M106" i="5"/>
  <c r="O106" i="5" s="1"/>
  <c r="M102" i="5"/>
  <c r="O102" i="5" s="1"/>
  <c r="M98" i="5"/>
  <c r="O98" i="5" s="1"/>
  <c r="M108" i="5"/>
  <c r="O108" i="5" s="1"/>
  <c r="M101" i="5"/>
  <c r="O101" i="5" s="1"/>
  <c r="M99" i="5"/>
  <c r="O99" i="5" s="1"/>
  <c r="M105" i="5"/>
  <c r="O105" i="5" s="1"/>
  <c r="AS108" i="5"/>
  <c r="AU108" i="5" s="1"/>
  <c r="AS103" i="5"/>
  <c r="AU103" i="5" s="1"/>
  <c r="AS101" i="5"/>
  <c r="AU101" i="5" s="1"/>
  <c r="AS98" i="5"/>
  <c r="AU98" i="5" s="1"/>
  <c r="AS107" i="5"/>
  <c r="AU107" i="5" s="1"/>
  <c r="AS100" i="5"/>
  <c r="AU100" i="5" s="1"/>
  <c r="AS106" i="5"/>
  <c r="AU106" i="5" s="1"/>
  <c r="AS99" i="5"/>
  <c r="AU99" i="5" s="1"/>
  <c r="AS105" i="5"/>
  <c r="AU105" i="5" s="1"/>
  <c r="AS104" i="5"/>
  <c r="AU104" i="5" s="1"/>
  <c r="AS102" i="5"/>
  <c r="AU102" i="5" s="1"/>
  <c r="AS97" i="5"/>
  <c r="AU97" i="5" s="1"/>
  <c r="F8" i="3"/>
  <c r="L4" i="3"/>
  <c r="F4" i="3"/>
  <c r="F6" i="3"/>
  <c r="G3" i="3"/>
  <c r="G4" i="3"/>
  <c r="F3" i="3"/>
  <c r="F5" i="3"/>
  <c r="F7" i="3"/>
  <c r="G6" i="3"/>
  <c r="G5" i="3"/>
  <c r="G7" i="3"/>
  <c r="G8" i="3"/>
  <c r="P24" i="3"/>
  <c r="AB12" i="3"/>
  <c r="O27" i="3"/>
  <c r="X26" i="3"/>
  <c r="P27" i="3"/>
  <c r="Y10" i="3"/>
  <c r="P12" i="3"/>
  <c r="Y11" i="3"/>
  <c r="R4" i="3"/>
  <c r="X14" i="3"/>
  <c r="P15" i="3"/>
  <c r="V25" i="3"/>
  <c r="P16" i="3"/>
  <c r="V10" i="3"/>
  <c r="L30" i="3"/>
  <c r="X18" i="3"/>
  <c r="AA23" i="3"/>
  <c r="S13" i="3"/>
  <c r="Y23" i="3"/>
  <c r="O11" i="3"/>
  <c r="X10" i="3"/>
  <c r="S16" i="3"/>
  <c r="AB15" i="3"/>
  <c r="S17" i="3"/>
  <c r="AB16" i="3"/>
  <c r="R20" i="3"/>
  <c r="AA19" i="3"/>
  <c r="S20" i="3"/>
  <c r="Y30" i="3"/>
  <c r="S5" i="3"/>
  <c r="AB4" i="3"/>
  <c r="L14" i="3"/>
  <c r="R8" i="3"/>
  <c r="U29" i="3"/>
  <c r="M30" i="3"/>
  <c r="P19" i="3"/>
  <c r="S8" i="3"/>
  <c r="S24" i="3"/>
  <c r="V13" i="3"/>
  <c r="V29" i="3"/>
  <c r="Y18" i="3"/>
  <c r="AB7" i="3"/>
  <c r="AB23" i="3"/>
  <c r="Y7" i="3"/>
  <c r="L22" i="3"/>
  <c r="U5" i="3"/>
  <c r="M6" i="3"/>
  <c r="V5" i="3"/>
  <c r="M7" i="3"/>
  <c r="V6" i="3"/>
  <c r="L10" i="3"/>
  <c r="U9" i="3"/>
  <c r="M10" i="3"/>
  <c r="AB19" i="3"/>
  <c r="AB20" i="3"/>
  <c r="O19" i="3"/>
  <c r="AA7" i="3"/>
  <c r="P4" i="3"/>
  <c r="P20" i="3"/>
  <c r="S9" i="3"/>
  <c r="S25" i="3"/>
  <c r="V14" i="3"/>
  <c r="V30" i="3"/>
  <c r="Y19" i="3"/>
  <c r="AB8" i="3"/>
  <c r="AB24" i="3"/>
  <c r="M19" i="3"/>
  <c r="V18" i="3"/>
  <c r="AA15" i="3"/>
  <c r="M22" i="3"/>
  <c r="V21" i="3"/>
  <c r="M23" i="3"/>
  <c r="V22" i="3"/>
  <c r="L26" i="3"/>
  <c r="U25" i="3"/>
  <c r="M26" i="3"/>
  <c r="V9" i="3"/>
  <c r="M27" i="3"/>
  <c r="V26" i="3"/>
  <c r="U13" i="3"/>
  <c r="M15" i="3"/>
  <c r="L18" i="3"/>
  <c r="O7" i="3"/>
  <c r="O23" i="3"/>
  <c r="R12" i="3"/>
  <c r="R28" i="3"/>
  <c r="U17" i="3"/>
  <c r="X6" i="3"/>
  <c r="X22" i="3"/>
  <c r="AA11" i="3"/>
  <c r="AA27" i="3"/>
  <c r="P8" i="3"/>
  <c r="S29" i="3"/>
  <c r="L6" i="3"/>
  <c r="R16" i="3"/>
  <c r="U21" i="3"/>
  <c r="P11" i="3"/>
  <c r="Y26" i="3"/>
  <c r="P28" i="3"/>
  <c r="Y27" i="3"/>
  <c r="O15" i="3"/>
  <c r="X30" i="3"/>
  <c r="S4" i="3"/>
  <c r="Y14" i="3"/>
  <c r="M11" i="3"/>
  <c r="S21" i="3"/>
  <c r="Y15" i="3"/>
  <c r="R24" i="3"/>
  <c r="M14" i="3"/>
  <c r="M18" i="3"/>
  <c r="P7" i="3"/>
  <c r="P23" i="3"/>
  <c r="S12" i="3"/>
  <c r="S28" i="3"/>
  <c r="V17" i="3"/>
  <c r="Y6" i="3"/>
  <c r="Y22" i="3"/>
  <c r="AB11" i="3"/>
  <c r="AB28" i="3"/>
  <c r="AB27" i="3"/>
  <c r="N6" i="3"/>
  <c r="N10" i="3"/>
  <c r="N14" i="3"/>
  <c r="N18" i="3"/>
  <c r="N22" i="3"/>
  <c r="N26" i="3"/>
  <c r="N30" i="3"/>
  <c r="Q7" i="3"/>
  <c r="Q11" i="3"/>
  <c r="Q15" i="3"/>
  <c r="Q19" i="3"/>
  <c r="Q23" i="3"/>
  <c r="Q27" i="3"/>
  <c r="T4" i="3"/>
  <c r="T8" i="3"/>
  <c r="T12" i="3"/>
  <c r="T16" i="3"/>
  <c r="T20" i="3"/>
  <c r="T24" i="3"/>
  <c r="T28" i="3"/>
  <c r="W5" i="3"/>
  <c r="W9" i="3"/>
  <c r="W13" i="3"/>
  <c r="W17" i="3"/>
  <c r="W21" i="3"/>
  <c r="W25" i="3"/>
  <c r="W29" i="3"/>
  <c r="Z6" i="3"/>
  <c r="Z10" i="3"/>
  <c r="Z14" i="3"/>
  <c r="Z18" i="3"/>
  <c r="Z22" i="3"/>
  <c r="Z26" i="3"/>
  <c r="Z30" i="3"/>
  <c r="AC7" i="3"/>
  <c r="AC11" i="3"/>
  <c r="AC15" i="3"/>
  <c r="AC19" i="3"/>
  <c r="AC23" i="3"/>
  <c r="AC27" i="3"/>
  <c r="L7" i="3"/>
  <c r="L11" i="3"/>
  <c r="L15" i="3"/>
  <c r="L19" i="3"/>
  <c r="L23" i="3"/>
  <c r="L27" i="3"/>
  <c r="O4" i="3"/>
  <c r="O8" i="3"/>
  <c r="O12" i="3"/>
  <c r="O16" i="3"/>
  <c r="O20" i="3"/>
  <c r="O24" i="3"/>
  <c r="O28" i="3"/>
  <c r="R5" i="3"/>
  <c r="R9" i="3"/>
  <c r="R13" i="3"/>
  <c r="R17" i="3"/>
  <c r="R21" i="3"/>
  <c r="R25" i="3"/>
  <c r="R29" i="3"/>
  <c r="U6" i="3"/>
  <c r="U10" i="3"/>
  <c r="U14" i="3"/>
  <c r="U18" i="3"/>
  <c r="U22" i="3"/>
  <c r="U26" i="3"/>
  <c r="U30" i="3"/>
  <c r="X7" i="3"/>
  <c r="X11" i="3"/>
  <c r="X15" i="3"/>
  <c r="X19" i="3"/>
  <c r="X23" i="3"/>
  <c r="X27" i="3"/>
  <c r="AA4" i="3"/>
  <c r="AA8" i="3"/>
  <c r="AA12" i="3"/>
  <c r="AA16" i="3"/>
  <c r="AA20" i="3"/>
  <c r="AA24" i="3"/>
  <c r="AA28" i="3"/>
  <c r="N19" i="3"/>
  <c r="Q8" i="3"/>
  <c r="Q24" i="3"/>
  <c r="T13" i="3"/>
  <c r="T29" i="3"/>
  <c r="W18" i="3"/>
  <c r="Z7" i="3"/>
  <c r="Z23" i="3"/>
  <c r="AC12" i="3"/>
  <c r="AC24" i="3"/>
  <c r="L16" i="3"/>
  <c r="L28" i="3"/>
  <c r="O17" i="3"/>
  <c r="O29" i="3"/>
  <c r="R18" i="3"/>
  <c r="U11" i="3"/>
  <c r="U27" i="3"/>
  <c r="X16" i="3"/>
  <c r="AA9" i="3"/>
  <c r="AA25" i="3"/>
  <c r="M12" i="3"/>
  <c r="M24" i="3"/>
  <c r="P13" i="3"/>
  <c r="P29" i="3"/>
  <c r="S10" i="3"/>
  <c r="S26" i="3"/>
  <c r="Y28" i="3"/>
  <c r="AB29" i="3"/>
  <c r="N4" i="3"/>
  <c r="N8" i="3"/>
  <c r="N12" i="3"/>
  <c r="N16" i="3"/>
  <c r="N20" i="3"/>
  <c r="N24" i="3"/>
  <c r="N28" i="3"/>
  <c r="Q5" i="3"/>
  <c r="Q9" i="3"/>
  <c r="Q13" i="3"/>
  <c r="Q17" i="3"/>
  <c r="Q21" i="3"/>
  <c r="Q25" i="3"/>
  <c r="Q29" i="3"/>
  <c r="T6" i="3"/>
  <c r="T10" i="3"/>
  <c r="T14" i="3"/>
  <c r="T18" i="3"/>
  <c r="T22" i="3"/>
  <c r="T26" i="3"/>
  <c r="T30" i="3"/>
  <c r="W7" i="3"/>
  <c r="W11" i="3"/>
  <c r="W15" i="3"/>
  <c r="W19" i="3"/>
  <c r="W23" i="3"/>
  <c r="W27" i="3"/>
  <c r="Z4" i="3"/>
  <c r="Z8" i="3"/>
  <c r="Z12" i="3"/>
  <c r="Z16" i="3"/>
  <c r="Z20" i="3"/>
  <c r="Z24" i="3"/>
  <c r="Z28" i="3"/>
  <c r="AC5" i="3"/>
  <c r="AC9" i="3"/>
  <c r="AC13" i="3"/>
  <c r="AC17" i="3"/>
  <c r="AC21" i="3"/>
  <c r="AC25" i="3"/>
  <c r="AC29" i="3"/>
  <c r="N15" i="3"/>
  <c r="Q4" i="3"/>
  <c r="Q20" i="3"/>
  <c r="T9" i="3"/>
  <c r="T25" i="3"/>
  <c r="W14" i="3"/>
  <c r="W30" i="3"/>
  <c r="Z19" i="3"/>
  <c r="AC8" i="3"/>
  <c r="AC28" i="3"/>
  <c r="L12" i="3"/>
  <c r="O5" i="3"/>
  <c r="O21" i="3"/>
  <c r="R14" i="3"/>
  <c r="U7" i="3"/>
  <c r="U23" i="3"/>
  <c r="X12" i="3"/>
  <c r="X28" i="3"/>
  <c r="AA29" i="3"/>
  <c r="M8" i="3"/>
  <c r="M28" i="3"/>
  <c r="P17" i="3"/>
  <c r="S6" i="3"/>
  <c r="S22" i="3"/>
  <c r="V11" i="3"/>
  <c r="V23" i="3"/>
  <c r="Y4" i="3"/>
  <c r="Y16" i="3"/>
  <c r="AB5" i="3"/>
  <c r="AB17" i="3"/>
  <c r="L5" i="3"/>
  <c r="L9" i="3"/>
  <c r="L13" i="3"/>
  <c r="L17" i="3"/>
  <c r="L21" i="3"/>
  <c r="L25" i="3"/>
  <c r="L29" i="3"/>
  <c r="O6" i="3"/>
  <c r="O10" i="3"/>
  <c r="O14" i="3"/>
  <c r="O18" i="3"/>
  <c r="O22" i="3"/>
  <c r="O26" i="3"/>
  <c r="O30" i="3"/>
  <c r="R7" i="3"/>
  <c r="R11" i="3"/>
  <c r="R15" i="3"/>
  <c r="R19" i="3"/>
  <c r="R23" i="3"/>
  <c r="R27" i="3"/>
  <c r="U4" i="3"/>
  <c r="U8" i="3"/>
  <c r="U12" i="3"/>
  <c r="U16" i="3"/>
  <c r="U20" i="3"/>
  <c r="U24" i="3"/>
  <c r="U28" i="3"/>
  <c r="X5" i="3"/>
  <c r="X9" i="3"/>
  <c r="X13" i="3"/>
  <c r="X17" i="3"/>
  <c r="X21" i="3"/>
  <c r="X25" i="3"/>
  <c r="X29" i="3"/>
  <c r="AA6" i="3"/>
  <c r="AA10" i="3"/>
  <c r="AA14" i="3"/>
  <c r="AA18" i="3"/>
  <c r="AA22" i="3"/>
  <c r="AA26" i="3"/>
  <c r="AA30" i="3"/>
  <c r="N7" i="3"/>
  <c r="N23" i="3"/>
  <c r="Q12" i="3"/>
  <c r="Q28" i="3"/>
  <c r="T17" i="3"/>
  <c r="W6" i="3"/>
  <c r="W22" i="3"/>
  <c r="Z11" i="3"/>
  <c r="Z27" i="3"/>
  <c r="AC16" i="3"/>
  <c r="L20" i="3"/>
  <c r="O9" i="3"/>
  <c r="R6" i="3"/>
  <c r="R26" i="3"/>
  <c r="U15" i="3"/>
  <c r="X8" i="3"/>
  <c r="X24" i="3"/>
  <c r="AA21" i="3"/>
  <c r="M16" i="3"/>
  <c r="P5" i="3"/>
  <c r="P21" i="3"/>
  <c r="S14" i="3"/>
  <c r="S30" i="3"/>
  <c r="V15" i="3"/>
  <c r="Y8" i="3"/>
  <c r="Y20" i="3"/>
  <c r="AB9" i="3"/>
  <c r="AB21" i="3"/>
  <c r="M5" i="3"/>
  <c r="M13" i="3"/>
  <c r="M17" i="3"/>
  <c r="M25" i="3"/>
  <c r="M29" i="3"/>
  <c r="P6" i="3"/>
  <c r="P10" i="3"/>
  <c r="P14" i="3"/>
  <c r="P18" i="3"/>
  <c r="P22" i="3"/>
  <c r="P26" i="3"/>
  <c r="P30" i="3"/>
  <c r="S7" i="3"/>
  <c r="S11" i="3"/>
  <c r="S15" i="3"/>
  <c r="S19" i="3"/>
  <c r="S23" i="3"/>
  <c r="S27" i="3"/>
  <c r="V4" i="3"/>
  <c r="V8" i="3"/>
  <c r="V12" i="3"/>
  <c r="V16" i="3"/>
  <c r="V20" i="3"/>
  <c r="V24" i="3"/>
  <c r="V28" i="3"/>
  <c r="Y5" i="3"/>
  <c r="Y9" i="3"/>
  <c r="Y13" i="3"/>
  <c r="Y17" i="3"/>
  <c r="Y21" i="3"/>
  <c r="Y25" i="3"/>
  <c r="Y29" i="3"/>
  <c r="AB6" i="3"/>
  <c r="AB10" i="3"/>
  <c r="AB14" i="3"/>
  <c r="AB18" i="3"/>
  <c r="AB22" i="3"/>
  <c r="AB26" i="3"/>
  <c r="AB30" i="3"/>
  <c r="N11" i="3"/>
  <c r="N27" i="3"/>
  <c r="Q16" i="3"/>
  <c r="T5" i="3"/>
  <c r="T21" i="3"/>
  <c r="W10" i="3"/>
  <c r="W26" i="3"/>
  <c r="Z15" i="3"/>
  <c r="AC4" i="3"/>
  <c r="AC20" i="3"/>
  <c r="L8" i="3"/>
  <c r="L24" i="3"/>
  <c r="O13" i="3"/>
  <c r="O25" i="3"/>
  <c r="R10" i="3"/>
  <c r="R22" i="3"/>
  <c r="R30" i="3"/>
  <c r="U19" i="3"/>
  <c r="X4" i="3"/>
  <c r="X20" i="3"/>
  <c r="AA5" i="3"/>
  <c r="AA13" i="3"/>
  <c r="AA17" i="3"/>
  <c r="M4" i="3"/>
  <c r="M20" i="3"/>
  <c r="P9" i="3"/>
  <c r="P25" i="3"/>
  <c r="S18" i="3"/>
  <c r="V7" i="3"/>
  <c r="V19" i="3"/>
  <c r="V27" i="3"/>
  <c r="Y12" i="3"/>
  <c r="Y24" i="3"/>
  <c r="AB13" i="3"/>
  <c r="AB25" i="3"/>
  <c r="M9" i="3"/>
  <c r="M21" i="3"/>
  <c r="N5" i="3"/>
  <c r="N9" i="3"/>
  <c r="N13" i="3"/>
  <c r="N17" i="3"/>
  <c r="N21" i="3"/>
  <c r="N25" i="3"/>
  <c r="N29" i="3"/>
  <c r="Q6" i="3"/>
  <c r="Q10" i="3"/>
  <c r="Q14" i="3"/>
  <c r="Q18" i="3"/>
  <c r="Q22" i="3"/>
  <c r="Q26" i="3"/>
  <c r="Q30" i="3"/>
  <c r="T7" i="3"/>
  <c r="T11" i="3"/>
  <c r="T15" i="3"/>
  <c r="T19" i="3"/>
  <c r="T23" i="3"/>
  <c r="T27" i="3"/>
  <c r="W4" i="3"/>
  <c r="W8" i="3"/>
  <c r="W12" i="3"/>
  <c r="W16" i="3"/>
  <c r="W20" i="3"/>
  <c r="W24" i="3"/>
  <c r="W28" i="3"/>
  <c r="Z5" i="3"/>
  <c r="Z9" i="3"/>
  <c r="Z13" i="3"/>
  <c r="Z17" i="3"/>
  <c r="Z21" i="3"/>
  <c r="Z25" i="3"/>
  <c r="Z29" i="3"/>
  <c r="AC6" i="3"/>
  <c r="AC10" i="3"/>
  <c r="AC14" i="3"/>
  <c r="AC18" i="3"/>
  <c r="AC22" i="3"/>
  <c r="AC26" i="3"/>
  <c r="AG34" i="3" l="1"/>
  <c r="AE35" i="3"/>
  <c r="AF35" i="3"/>
  <c r="AD35" i="3"/>
  <c r="K37" i="3" a="1"/>
  <c r="K37" i="3" s="1"/>
  <c r="R36" i="3"/>
  <c r="AA36" i="3"/>
  <c r="N36" i="3"/>
  <c r="T36" i="3"/>
  <c r="Z36" i="3"/>
  <c r="M36" i="3"/>
  <c r="Q36" i="3"/>
  <c r="P36" i="3"/>
  <c r="Y36" i="3"/>
  <c r="O36" i="3"/>
  <c r="X36" i="3"/>
  <c r="W36" i="3"/>
  <c r="AC36" i="3"/>
  <c r="AB36" i="3"/>
  <c r="V36" i="3"/>
  <c r="U36" i="3"/>
  <c r="L36" i="3"/>
  <c r="S36" i="3"/>
  <c r="H8" i="3"/>
  <c r="H4" i="3"/>
  <c r="H7" i="3"/>
  <c r="H3" i="3"/>
  <c r="H6" i="3"/>
  <c r="H5" i="3"/>
  <c r="AE10" i="3"/>
  <c r="AE29" i="3"/>
  <c r="AE19" i="3"/>
  <c r="AE9" i="3"/>
  <c r="AE4" i="3"/>
  <c r="AE16" i="3"/>
  <c r="AE28" i="3"/>
  <c r="AD25" i="3"/>
  <c r="AE21" i="3"/>
  <c r="AE11" i="3"/>
  <c r="AE13" i="3"/>
  <c r="AF10" i="3"/>
  <c r="AE14" i="3"/>
  <c r="AE15" i="3"/>
  <c r="AE30" i="3"/>
  <c r="AD13" i="3"/>
  <c r="AE7" i="3"/>
  <c r="AD27" i="3"/>
  <c r="AE8" i="3"/>
  <c r="AE27" i="3"/>
  <c r="AE25" i="3"/>
  <c r="AE17" i="3"/>
  <c r="AE5" i="3"/>
  <c r="AE22" i="3"/>
  <c r="AE23" i="3"/>
  <c r="AE24" i="3"/>
  <c r="AE18" i="3"/>
  <c r="AE12" i="3"/>
  <c r="AF22" i="3"/>
  <c r="AD15" i="3"/>
  <c r="AE26" i="3"/>
  <c r="AE20" i="3"/>
  <c r="AE6" i="3"/>
  <c r="AD14" i="3"/>
  <c r="AD11" i="3"/>
  <c r="AD22" i="3"/>
  <c r="AD10" i="3"/>
  <c r="AF13" i="3"/>
  <c r="AF25" i="3"/>
  <c r="AF7" i="3"/>
  <c r="AF19" i="3"/>
  <c r="AD9" i="3"/>
  <c r="AF14" i="3"/>
  <c r="AF26" i="3"/>
  <c r="AF11" i="3"/>
  <c r="AF23" i="3"/>
  <c r="AF8" i="3"/>
  <c r="AF20" i="3"/>
  <c r="AD12" i="3"/>
  <c r="AD21" i="3"/>
  <c r="AD20" i="3"/>
  <c r="AD8" i="3"/>
  <c r="AF15" i="3"/>
  <c r="AF27" i="3"/>
  <c r="AF12" i="3"/>
  <c r="AF24" i="3"/>
  <c r="AF21" i="3"/>
  <c r="AD26" i="3"/>
  <c r="AF4" i="3"/>
  <c r="AF16" i="3"/>
  <c r="AF28" i="3"/>
  <c r="AD23" i="3"/>
  <c r="AD4" i="3"/>
  <c r="AD30" i="3"/>
  <c r="AD18" i="3"/>
  <c r="AD6" i="3"/>
  <c r="AF5" i="3"/>
  <c r="AF17" i="3"/>
  <c r="AF29" i="3"/>
  <c r="AD7" i="3"/>
  <c r="AD29" i="3"/>
  <c r="AD17" i="3"/>
  <c r="AD5" i="3"/>
  <c r="AF6" i="3"/>
  <c r="AF18" i="3"/>
  <c r="AF30" i="3"/>
  <c r="AD24" i="3"/>
  <c r="AD19" i="3"/>
  <c r="AD28" i="3"/>
  <c r="AD16" i="3"/>
  <c r="AF9" i="3"/>
  <c r="H6" i="2" l="1"/>
  <c r="H5" i="2"/>
  <c r="H4" i="2"/>
  <c r="AG10" i="3"/>
  <c r="AG35" i="3"/>
  <c r="AF36" i="3"/>
  <c r="Y37" i="3"/>
  <c r="M37" i="3"/>
  <c r="W37" i="3"/>
  <c r="V37" i="3"/>
  <c r="U37" i="3"/>
  <c r="AC37" i="3"/>
  <c r="T37" i="3"/>
  <c r="AA37" i="3"/>
  <c r="Z37" i="3"/>
  <c r="S37" i="3"/>
  <c r="R37" i="3"/>
  <c r="L37" i="3"/>
  <c r="Q37" i="3"/>
  <c r="P37" i="3"/>
  <c r="N37" i="3"/>
  <c r="AB37" i="3"/>
  <c r="O37" i="3"/>
  <c r="X37" i="3"/>
  <c r="K38" i="3" a="1"/>
  <c r="K38" i="3" s="1"/>
  <c r="AE36" i="3"/>
  <c r="AD36" i="3"/>
  <c r="AG22" i="3"/>
  <c r="AG23" i="3"/>
  <c r="AG28" i="3"/>
  <c r="AG19" i="3"/>
  <c r="AG6" i="3"/>
  <c r="AG15" i="3"/>
  <c r="AG17" i="3"/>
  <c r="AG11" i="3"/>
  <c r="AG27" i="3"/>
  <c r="AG24" i="3"/>
  <c r="AG13" i="3"/>
  <c r="AG20" i="3"/>
  <c r="AG21" i="3"/>
  <c r="AG5" i="3"/>
  <c r="AG9" i="3"/>
  <c r="AG30" i="3"/>
  <c r="AG4" i="3"/>
  <c r="AG18" i="3"/>
  <c r="AG8" i="3"/>
  <c r="AG12" i="3"/>
  <c r="AG26" i="3"/>
  <c r="AG14" i="3"/>
  <c r="AG7" i="3"/>
  <c r="AG29" i="3"/>
  <c r="AG16" i="3"/>
  <c r="AG25" i="3"/>
  <c r="C5" i="3"/>
  <c r="H9" i="2" l="1"/>
  <c r="H8" i="2"/>
  <c r="AG36" i="3"/>
  <c r="K39" i="3" a="1"/>
  <c r="K39" i="3" s="1"/>
  <c r="T38" i="3"/>
  <c r="L38" i="3"/>
  <c r="S38" i="3"/>
  <c r="R38" i="3"/>
  <c r="Q38" i="3"/>
  <c r="V38" i="3"/>
  <c r="AC38" i="3"/>
  <c r="P38" i="3"/>
  <c r="AB38" i="3"/>
  <c r="O38" i="3"/>
  <c r="Y38" i="3"/>
  <c r="AA38" i="3"/>
  <c r="N38" i="3"/>
  <c r="W38" i="3"/>
  <c r="U38" i="3"/>
  <c r="Z38" i="3"/>
  <c r="M38" i="3"/>
  <c r="X38" i="3"/>
  <c r="AD37" i="3"/>
  <c r="AF37" i="3"/>
  <c r="AE37" i="3"/>
  <c r="C8" i="3"/>
  <c r="C7" i="3"/>
  <c r="H10" i="2" l="1"/>
  <c r="I7" i="2" s="1"/>
  <c r="I6" i="2"/>
  <c r="AG37" i="3"/>
  <c r="AA39" i="3"/>
  <c r="O39" i="3"/>
  <c r="AC39" i="3"/>
  <c r="P39" i="3"/>
  <c r="AB39" i="3"/>
  <c r="N39" i="3"/>
  <c r="Z39" i="3"/>
  <c r="M39" i="3"/>
  <c r="R39" i="3"/>
  <c r="Y39" i="3"/>
  <c r="X39" i="3"/>
  <c r="L39" i="3"/>
  <c r="W39" i="3"/>
  <c r="U39" i="3"/>
  <c r="V39" i="3"/>
  <c r="Q39" i="3"/>
  <c r="T39" i="3"/>
  <c r="S39" i="3"/>
  <c r="AD38" i="3"/>
  <c r="K40" i="3" a="1"/>
  <c r="K40" i="3" s="1"/>
  <c r="AE38" i="3"/>
  <c r="AF38" i="3"/>
  <c r="C9" i="3"/>
  <c r="C10" i="3" s="1"/>
  <c r="I8" i="2" l="1"/>
  <c r="I5" i="2"/>
  <c r="I9" i="2"/>
  <c r="I4" i="2"/>
  <c r="AF39" i="3"/>
  <c r="AE39" i="3"/>
  <c r="AD39" i="3"/>
  <c r="K41" i="3" a="1"/>
  <c r="K41" i="3" s="1"/>
  <c r="AD40" i="3"/>
  <c r="R40" i="3"/>
  <c r="AB40" i="3"/>
  <c r="P40" i="3"/>
  <c r="V40" i="3"/>
  <c r="X40" i="3"/>
  <c r="U40" i="3"/>
  <c r="M40" i="3"/>
  <c r="T40" i="3"/>
  <c r="AG40" i="3"/>
  <c r="S40" i="3"/>
  <c r="L40" i="3"/>
  <c r="AF40" i="3"/>
  <c r="Q40" i="3"/>
  <c r="Y40" i="3"/>
  <c r="AE40" i="3"/>
  <c r="O40" i="3"/>
  <c r="AC40" i="3"/>
  <c r="N40" i="3"/>
  <c r="AA40" i="3"/>
  <c r="Z40" i="3"/>
  <c r="W40" i="3"/>
  <c r="AG38" i="3"/>
  <c r="AG39" i="3" l="1"/>
  <c r="K42" i="3" a="1"/>
  <c r="K42" i="3" s="1"/>
  <c r="AF41" i="3"/>
  <c r="T41" i="3"/>
  <c r="Z41" i="3"/>
  <c r="V41" i="3"/>
  <c r="S41" i="3"/>
  <c r="AE41" i="3"/>
  <c r="O41" i="3"/>
  <c r="R41" i="3"/>
  <c r="AD41" i="3"/>
  <c r="N41" i="3"/>
  <c r="M41" i="3"/>
  <c r="W41" i="3"/>
  <c r="AC41" i="3"/>
  <c r="L41" i="3"/>
  <c r="AB41" i="3"/>
  <c r="AA41" i="3"/>
  <c r="Y41" i="3"/>
  <c r="AG41" i="3"/>
  <c r="X41" i="3"/>
  <c r="U41" i="3"/>
  <c r="Q41" i="3"/>
  <c r="P41" i="3"/>
  <c r="K43" i="3" l="1" a="1"/>
  <c r="K43" i="3" s="1"/>
  <c r="W42" i="3"/>
  <c r="AC42" i="3"/>
  <c r="Q42" i="3"/>
  <c r="AD42" i="3"/>
  <c r="O42" i="3"/>
  <c r="AA42" i="3"/>
  <c r="M42" i="3"/>
  <c r="AB42" i="3"/>
  <c r="Z42" i="3"/>
  <c r="L42" i="3"/>
  <c r="Y42" i="3"/>
  <c r="P42" i="3"/>
  <c r="N42" i="3"/>
  <c r="AE42" i="3"/>
  <c r="X42" i="3"/>
  <c r="S42" i="3"/>
  <c r="V42" i="3"/>
  <c r="AF42" i="3"/>
  <c r="U42" i="3"/>
  <c r="AG42" i="3"/>
  <c r="T42" i="3"/>
  <c r="R42" i="3"/>
  <c r="K44" i="3" l="1" a="1"/>
  <c r="K44" i="3" s="1"/>
  <c r="Z43" i="3"/>
  <c r="N43" i="3"/>
  <c r="AF43" i="3"/>
  <c r="T43" i="3"/>
  <c r="W43" i="3"/>
  <c r="U43" i="3"/>
  <c r="Y43" i="3"/>
  <c r="L43" i="3"/>
  <c r="X43" i="3"/>
  <c r="V43" i="3"/>
  <c r="AE43" i="3"/>
  <c r="S43" i="3"/>
  <c r="R43" i="3"/>
  <c r="Q43" i="3"/>
  <c r="AG43" i="3"/>
  <c r="P43" i="3"/>
  <c r="O43" i="3"/>
  <c r="AA43" i="3"/>
  <c r="AD43" i="3"/>
  <c r="M43" i="3"/>
  <c r="AC43" i="3"/>
  <c r="AB43" i="3"/>
  <c r="K45" i="3" l="1" a="1"/>
  <c r="K45" i="3" s="1"/>
  <c r="AC44" i="3"/>
  <c r="Q44" i="3"/>
  <c r="W44" i="3"/>
  <c r="AE44" i="3"/>
  <c r="P44" i="3"/>
  <c r="AB44" i="3"/>
  <c r="N44" i="3"/>
  <c r="U44" i="3"/>
  <c r="T44" i="3"/>
  <c r="S44" i="3"/>
  <c r="AA44" i="3"/>
  <c r="R44" i="3"/>
  <c r="X44" i="3"/>
  <c r="AG44" i="3"/>
  <c r="O44" i="3"/>
  <c r="AF44" i="3"/>
  <c r="M44" i="3"/>
  <c r="L44" i="3"/>
  <c r="AD44" i="3"/>
  <c r="Y44" i="3"/>
  <c r="Z44" i="3"/>
  <c r="V44" i="3"/>
  <c r="K46" i="3" l="1" a="1"/>
  <c r="K46" i="3" s="1"/>
  <c r="AF45" i="3"/>
  <c r="T45" i="3"/>
  <c r="Z45" i="3"/>
  <c r="N45" i="3"/>
  <c r="X45" i="3"/>
  <c r="V45" i="3"/>
  <c r="Q45" i="3"/>
  <c r="AG45" i="3"/>
  <c r="P45" i="3"/>
  <c r="AE45" i="3"/>
  <c r="O45" i="3"/>
  <c r="R45" i="3"/>
  <c r="AD45" i="3"/>
  <c r="M45" i="3"/>
  <c r="AC45" i="3"/>
  <c r="Y45" i="3"/>
  <c r="AB45" i="3"/>
  <c r="AA45" i="3"/>
  <c r="S45" i="3"/>
  <c r="W45" i="3"/>
  <c r="U45" i="3"/>
  <c r="L45" i="3"/>
  <c r="K47" i="3" l="1" a="1"/>
  <c r="K47" i="3" s="1"/>
  <c r="W46" i="3"/>
  <c r="AC46" i="3"/>
  <c r="Q46" i="3"/>
  <c r="AF46" i="3"/>
  <c r="R46" i="3"/>
  <c r="AD46" i="3"/>
  <c r="O46" i="3"/>
  <c r="AE46" i="3"/>
  <c r="M46" i="3"/>
  <c r="U46" i="3"/>
  <c r="AB46" i="3"/>
  <c r="P46" i="3"/>
  <c r="AA46" i="3"/>
  <c r="Z46" i="3"/>
  <c r="Y46" i="3"/>
  <c r="X46" i="3"/>
  <c r="V46" i="3"/>
  <c r="T46" i="3"/>
  <c r="S46" i="3"/>
  <c r="L46" i="3"/>
  <c r="AG46" i="3"/>
  <c r="N46" i="3"/>
  <c r="K48" i="3" l="1" a="1"/>
  <c r="K48" i="3" s="1"/>
  <c r="Z47" i="3"/>
  <c r="N47" i="3"/>
  <c r="AF47" i="3"/>
  <c r="T47" i="3"/>
  <c r="Y47" i="3"/>
  <c r="W47" i="3"/>
  <c r="AB47" i="3"/>
  <c r="AD47" i="3"/>
  <c r="AA47" i="3"/>
  <c r="X47" i="3"/>
  <c r="Q47" i="3"/>
  <c r="V47" i="3"/>
  <c r="U47" i="3"/>
  <c r="S47" i="3"/>
  <c r="R47" i="3"/>
  <c r="AG47" i="3"/>
  <c r="P47" i="3"/>
  <c r="L47" i="3"/>
  <c r="AE47" i="3"/>
  <c r="O47" i="3"/>
  <c r="M47" i="3"/>
  <c r="AC47" i="3"/>
  <c r="K49" i="3" l="1" a="1"/>
  <c r="K49" i="3" s="1"/>
  <c r="AC48" i="3"/>
  <c r="Q48" i="3"/>
  <c r="W48" i="3"/>
  <c r="AG48" i="3"/>
  <c r="S48" i="3"/>
  <c r="R48" i="3"/>
  <c r="AF48" i="3"/>
  <c r="AE48" i="3"/>
  <c r="P48" i="3"/>
  <c r="Y48" i="3"/>
  <c r="X48" i="3"/>
  <c r="V48" i="3"/>
  <c r="L48" i="3"/>
  <c r="U48" i="3"/>
  <c r="Z48" i="3"/>
  <c r="T48" i="3"/>
  <c r="AA48" i="3"/>
  <c r="O48" i="3"/>
  <c r="N48" i="3"/>
  <c r="M48" i="3"/>
  <c r="AD48" i="3"/>
  <c r="AB48" i="3"/>
  <c r="K50" i="3" l="1" a="1"/>
  <c r="K50" i="3" s="1"/>
  <c r="AF49" i="3"/>
  <c r="T49" i="3"/>
  <c r="Z49" i="3"/>
  <c r="N49" i="3"/>
  <c r="AA49" i="3"/>
  <c r="Y49" i="3"/>
  <c r="X49" i="3"/>
  <c r="V49" i="3"/>
  <c r="U49" i="3"/>
  <c r="AB49" i="3"/>
  <c r="S49" i="3"/>
  <c r="R49" i="3"/>
  <c r="AE49" i="3"/>
  <c r="Q49" i="3"/>
  <c r="AC49" i="3"/>
  <c r="W49" i="3"/>
  <c r="P49" i="3"/>
  <c r="M49" i="3"/>
  <c r="AG49" i="3"/>
  <c r="O49" i="3"/>
  <c r="L49" i="3"/>
  <c r="AD49" i="3"/>
  <c r="K51" i="3" l="1" a="1"/>
  <c r="K51" i="3" s="1"/>
  <c r="W50" i="3"/>
  <c r="AC50" i="3"/>
  <c r="Q50" i="3"/>
  <c r="T50" i="3"/>
  <c r="L50" i="3"/>
  <c r="AG50" i="3"/>
  <c r="S50" i="3"/>
  <c r="AF50" i="3"/>
  <c r="R50" i="3"/>
  <c r="Y50" i="3"/>
  <c r="V50" i="3"/>
  <c r="AA50" i="3"/>
  <c r="U50" i="3"/>
  <c r="P50" i="3"/>
  <c r="AD50" i="3"/>
  <c r="O50" i="3"/>
  <c r="N50" i="3"/>
  <c r="M50" i="3"/>
  <c r="AE50" i="3"/>
  <c r="AB50" i="3"/>
  <c r="Z50" i="3"/>
  <c r="X50" i="3"/>
  <c r="K52" i="3" l="1" a="1"/>
  <c r="K52" i="3" s="1"/>
  <c r="Z51" i="3"/>
  <c r="N51" i="3"/>
  <c r="AF51" i="3"/>
  <c r="T51" i="3"/>
  <c r="AB51" i="3"/>
  <c r="M51" i="3"/>
  <c r="AA51" i="3"/>
  <c r="Y51" i="3"/>
  <c r="X51" i="3"/>
  <c r="AG51" i="3"/>
  <c r="R51" i="3"/>
  <c r="AD51" i="3"/>
  <c r="V51" i="3"/>
  <c r="U51" i="3"/>
  <c r="AC51" i="3"/>
  <c r="W51" i="3"/>
  <c r="S51" i="3"/>
  <c r="Q51" i="3"/>
  <c r="P51" i="3"/>
  <c r="O51" i="3"/>
  <c r="L51" i="3"/>
  <c r="AE51" i="3"/>
  <c r="K53" i="3" l="1" a="1"/>
  <c r="K53" i="3" s="1"/>
  <c r="AC52" i="3"/>
  <c r="Q52" i="3"/>
  <c r="W52" i="3"/>
  <c r="U52" i="3"/>
  <c r="T52" i="3"/>
  <c r="AG52" i="3"/>
  <c r="S52" i="3"/>
  <c r="AF52" i="3"/>
  <c r="R52" i="3"/>
  <c r="Z52" i="3"/>
  <c r="X52" i="3"/>
  <c r="AD52" i="3"/>
  <c r="AB52" i="3"/>
  <c r="AA52" i="3"/>
  <c r="Y52" i="3"/>
  <c r="V52" i="3"/>
  <c r="L52" i="3"/>
  <c r="N52" i="3"/>
  <c r="P52" i="3"/>
  <c r="O52" i="3"/>
  <c r="M52" i="3"/>
  <c r="AE52" i="3"/>
  <c r="K54" i="3" l="1" a="1"/>
  <c r="K54" i="3" s="1"/>
  <c r="AF53" i="3"/>
  <c r="T53" i="3"/>
  <c r="Z53" i="3"/>
  <c r="N53" i="3"/>
  <c r="AC53" i="3"/>
  <c r="O53" i="3"/>
  <c r="AB53" i="3"/>
  <c r="M53" i="3"/>
  <c r="AA53" i="3"/>
  <c r="Y53" i="3"/>
  <c r="S53" i="3"/>
  <c r="AE53" i="3"/>
  <c r="Q53" i="3"/>
  <c r="V53" i="3"/>
  <c r="R53" i="3"/>
  <c r="AG53" i="3"/>
  <c r="L53" i="3"/>
  <c r="AD53" i="3"/>
  <c r="P53" i="3"/>
  <c r="X53" i="3"/>
  <c r="W53" i="3"/>
  <c r="U53" i="3"/>
  <c r="K55" i="3" l="1" a="1"/>
  <c r="K55" i="3" s="1"/>
  <c r="W54" i="3"/>
  <c r="AC54" i="3"/>
  <c r="Q54" i="3"/>
  <c r="V54" i="3"/>
  <c r="U54" i="3"/>
  <c r="T54" i="3"/>
  <c r="AG54" i="3"/>
  <c r="S54" i="3"/>
  <c r="AA54" i="3"/>
  <c r="M54" i="3"/>
  <c r="Y54" i="3"/>
  <c r="P54" i="3"/>
  <c r="X54" i="3"/>
  <c r="R54" i="3"/>
  <c r="O54" i="3"/>
  <c r="L54" i="3"/>
  <c r="N54" i="3"/>
  <c r="AD54" i="3"/>
  <c r="Z54" i="3"/>
  <c r="AF54" i="3"/>
  <c r="AE54" i="3"/>
  <c r="AB54" i="3"/>
  <c r="K56" i="3" l="1" a="1"/>
  <c r="K56" i="3" s="1"/>
  <c r="Z55" i="3"/>
  <c r="N55" i="3"/>
  <c r="AF55" i="3"/>
  <c r="T55" i="3"/>
  <c r="AD55" i="3"/>
  <c r="P55" i="3"/>
  <c r="AC55" i="3"/>
  <c r="O55" i="3"/>
  <c r="AB55" i="3"/>
  <c r="M55" i="3"/>
  <c r="AA55" i="3"/>
  <c r="U55" i="3"/>
  <c r="AG55" i="3"/>
  <c r="R55" i="3"/>
  <c r="X55" i="3"/>
  <c r="W55" i="3"/>
  <c r="L55" i="3"/>
  <c r="V55" i="3"/>
  <c r="S55" i="3"/>
  <c r="AE55" i="3"/>
  <c r="Q55" i="3"/>
  <c r="Y55" i="3"/>
  <c r="K57" i="3" l="1" a="1"/>
  <c r="K57" i="3" s="1"/>
  <c r="AC56" i="3"/>
  <c r="Q56" i="3"/>
  <c r="W56" i="3"/>
  <c r="X56" i="3"/>
  <c r="V56" i="3"/>
  <c r="U56" i="3"/>
  <c r="T56" i="3"/>
  <c r="AB56" i="3"/>
  <c r="N56" i="3"/>
  <c r="Z56" i="3"/>
  <c r="AF56" i="3"/>
  <c r="L56" i="3"/>
  <c r="AE56" i="3"/>
  <c r="P56" i="3"/>
  <c r="AD56" i="3"/>
  <c r="AA56" i="3"/>
  <c r="Y56" i="3"/>
  <c r="S56" i="3"/>
  <c r="R56" i="3"/>
  <c r="O56" i="3"/>
  <c r="M56" i="3"/>
  <c r="AG56" i="3"/>
  <c r="K58" i="3" l="1" a="1"/>
  <c r="K58" i="3" s="1"/>
  <c r="AF57" i="3"/>
  <c r="T57" i="3"/>
  <c r="Z57" i="3"/>
  <c r="N57" i="3"/>
  <c r="AE57" i="3"/>
  <c r="Q57" i="3"/>
  <c r="AD57" i="3"/>
  <c r="P57" i="3"/>
  <c r="AC57" i="3"/>
  <c r="O57" i="3"/>
  <c r="AB57" i="3"/>
  <c r="M57" i="3"/>
  <c r="V57" i="3"/>
  <c r="S57" i="3"/>
  <c r="AG57" i="3"/>
  <c r="AA57" i="3"/>
  <c r="Y57" i="3"/>
  <c r="X57" i="3"/>
  <c r="R57" i="3"/>
  <c r="W57" i="3"/>
  <c r="U57" i="3"/>
  <c r="L57" i="3"/>
  <c r="K59" i="3" l="1" a="1"/>
  <c r="K59" i="3" s="1"/>
  <c r="AC58" i="3"/>
  <c r="W58" i="3"/>
  <c r="AD58" i="3"/>
  <c r="Q58" i="3"/>
  <c r="Y58" i="3"/>
  <c r="X58" i="3"/>
  <c r="V58" i="3"/>
  <c r="U58" i="3"/>
  <c r="AE58" i="3"/>
  <c r="O58" i="3"/>
  <c r="AA58" i="3"/>
  <c r="M58" i="3"/>
  <c r="S58" i="3"/>
  <c r="L58" i="3"/>
  <c r="R58" i="3"/>
  <c r="P58" i="3"/>
  <c r="N58" i="3"/>
  <c r="AG58" i="3"/>
  <c r="AB58" i="3"/>
  <c r="AF58" i="3"/>
  <c r="Z58" i="3"/>
  <c r="T58" i="3"/>
  <c r="K60" i="3" l="1" a="1"/>
  <c r="K60" i="3" s="1"/>
  <c r="Z59" i="3"/>
  <c r="N59" i="3"/>
  <c r="AF59" i="3"/>
  <c r="T59" i="3"/>
  <c r="AD59" i="3"/>
  <c r="P59" i="3"/>
  <c r="W59" i="3"/>
  <c r="U59" i="3"/>
  <c r="S59" i="3"/>
  <c r="R59" i="3"/>
  <c r="Q59" i="3"/>
  <c r="AA59" i="3"/>
  <c r="X59" i="3"/>
  <c r="AE59" i="3"/>
  <c r="AC59" i="3"/>
  <c r="AB59" i="3"/>
  <c r="Y59" i="3"/>
  <c r="V59" i="3"/>
  <c r="L59" i="3"/>
  <c r="O59" i="3"/>
  <c r="M59" i="3"/>
  <c r="AG59" i="3"/>
  <c r="K61" i="3" l="1" a="1"/>
  <c r="K61" i="3" s="1"/>
  <c r="AC60" i="3"/>
  <c r="Q60" i="3"/>
  <c r="W60" i="3"/>
  <c r="X60" i="3"/>
  <c r="AE60" i="3"/>
  <c r="P60" i="3"/>
  <c r="R60" i="3"/>
  <c r="AG60" i="3"/>
  <c r="O60" i="3"/>
  <c r="AF60" i="3"/>
  <c r="N60" i="3"/>
  <c r="AD60" i="3"/>
  <c r="M60" i="3"/>
  <c r="V60" i="3"/>
  <c r="T60" i="3"/>
  <c r="S60" i="3"/>
  <c r="Z60" i="3"/>
  <c r="AB60" i="3"/>
  <c r="AA60" i="3"/>
  <c r="Y60" i="3"/>
  <c r="L60" i="3"/>
  <c r="U60" i="3"/>
  <c r="K62" i="3" l="1" a="1"/>
  <c r="K62" i="3" s="1"/>
  <c r="AF61" i="3"/>
  <c r="T61" i="3"/>
  <c r="Z61" i="3"/>
  <c r="N61" i="3"/>
  <c r="AE61" i="3"/>
  <c r="Q61" i="3"/>
  <c r="X61" i="3"/>
  <c r="AD61" i="3"/>
  <c r="M61" i="3"/>
  <c r="AC61" i="3"/>
  <c r="AB61" i="3"/>
  <c r="AA61" i="3"/>
  <c r="S61" i="3"/>
  <c r="P61" i="3"/>
  <c r="W61" i="3"/>
  <c r="V61" i="3"/>
  <c r="U61" i="3"/>
  <c r="R61" i="3"/>
  <c r="O61" i="3"/>
  <c r="L61" i="3"/>
  <c r="AG61" i="3"/>
  <c r="Y61" i="3"/>
  <c r="K63" i="3" l="1" a="1"/>
  <c r="K63" i="3" s="1"/>
  <c r="W62" i="3"/>
  <c r="AC62" i="3"/>
  <c r="Q62" i="3"/>
  <c r="Y62" i="3"/>
  <c r="AF62" i="3"/>
  <c r="R62" i="3"/>
  <c r="AA62" i="3"/>
  <c r="L62" i="3"/>
  <c r="Z62" i="3"/>
  <c r="X62" i="3"/>
  <c r="V62" i="3"/>
  <c r="AG62" i="3"/>
  <c r="O62" i="3"/>
  <c r="AD62" i="3"/>
  <c r="M62" i="3"/>
  <c r="S62" i="3"/>
  <c r="N62" i="3"/>
  <c r="AE62" i="3"/>
  <c r="AB62" i="3"/>
  <c r="U62" i="3"/>
  <c r="T62" i="3"/>
  <c r="P62" i="3"/>
  <c r="Z63" i="3" l="1"/>
  <c r="N63" i="3"/>
  <c r="AF63" i="3"/>
  <c r="T63" i="3"/>
  <c r="AG63" i="3"/>
  <c r="R63" i="3"/>
  <c r="AE63" i="3"/>
  <c r="Y63" i="3"/>
  <c r="W63" i="3"/>
  <c r="V63" i="3"/>
  <c r="U63" i="3"/>
  <c r="S63" i="3"/>
  <c r="AC63" i="3"/>
  <c r="AA63" i="3"/>
  <c r="P63" i="3"/>
  <c r="O63" i="3"/>
  <c r="M63" i="3"/>
  <c r="X63" i="3"/>
  <c r="L63" i="3"/>
  <c r="AD63" i="3"/>
  <c r="AB63" i="3"/>
  <c r="Q63" i="3"/>
  <c r="K64" i="3" a="1"/>
  <c r="K64" i="3" s="1"/>
  <c r="AA64" i="3" l="1"/>
  <c r="O64" i="3"/>
  <c r="AG64" i="3"/>
  <c r="U64" i="3"/>
  <c r="X64" i="3"/>
  <c r="W64" i="3"/>
  <c r="T64" i="3"/>
  <c r="AF64" i="3"/>
  <c r="R64" i="3"/>
  <c r="AE64" i="3"/>
  <c r="Q64" i="3"/>
  <c r="V64" i="3"/>
  <c r="S64" i="3"/>
  <c r="P64" i="3"/>
  <c r="N64" i="3"/>
  <c r="AC64" i="3"/>
  <c r="Z64" i="3"/>
  <c r="AD64" i="3"/>
  <c r="AB64" i="3"/>
  <c r="L64" i="3"/>
  <c r="Y64" i="3"/>
  <c r="M64" i="3"/>
  <c r="K65" i="3" a="1"/>
  <c r="K65" i="3" s="1"/>
  <c r="AC65" i="3" l="1"/>
  <c r="Q65" i="3"/>
  <c r="W65" i="3"/>
  <c r="AE65" i="3"/>
  <c r="P65" i="3"/>
  <c r="AD65" i="3"/>
  <c r="O65" i="3"/>
  <c r="AA65" i="3"/>
  <c r="M65" i="3"/>
  <c r="Y65" i="3"/>
  <c r="X65" i="3"/>
  <c r="V65" i="3"/>
  <c r="U65" i="3"/>
  <c r="T65" i="3"/>
  <c r="S65" i="3"/>
  <c r="L65" i="3"/>
  <c r="AG65" i="3"/>
  <c r="AB65" i="3"/>
  <c r="Z65" i="3"/>
  <c r="R65" i="3"/>
  <c r="N65" i="3"/>
  <c r="AF65" i="3"/>
  <c r="K66" i="3" a="1"/>
  <c r="K66" i="3" s="1"/>
  <c r="AE66" i="3" l="1"/>
  <c r="S66" i="3"/>
  <c r="Y66" i="3"/>
  <c r="M66" i="3"/>
  <c r="W66" i="3"/>
  <c r="V66" i="3"/>
  <c r="T66" i="3"/>
  <c r="AF66" i="3"/>
  <c r="Q66" i="3"/>
  <c r="AD66" i="3"/>
  <c r="P66" i="3"/>
  <c r="AA66" i="3"/>
  <c r="Z66" i="3"/>
  <c r="X66" i="3"/>
  <c r="U66" i="3"/>
  <c r="N66" i="3"/>
  <c r="AC66" i="3"/>
  <c r="AB66" i="3"/>
  <c r="AG66" i="3"/>
  <c r="R66" i="3"/>
  <c r="O66" i="3"/>
  <c r="L66" i="3"/>
  <c r="K67" i="3" a="1"/>
  <c r="K67" i="3" s="1"/>
  <c r="AG67" i="3" l="1"/>
  <c r="U67" i="3"/>
  <c r="AA67" i="3"/>
  <c r="O67" i="3"/>
  <c r="AD67" i="3"/>
  <c r="P67" i="3"/>
  <c r="AC67" i="3"/>
  <c r="N67" i="3"/>
  <c r="Z67" i="3"/>
  <c r="L67" i="3"/>
  <c r="X67" i="3"/>
  <c r="W67" i="3"/>
  <c r="AE67" i="3"/>
  <c r="AB67" i="3"/>
  <c r="Y67" i="3"/>
  <c r="V67" i="3"/>
  <c r="R67" i="3"/>
  <c r="M67" i="3"/>
  <c r="AF67" i="3"/>
  <c r="T67" i="3"/>
  <c r="S67" i="3"/>
  <c r="Q67" i="3"/>
  <c r="K68" i="3" a="1"/>
  <c r="K68" i="3" s="1"/>
  <c r="W68" i="3" l="1"/>
  <c r="AC68" i="3"/>
  <c r="Q68" i="3"/>
  <c r="V68" i="3"/>
  <c r="U68" i="3"/>
  <c r="AG68" i="3"/>
  <c r="S68" i="3"/>
  <c r="AE68" i="3"/>
  <c r="P68" i="3"/>
  <c r="AD68" i="3"/>
  <c r="O68" i="3"/>
  <c r="AF68" i="3"/>
  <c r="AB68" i="3"/>
  <c r="AA68" i="3"/>
  <c r="Z68" i="3"/>
  <c r="T68" i="3"/>
  <c r="N68" i="3"/>
  <c r="L68" i="3"/>
  <c r="R68" i="3"/>
  <c r="M68" i="3"/>
  <c r="Y68" i="3"/>
  <c r="X68" i="3"/>
  <c r="K69" i="3" a="1"/>
  <c r="K69" i="3" s="1"/>
  <c r="Y69" i="3" l="1"/>
  <c r="M69" i="3"/>
  <c r="AE69" i="3"/>
  <c r="S69" i="3"/>
  <c r="AC69" i="3"/>
  <c r="O69" i="3"/>
  <c r="AB69" i="3"/>
  <c r="N69" i="3"/>
  <c r="Z69" i="3"/>
  <c r="W69" i="3"/>
  <c r="V69" i="3"/>
  <c r="AG69" i="3"/>
  <c r="AF69" i="3"/>
  <c r="AD69" i="3"/>
  <c r="U69" i="3"/>
  <c r="R69" i="3"/>
  <c r="P69" i="3"/>
  <c r="AA69" i="3"/>
  <c r="X69" i="3"/>
  <c r="T69" i="3"/>
  <c r="Q69" i="3"/>
  <c r="L69" i="3"/>
  <c r="K70" i="3" a="1"/>
  <c r="K70" i="3" s="1"/>
  <c r="AA70" i="3" l="1"/>
  <c r="O70" i="3"/>
  <c r="AG70" i="3"/>
  <c r="U70" i="3"/>
  <c r="V70" i="3"/>
  <c r="T70" i="3"/>
  <c r="AF70" i="3"/>
  <c r="R70" i="3"/>
  <c r="AD70" i="3"/>
  <c r="P70" i="3"/>
  <c r="AC70" i="3"/>
  <c r="N70" i="3"/>
  <c r="L70" i="3"/>
  <c r="AE70" i="3"/>
  <c r="Y70" i="3"/>
  <c r="W70" i="3"/>
  <c r="Q70" i="3"/>
  <c r="AB70" i="3"/>
  <c r="Z70" i="3"/>
  <c r="X70" i="3"/>
  <c r="S70" i="3"/>
  <c r="M70" i="3"/>
  <c r="K71" i="3" a="1"/>
  <c r="K71" i="3" s="1"/>
  <c r="K72" i="3" l="1" a="1"/>
  <c r="K72" i="3" s="1"/>
  <c r="AC71" i="3"/>
  <c r="Q71" i="3"/>
  <c r="W71" i="3"/>
  <c r="AB71" i="3"/>
  <c r="N71" i="3"/>
  <c r="AA71" i="3"/>
  <c r="M71" i="3"/>
  <c r="Y71" i="3"/>
  <c r="V71" i="3"/>
  <c r="U71" i="3"/>
  <c r="P71" i="3"/>
  <c r="O71" i="3"/>
  <c r="L71" i="3"/>
  <c r="AG71" i="3"/>
  <c r="AE71" i="3"/>
  <c r="AD71" i="3"/>
  <c r="X71" i="3"/>
  <c r="S71" i="3"/>
  <c r="AF71" i="3"/>
  <c r="Z71" i="3"/>
  <c r="T71" i="3"/>
  <c r="R71" i="3"/>
  <c r="AE72" i="3" l="1"/>
  <c r="S72" i="3"/>
  <c r="Y72" i="3"/>
  <c r="M72" i="3"/>
  <c r="U72" i="3"/>
  <c r="T72" i="3"/>
  <c r="AF72" i="3"/>
  <c r="Q72" i="3"/>
  <c r="AC72" i="3"/>
  <c r="O72" i="3"/>
  <c r="AB72" i="3"/>
  <c r="N72" i="3"/>
  <c r="R72" i="3"/>
  <c r="P72" i="3"/>
  <c r="L72" i="3"/>
  <c r="AG72" i="3"/>
  <c r="AD72" i="3"/>
  <c r="Z72" i="3"/>
  <c r="W72" i="3"/>
  <c r="V72" i="3"/>
  <c r="AA72" i="3"/>
  <c r="X72" i="3"/>
  <c r="K73" i="3" a="1"/>
  <c r="K73" i="3" s="1"/>
  <c r="K74" i="3" l="1" a="1"/>
  <c r="K74" i="3" s="1"/>
  <c r="AG73" i="3"/>
  <c r="U73" i="3"/>
  <c r="AA73" i="3"/>
  <c r="O73" i="3"/>
  <c r="AB73" i="3"/>
  <c r="M73" i="3"/>
  <c r="Z73" i="3"/>
  <c r="L73" i="3"/>
  <c r="X73" i="3"/>
  <c r="V73" i="3"/>
  <c r="T73" i="3"/>
  <c r="S73" i="3"/>
  <c r="R73" i="3"/>
  <c r="Q73" i="3"/>
  <c r="P73" i="3"/>
  <c r="AF73" i="3"/>
  <c r="AD73" i="3"/>
  <c r="Y73" i="3"/>
  <c r="AE73" i="3"/>
  <c r="AC73" i="3"/>
  <c r="W73" i="3"/>
  <c r="N73" i="3"/>
  <c r="K75" i="3" l="1" a="1"/>
  <c r="K75" i="3" s="1"/>
  <c r="W74" i="3"/>
  <c r="AC74" i="3"/>
  <c r="Q74" i="3"/>
  <c r="T74" i="3"/>
  <c r="AG74" i="3"/>
  <c r="S74" i="3"/>
  <c r="AE74" i="3"/>
  <c r="P74" i="3"/>
  <c r="AB74" i="3"/>
  <c r="N74" i="3"/>
  <c r="AA74" i="3"/>
  <c r="M74" i="3"/>
  <c r="X74" i="3"/>
  <c r="V74" i="3"/>
  <c r="U74" i="3"/>
  <c r="R74" i="3"/>
  <c r="L74" i="3"/>
  <c r="AF74" i="3"/>
  <c r="Z74" i="3"/>
  <c r="O74" i="3"/>
  <c r="AD74" i="3"/>
  <c r="Y74" i="3"/>
  <c r="K76" i="3" l="1" a="1"/>
  <c r="K76" i="3" s="1"/>
  <c r="Y75" i="3"/>
  <c r="M75" i="3"/>
  <c r="AE75" i="3"/>
  <c r="S75" i="3"/>
  <c r="AA75" i="3"/>
  <c r="L75" i="3"/>
  <c r="Z75" i="3"/>
  <c r="W75" i="3"/>
  <c r="U75" i="3"/>
  <c r="T75" i="3"/>
  <c r="AB75" i="3"/>
  <c r="X75" i="3"/>
  <c r="V75" i="3"/>
  <c r="R75" i="3"/>
  <c r="P75" i="3"/>
  <c r="O75" i="3"/>
  <c r="AG75" i="3"/>
  <c r="AD75" i="3"/>
  <c r="AC75" i="3"/>
  <c r="AF75" i="3"/>
  <c r="Q75" i="3"/>
  <c r="N75" i="3"/>
  <c r="K77" i="3" l="1" a="1"/>
  <c r="K77" i="3" s="1"/>
  <c r="AA76" i="3"/>
  <c r="O76" i="3"/>
  <c r="AG76" i="3"/>
  <c r="U76" i="3"/>
  <c r="S76" i="3"/>
  <c r="AF76" i="3"/>
  <c r="R76" i="3"/>
  <c r="AD76" i="3"/>
  <c r="P76" i="3"/>
  <c r="AB76" i="3"/>
  <c r="M76" i="3"/>
  <c r="Z76" i="3"/>
  <c r="L76" i="3"/>
  <c r="AC76" i="3"/>
  <c r="Y76" i="3"/>
  <c r="X76" i="3"/>
  <c r="W76" i="3"/>
  <c r="T76" i="3"/>
  <c r="Q76" i="3"/>
  <c r="AE76" i="3"/>
  <c r="V76" i="3"/>
  <c r="N76" i="3"/>
  <c r="K78" i="3" l="1" a="1"/>
  <c r="K78" i="3" s="1"/>
  <c r="AC77" i="3"/>
  <c r="Q77" i="3"/>
  <c r="W77" i="3"/>
  <c r="Z77" i="3"/>
  <c r="L77" i="3"/>
  <c r="Y77" i="3"/>
  <c r="V77" i="3"/>
  <c r="T77" i="3"/>
  <c r="AG77" i="3"/>
  <c r="S77" i="3"/>
  <c r="AE77" i="3"/>
  <c r="AD77" i="3"/>
  <c r="AB77" i="3"/>
  <c r="AA77" i="3"/>
  <c r="U77" i="3"/>
  <c r="R77" i="3"/>
  <c r="O77" i="3"/>
  <c r="M77" i="3"/>
  <c r="X77" i="3"/>
  <c r="P77" i="3"/>
  <c r="N77" i="3"/>
  <c r="AF77" i="3"/>
  <c r="K79" i="3" l="1" a="1"/>
  <c r="K79" i="3" s="1"/>
  <c r="AE78" i="3"/>
  <c r="S78" i="3"/>
  <c r="AD78" i="3"/>
  <c r="R78" i="3"/>
  <c r="AB78" i="3"/>
  <c r="Y78" i="3"/>
  <c r="M78" i="3"/>
  <c r="T78" i="3"/>
  <c r="Q78" i="3"/>
  <c r="AG78" i="3"/>
  <c r="O78" i="3"/>
  <c r="AC78" i="3"/>
  <c r="L78" i="3"/>
  <c r="AA78" i="3"/>
  <c r="AF78" i="3"/>
  <c r="X78" i="3"/>
  <c r="W78" i="3"/>
  <c r="U78" i="3"/>
  <c r="N78" i="3"/>
  <c r="Z78" i="3"/>
  <c r="V78" i="3"/>
  <c r="P78" i="3"/>
  <c r="K80" i="3" l="1" a="1"/>
  <c r="K80" i="3" s="1"/>
  <c r="AG79" i="3"/>
  <c r="U79" i="3"/>
  <c r="AF79" i="3"/>
  <c r="T79" i="3"/>
  <c r="AD79" i="3"/>
  <c r="R79" i="3"/>
  <c r="AA79" i="3"/>
  <c r="O79" i="3"/>
  <c r="N79" i="3"/>
  <c r="AE79" i="3"/>
  <c r="M79" i="3"/>
  <c r="AB79" i="3"/>
  <c r="Y79" i="3"/>
  <c r="X79" i="3"/>
  <c r="Q79" i="3"/>
  <c r="P79" i="3"/>
  <c r="L79" i="3"/>
  <c r="Z79" i="3"/>
  <c r="V79" i="3"/>
  <c r="S79" i="3"/>
  <c r="AC79" i="3"/>
  <c r="W79" i="3"/>
  <c r="K81" i="3" l="1" a="1"/>
  <c r="K81" i="3" s="1"/>
  <c r="W80" i="3"/>
  <c r="V80" i="3"/>
  <c r="AG80" i="3"/>
  <c r="U80" i="3"/>
  <c r="AF80" i="3"/>
  <c r="T80" i="3"/>
  <c r="AC80" i="3"/>
  <c r="Q80" i="3"/>
  <c r="AA80" i="3"/>
  <c r="AE80" i="3"/>
  <c r="L80" i="3"/>
  <c r="AD80" i="3"/>
  <c r="Z80" i="3"/>
  <c r="X80" i="3"/>
  <c r="S80" i="3"/>
  <c r="AB80" i="3"/>
  <c r="Y80" i="3"/>
  <c r="R80" i="3"/>
  <c r="P80" i="3"/>
  <c r="N80" i="3"/>
  <c r="M80" i="3"/>
  <c r="O80" i="3"/>
  <c r="K82" i="3" l="1" a="1"/>
  <c r="K82" i="3" s="1"/>
  <c r="Y81" i="3"/>
  <c r="M81" i="3"/>
  <c r="X81" i="3"/>
  <c r="L81" i="3"/>
  <c r="W81" i="3"/>
  <c r="V81" i="3"/>
  <c r="AE81" i="3"/>
  <c r="S81" i="3"/>
  <c r="AC81" i="3"/>
  <c r="Q81" i="3"/>
  <c r="AG81" i="3"/>
  <c r="AF81" i="3"/>
  <c r="AB81" i="3"/>
  <c r="Z81" i="3"/>
  <c r="U81" i="3"/>
  <c r="AD81" i="3"/>
  <c r="AA81" i="3"/>
  <c r="R81" i="3"/>
  <c r="O81" i="3"/>
  <c r="T81" i="3"/>
  <c r="P81" i="3"/>
  <c r="N81" i="3"/>
  <c r="K83" i="3" l="1" a="1"/>
  <c r="K83" i="3" s="1"/>
  <c r="AA82" i="3"/>
  <c r="O82" i="3"/>
  <c r="Z82" i="3"/>
  <c r="N82" i="3"/>
  <c r="Y82" i="3"/>
  <c r="M82" i="3"/>
  <c r="X82" i="3"/>
  <c r="L82" i="3"/>
  <c r="AG82" i="3"/>
  <c r="U82" i="3"/>
  <c r="AE82" i="3"/>
  <c r="S82" i="3"/>
  <c r="AD82" i="3"/>
  <c r="AB82" i="3"/>
  <c r="W82" i="3"/>
  <c r="V82" i="3"/>
  <c r="T82" i="3"/>
  <c r="R82" i="3"/>
  <c r="Q82" i="3"/>
  <c r="AF82" i="3"/>
  <c r="P82" i="3"/>
  <c r="AC82" i="3"/>
  <c r="K84" i="3" l="1" a="1"/>
  <c r="K84" i="3" s="1"/>
  <c r="AC83" i="3"/>
  <c r="Q83" i="3"/>
  <c r="AB83" i="3"/>
  <c r="P83" i="3"/>
  <c r="AA83" i="3"/>
  <c r="O83" i="3"/>
  <c r="Z83" i="3"/>
  <c r="N83" i="3"/>
  <c r="W83" i="3"/>
  <c r="AG83" i="3"/>
  <c r="U83" i="3"/>
  <c r="M83" i="3"/>
  <c r="L83" i="3"/>
  <c r="AF83" i="3"/>
  <c r="AD83" i="3"/>
  <c r="Y83" i="3"/>
  <c r="X83" i="3"/>
  <c r="V83" i="3"/>
  <c r="S83" i="3"/>
  <c r="AE83" i="3"/>
  <c r="T83" i="3"/>
  <c r="R83" i="3"/>
  <c r="K85" i="3" l="1" a="1"/>
  <c r="K85" i="3" s="1"/>
  <c r="Z84" i="3"/>
  <c r="AF84" i="3"/>
  <c r="S84" i="3"/>
  <c r="AE84" i="3"/>
  <c r="R84" i="3"/>
  <c r="AD84" i="3"/>
  <c r="Q84" i="3"/>
  <c r="AC84" i="3"/>
  <c r="P84" i="3"/>
  <c r="Y84" i="3"/>
  <c r="M84" i="3"/>
  <c r="W84" i="3"/>
  <c r="O84" i="3"/>
  <c r="N84" i="3"/>
  <c r="AG84" i="3"/>
  <c r="AB84" i="3"/>
  <c r="V84" i="3"/>
  <c r="U84" i="3"/>
  <c r="T84" i="3"/>
  <c r="L84" i="3"/>
  <c r="AA84" i="3"/>
  <c r="X84" i="3"/>
  <c r="K86" i="3" l="1" a="1"/>
  <c r="K86" i="3" s="1"/>
  <c r="AB85" i="3"/>
  <c r="P85" i="3"/>
  <c r="W85" i="3"/>
  <c r="V85" i="3"/>
  <c r="U85" i="3"/>
  <c r="AG85" i="3"/>
  <c r="T85" i="3"/>
  <c r="AD85" i="3"/>
  <c r="Q85" i="3"/>
  <c r="AA85" i="3"/>
  <c r="N85" i="3"/>
  <c r="S85" i="3"/>
  <c r="R85" i="3"/>
  <c r="M85" i="3"/>
  <c r="AF85" i="3"/>
  <c r="AE85" i="3"/>
  <c r="Z85" i="3"/>
  <c r="Y85" i="3"/>
  <c r="O85" i="3"/>
  <c r="AC85" i="3"/>
  <c r="X85" i="3"/>
  <c r="L85" i="3"/>
  <c r="K87" i="3" l="1" a="1"/>
  <c r="K87" i="3" s="1"/>
  <c r="AD86" i="3"/>
  <c r="R86" i="3"/>
  <c r="AA86" i="3"/>
  <c r="N86" i="3"/>
  <c r="Z86" i="3"/>
  <c r="M86" i="3"/>
  <c r="Y86" i="3"/>
  <c r="L86" i="3"/>
  <c r="X86" i="3"/>
  <c r="U86" i="3"/>
  <c r="AF86" i="3"/>
  <c r="S86" i="3"/>
  <c r="W86" i="3"/>
  <c r="V86" i="3"/>
  <c r="Q86" i="3"/>
  <c r="O86" i="3"/>
  <c r="AB86" i="3"/>
  <c r="T86" i="3"/>
  <c r="P86" i="3"/>
  <c r="AE86" i="3"/>
  <c r="AG86" i="3"/>
  <c r="AC86" i="3"/>
  <c r="K88" i="3" l="1" a="1"/>
  <c r="K88" i="3" s="1"/>
  <c r="AF87" i="3"/>
  <c r="T87" i="3"/>
  <c r="AE87" i="3"/>
  <c r="R87" i="3"/>
  <c r="AD87" i="3"/>
  <c r="Q87" i="3"/>
  <c r="AC87" i="3"/>
  <c r="P87" i="3"/>
  <c r="AB87" i="3"/>
  <c r="O87" i="3"/>
  <c r="Y87" i="3"/>
  <c r="L87" i="3"/>
  <c r="W87" i="3"/>
  <c r="AA87" i="3"/>
  <c r="Z87" i="3"/>
  <c r="V87" i="3"/>
  <c r="S87" i="3"/>
  <c r="N87" i="3"/>
  <c r="AG87" i="3"/>
  <c r="X87" i="3"/>
  <c r="M87" i="3"/>
  <c r="U87" i="3"/>
  <c r="K89" i="3" l="1" a="1"/>
  <c r="K89" i="3" s="1"/>
  <c r="V88" i="3"/>
  <c r="W88" i="3"/>
  <c r="U88" i="3"/>
  <c r="AG88" i="3"/>
  <c r="T88" i="3"/>
  <c r="AF88" i="3"/>
  <c r="S88" i="3"/>
  <c r="AC88" i="3"/>
  <c r="P88" i="3"/>
  <c r="AA88" i="3"/>
  <c r="N88" i="3"/>
  <c r="AE88" i="3"/>
  <c r="AD88" i="3"/>
  <c r="Z88" i="3"/>
  <c r="X88" i="3"/>
  <c r="R88" i="3"/>
  <c r="Y88" i="3"/>
  <c r="Q88" i="3"/>
  <c r="O88" i="3"/>
  <c r="M88" i="3"/>
  <c r="L88" i="3"/>
  <c r="AB88" i="3"/>
  <c r="K90" i="3" l="1" a="1"/>
  <c r="K90" i="3" s="1"/>
  <c r="X89" i="3"/>
  <c r="L89" i="3"/>
  <c r="AA89" i="3"/>
  <c r="N89" i="3"/>
  <c r="Z89" i="3"/>
  <c r="M89" i="3"/>
  <c r="Y89" i="3"/>
  <c r="W89" i="3"/>
  <c r="AG89" i="3"/>
  <c r="T89" i="3"/>
  <c r="AE89" i="3"/>
  <c r="R89" i="3"/>
  <c r="AD89" i="3"/>
  <c r="AB89" i="3"/>
  <c r="V89" i="3"/>
  <c r="AC89" i="3"/>
  <c r="U89" i="3"/>
  <c r="Q89" i="3"/>
  <c r="O89" i="3"/>
  <c r="AF89" i="3"/>
  <c r="S89" i="3"/>
  <c r="P89" i="3"/>
  <c r="K91" i="3" l="1" a="1"/>
  <c r="K91" i="3" s="1"/>
  <c r="Z90" i="3"/>
  <c r="N90" i="3"/>
  <c r="AE90" i="3"/>
  <c r="R90" i="3"/>
  <c r="AD90" i="3"/>
  <c r="Q90" i="3"/>
  <c r="AC90" i="3"/>
  <c r="P90" i="3"/>
  <c r="AB90" i="3"/>
  <c r="O90" i="3"/>
  <c r="X90" i="3"/>
  <c r="V90" i="3"/>
  <c r="M90" i="3"/>
  <c r="L90" i="3"/>
  <c r="AF90" i="3"/>
  <c r="AA90" i="3"/>
  <c r="W90" i="3"/>
  <c r="U90" i="3"/>
  <c r="T90" i="3"/>
  <c r="S90" i="3"/>
  <c r="AG90" i="3"/>
  <c r="Y90" i="3"/>
  <c r="K92" i="3" l="1" a="1"/>
  <c r="K92" i="3" s="1"/>
  <c r="AC91" i="3"/>
  <c r="AB91" i="3"/>
  <c r="P91" i="3"/>
  <c r="V91" i="3"/>
  <c r="U91" i="3"/>
  <c r="T91" i="3"/>
  <c r="AG91" i="3"/>
  <c r="S91" i="3"/>
  <c r="AD91" i="3"/>
  <c r="O91" i="3"/>
  <c r="Z91" i="3"/>
  <c r="M91" i="3"/>
  <c r="R91" i="3"/>
  <c r="Q91" i="3"/>
  <c r="L91" i="3"/>
  <c r="AF91" i="3"/>
  <c r="AA91" i="3"/>
  <c r="Y91" i="3"/>
  <c r="W91" i="3"/>
  <c r="AE91" i="3"/>
  <c r="X91" i="3"/>
  <c r="N91" i="3"/>
  <c r="K93" i="3" l="1" a="1"/>
  <c r="K93" i="3" s="1"/>
  <c r="AE92" i="3"/>
  <c r="S92" i="3"/>
  <c r="AD92" i="3"/>
  <c r="R92" i="3"/>
  <c r="AC92" i="3"/>
  <c r="Q92" i="3"/>
  <c r="AF92" i="3"/>
  <c r="N92" i="3"/>
  <c r="AB92" i="3"/>
  <c r="M92" i="3"/>
  <c r="AA92" i="3"/>
  <c r="L92" i="3"/>
  <c r="Z92" i="3"/>
  <c r="W92" i="3"/>
  <c r="U92" i="3"/>
  <c r="Y92" i="3"/>
  <c r="X92" i="3"/>
  <c r="T92" i="3"/>
  <c r="O92" i="3"/>
  <c r="AG92" i="3"/>
  <c r="V92" i="3"/>
  <c r="P92" i="3"/>
  <c r="K94" i="3" l="1" a="1"/>
  <c r="K94" i="3" s="1"/>
  <c r="AG93" i="3"/>
  <c r="U93" i="3"/>
  <c r="AF93" i="3"/>
  <c r="T93" i="3"/>
  <c r="AE93" i="3"/>
  <c r="S93" i="3"/>
  <c r="AA93" i="3"/>
  <c r="Z93" i="3"/>
  <c r="Y93" i="3"/>
  <c r="X93" i="3"/>
  <c r="W93" i="3"/>
  <c r="V93" i="3"/>
  <c r="P93" i="3"/>
  <c r="N93" i="3"/>
  <c r="AD93" i="3"/>
  <c r="AB93" i="3"/>
  <c r="R93" i="3"/>
  <c r="L93" i="3"/>
  <c r="AC93" i="3"/>
  <c r="O93" i="3"/>
  <c r="Q93" i="3"/>
  <c r="M93" i="3"/>
  <c r="K95" i="3" l="1" a="1"/>
  <c r="K95" i="3" s="1"/>
  <c r="W94" i="3"/>
  <c r="V94" i="3"/>
  <c r="AG94" i="3"/>
  <c r="U94" i="3"/>
  <c r="AD94" i="3"/>
  <c r="AC94" i="3"/>
  <c r="Q94" i="3"/>
  <c r="AB94" i="3"/>
  <c r="P94" i="3"/>
  <c r="Y94" i="3"/>
  <c r="X94" i="3"/>
  <c r="T94" i="3"/>
  <c r="S94" i="3"/>
  <c r="N94" i="3"/>
  <c r="AF94" i="3"/>
  <c r="L94" i="3"/>
  <c r="R94" i="3"/>
  <c r="O94" i="3"/>
  <c r="AA94" i="3"/>
  <c r="Z94" i="3"/>
  <c r="AE94" i="3"/>
  <c r="M94" i="3"/>
  <c r="K96" i="3" l="1" a="1"/>
  <c r="K96" i="3" s="1"/>
  <c r="Z95" i="3"/>
  <c r="Y95" i="3"/>
  <c r="M95" i="3"/>
  <c r="X95" i="3"/>
  <c r="L95" i="3"/>
  <c r="W95" i="3"/>
  <c r="V95" i="3"/>
  <c r="AF95" i="3"/>
  <c r="T95" i="3"/>
  <c r="AE95" i="3"/>
  <c r="S95" i="3"/>
  <c r="AD95" i="3"/>
  <c r="R95" i="3"/>
  <c r="AC95" i="3"/>
  <c r="AB95" i="3"/>
  <c r="AA95" i="3"/>
  <c r="U95" i="3"/>
  <c r="O95" i="3"/>
  <c r="AG95" i="3"/>
  <c r="Q95" i="3"/>
  <c r="P95" i="3"/>
  <c r="N95" i="3"/>
  <c r="K97" i="3" l="1" a="1"/>
  <c r="K97" i="3" s="1"/>
  <c r="AB96" i="3"/>
  <c r="P96" i="3"/>
  <c r="AA96" i="3"/>
  <c r="O96" i="3"/>
  <c r="Z96" i="3"/>
  <c r="N96" i="3"/>
  <c r="Y96" i="3"/>
  <c r="M96" i="3"/>
  <c r="X96" i="3"/>
  <c r="L96" i="3"/>
  <c r="V96" i="3"/>
  <c r="AG96" i="3"/>
  <c r="U96" i="3"/>
  <c r="AF96" i="3"/>
  <c r="T96" i="3"/>
  <c r="AC96" i="3"/>
  <c r="S96" i="3"/>
  <c r="AE96" i="3"/>
  <c r="AD96" i="3"/>
  <c r="R96" i="3"/>
  <c r="W96" i="3"/>
  <c r="Q96" i="3"/>
  <c r="K98" i="3" l="1" a="1"/>
  <c r="K98" i="3" s="1"/>
  <c r="AD97" i="3"/>
  <c r="R97" i="3"/>
  <c r="AC97" i="3"/>
  <c r="Q97" i="3"/>
  <c r="AB97" i="3"/>
  <c r="P97" i="3"/>
  <c r="AA97" i="3"/>
  <c r="O97" i="3"/>
  <c r="Z97" i="3"/>
  <c r="N97" i="3"/>
  <c r="X97" i="3"/>
  <c r="L97" i="3"/>
  <c r="W97" i="3"/>
  <c r="V97" i="3"/>
  <c r="U97" i="3"/>
  <c r="T97" i="3"/>
  <c r="S97" i="3"/>
  <c r="M97" i="3"/>
  <c r="AG97" i="3"/>
  <c r="AE97" i="3"/>
  <c r="AF97" i="3"/>
  <c r="Y97" i="3"/>
  <c r="K99" i="3" l="1" a="1"/>
  <c r="K99" i="3" s="1"/>
  <c r="AF98" i="3"/>
  <c r="T98" i="3"/>
  <c r="AE98" i="3"/>
  <c r="S98" i="3"/>
  <c r="AD98" i="3"/>
  <c r="R98" i="3"/>
  <c r="AC98" i="3"/>
  <c r="Q98" i="3"/>
  <c r="AB98" i="3"/>
  <c r="P98" i="3"/>
  <c r="Z98" i="3"/>
  <c r="N98" i="3"/>
  <c r="Y98" i="3"/>
  <c r="M98" i="3"/>
  <c r="X98" i="3"/>
  <c r="L98" i="3"/>
  <c r="AG98" i="3"/>
  <c r="AA98" i="3"/>
  <c r="U98" i="3"/>
  <c r="W98" i="3"/>
  <c r="O98" i="3"/>
  <c r="V98" i="3"/>
  <c r="K100" i="3" l="1" a="1"/>
  <c r="K100" i="3" s="1"/>
  <c r="V99" i="3"/>
  <c r="AG99" i="3"/>
  <c r="U99" i="3"/>
  <c r="AF99" i="3"/>
  <c r="T99" i="3"/>
  <c r="AE99" i="3"/>
  <c r="S99" i="3"/>
  <c r="AD99" i="3"/>
  <c r="R99" i="3"/>
  <c r="AB99" i="3"/>
  <c r="P99" i="3"/>
  <c r="AA99" i="3"/>
  <c r="O99" i="3"/>
  <c r="Z99" i="3"/>
  <c r="N99" i="3"/>
  <c r="M99" i="3"/>
  <c r="L99" i="3"/>
  <c r="Y99" i="3"/>
  <c r="X99" i="3"/>
  <c r="Q99" i="3"/>
  <c r="AC99" i="3"/>
  <c r="W99" i="3"/>
  <c r="K101" i="3" l="1" a="1"/>
  <c r="K101" i="3" s="1"/>
  <c r="X100" i="3"/>
  <c r="L100" i="3"/>
  <c r="W100" i="3"/>
  <c r="V100" i="3"/>
  <c r="AG100" i="3"/>
  <c r="U100" i="3"/>
  <c r="AF100" i="3"/>
  <c r="T100" i="3"/>
  <c r="AD100" i="3"/>
  <c r="R100" i="3"/>
  <c r="AC100" i="3"/>
  <c r="Q100" i="3"/>
  <c r="AB100" i="3"/>
  <c r="P100" i="3"/>
  <c r="AA100" i="3"/>
  <c r="Z100" i="3"/>
  <c r="Y100" i="3"/>
  <c r="S100" i="3"/>
  <c r="M100" i="3"/>
  <c r="O100" i="3"/>
  <c r="N100" i="3"/>
  <c r="AE100" i="3"/>
  <c r="K102" i="3" l="1" a="1"/>
  <c r="K102" i="3" s="1"/>
  <c r="Z101" i="3"/>
  <c r="N101" i="3"/>
  <c r="Y101" i="3"/>
  <c r="M101" i="3"/>
  <c r="X101" i="3"/>
  <c r="L101" i="3"/>
  <c r="W101" i="3"/>
  <c r="V101" i="3"/>
  <c r="AF101" i="3"/>
  <c r="T101" i="3"/>
  <c r="AE101" i="3"/>
  <c r="S101" i="3"/>
  <c r="AD101" i="3"/>
  <c r="R101" i="3"/>
  <c r="AG101" i="3"/>
  <c r="AA101" i="3"/>
  <c r="Q101" i="3"/>
  <c r="AC101" i="3"/>
  <c r="AB101" i="3"/>
  <c r="U101" i="3"/>
  <c r="P101" i="3"/>
  <c r="O101" i="3"/>
  <c r="K103" i="3" l="1" a="1"/>
  <c r="K103" i="3" s="1"/>
  <c r="AB102" i="3"/>
  <c r="P102" i="3"/>
  <c r="AA102" i="3"/>
  <c r="O102" i="3"/>
  <c r="Z102" i="3"/>
  <c r="N102" i="3"/>
  <c r="Y102" i="3"/>
  <c r="M102" i="3"/>
  <c r="X102" i="3"/>
  <c r="L102" i="3"/>
  <c r="V102" i="3"/>
  <c r="AG102" i="3"/>
  <c r="U102" i="3"/>
  <c r="AF102" i="3"/>
  <c r="T102" i="3"/>
  <c r="S102" i="3"/>
  <c r="R102" i="3"/>
  <c r="Q102" i="3"/>
  <c r="AE102" i="3"/>
  <c r="AD102" i="3"/>
  <c r="W102" i="3"/>
  <c r="AC102" i="3"/>
  <c r="K104" i="3" l="1" a="1"/>
  <c r="K104" i="3" s="1"/>
  <c r="AD103" i="3"/>
  <c r="R103" i="3"/>
  <c r="AC103" i="3"/>
  <c r="Q103" i="3"/>
  <c r="AB103" i="3"/>
  <c r="P103" i="3"/>
  <c r="AA103" i="3"/>
  <c r="O103" i="3"/>
  <c r="Z103" i="3"/>
  <c r="N103" i="3"/>
  <c r="X103" i="3"/>
  <c r="L103" i="3"/>
  <c r="W103" i="3"/>
  <c r="V103" i="3"/>
  <c r="AG103" i="3"/>
  <c r="AF103" i="3"/>
  <c r="AE103" i="3"/>
  <c r="Y103" i="3"/>
  <c r="S103" i="3"/>
  <c r="U103" i="3"/>
  <c r="T103" i="3"/>
  <c r="M103" i="3"/>
  <c r="K105" i="3" l="1" a="1"/>
  <c r="K105" i="3" s="1"/>
  <c r="AF104" i="3"/>
  <c r="T104" i="3"/>
  <c r="AE104" i="3"/>
  <c r="S104" i="3"/>
  <c r="AD104" i="3"/>
  <c r="R104" i="3"/>
  <c r="AC104" i="3"/>
  <c r="Q104" i="3"/>
  <c r="AB104" i="3"/>
  <c r="P104" i="3"/>
  <c r="Z104" i="3"/>
  <c r="N104" i="3"/>
  <c r="Y104" i="3"/>
  <c r="M104" i="3"/>
  <c r="X104" i="3"/>
  <c r="L104" i="3"/>
  <c r="AG104" i="3"/>
  <c r="W104" i="3"/>
  <c r="AA104" i="3"/>
  <c r="U104" i="3"/>
  <c r="V104" i="3"/>
  <c r="O104" i="3"/>
  <c r="K106" i="3" l="1" a="1"/>
  <c r="K106" i="3" s="1"/>
  <c r="V105" i="3"/>
  <c r="AG105" i="3"/>
  <c r="U105" i="3"/>
  <c r="AF105" i="3"/>
  <c r="T105" i="3"/>
  <c r="AE105" i="3"/>
  <c r="S105" i="3"/>
  <c r="AD105" i="3"/>
  <c r="R105" i="3"/>
  <c r="AB105" i="3"/>
  <c r="P105" i="3"/>
  <c r="AA105" i="3"/>
  <c r="O105" i="3"/>
  <c r="Z105" i="3"/>
  <c r="N105" i="3"/>
  <c r="Y105" i="3"/>
  <c r="X105" i="3"/>
  <c r="W105" i="3"/>
  <c r="Q105" i="3"/>
  <c r="AC105" i="3"/>
  <c r="M105" i="3"/>
  <c r="L105" i="3"/>
  <c r="K107" i="3" l="1" a="1"/>
  <c r="K107" i="3" s="1"/>
  <c r="X106" i="3"/>
  <c r="L106" i="3"/>
  <c r="W106" i="3"/>
  <c r="V106" i="3"/>
  <c r="AG106" i="3"/>
  <c r="U106" i="3"/>
  <c r="AF106" i="3"/>
  <c r="T106" i="3"/>
  <c r="AD106" i="3"/>
  <c r="R106" i="3"/>
  <c r="AC106" i="3"/>
  <c r="Q106" i="3"/>
  <c r="AB106" i="3"/>
  <c r="P106" i="3"/>
  <c r="AE106" i="3"/>
  <c r="Y106" i="3"/>
  <c r="O106" i="3"/>
  <c r="AA106" i="3"/>
  <c r="Z106" i="3"/>
  <c r="N106" i="3"/>
  <c r="S106" i="3"/>
  <c r="M106" i="3"/>
  <c r="K108" i="3" l="1" a="1"/>
  <c r="K108" i="3" s="1"/>
  <c r="Z107" i="3"/>
  <c r="N107" i="3"/>
  <c r="Y107" i="3"/>
  <c r="M107" i="3"/>
  <c r="X107" i="3"/>
  <c r="L107" i="3"/>
  <c r="W107" i="3"/>
  <c r="V107" i="3"/>
  <c r="AF107" i="3"/>
  <c r="T107" i="3"/>
  <c r="AE107" i="3"/>
  <c r="S107" i="3"/>
  <c r="AD107" i="3"/>
  <c r="R107" i="3"/>
  <c r="Q107" i="3"/>
  <c r="P107" i="3"/>
  <c r="O107" i="3"/>
  <c r="AC107" i="3"/>
  <c r="AB107" i="3"/>
  <c r="AA107" i="3"/>
  <c r="U107" i="3"/>
  <c r="AG107" i="3"/>
  <c r="K109" i="3" l="1" a="1"/>
  <c r="K109" i="3" s="1"/>
  <c r="AB108" i="3"/>
  <c r="P108" i="3"/>
  <c r="AA108" i="3"/>
  <c r="O108" i="3"/>
  <c r="Z108" i="3"/>
  <c r="N108" i="3"/>
  <c r="Y108" i="3"/>
  <c r="M108" i="3"/>
  <c r="X108" i="3"/>
  <c r="L108" i="3"/>
  <c r="V108" i="3"/>
  <c r="AG108" i="3"/>
  <c r="U108" i="3"/>
  <c r="AF108" i="3"/>
  <c r="T108" i="3"/>
  <c r="AE108" i="3"/>
  <c r="AD108" i="3"/>
  <c r="AC108" i="3"/>
  <c r="W108" i="3"/>
  <c r="Q108" i="3"/>
  <c r="S108" i="3"/>
  <c r="R108" i="3"/>
  <c r="K110" i="3" l="1" a="1"/>
  <c r="K110" i="3" s="1"/>
  <c r="AG109" i="3"/>
  <c r="AD109" i="3"/>
  <c r="R109" i="3"/>
  <c r="AC109" i="3"/>
  <c r="Q109" i="3"/>
  <c r="AB109" i="3"/>
  <c r="P109" i="3"/>
  <c r="AA109" i="3"/>
  <c r="O109" i="3"/>
  <c r="Z109" i="3"/>
  <c r="N109" i="3"/>
  <c r="X109" i="3"/>
  <c r="L109" i="3"/>
  <c r="W109" i="3"/>
  <c r="V109" i="3"/>
  <c r="AE109" i="3"/>
  <c r="U109" i="3"/>
  <c r="AF109" i="3"/>
  <c r="T109" i="3"/>
  <c r="M109" i="3"/>
  <c r="Y109" i="3"/>
  <c r="S109" i="3"/>
  <c r="K111" i="3" l="1" a="1"/>
  <c r="K111" i="3" s="1"/>
  <c r="W110" i="3"/>
  <c r="U110" i="3"/>
  <c r="AG110" i="3"/>
  <c r="T110" i="3"/>
  <c r="AF110" i="3"/>
  <c r="S110" i="3"/>
  <c r="AE110" i="3"/>
  <c r="R110" i="3"/>
  <c r="AD110" i="3"/>
  <c r="Q110" i="3"/>
  <c r="AB110" i="3"/>
  <c r="O110" i="3"/>
  <c r="AA110" i="3"/>
  <c r="N110" i="3"/>
  <c r="Z110" i="3"/>
  <c r="M110" i="3"/>
  <c r="Y110" i="3"/>
  <c r="X110" i="3"/>
  <c r="V110" i="3"/>
  <c r="P110" i="3"/>
  <c r="L110" i="3"/>
  <c r="AC110" i="3"/>
  <c r="K112" i="3" l="1" a="1"/>
  <c r="K112" i="3" s="1"/>
  <c r="Y111" i="3"/>
  <c r="M111" i="3"/>
  <c r="AG111" i="3"/>
  <c r="Z111" i="3"/>
  <c r="L111" i="3"/>
  <c r="X111" i="3"/>
  <c r="W111" i="3"/>
  <c r="V111" i="3"/>
  <c r="U111" i="3"/>
  <c r="AF111" i="3"/>
  <c r="S111" i="3"/>
  <c r="AE111" i="3"/>
  <c r="R111" i="3"/>
  <c r="AD111" i="3"/>
  <c r="Q111" i="3"/>
  <c r="AA111" i="3"/>
  <c r="P111" i="3"/>
  <c r="AC111" i="3"/>
  <c r="AB111" i="3"/>
  <c r="O111" i="3"/>
  <c r="N111" i="3"/>
  <c r="T111" i="3"/>
  <c r="K113" i="3" l="1" a="1"/>
  <c r="K113" i="3" s="1"/>
  <c r="AD112" i="3"/>
  <c r="AA112" i="3"/>
  <c r="O112" i="3"/>
  <c r="W112" i="3"/>
  <c r="AG112" i="3"/>
  <c r="R112" i="3"/>
  <c r="AF112" i="3"/>
  <c r="Q112" i="3"/>
  <c r="AE112" i="3"/>
  <c r="P112" i="3"/>
  <c r="AC112" i="3"/>
  <c r="N112" i="3"/>
  <c r="AB112" i="3"/>
  <c r="M112" i="3"/>
  <c r="Y112" i="3"/>
  <c r="X112" i="3"/>
  <c r="V112" i="3"/>
  <c r="U112" i="3"/>
  <c r="T112" i="3"/>
  <c r="S112" i="3"/>
  <c r="L112" i="3"/>
  <c r="Z112" i="3"/>
  <c r="K114" i="3" l="1" a="1"/>
  <c r="K114" i="3" s="1"/>
  <c r="AF113" i="3"/>
  <c r="T113" i="3"/>
  <c r="AE113" i="3"/>
  <c r="AC113" i="3"/>
  <c r="Q113" i="3"/>
  <c r="AB113" i="3"/>
  <c r="Z113" i="3"/>
  <c r="N113" i="3"/>
  <c r="Y113" i="3"/>
  <c r="M113" i="3"/>
  <c r="AG113" i="3"/>
  <c r="AD113" i="3"/>
  <c r="AA113" i="3"/>
  <c r="X113" i="3"/>
  <c r="W113" i="3"/>
  <c r="U113" i="3"/>
  <c r="S113" i="3"/>
  <c r="R113" i="3"/>
  <c r="P113" i="3"/>
  <c r="O113" i="3"/>
  <c r="V113" i="3"/>
  <c r="L113" i="3"/>
  <c r="K115" i="3" l="1" a="1"/>
  <c r="K115" i="3" s="1"/>
  <c r="V114" i="3"/>
  <c r="AG114" i="3"/>
  <c r="U114" i="3"/>
  <c r="AE114" i="3"/>
  <c r="S114" i="3"/>
  <c r="AD114" i="3"/>
  <c r="R114" i="3"/>
  <c r="AB114" i="3"/>
  <c r="P114" i="3"/>
  <c r="AA114" i="3"/>
  <c r="O114" i="3"/>
  <c r="Y114" i="3"/>
  <c r="M114" i="3"/>
  <c r="AF114" i="3"/>
  <c r="AC114" i="3"/>
  <c r="X114" i="3"/>
  <c r="W114" i="3"/>
  <c r="T114" i="3"/>
  <c r="Z114" i="3"/>
  <c r="L114" i="3"/>
  <c r="Q114" i="3"/>
  <c r="N114" i="3"/>
  <c r="K116" i="3" l="1" a="1"/>
  <c r="K116" i="3" s="1"/>
  <c r="X115" i="3"/>
  <c r="L115" i="3"/>
  <c r="W115" i="3"/>
  <c r="AG115" i="3"/>
  <c r="U115" i="3"/>
  <c r="AF115" i="3"/>
  <c r="T115" i="3"/>
  <c r="AD115" i="3"/>
  <c r="R115" i="3"/>
  <c r="AC115" i="3"/>
  <c r="Q115" i="3"/>
  <c r="AA115" i="3"/>
  <c r="O115" i="3"/>
  <c r="P115" i="3"/>
  <c r="N115" i="3"/>
  <c r="M115" i="3"/>
  <c r="AE115" i="3"/>
  <c r="AB115" i="3"/>
  <c r="Z115" i="3"/>
  <c r="Y115" i="3"/>
  <c r="V115" i="3"/>
  <c r="S115" i="3"/>
  <c r="K117" i="3" l="1" a="1"/>
  <c r="K117" i="3" s="1"/>
  <c r="Z116" i="3"/>
  <c r="N116" i="3"/>
  <c r="Y116" i="3"/>
  <c r="M116" i="3"/>
  <c r="W116" i="3"/>
  <c r="V116" i="3"/>
  <c r="AF116" i="3"/>
  <c r="T116" i="3"/>
  <c r="AE116" i="3"/>
  <c r="S116" i="3"/>
  <c r="AC116" i="3"/>
  <c r="Q116" i="3"/>
  <c r="X116" i="3"/>
  <c r="U116" i="3"/>
  <c r="R116" i="3"/>
  <c r="P116" i="3"/>
  <c r="O116" i="3"/>
  <c r="AG116" i="3"/>
  <c r="AD116" i="3"/>
  <c r="L116" i="3"/>
  <c r="AB116" i="3"/>
  <c r="AA116" i="3"/>
  <c r="K118" i="3" l="1" a="1"/>
  <c r="K118" i="3" s="1"/>
  <c r="AB117" i="3"/>
  <c r="P117" i="3"/>
  <c r="AA117" i="3"/>
  <c r="O117" i="3"/>
  <c r="Y117" i="3"/>
  <c r="M117" i="3"/>
  <c r="X117" i="3"/>
  <c r="L117" i="3"/>
  <c r="V117" i="3"/>
  <c r="AG117" i="3"/>
  <c r="U117" i="3"/>
  <c r="AE117" i="3"/>
  <c r="S117" i="3"/>
  <c r="AD117" i="3"/>
  <c r="AC117" i="3"/>
  <c r="Z117" i="3"/>
  <c r="W117" i="3"/>
  <c r="T117" i="3"/>
  <c r="Q117" i="3"/>
  <c r="N117" i="3"/>
  <c r="AF117" i="3"/>
  <c r="R117" i="3"/>
  <c r="K119" i="3" l="1" a="1"/>
  <c r="K119" i="3" s="1"/>
  <c r="AD118" i="3"/>
  <c r="R118" i="3"/>
  <c r="AC118" i="3"/>
  <c r="Q118" i="3"/>
  <c r="AA118" i="3"/>
  <c r="O118" i="3"/>
  <c r="Z118" i="3"/>
  <c r="N118" i="3"/>
  <c r="X118" i="3"/>
  <c r="L118" i="3"/>
  <c r="W118" i="3"/>
  <c r="AG118" i="3"/>
  <c r="U118" i="3"/>
  <c r="AF118" i="3"/>
  <c r="AE118" i="3"/>
  <c r="AB118" i="3"/>
  <c r="V118" i="3"/>
  <c r="T118" i="3"/>
  <c r="S118" i="3"/>
  <c r="Y118" i="3"/>
  <c r="P118" i="3"/>
  <c r="M118" i="3"/>
  <c r="K120" i="3" l="1" a="1"/>
  <c r="K120" i="3" s="1"/>
  <c r="AF119" i="3"/>
  <c r="T119" i="3"/>
  <c r="AE119" i="3"/>
  <c r="S119" i="3"/>
  <c r="AC119" i="3"/>
  <c r="Q119" i="3"/>
  <c r="AB119" i="3"/>
  <c r="P119" i="3"/>
  <c r="Z119" i="3"/>
  <c r="N119" i="3"/>
  <c r="Y119" i="3"/>
  <c r="M119" i="3"/>
  <c r="W119" i="3"/>
  <c r="O119" i="3"/>
  <c r="L119" i="3"/>
  <c r="AD119" i="3"/>
  <c r="AA119" i="3"/>
  <c r="X119" i="3"/>
  <c r="V119" i="3"/>
  <c r="U119" i="3"/>
  <c r="R119" i="3"/>
  <c r="AG119" i="3"/>
  <c r="K121" i="3" l="1" a="1"/>
  <c r="K121" i="3" s="1"/>
  <c r="V120" i="3"/>
  <c r="AG120" i="3"/>
  <c r="U120" i="3"/>
  <c r="AE120" i="3"/>
  <c r="S120" i="3"/>
  <c r="AD120" i="3"/>
  <c r="R120" i="3"/>
  <c r="AB120" i="3"/>
  <c r="P120" i="3"/>
  <c r="AA120" i="3"/>
  <c r="O120" i="3"/>
  <c r="Y120" i="3"/>
  <c r="M120" i="3"/>
  <c r="W120" i="3"/>
  <c r="T120" i="3"/>
  <c r="Q120" i="3"/>
  <c r="N120" i="3"/>
  <c r="L120" i="3"/>
  <c r="AF120" i="3"/>
  <c r="AC120" i="3"/>
  <c r="Z120" i="3"/>
  <c r="X120" i="3"/>
  <c r="K122" i="3" l="1" a="1"/>
  <c r="K122" i="3" s="1"/>
  <c r="X121" i="3"/>
  <c r="L121" i="3"/>
  <c r="W121" i="3"/>
  <c r="AG121" i="3"/>
  <c r="U121" i="3"/>
  <c r="AF121" i="3"/>
  <c r="T121" i="3"/>
  <c r="AD121" i="3"/>
  <c r="R121" i="3"/>
  <c r="AC121" i="3"/>
  <c r="Q121" i="3"/>
  <c r="AA121" i="3"/>
  <c r="O121" i="3"/>
  <c r="AB121" i="3"/>
  <c r="Z121" i="3"/>
  <c r="Y121" i="3"/>
  <c r="V121" i="3"/>
  <c r="S121" i="3"/>
  <c r="N121" i="3"/>
  <c r="M121" i="3"/>
  <c r="AE121" i="3"/>
  <c r="P121" i="3"/>
  <c r="K123" i="3" l="1" a="1"/>
  <c r="K123" i="3" s="1"/>
  <c r="Z122" i="3"/>
  <c r="N122" i="3"/>
  <c r="Y122" i="3"/>
  <c r="M122" i="3"/>
  <c r="W122" i="3"/>
  <c r="V122" i="3"/>
  <c r="AF122" i="3"/>
  <c r="T122" i="3"/>
  <c r="AE122" i="3"/>
  <c r="S122" i="3"/>
  <c r="AC122" i="3"/>
  <c r="Q122" i="3"/>
  <c r="AG122" i="3"/>
  <c r="AD122" i="3"/>
  <c r="AB122" i="3"/>
  <c r="AA122" i="3"/>
  <c r="U122" i="3"/>
  <c r="R122" i="3"/>
  <c r="P122" i="3"/>
  <c r="X122" i="3"/>
  <c r="O122" i="3"/>
  <c r="L122" i="3"/>
  <c r="K124" i="3" l="1" a="1"/>
  <c r="K124" i="3" s="1"/>
  <c r="AB123" i="3"/>
  <c r="P123" i="3"/>
  <c r="AA123" i="3"/>
  <c r="O123" i="3"/>
  <c r="Y123" i="3"/>
  <c r="M123" i="3"/>
  <c r="X123" i="3"/>
  <c r="L123" i="3"/>
  <c r="V123" i="3"/>
  <c r="AG123" i="3"/>
  <c r="U123" i="3"/>
  <c r="AE123" i="3"/>
  <c r="S123" i="3"/>
  <c r="N123" i="3"/>
  <c r="AF123" i="3"/>
  <c r="AC123" i="3"/>
  <c r="Z123" i="3"/>
  <c r="W123" i="3"/>
  <c r="T123" i="3"/>
  <c r="R123" i="3"/>
  <c r="Q123" i="3"/>
  <c r="AD123" i="3"/>
  <c r="K125" i="3" l="1" a="1"/>
  <c r="K125" i="3" s="1"/>
  <c r="AD124" i="3"/>
  <c r="R124" i="3"/>
  <c r="AC124" i="3"/>
  <c r="Q124" i="3"/>
  <c r="AA124" i="3"/>
  <c r="O124" i="3"/>
  <c r="Z124" i="3"/>
  <c r="N124" i="3"/>
  <c r="X124" i="3"/>
  <c r="L124" i="3"/>
  <c r="W124" i="3"/>
  <c r="AG124" i="3"/>
  <c r="U124" i="3"/>
  <c r="T124" i="3"/>
  <c r="S124" i="3"/>
  <c r="P124" i="3"/>
  <c r="M124" i="3"/>
  <c r="AF124" i="3"/>
  <c r="AE124" i="3"/>
  <c r="AB124" i="3"/>
  <c r="Y124" i="3"/>
  <c r="V124" i="3"/>
  <c r="K126" i="3" l="1" a="1"/>
  <c r="K126" i="3" s="1"/>
  <c r="AF125" i="3"/>
  <c r="T125" i="3"/>
  <c r="AE125" i="3"/>
  <c r="S125" i="3"/>
  <c r="AC125" i="3"/>
  <c r="Q125" i="3"/>
  <c r="AB125" i="3"/>
  <c r="P125" i="3"/>
  <c r="Z125" i="3"/>
  <c r="N125" i="3"/>
  <c r="Y125" i="3"/>
  <c r="M125" i="3"/>
  <c r="W125" i="3"/>
  <c r="AA125" i="3"/>
  <c r="X125" i="3"/>
  <c r="V125" i="3"/>
  <c r="U125" i="3"/>
  <c r="R125" i="3"/>
  <c r="L125" i="3"/>
  <c r="AD125" i="3"/>
  <c r="AG125" i="3"/>
  <c r="O125" i="3"/>
  <c r="K127" i="3" l="1" a="1"/>
  <c r="K127" i="3" s="1"/>
  <c r="V126" i="3"/>
  <c r="AG126" i="3"/>
  <c r="U126" i="3"/>
  <c r="AE126" i="3"/>
  <c r="S126" i="3"/>
  <c r="AD126" i="3"/>
  <c r="R126" i="3"/>
  <c r="AB126" i="3"/>
  <c r="P126" i="3"/>
  <c r="AA126" i="3"/>
  <c r="O126" i="3"/>
  <c r="Y126" i="3"/>
  <c r="M126" i="3"/>
  <c r="AF126" i="3"/>
  <c r="AC126" i="3"/>
  <c r="Z126" i="3"/>
  <c r="X126" i="3"/>
  <c r="T126" i="3"/>
  <c r="Q126" i="3"/>
  <c r="N126" i="3"/>
  <c r="W126" i="3"/>
  <c r="L126" i="3"/>
  <c r="K128" i="3" l="1" a="1"/>
  <c r="K128" i="3" s="1"/>
  <c r="X127" i="3"/>
  <c r="L127" i="3"/>
  <c r="W127" i="3"/>
  <c r="AG127" i="3"/>
  <c r="U127" i="3"/>
  <c r="AF127" i="3"/>
  <c r="T127" i="3"/>
  <c r="AD127" i="3"/>
  <c r="R127" i="3"/>
  <c r="AC127" i="3"/>
  <c r="Q127" i="3"/>
  <c r="AA127" i="3"/>
  <c r="O127" i="3"/>
  <c r="M127" i="3"/>
  <c r="AE127" i="3"/>
  <c r="Z127" i="3"/>
  <c r="Y127" i="3"/>
  <c r="V127" i="3"/>
  <c r="S127" i="3"/>
  <c r="P127" i="3"/>
  <c r="N127" i="3"/>
  <c r="AB127" i="3"/>
  <c r="K129" i="3" l="1" a="1"/>
  <c r="K129" i="3" s="1"/>
  <c r="Z128" i="3"/>
  <c r="N128" i="3"/>
  <c r="Y128" i="3"/>
  <c r="M128" i="3"/>
  <c r="W128" i="3"/>
  <c r="V128" i="3"/>
  <c r="AF128" i="3"/>
  <c r="T128" i="3"/>
  <c r="AE128" i="3"/>
  <c r="S128" i="3"/>
  <c r="AC128" i="3"/>
  <c r="Q128" i="3"/>
  <c r="R128" i="3"/>
  <c r="P128" i="3"/>
  <c r="O128" i="3"/>
  <c r="L128" i="3"/>
  <c r="AG128" i="3"/>
  <c r="AD128" i="3"/>
  <c r="AB128" i="3"/>
  <c r="AA128" i="3"/>
  <c r="X128" i="3"/>
  <c r="U128" i="3"/>
  <c r="K130" i="3" l="1" a="1"/>
  <c r="K130" i="3" s="1"/>
  <c r="AB129" i="3"/>
  <c r="P129" i="3"/>
  <c r="AA129" i="3"/>
  <c r="O129" i="3"/>
  <c r="Y129" i="3"/>
  <c r="M129" i="3"/>
  <c r="X129" i="3"/>
  <c r="L129" i="3"/>
  <c r="V129" i="3"/>
  <c r="AG129" i="3"/>
  <c r="U129" i="3"/>
  <c r="AE129" i="3"/>
  <c r="S129" i="3"/>
  <c r="Z129" i="3"/>
  <c r="W129" i="3"/>
  <c r="T129" i="3"/>
  <c r="R129" i="3"/>
  <c r="Q129" i="3"/>
  <c r="AC129" i="3"/>
  <c r="AF129" i="3"/>
  <c r="AD129" i="3"/>
  <c r="N129" i="3"/>
  <c r="K131" i="3" l="1" a="1"/>
  <c r="K131" i="3" s="1"/>
  <c r="AD130" i="3"/>
  <c r="R130" i="3"/>
  <c r="AC130" i="3"/>
  <c r="Q130" i="3"/>
  <c r="AA130" i="3"/>
  <c r="O130" i="3"/>
  <c r="Z130" i="3"/>
  <c r="N130" i="3"/>
  <c r="X130" i="3"/>
  <c r="L130" i="3"/>
  <c r="W130" i="3"/>
  <c r="AG130" i="3"/>
  <c r="U130" i="3"/>
  <c r="AF130" i="3"/>
  <c r="AE130" i="3"/>
  <c r="AB130" i="3"/>
  <c r="Y130" i="3"/>
  <c r="V130" i="3"/>
  <c r="S130" i="3"/>
  <c r="P130" i="3"/>
  <c r="M130" i="3"/>
  <c r="T130" i="3"/>
  <c r="K132" i="3" l="1" a="1"/>
  <c r="K132" i="3" s="1"/>
  <c r="AF131" i="3"/>
  <c r="T131" i="3"/>
  <c r="AE131" i="3"/>
  <c r="S131" i="3"/>
  <c r="AC131" i="3"/>
  <c r="Q131" i="3"/>
  <c r="AB131" i="3"/>
  <c r="P131" i="3"/>
  <c r="Z131" i="3"/>
  <c r="N131" i="3"/>
  <c r="Y131" i="3"/>
  <c r="M131" i="3"/>
  <c r="W131" i="3"/>
  <c r="AG131" i="3"/>
  <c r="AD131" i="3"/>
  <c r="X131" i="3"/>
  <c r="V131" i="3"/>
  <c r="U131" i="3"/>
  <c r="R131" i="3"/>
  <c r="O131" i="3"/>
  <c r="L131" i="3"/>
  <c r="AA131" i="3"/>
  <c r="K133" i="3" l="1" a="1"/>
  <c r="K133" i="3" s="1"/>
  <c r="V132" i="3"/>
  <c r="AG132" i="3"/>
  <c r="U132" i="3"/>
  <c r="AE132" i="3"/>
  <c r="S132" i="3"/>
  <c r="AD132" i="3"/>
  <c r="R132" i="3"/>
  <c r="AB132" i="3"/>
  <c r="P132" i="3"/>
  <c r="AA132" i="3"/>
  <c r="O132" i="3"/>
  <c r="Y132" i="3"/>
  <c r="M132" i="3"/>
  <c r="Q132" i="3"/>
  <c r="N132" i="3"/>
  <c r="L132" i="3"/>
  <c r="AF132" i="3"/>
  <c r="AC132" i="3"/>
  <c r="Z132" i="3"/>
  <c r="X132" i="3"/>
  <c r="W132" i="3"/>
  <c r="T132" i="3"/>
  <c r="K134" i="3" l="1" a="1"/>
  <c r="K134" i="3" s="1"/>
  <c r="X133" i="3"/>
  <c r="L133" i="3"/>
  <c r="W133" i="3"/>
  <c r="AG133" i="3"/>
  <c r="U133" i="3"/>
  <c r="AF133" i="3"/>
  <c r="T133" i="3"/>
  <c r="AD133" i="3"/>
  <c r="R133" i="3"/>
  <c r="AC133" i="3"/>
  <c r="Q133" i="3"/>
  <c r="AA133" i="3"/>
  <c r="O133" i="3"/>
  <c r="Y133" i="3"/>
  <c r="V133" i="3"/>
  <c r="S133" i="3"/>
  <c r="P133" i="3"/>
  <c r="N133" i="3"/>
  <c r="Z133" i="3"/>
  <c r="AE133" i="3"/>
  <c r="AB133" i="3"/>
  <c r="M133" i="3"/>
  <c r="K135" i="3" l="1" a="1"/>
  <c r="K135" i="3" s="1"/>
  <c r="Z134" i="3"/>
  <c r="N134" i="3"/>
  <c r="Y134" i="3"/>
  <c r="M134" i="3"/>
  <c r="W134" i="3"/>
  <c r="V134" i="3"/>
  <c r="AF134" i="3"/>
  <c r="T134" i="3"/>
  <c r="AE134" i="3"/>
  <c r="S134" i="3"/>
  <c r="AC134" i="3"/>
  <c r="Q134" i="3"/>
  <c r="AD134" i="3"/>
  <c r="AB134" i="3"/>
  <c r="AA134" i="3"/>
  <c r="X134" i="3"/>
  <c r="U134" i="3"/>
  <c r="P134" i="3"/>
  <c r="O134" i="3"/>
  <c r="L134" i="3"/>
  <c r="AG134" i="3"/>
  <c r="R134" i="3"/>
  <c r="K136" i="3" l="1" a="1"/>
  <c r="K136" i="3" s="1"/>
  <c r="AB135" i="3"/>
  <c r="P135" i="3"/>
  <c r="AA135" i="3"/>
  <c r="O135" i="3"/>
  <c r="Y135" i="3"/>
  <c r="M135" i="3"/>
  <c r="X135" i="3"/>
  <c r="L135" i="3"/>
  <c r="V135" i="3"/>
  <c r="AG135" i="3"/>
  <c r="U135" i="3"/>
  <c r="AE135" i="3"/>
  <c r="S135" i="3"/>
  <c r="AF135" i="3"/>
  <c r="AD135" i="3"/>
  <c r="AC135" i="3"/>
  <c r="W135" i="3"/>
  <c r="T135" i="3"/>
  <c r="R135" i="3"/>
  <c r="Q135" i="3"/>
  <c r="N135" i="3"/>
  <c r="Z135" i="3"/>
  <c r="K137" i="3" l="1" a="1"/>
  <c r="K137" i="3" s="1"/>
  <c r="AD136" i="3"/>
  <c r="R136" i="3"/>
  <c r="AC136" i="3"/>
  <c r="Q136" i="3"/>
  <c r="AA136" i="3"/>
  <c r="O136" i="3"/>
  <c r="Z136" i="3"/>
  <c r="N136" i="3"/>
  <c r="X136" i="3"/>
  <c r="L136" i="3"/>
  <c r="W136" i="3"/>
  <c r="AG136" i="3"/>
  <c r="U136" i="3"/>
  <c r="P136" i="3"/>
  <c r="M136" i="3"/>
  <c r="AE136" i="3"/>
  <c r="AB136" i="3"/>
  <c r="Y136" i="3"/>
  <c r="V136" i="3"/>
  <c r="T136" i="3"/>
  <c r="S136" i="3"/>
  <c r="AF136" i="3"/>
  <c r="K138" i="3" l="1" a="1"/>
  <c r="K138" i="3" s="1"/>
  <c r="AF137" i="3"/>
  <c r="T137" i="3"/>
  <c r="AE137" i="3"/>
  <c r="S137" i="3"/>
  <c r="AC137" i="3"/>
  <c r="Q137" i="3"/>
  <c r="AB137" i="3"/>
  <c r="P137" i="3"/>
  <c r="Z137" i="3"/>
  <c r="N137" i="3"/>
  <c r="Y137" i="3"/>
  <c r="M137" i="3"/>
  <c r="W137" i="3"/>
  <c r="V137" i="3"/>
  <c r="U137" i="3"/>
  <c r="R137" i="3"/>
  <c r="O137" i="3"/>
  <c r="L137" i="3"/>
  <c r="AG137" i="3"/>
  <c r="X137" i="3"/>
  <c r="AD137" i="3"/>
  <c r="AA137" i="3"/>
  <c r="K139" i="3" l="1" a="1"/>
  <c r="K139" i="3" s="1"/>
  <c r="V138" i="3"/>
  <c r="AG138" i="3"/>
  <c r="U138" i="3"/>
  <c r="AE138" i="3"/>
  <c r="S138" i="3"/>
  <c r="AD138" i="3"/>
  <c r="R138" i="3"/>
  <c r="AB138" i="3"/>
  <c r="P138" i="3"/>
  <c r="AA138" i="3"/>
  <c r="O138" i="3"/>
  <c r="Y138" i="3"/>
  <c r="M138" i="3"/>
  <c r="AC138" i="3"/>
  <c r="Z138" i="3"/>
  <c r="X138" i="3"/>
  <c r="W138" i="3"/>
  <c r="T138" i="3"/>
  <c r="N138" i="3"/>
  <c r="L138" i="3"/>
  <c r="AF138" i="3"/>
  <c r="Q138" i="3"/>
  <c r="K140" i="3" l="1" a="1"/>
  <c r="K140" i="3" s="1"/>
  <c r="X139" i="3"/>
  <c r="L139" i="3"/>
  <c r="W139" i="3"/>
  <c r="AG139" i="3"/>
  <c r="U139" i="3"/>
  <c r="AF139" i="3"/>
  <c r="T139" i="3"/>
  <c r="AD139" i="3"/>
  <c r="R139" i="3"/>
  <c r="AC139" i="3"/>
  <c r="Q139" i="3"/>
  <c r="AA139" i="3"/>
  <c r="O139" i="3"/>
  <c r="AE139" i="3"/>
  <c r="AB139" i="3"/>
  <c r="Z139" i="3"/>
  <c r="V139" i="3"/>
  <c r="S139" i="3"/>
  <c r="P139" i="3"/>
  <c r="N139" i="3"/>
  <c r="M139" i="3"/>
  <c r="Y139" i="3"/>
  <c r="K141" i="3" l="1" a="1"/>
  <c r="K141" i="3" s="1"/>
  <c r="Z140" i="3"/>
  <c r="N140" i="3"/>
  <c r="Y140" i="3"/>
  <c r="M140" i="3"/>
  <c r="W140" i="3"/>
  <c r="V140" i="3"/>
  <c r="AF140" i="3"/>
  <c r="T140" i="3"/>
  <c r="AE140" i="3"/>
  <c r="S140" i="3"/>
  <c r="AC140" i="3"/>
  <c r="Q140" i="3"/>
  <c r="O140" i="3"/>
  <c r="L140" i="3"/>
  <c r="AG140" i="3"/>
  <c r="AB140" i="3"/>
  <c r="AA140" i="3"/>
  <c r="X140" i="3"/>
  <c r="U140" i="3"/>
  <c r="AD140" i="3"/>
  <c r="R140" i="3"/>
  <c r="P140" i="3"/>
  <c r="K142" i="3" l="1" a="1"/>
  <c r="K142" i="3" s="1"/>
  <c r="AB141" i="3"/>
  <c r="P141" i="3"/>
  <c r="AA141" i="3"/>
  <c r="O141" i="3"/>
  <c r="Y141" i="3"/>
  <c r="M141" i="3"/>
  <c r="X141" i="3"/>
  <c r="L141" i="3"/>
  <c r="V141" i="3"/>
  <c r="AG141" i="3"/>
  <c r="U141" i="3"/>
  <c r="AE141" i="3"/>
  <c r="S141" i="3"/>
  <c r="T141" i="3"/>
  <c r="R141" i="3"/>
  <c r="Q141" i="3"/>
  <c r="N141" i="3"/>
  <c r="AF141" i="3"/>
  <c r="AD141" i="3"/>
  <c r="W141" i="3"/>
  <c r="AC141" i="3"/>
  <c r="Z141" i="3"/>
  <c r="K143" i="3" l="1" a="1"/>
  <c r="K143" i="3" s="1"/>
  <c r="AD142" i="3"/>
  <c r="R142" i="3"/>
  <c r="AC142" i="3"/>
  <c r="Q142" i="3"/>
  <c r="AA142" i="3"/>
  <c r="O142" i="3"/>
  <c r="Z142" i="3"/>
  <c r="N142" i="3"/>
  <c r="X142" i="3"/>
  <c r="L142" i="3"/>
  <c r="W142" i="3"/>
  <c r="AG142" i="3"/>
  <c r="U142" i="3"/>
  <c r="AB142" i="3"/>
  <c r="Y142" i="3"/>
  <c r="V142" i="3"/>
  <c r="T142" i="3"/>
  <c r="S142" i="3"/>
  <c r="M142" i="3"/>
  <c r="AF142" i="3"/>
  <c r="AE142" i="3"/>
  <c r="P142" i="3"/>
  <c r="K144" i="3" l="1" a="1"/>
  <c r="K144" i="3" s="1"/>
  <c r="AF143" i="3"/>
  <c r="T143" i="3"/>
  <c r="AE143" i="3"/>
  <c r="S143" i="3"/>
  <c r="AC143" i="3"/>
  <c r="Q143" i="3"/>
  <c r="AB143" i="3"/>
  <c r="P143" i="3"/>
  <c r="Z143" i="3"/>
  <c r="N143" i="3"/>
  <c r="Y143" i="3"/>
  <c r="M143" i="3"/>
  <c r="W143" i="3"/>
  <c r="AG143" i="3"/>
  <c r="AD143" i="3"/>
  <c r="AA143" i="3"/>
  <c r="X143" i="3"/>
  <c r="U143" i="3"/>
  <c r="R143" i="3"/>
  <c r="O143" i="3"/>
  <c r="L143" i="3"/>
  <c r="V143" i="3"/>
  <c r="K145" i="3" l="1" a="1"/>
  <c r="K145" i="3" s="1"/>
  <c r="V144" i="3"/>
  <c r="AG144" i="3"/>
  <c r="U144" i="3"/>
  <c r="AE144" i="3"/>
  <c r="S144" i="3"/>
  <c r="AD144" i="3"/>
  <c r="R144" i="3"/>
  <c r="AB144" i="3"/>
  <c r="P144" i="3"/>
  <c r="AA144" i="3"/>
  <c r="O144" i="3"/>
  <c r="Y144" i="3"/>
  <c r="M144" i="3"/>
  <c r="L144" i="3"/>
  <c r="AF144" i="3"/>
  <c r="Z144" i="3"/>
  <c r="X144" i="3"/>
  <c r="W144" i="3"/>
  <c r="T144" i="3"/>
  <c r="Q144" i="3"/>
  <c r="N144" i="3"/>
  <c r="AC144" i="3"/>
  <c r="K146" i="3" l="1" a="1"/>
  <c r="K146" i="3" s="1"/>
  <c r="X145" i="3"/>
  <c r="L145" i="3"/>
  <c r="W145" i="3"/>
  <c r="AG145" i="3"/>
  <c r="U145" i="3"/>
  <c r="AF145" i="3"/>
  <c r="T145" i="3"/>
  <c r="AD145" i="3"/>
  <c r="R145" i="3"/>
  <c r="AC145" i="3"/>
  <c r="Q145" i="3"/>
  <c r="AA145" i="3"/>
  <c r="O145" i="3"/>
  <c r="S145" i="3"/>
  <c r="P145" i="3"/>
  <c r="N145" i="3"/>
  <c r="M145" i="3"/>
  <c r="AE145" i="3"/>
  <c r="AB145" i="3"/>
  <c r="V145" i="3"/>
  <c r="Z145" i="3"/>
  <c r="Y145" i="3"/>
  <c r="K147" i="3" l="1" a="1"/>
  <c r="K147" i="3" s="1"/>
  <c r="Z146" i="3"/>
  <c r="N146" i="3"/>
  <c r="Y146" i="3"/>
  <c r="M146" i="3"/>
  <c r="W146" i="3"/>
  <c r="V146" i="3"/>
  <c r="AF146" i="3"/>
  <c r="T146" i="3"/>
  <c r="AE146" i="3"/>
  <c r="S146" i="3"/>
  <c r="AC146" i="3"/>
  <c r="Q146" i="3"/>
  <c r="AA146" i="3"/>
  <c r="X146" i="3"/>
  <c r="U146" i="3"/>
  <c r="R146" i="3"/>
  <c r="P146" i="3"/>
  <c r="L146" i="3"/>
  <c r="AG146" i="3"/>
  <c r="AD146" i="3"/>
  <c r="AB146" i="3"/>
  <c r="O146" i="3"/>
  <c r="K148" i="3" l="1" a="1"/>
  <c r="K148" i="3" s="1"/>
  <c r="AB147" i="3"/>
  <c r="P147" i="3"/>
  <c r="AA147" i="3"/>
  <c r="O147" i="3"/>
  <c r="Y147" i="3"/>
  <c r="M147" i="3"/>
  <c r="X147" i="3"/>
  <c r="L147" i="3"/>
  <c r="V147" i="3"/>
  <c r="AG147" i="3"/>
  <c r="U147" i="3"/>
  <c r="AE147" i="3"/>
  <c r="S147" i="3"/>
  <c r="AF147" i="3"/>
  <c r="AD147" i="3"/>
  <c r="AC147" i="3"/>
  <c r="Z147" i="3"/>
  <c r="W147" i="3"/>
  <c r="R147" i="3"/>
  <c r="Q147" i="3"/>
  <c r="N147" i="3"/>
  <c r="T147" i="3"/>
  <c r="K149" i="3" l="1" a="1"/>
  <c r="K149" i="3" s="1"/>
  <c r="AD148" i="3"/>
  <c r="R148" i="3"/>
  <c r="AC148" i="3"/>
  <c r="Q148" i="3"/>
  <c r="AA148" i="3"/>
  <c r="O148" i="3"/>
  <c r="Z148" i="3"/>
  <c r="N148" i="3"/>
  <c r="X148" i="3"/>
  <c r="L148" i="3"/>
  <c r="W148" i="3"/>
  <c r="AG148" i="3"/>
  <c r="U148" i="3"/>
  <c r="AF148" i="3"/>
  <c r="AE148" i="3"/>
  <c r="Y148" i="3"/>
  <c r="V148" i="3"/>
  <c r="T148" i="3"/>
  <c r="S148" i="3"/>
  <c r="AB148" i="3"/>
  <c r="P148" i="3"/>
  <c r="M148" i="3"/>
  <c r="K150" i="3" l="1" a="1"/>
  <c r="K150" i="3" s="1"/>
  <c r="AF149" i="3"/>
  <c r="T149" i="3"/>
  <c r="AE149" i="3"/>
  <c r="S149" i="3"/>
  <c r="AC149" i="3"/>
  <c r="Q149" i="3"/>
  <c r="AB149" i="3"/>
  <c r="P149" i="3"/>
  <c r="Z149" i="3"/>
  <c r="N149" i="3"/>
  <c r="Y149" i="3"/>
  <c r="M149" i="3"/>
  <c r="W149" i="3"/>
  <c r="R149" i="3"/>
  <c r="O149" i="3"/>
  <c r="L149" i="3"/>
  <c r="AG149" i="3"/>
  <c r="AD149" i="3"/>
  <c r="AA149" i="3"/>
  <c r="U149" i="3"/>
  <c r="X149" i="3"/>
  <c r="V149" i="3"/>
  <c r="K151" i="3" l="1" a="1"/>
  <c r="K151" i="3" s="1"/>
  <c r="V150" i="3"/>
  <c r="AG150" i="3"/>
  <c r="U150" i="3"/>
  <c r="AE150" i="3"/>
  <c r="S150" i="3"/>
  <c r="AD150" i="3"/>
  <c r="R150" i="3"/>
  <c r="AB150" i="3"/>
  <c r="P150" i="3"/>
  <c r="AA150" i="3"/>
  <c r="O150" i="3"/>
  <c r="Y150" i="3"/>
  <c r="M150" i="3"/>
  <c r="X150" i="3"/>
  <c r="W150" i="3"/>
  <c r="T150" i="3"/>
  <c r="Q150" i="3"/>
  <c r="N150" i="3"/>
  <c r="AF150" i="3"/>
  <c r="AC150" i="3"/>
  <c r="Z150" i="3"/>
  <c r="L150" i="3"/>
  <c r="K152" i="3" l="1" a="1"/>
  <c r="K152" i="3" s="1"/>
  <c r="X151" i="3"/>
  <c r="L151" i="3"/>
  <c r="W151" i="3"/>
  <c r="AG151" i="3"/>
  <c r="U151" i="3"/>
  <c r="AF151" i="3"/>
  <c r="T151" i="3"/>
  <c r="AD151" i="3"/>
  <c r="R151" i="3"/>
  <c r="AC151" i="3"/>
  <c r="Q151" i="3"/>
  <c r="AA151" i="3"/>
  <c r="O151" i="3"/>
  <c r="AE151" i="3"/>
  <c r="AB151" i="3"/>
  <c r="Z151" i="3"/>
  <c r="Y151" i="3"/>
  <c r="V151" i="3"/>
  <c r="P151" i="3"/>
  <c r="N151" i="3"/>
  <c r="M151" i="3"/>
  <c r="S151" i="3"/>
  <c r="K153" i="3" l="1" a="1"/>
  <c r="K153" i="3" s="1"/>
  <c r="Z152" i="3"/>
  <c r="N152" i="3"/>
  <c r="Y152" i="3"/>
  <c r="M152" i="3"/>
  <c r="W152" i="3"/>
  <c r="V152" i="3"/>
  <c r="AF152" i="3"/>
  <c r="T152" i="3"/>
  <c r="AE152" i="3"/>
  <c r="S152" i="3"/>
  <c r="AC152" i="3"/>
  <c r="Q152" i="3"/>
  <c r="AG152" i="3"/>
  <c r="AD152" i="3"/>
  <c r="AB152" i="3"/>
  <c r="X152" i="3"/>
  <c r="U152" i="3"/>
  <c r="R152" i="3"/>
  <c r="P152" i="3"/>
  <c r="O152" i="3"/>
  <c r="AA152" i="3"/>
  <c r="L152" i="3"/>
  <c r="K154" i="3" l="1" a="1"/>
  <c r="K154" i="3" s="1"/>
  <c r="AB153" i="3"/>
  <c r="P153" i="3"/>
  <c r="AA153" i="3"/>
  <c r="O153" i="3"/>
  <c r="Y153" i="3"/>
  <c r="M153" i="3"/>
  <c r="X153" i="3"/>
  <c r="L153" i="3"/>
  <c r="V153" i="3"/>
  <c r="AG153" i="3"/>
  <c r="U153" i="3"/>
  <c r="AE153" i="3"/>
  <c r="S153" i="3"/>
  <c r="Q153" i="3"/>
  <c r="N153" i="3"/>
  <c r="AD153" i="3"/>
  <c r="AC153" i="3"/>
  <c r="Z153" i="3"/>
  <c r="AF153" i="3"/>
  <c r="R153" i="3"/>
  <c r="W153" i="3"/>
  <c r="T153" i="3"/>
  <c r="K155" i="3" l="1" a="1"/>
  <c r="K155" i="3" s="1"/>
  <c r="AD154" i="3"/>
  <c r="R154" i="3"/>
  <c r="AC154" i="3"/>
  <c r="Q154" i="3"/>
  <c r="AA154" i="3"/>
  <c r="O154" i="3"/>
  <c r="Z154" i="3"/>
  <c r="N154" i="3"/>
  <c r="X154" i="3"/>
  <c r="L154" i="3"/>
  <c r="W154" i="3"/>
  <c r="AG154" i="3"/>
  <c r="U154" i="3"/>
  <c r="V154" i="3"/>
  <c r="T154" i="3"/>
  <c r="S154" i="3"/>
  <c r="P154" i="3"/>
  <c r="M154" i="3"/>
  <c r="AF154" i="3"/>
  <c r="AE154" i="3"/>
  <c r="AB154" i="3"/>
  <c r="Y154" i="3"/>
  <c r="AF155" i="3" l="1"/>
  <c r="T155" i="3"/>
  <c r="AE155" i="3"/>
  <c r="S155" i="3"/>
  <c r="AC155" i="3"/>
  <c r="Q155" i="3"/>
  <c r="AB155" i="3"/>
  <c r="P155" i="3"/>
  <c r="Z155" i="3"/>
  <c r="N155" i="3"/>
  <c r="Y155" i="3"/>
  <c r="M155" i="3"/>
  <c r="W155" i="3"/>
  <c r="AD155" i="3"/>
  <c r="AA155" i="3"/>
  <c r="X155" i="3"/>
  <c r="V155" i="3"/>
  <c r="U155" i="3"/>
  <c r="O155" i="3"/>
  <c r="L155" i="3"/>
  <c r="AG155" i="3"/>
  <c r="R155" i="3"/>
</calcChain>
</file>

<file path=xl/sharedStrings.xml><?xml version="1.0" encoding="utf-8"?>
<sst xmlns="http://schemas.openxmlformats.org/spreadsheetml/2006/main" count="1371" uniqueCount="115">
  <si>
    <t>Waste Type</t>
  </si>
  <si>
    <t>Year</t>
  </si>
  <si>
    <t>Paper/Cardboard</t>
  </si>
  <si>
    <t>Plastics</t>
  </si>
  <si>
    <t>Horticultural waste</t>
  </si>
  <si>
    <t>Ferrous metal</t>
  </si>
  <si>
    <t>Non-ferrous metal</t>
  </si>
  <si>
    <t>Used slag</t>
  </si>
  <si>
    <t>Glass</t>
  </si>
  <si>
    <t>Textile/Leather</t>
  </si>
  <si>
    <t>Scrap tyres</t>
  </si>
  <si>
    <t>Others (stones, ceramics &amp; rubber etc)</t>
  </si>
  <si>
    <t>Food waste</t>
  </si>
  <si>
    <t>Wood/Timber</t>
  </si>
  <si>
    <t>Horticultural Waste</t>
  </si>
  <si>
    <t>Used Slag</t>
  </si>
  <si>
    <t>Sludge</t>
  </si>
  <si>
    <t>Scrap Tyres</t>
  </si>
  <si>
    <t>Construction debris</t>
  </si>
  <si>
    <t>Ash and sludge</t>
  </si>
  <si>
    <t>Organic</t>
  </si>
  <si>
    <t>Non-Biodegradable</t>
  </si>
  <si>
    <t>Construction</t>
  </si>
  <si>
    <t>Industry</t>
  </si>
  <si>
    <t>Bio-Hazardous</t>
  </si>
  <si>
    <t>Waste Category</t>
  </si>
  <si>
    <t>Electronics</t>
  </si>
  <si>
    <t>E-Waste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</si>
  <si>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</si>
  <si>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</si>
  <si>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</si>
  <si>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</si>
  <si>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</si>
  <si>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</si>
  <si>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</si>
  <si>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</si>
  <si>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</si>
  <si>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</si>
  <si>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</si>
  <si>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</si>
  <si>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</si>
  <si>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Antrim</t>
  </si>
  <si>
    <t>Ards</t>
  </si>
  <si>
    <t>Armagh</t>
  </si>
  <si>
    <t>Ballymena</t>
  </si>
  <si>
    <t>Banbridge</t>
  </si>
  <si>
    <t>Carrickfergus</t>
  </si>
  <si>
    <t>Castlereagh</t>
  </si>
  <si>
    <t>Coleraine</t>
  </si>
  <si>
    <t>Cookstown</t>
  </si>
  <si>
    <t>Craigavon</t>
  </si>
  <si>
    <t>Derry</t>
  </si>
  <si>
    <t>Down</t>
  </si>
  <si>
    <t>Dungannon</t>
  </si>
  <si>
    <t>Fermanagh</t>
  </si>
  <si>
    <t>Larne</t>
  </si>
  <si>
    <t>Limavady</t>
  </si>
  <si>
    <t>Lisburn</t>
  </si>
  <si>
    <t>Magherafelt</t>
  </si>
  <si>
    <t>Moyle</t>
  </si>
  <si>
    <t>Newry and Mourne</t>
  </si>
  <si>
    <t>Newtownabbey</t>
  </si>
  <si>
    <t>Omagh</t>
  </si>
  <si>
    <t>Strabane</t>
  </si>
  <si>
    <t>Northern Ireland</t>
  </si>
  <si>
    <t>Belfast</t>
  </si>
  <si>
    <t>Causeway Coast &amp; Glens</t>
  </si>
  <si>
    <t>Mid Ulster</t>
  </si>
  <si>
    <t>Area</t>
  </si>
  <si>
    <t>Receiving Rate(Per Tonne)</t>
  </si>
  <si>
    <t>Recycling Rate(Per Tonne)</t>
  </si>
  <si>
    <t xml:space="preserve"> </t>
  </si>
  <si>
    <t>Total Recycled</t>
  </si>
  <si>
    <t>Conversion %age</t>
  </si>
  <si>
    <t>Total Waste Collected</t>
  </si>
  <si>
    <t>Total Cost of Recycling</t>
  </si>
  <si>
    <t>Total Revenue Generated</t>
  </si>
  <si>
    <t>Savings Returned</t>
  </si>
  <si>
    <t>Disposed to Landfill</t>
  </si>
  <si>
    <t>Received Amount</t>
  </si>
  <si>
    <t>Cost of Recycling</t>
  </si>
  <si>
    <t>Profit Booked</t>
  </si>
  <si>
    <t>Category</t>
  </si>
  <si>
    <t>Waste Collected</t>
  </si>
  <si>
    <t>Waste Recycled</t>
  </si>
  <si>
    <t>Waste Disposed</t>
  </si>
  <si>
    <t>Total Waste Recycled</t>
  </si>
  <si>
    <t>Total Waste Disposed</t>
  </si>
  <si>
    <t>Area wise Recycle %age</t>
  </si>
  <si>
    <t>Total</t>
  </si>
  <si>
    <t>Profit %</t>
  </si>
  <si>
    <t>Total Waste Recycled (tonne)</t>
  </si>
  <si>
    <t>Waste Disposed (tonne)</t>
  </si>
  <si>
    <t>Recycling Rate</t>
  </si>
  <si>
    <t>SELECT YEAR</t>
  </si>
  <si>
    <t>Recycle %</t>
  </si>
  <si>
    <t>Total Waste Collected (tonne)</t>
  </si>
  <si>
    <t>Zone</t>
  </si>
  <si>
    <t>Zone A</t>
  </si>
  <si>
    <t>Zone B</t>
  </si>
  <si>
    <t>Zone C</t>
  </si>
  <si>
    <t>Zone D</t>
  </si>
  <si>
    <t>Zone E</t>
  </si>
  <si>
    <t>SELECT ZONE</t>
  </si>
  <si>
    <t xml:space="preserve"> Unique Area</t>
  </si>
  <si>
    <t>(In Tonnes)</t>
  </si>
  <si>
    <t>Variance %age</t>
  </si>
  <si>
    <t>Processing Charges</t>
  </si>
  <si>
    <t>Total Cost</t>
  </si>
  <si>
    <t>Collecting Charges</t>
  </si>
  <si>
    <t>Charges from recycled product</t>
  </si>
  <si>
    <t>Total Amount Received</t>
  </si>
  <si>
    <t>Profit Booked %</t>
  </si>
  <si>
    <t>Waste-to-Landfill</t>
  </si>
  <si>
    <t>Waste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</si>
</sst>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_(* #,##0_);_(* \(#,##0\);_(* &quot;-&quot;??_);_(@_)"/>
    <numFmt numFmtId="170" formatCode="_(* #,##0_);_(* \(#,##0\);_(* &quot;-&quot;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color theme="9" tint="-0.499984740745262"/>
      <name val="Calibri"/>
      <family val="2"/>
      <scheme val="minor"/>
    </font>
    <font>
      <b/>
      <sz val="72"/>
      <color theme="9" tint="-0.499984740745262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-0.499984740745262"/>
        <bgColor indexed="64"/>
      </patternFill>
    </fill>
    <fill>
      <gradientFill degree="90">
        <stop position="0">
          <color theme="0"/>
        </stop>
        <stop position="1">
          <color theme="2" tint="-9.8025452436902985E-2"/>
        </stop>
      </gradientFill>
    </fill>
  </fills>
  <borders count="1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medium">
        <color rgb="FF9AC87A"/>
      </bottom>
      <diagonal/>
    </border>
    <border>
      <left/>
      <right style="medium">
        <color rgb="FF9AC87A"/>
      </right>
      <top/>
      <bottom style="medium">
        <color rgb="FF9AC87A"/>
      </bottom>
      <diagonal/>
    </border>
    <border>
      <left/>
      <right style="medium">
        <color rgb="FF9AC87A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/>
      <diagonal/>
    </border>
    <border>
      <left/>
      <right/>
      <top style="medium">
        <color theme="9" tint="-0.499984740745262"/>
      </top>
      <bottom/>
      <diagonal/>
    </border>
    <border>
      <left/>
      <right style="medium">
        <color theme="9" tint="-0.499984740745262"/>
      </right>
      <top style="medium">
        <color theme="9" tint="-0.499984740745262"/>
      </top>
      <bottom/>
      <diagonal/>
    </border>
    <border>
      <left style="medium">
        <color theme="9" tint="-0.499984740745262"/>
      </left>
      <right/>
      <top/>
      <bottom/>
      <diagonal/>
    </border>
    <border>
      <left/>
      <right style="medium">
        <color theme="9" tint="-0.499984740745262"/>
      </right>
      <top/>
      <bottom/>
      <diagonal/>
    </border>
    <border>
      <left style="medium">
        <color theme="9" tint="-0.499984740745262"/>
      </left>
      <right/>
      <top style="medium">
        <color indexed="64"/>
      </top>
      <bottom/>
      <diagonal/>
    </border>
    <border>
      <left style="medium">
        <color theme="9" tint="-0.499984740745262"/>
      </left>
      <right/>
      <top/>
      <bottom style="medium">
        <color indexed="64"/>
      </bottom>
      <diagonal/>
    </border>
    <border>
      <left style="medium">
        <color theme="9" tint="-0.499984740745262"/>
      </left>
      <right/>
      <top/>
      <bottom style="medium">
        <color rgb="FF9AC87A"/>
      </bottom>
      <diagonal/>
    </border>
    <border>
      <left style="medium">
        <color theme="9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499984740745262"/>
      </right>
      <top style="thin">
        <color indexed="64"/>
      </top>
      <bottom style="thin">
        <color indexed="64"/>
      </bottom>
      <diagonal/>
    </border>
    <border>
      <left style="medium">
        <color theme="9" tint="-0.499984740745262"/>
      </left>
      <right/>
      <top/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/>
      <right style="medium">
        <color theme="9" tint="-0.499984740745262"/>
      </right>
      <top/>
      <bottom style="medium">
        <color theme="9" tint="-0.499984740745262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499984740745262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theme="9" tint="-0.499984740745262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theme="9" tint="-0.499984740745262"/>
      </right>
      <top style="hair">
        <color indexed="64"/>
      </top>
      <bottom style="hair">
        <color indexed="64"/>
      </bottom>
      <diagonal/>
    </border>
    <border>
      <left style="medium">
        <color theme="9" tint="-0.49998474074526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theme="9" tint="-0.499984740745262"/>
      </right>
      <top style="hair">
        <color indexed="64"/>
      </top>
      <bottom style="medium">
        <color indexed="64"/>
      </bottom>
      <diagonal/>
    </border>
    <border>
      <left style="thin">
        <color theme="9" tint="-0.499984740745262"/>
      </left>
      <right style="hair">
        <color auto="1"/>
      </right>
      <top style="thin">
        <color theme="9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9" tint="-0.499984740745262"/>
      </top>
      <bottom style="hair">
        <color auto="1"/>
      </bottom>
      <diagonal/>
    </border>
    <border>
      <left style="hair">
        <color auto="1"/>
      </left>
      <right style="thin">
        <color theme="9" tint="-0.499984740745262"/>
      </right>
      <top style="thin">
        <color theme="9" tint="-0.499984740745262"/>
      </top>
      <bottom style="hair">
        <color auto="1"/>
      </bottom>
      <diagonal/>
    </border>
    <border>
      <left style="thin">
        <color theme="9" tint="-0.499984740745262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theme="9" tint="-0.499984740745262"/>
      </right>
      <top style="hair">
        <color auto="1"/>
      </top>
      <bottom style="hair">
        <color auto="1"/>
      </bottom>
      <diagonal/>
    </border>
    <border>
      <left style="thin">
        <color theme="9" tint="-0.499984740745262"/>
      </left>
      <right style="hair">
        <color auto="1"/>
      </right>
      <top style="hair">
        <color auto="1"/>
      </top>
      <bottom style="thin">
        <color theme="9" tint="-0.49998474074526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theme="9" tint="-0.499984740745262"/>
      </bottom>
      <diagonal/>
    </border>
    <border>
      <left style="hair">
        <color auto="1"/>
      </left>
      <right style="thin">
        <color theme="9" tint="-0.499984740745262"/>
      </right>
      <top style="hair">
        <color auto="1"/>
      </top>
      <bottom style="thin">
        <color theme="9" tint="-0.499984740745262"/>
      </bottom>
      <diagonal/>
    </border>
    <border>
      <left style="thin">
        <color theme="9" tint="-0.499984740745262"/>
      </left>
      <right style="hair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hair">
        <color theme="9" tint="-0.499984740745262"/>
      </left>
      <right style="hair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hair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9">
    <xf numFmtId="0" fontId="0" fillId="0" borderId="0" xfId="0"/>
    <xf numFmtId="3" fontId="0" fillId="0" borderId="0" xfId="0" applyNumberFormat="1"/>
    <xf numFmtId="9" fontId="0" fillId="0" borderId="0" xfId="0" applyNumberFormat="1"/>
    <xf numFmtId="4" fontId="0" fillId="0" borderId="0" xfId="0" applyNumberFormat="1"/>
    <xf numFmtId="0" fontId="0" fillId="0" borderId="0" xfId="0" applyNumberFormat="1"/>
    <xf numFmtId="9" fontId="0" fillId="0" borderId="0" xfId="43" applyFont="1"/>
    <xf numFmtId="165" fontId="0" fillId="0" borderId="0" xfId="42" applyNumberFormat="1" applyFont="1"/>
    <xf numFmtId="165" fontId="0" fillId="0" borderId="0" xfId="0" applyNumberFormat="1"/>
    <xf numFmtId="165" fontId="0" fillId="0" borderId="13" xfId="42" applyNumberFormat="1" applyFont="1" applyBorder="1"/>
    <xf numFmtId="0" fontId="13" fillId="33" borderId="10" xfId="0" applyFont="1" applyFill="1" applyBorder="1"/>
    <xf numFmtId="0" fontId="13" fillId="33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12" xfId="0" applyBorder="1"/>
    <xf numFmtId="0" fontId="13" fillId="34" borderId="17" xfId="0" applyFont="1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9" fontId="0" fillId="0" borderId="23" xfId="43" applyFont="1" applyBorder="1"/>
    <xf numFmtId="9" fontId="0" fillId="0" borderId="24" xfId="43" applyFont="1" applyBorder="1"/>
    <xf numFmtId="9" fontId="0" fillId="0" borderId="25" xfId="43" applyFont="1" applyBorder="1"/>
    <xf numFmtId="3" fontId="0" fillId="0" borderId="37" xfId="0" applyNumberFormat="1" applyBorder="1"/>
    <xf numFmtId="3" fontId="0" fillId="0" borderId="38" xfId="0" applyNumberFormat="1" applyBorder="1"/>
    <xf numFmtId="164" fontId="0" fillId="0" borderId="38" xfId="43" applyNumberFormat="1" applyFont="1" applyBorder="1"/>
    <xf numFmtId="165" fontId="0" fillId="0" borderId="38" xfId="42" applyNumberFormat="1" applyFont="1" applyBorder="1"/>
    <xf numFmtId="0" fontId="16" fillId="0" borderId="39" xfId="0" applyFont="1" applyBorder="1"/>
    <xf numFmtId="0" fontId="16" fillId="0" borderId="40" xfId="0" applyFont="1" applyBorder="1"/>
    <xf numFmtId="0" fontId="16" fillId="0" borderId="41" xfId="0" applyFont="1" applyBorder="1"/>
    <xf numFmtId="0" fontId="16" fillId="0" borderId="43" xfId="0" applyFont="1" applyBorder="1"/>
    <xf numFmtId="165" fontId="0" fillId="0" borderId="44" xfId="0" applyNumberFormat="1" applyBorder="1"/>
    <xf numFmtId="10" fontId="0" fillId="0" borderId="41" xfId="43" applyNumberFormat="1" applyFont="1" applyBorder="1"/>
    <xf numFmtId="165" fontId="0" fillId="0" borderId="45" xfId="42" applyNumberFormat="1" applyFont="1" applyBorder="1"/>
    <xf numFmtId="165" fontId="0" fillId="0" borderId="46" xfId="42" applyNumberFormat="1" applyFont="1" applyBorder="1"/>
    <xf numFmtId="165" fontId="16" fillId="0" borderId="39" xfId="42" applyNumberFormat="1" applyFont="1" applyBorder="1"/>
    <xf numFmtId="165" fontId="16" fillId="0" borderId="40" xfId="42" applyNumberFormat="1" applyFont="1" applyBorder="1"/>
    <xf numFmtId="165" fontId="16" fillId="0" borderId="41" xfId="42" applyNumberFormat="1" applyFont="1" applyBorder="1"/>
    <xf numFmtId="0" fontId="19" fillId="0" borderId="48" xfId="0" applyFont="1" applyBorder="1"/>
    <xf numFmtId="0" fontId="19" fillId="0" borderId="49" xfId="0" applyFont="1" applyBorder="1"/>
    <xf numFmtId="0" fontId="19" fillId="0" borderId="50" xfId="0" applyFont="1" applyBorder="1"/>
    <xf numFmtId="165" fontId="0" fillId="0" borderId="20" xfId="42" applyNumberFormat="1" applyFont="1" applyBorder="1"/>
    <xf numFmtId="165" fontId="0" fillId="0" borderId="51" xfId="42" applyNumberFormat="1" applyFont="1" applyBorder="1"/>
    <xf numFmtId="9" fontId="0" fillId="0" borderId="34" xfId="43" applyFont="1" applyBorder="1"/>
    <xf numFmtId="9" fontId="0" fillId="0" borderId="35" xfId="43" applyFont="1" applyBorder="1"/>
    <xf numFmtId="9" fontId="0" fillId="0" borderId="36" xfId="43" applyFont="1" applyBorder="1"/>
    <xf numFmtId="0" fontId="0" fillId="0" borderId="0" xfId="0" applyBorder="1"/>
    <xf numFmtId="0" fontId="13" fillId="33" borderId="42" xfId="0" applyFont="1" applyFill="1" applyBorder="1"/>
    <xf numFmtId="0" fontId="13" fillId="34" borderId="52" xfId="0" applyFont="1" applyFill="1" applyBorder="1"/>
    <xf numFmtId="0" fontId="13" fillId="34" borderId="53" xfId="0" applyFont="1" applyFill="1" applyBorder="1"/>
    <xf numFmtId="0" fontId="0" fillId="0" borderId="47" xfId="0" applyBorder="1"/>
    <xf numFmtId="0" fontId="13" fillId="36" borderId="0" xfId="0" applyNumberFormat="1" applyFont="1" applyFill="1"/>
    <xf numFmtId="0" fontId="13" fillId="36" borderId="0" xfId="0" applyFont="1" applyFill="1"/>
    <xf numFmtId="0" fontId="13" fillId="36" borderId="0" xfId="0" applyFont="1" applyFill="1" applyAlignment="1"/>
    <xf numFmtId="0" fontId="13" fillId="36" borderId="0" xfId="0" applyFont="1" applyFill="1" applyAlignment="1">
      <alignment wrapText="1"/>
    </xf>
    <xf numFmtId="0" fontId="16" fillId="0" borderId="0" xfId="0" applyFont="1" applyBorder="1" applyAlignment="1">
      <alignment horizontal="center"/>
    </xf>
    <xf numFmtId="0" fontId="13" fillId="33" borderId="62" xfId="0" applyFont="1" applyFill="1" applyBorder="1"/>
    <xf numFmtId="0" fontId="13" fillId="34" borderId="63" xfId="0" applyFont="1" applyFill="1" applyBorder="1"/>
    <xf numFmtId="0" fontId="19" fillId="0" borderId="30" xfId="0" applyFont="1" applyBorder="1"/>
    <xf numFmtId="0" fontId="0" fillId="0" borderId="64" xfId="0" applyBorder="1"/>
    <xf numFmtId="0" fontId="0" fillId="0" borderId="65" xfId="0" applyBorder="1"/>
    <xf numFmtId="0" fontId="0" fillId="0" borderId="66" xfId="0" applyBorder="1"/>
    <xf numFmtId="9" fontId="0" fillId="0" borderId="67" xfId="43" applyFont="1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19" fillId="0" borderId="68" xfId="0" applyFont="1" applyBorder="1"/>
    <xf numFmtId="0" fontId="19" fillId="0" borderId="62" xfId="0" applyFont="1" applyBorder="1"/>
    <xf numFmtId="0" fontId="19" fillId="0" borderId="42" xfId="0" applyFont="1" applyBorder="1"/>
    <xf numFmtId="165" fontId="0" fillId="0" borderId="69" xfId="42" applyNumberFormat="1" applyFont="1" applyBorder="1"/>
    <xf numFmtId="165" fontId="0" fillId="0" borderId="34" xfId="42" applyNumberFormat="1" applyFont="1" applyBorder="1"/>
    <xf numFmtId="165" fontId="0" fillId="0" borderId="11" xfId="42" applyNumberFormat="1" applyFont="1" applyBorder="1"/>
    <xf numFmtId="165" fontId="0" fillId="0" borderId="35" xfId="42" applyNumberFormat="1" applyFont="1" applyBorder="1"/>
    <xf numFmtId="165" fontId="0" fillId="0" borderId="70" xfId="42" applyNumberFormat="1" applyFont="1" applyBorder="1"/>
    <xf numFmtId="165" fontId="0" fillId="0" borderId="36" xfId="42" applyNumberFormat="1" applyFont="1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Border="1"/>
    <xf numFmtId="0" fontId="0" fillId="0" borderId="79" xfId="0" applyBorder="1"/>
    <xf numFmtId="0" fontId="23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0" borderId="0" xfId="0" applyFill="1" applyBorder="1"/>
    <xf numFmtId="0" fontId="0" fillId="0" borderId="0" xfId="0" applyFill="1"/>
    <xf numFmtId="0" fontId="27" fillId="37" borderId="29" xfId="0" applyFont="1" applyFill="1" applyBorder="1" applyAlignment="1">
      <alignment horizontal="center" vertical="center"/>
    </xf>
    <xf numFmtId="0" fontId="27" fillId="37" borderId="3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3" fillId="34" borderId="100" xfId="0" applyFont="1" applyFill="1" applyBorder="1" applyAlignment="1">
      <alignment horizontal="center" vertical="center"/>
    </xf>
    <xf numFmtId="0" fontId="13" fillId="34" borderId="17" xfId="0" applyFont="1" applyFill="1" applyBorder="1" applyAlignment="1">
      <alignment horizontal="center" vertical="center" wrapText="1"/>
    </xf>
    <xf numFmtId="0" fontId="13" fillId="34" borderId="98" xfId="0" applyFont="1" applyFill="1" applyBorder="1" applyAlignment="1">
      <alignment horizontal="center" vertical="center"/>
    </xf>
    <xf numFmtId="0" fontId="13" fillId="34" borderId="17" xfId="0" applyFont="1" applyFill="1" applyBorder="1" applyAlignment="1">
      <alignment horizontal="center" vertical="center"/>
    </xf>
    <xf numFmtId="0" fontId="26" fillId="0" borderId="75" xfId="0" applyFont="1" applyBorder="1" applyAlignment="1">
      <alignment horizontal="center" vertical="center"/>
    </xf>
    <xf numFmtId="0" fontId="26" fillId="0" borderId="76" xfId="0" applyFont="1" applyBorder="1" applyAlignment="1">
      <alignment horizontal="center" vertical="center"/>
    </xf>
    <xf numFmtId="0" fontId="26" fillId="0" borderId="77" xfId="0" applyFont="1" applyBorder="1" applyAlignment="1">
      <alignment horizontal="center" vertical="center"/>
    </xf>
    <xf numFmtId="0" fontId="26" fillId="0" borderId="85" xfId="0" applyFont="1" applyBorder="1" applyAlignment="1">
      <alignment horizontal="center" vertical="center"/>
    </xf>
    <xf numFmtId="0" fontId="26" fillId="0" borderId="86" xfId="0" applyFont="1" applyBorder="1" applyAlignment="1">
      <alignment horizontal="center" vertical="center"/>
    </xf>
    <xf numFmtId="0" fontId="26" fillId="0" borderId="87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/>
    </xf>
    <xf numFmtId="0" fontId="22" fillId="37" borderId="94" xfId="0" applyFont="1" applyFill="1" applyBorder="1" applyAlignment="1">
      <alignment horizontal="center" vertical="center"/>
    </xf>
    <xf numFmtId="0" fontId="22" fillId="37" borderId="95" xfId="0" applyFont="1" applyFill="1" applyBorder="1" applyAlignment="1">
      <alignment horizontal="center" vertical="center"/>
    </xf>
    <xf numFmtId="9" fontId="28" fillId="37" borderId="90" xfId="43" applyFont="1" applyFill="1" applyBorder="1" applyAlignment="1">
      <alignment horizontal="center"/>
    </xf>
    <xf numFmtId="9" fontId="28" fillId="37" borderId="91" xfId="43" applyFont="1" applyFill="1" applyBorder="1" applyAlignment="1">
      <alignment horizontal="center"/>
    </xf>
    <xf numFmtId="0" fontId="27" fillId="37" borderId="10" xfId="0" applyFont="1" applyFill="1" applyBorder="1" applyAlignment="1">
      <alignment horizontal="center"/>
    </xf>
    <xf numFmtId="9" fontId="28" fillId="37" borderId="71" xfId="43" applyFont="1" applyFill="1" applyBorder="1" applyAlignment="1">
      <alignment horizontal="center"/>
    </xf>
    <xf numFmtId="9" fontId="28" fillId="37" borderId="34" xfId="43" applyFont="1" applyFill="1" applyBorder="1" applyAlignment="1">
      <alignment horizontal="center"/>
    </xf>
    <xf numFmtId="9" fontId="28" fillId="37" borderId="72" xfId="43" applyFont="1" applyFill="1" applyBorder="1" applyAlignment="1">
      <alignment horizontal="center"/>
    </xf>
    <xf numFmtId="9" fontId="28" fillId="37" borderId="35" xfId="43" applyFont="1" applyFill="1" applyBorder="1" applyAlignment="1">
      <alignment horizontal="center"/>
    </xf>
    <xf numFmtId="0" fontId="22" fillId="37" borderId="27" xfId="0" applyFont="1" applyFill="1" applyBorder="1" applyAlignment="1">
      <alignment horizontal="center" vertical="center" wrapText="1"/>
    </xf>
    <xf numFmtId="0" fontId="22" fillId="37" borderId="28" xfId="0" applyFont="1" applyFill="1" applyBorder="1" applyAlignment="1">
      <alignment horizontal="center" vertical="center" wrapText="1"/>
    </xf>
    <xf numFmtId="0" fontId="22" fillId="37" borderId="10" xfId="0" applyFont="1" applyFill="1" applyBorder="1" applyAlignment="1">
      <alignment horizontal="center" vertical="center" wrapText="1"/>
    </xf>
    <xf numFmtId="0" fontId="22" fillId="37" borderId="30" xfId="0" applyFont="1" applyFill="1" applyBorder="1" applyAlignment="1">
      <alignment horizontal="center" vertical="center" wrapText="1"/>
    </xf>
    <xf numFmtId="0" fontId="27" fillId="37" borderId="27" xfId="0" applyFont="1" applyFill="1" applyBorder="1" applyAlignment="1">
      <alignment horizontal="center"/>
    </xf>
    <xf numFmtId="0" fontId="21" fillId="0" borderId="7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0" fontId="21" fillId="0" borderId="82" xfId="0" applyFont="1" applyBorder="1" applyAlignment="1">
      <alignment horizontal="center" vertical="center"/>
    </xf>
    <xf numFmtId="0" fontId="21" fillId="0" borderId="54" xfId="0" applyFont="1" applyBorder="1" applyAlignment="1">
      <alignment horizontal="center" vertical="center"/>
    </xf>
    <xf numFmtId="0" fontId="21" fillId="0" borderId="55" xfId="0" applyFont="1" applyBorder="1" applyAlignment="1">
      <alignment horizontal="center" vertical="center"/>
    </xf>
    <xf numFmtId="0" fontId="20" fillId="35" borderId="80" xfId="0" applyFont="1" applyFill="1" applyBorder="1" applyAlignment="1">
      <alignment horizontal="center" vertical="center"/>
    </xf>
    <xf numFmtId="0" fontId="20" fillId="35" borderId="57" xfId="0" applyFont="1" applyFill="1" applyBorder="1" applyAlignment="1">
      <alignment horizontal="center" vertical="center"/>
    </xf>
    <xf numFmtId="0" fontId="20" fillId="35" borderId="58" xfId="0" applyFont="1" applyFill="1" applyBorder="1" applyAlignment="1">
      <alignment horizontal="center" vertical="center"/>
    </xf>
    <xf numFmtId="0" fontId="20" fillId="35" borderId="81" xfId="0" applyFont="1" applyFill="1" applyBorder="1" applyAlignment="1">
      <alignment horizontal="center" vertical="center"/>
    </xf>
    <xf numFmtId="0" fontId="20" fillId="35" borderId="59" xfId="0" applyFont="1" applyFill="1" applyBorder="1" applyAlignment="1">
      <alignment horizontal="center" vertical="center"/>
    </xf>
    <xf numFmtId="0" fontId="20" fillId="35" borderId="60" xfId="0" applyFont="1" applyFill="1" applyBorder="1" applyAlignment="1">
      <alignment horizontal="center" vertical="center"/>
    </xf>
    <xf numFmtId="9" fontId="28" fillId="37" borderId="74" xfId="43" applyFont="1" applyFill="1" applyBorder="1" applyAlignment="1">
      <alignment horizontal="center"/>
    </xf>
    <xf numFmtId="9" fontId="28" fillId="37" borderId="37" xfId="43" applyFont="1" applyFill="1" applyBorder="1" applyAlignment="1">
      <alignment horizontal="center"/>
    </xf>
    <xf numFmtId="9" fontId="28" fillId="37" borderId="45" xfId="43" applyFont="1" applyFill="1" applyBorder="1" applyAlignment="1">
      <alignment horizontal="center"/>
    </xf>
    <xf numFmtId="9" fontId="28" fillId="37" borderId="88" xfId="43" applyFont="1" applyFill="1" applyBorder="1" applyAlignment="1">
      <alignment horizontal="center"/>
    </xf>
    <xf numFmtId="9" fontId="28" fillId="37" borderId="13" xfId="43" applyFont="1" applyFill="1" applyBorder="1" applyAlignment="1">
      <alignment horizontal="center"/>
    </xf>
    <xf numFmtId="9" fontId="28" fillId="37" borderId="89" xfId="43" applyFont="1" applyFill="1" applyBorder="1" applyAlignment="1">
      <alignment horizontal="center"/>
    </xf>
    <xf numFmtId="9" fontId="28" fillId="37" borderId="92" xfId="43" applyFont="1" applyFill="1" applyBorder="1" applyAlignment="1">
      <alignment horizontal="center"/>
    </xf>
    <xf numFmtId="9" fontId="28" fillId="37" borderId="93" xfId="43" applyFont="1" applyFill="1" applyBorder="1" applyAlignment="1">
      <alignment horizontal="center"/>
    </xf>
    <xf numFmtId="9" fontId="28" fillId="37" borderId="73" xfId="43" applyFont="1" applyFill="1" applyBorder="1" applyAlignment="1">
      <alignment horizontal="center"/>
    </xf>
    <xf numFmtId="9" fontId="28" fillId="37" borderId="38" xfId="43" applyFont="1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1" xfId="0" applyBorder="1" applyAlignment="1">
      <alignment horizontal="center"/>
    </xf>
    <xf numFmtId="165" fontId="13" fillId="34" borderId="17" xfId="42" applyNumberFormat="1" applyFont="1" applyFill="1" applyBorder="1" applyAlignment="1">
      <alignment horizontal="center"/>
    </xf>
    <xf numFmtId="165" fontId="13" fillId="34" borderId="22" xfId="42" applyNumberFormat="1" applyFont="1" applyFill="1" applyBorder="1" applyAlignment="1">
      <alignment horizontal="center"/>
    </xf>
    <xf numFmtId="0" fontId="13" fillId="34" borderId="102" xfId="0" applyFont="1" applyFill="1" applyBorder="1" applyAlignment="1">
      <alignment horizontal="center" vertical="center"/>
    </xf>
    <xf numFmtId="0" fontId="13" fillId="34" borderId="97" xfId="0" applyFont="1" applyFill="1" applyBorder="1" applyAlignment="1">
      <alignment horizontal="center" vertical="center"/>
    </xf>
    <xf numFmtId="0" fontId="13" fillId="34" borderId="96" xfId="0" applyFont="1" applyFill="1" applyBorder="1" applyAlignment="1">
      <alignment horizontal="center" vertical="center"/>
    </xf>
    <xf numFmtId="0" fontId="13" fillId="34" borderId="99" xfId="0" applyFont="1" applyFill="1" applyBorder="1" applyAlignment="1">
      <alignment horizontal="center" vertical="center"/>
    </xf>
    <xf numFmtId="0" fontId="13" fillId="34" borderId="103" xfId="0" applyFont="1" applyFill="1" applyBorder="1" applyAlignment="1">
      <alignment horizontal="center" vertical="center"/>
    </xf>
    <xf numFmtId="0" fontId="13" fillId="34" borderId="101" xfId="0" applyFont="1" applyFill="1" applyBorder="1" applyAlignment="1">
      <alignment horizontal="center" vertical="center"/>
    </xf>
    <xf numFmtId="0" fontId="13" fillId="34" borderId="0" xfId="0" applyFont="1" applyFill="1" applyAlignment="1">
      <alignment horizontal="center" vertical="center"/>
    </xf>
    <xf numFmtId="0" fontId="13" fillId="34" borderId="0" xfId="0" applyFont="1" applyFill="1" applyBorder="1" applyAlignment="1">
      <alignment horizontal="center" vertical="center"/>
    </xf>
    <xf numFmtId="0" fontId="13" fillId="34" borderId="99" xfId="0" applyFont="1" applyFill="1" applyBorder="1" applyAlignment="1">
      <alignment vertical="center"/>
    </xf>
    <xf numFmtId="0" fontId="13" fillId="34" borderId="104" xfId="0" applyFont="1" applyFill="1" applyBorder="1" applyAlignment="1">
      <alignment horizontal="center" vertical="center"/>
    </xf>
    <xf numFmtId="170" fontId="0" fillId="0" borderId="0" xfId="0" applyNumberFormat="1"/>
    <xf numFmtId="0" fontId="25" fillId="0" borderId="85" xfId="0" applyFont="1" applyFill="1" applyBorder="1" applyAlignment="1">
      <alignment horizontal="center" vertical="center"/>
    </xf>
    <xf numFmtId="0" fontId="25" fillId="0" borderId="86" xfId="0" applyFont="1" applyFill="1" applyBorder="1" applyAlignment="1">
      <alignment horizontal="center" vertical="center"/>
    </xf>
    <xf numFmtId="0" fontId="25" fillId="0" borderId="87" xfId="0" applyFont="1" applyFill="1" applyBorder="1" applyAlignment="1">
      <alignment horizontal="center" vertical="center"/>
    </xf>
    <xf numFmtId="0" fontId="25" fillId="0" borderId="75" xfId="0" applyFont="1" applyFill="1" applyBorder="1" applyAlignment="1">
      <alignment horizontal="center" vertical="center"/>
    </xf>
    <xf numFmtId="0" fontId="25" fillId="0" borderId="76" xfId="0" applyFont="1" applyFill="1" applyBorder="1" applyAlignment="1">
      <alignment horizontal="center" vertical="center"/>
    </xf>
    <xf numFmtId="0" fontId="25" fillId="0" borderId="77" xfId="0" applyFont="1" applyFill="1" applyBorder="1" applyAlignment="1">
      <alignment horizontal="center" vertical="center"/>
    </xf>
    <xf numFmtId="0" fontId="25" fillId="0" borderId="78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79" xfId="0" applyFont="1" applyFill="1" applyBorder="1" applyAlignment="1">
      <alignment horizontal="center" vertical="center"/>
    </xf>
    <xf numFmtId="0" fontId="0" fillId="0" borderId="78" xfId="0" applyFill="1" applyBorder="1"/>
    <xf numFmtId="0" fontId="0" fillId="0" borderId="79" xfId="0" applyFill="1" applyBorder="1"/>
    <xf numFmtId="0" fontId="13" fillId="34" borderId="97" xfId="0" applyFont="1" applyFill="1" applyBorder="1" applyAlignment="1">
      <alignment vertical="center"/>
    </xf>
    <xf numFmtId="0" fontId="24" fillId="0" borderId="79" xfId="0" applyFont="1" applyBorder="1" applyAlignment="1">
      <alignment horizontal="center"/>
    </xf>
    <xf numFmtId="0" fontId="22" fillId="37" borderId="106" xfId="0" applyFont="1" applyFill="1" applyBorder="1" applyAlignment="1">
      <alignment horizontal="center" vertical="center"/>
    </xf>
    <xf numFmtId="0" fontId="22" fillId="37" borderId="107" xfId="0" applyFont="1" applyFill="1" applyBorder="1" applyAlignment="1">
      <alignment horizontal="center" vertical="center" wrapText="1"/>
    </xf>
    <xf numFmtId="0" fontId="22" fillId="37" borderId="83" xfId="0" applyFont="1" applyFill="1" applyBorder="1" applyAlignment="1">
      <alignment horizontal="center" vertical="center"/>
    </xf>
    <xf numFmtId="0" fontId="22" fillId="37" borderId="84" xfId="0" applyFont="1" applyFill="1" applyBorder="1" applyAlignment="1">
      <alignment horizontal="center" vertical="center" wrapText="1"/>
    </xf>
    <xf numFmtId="0" fontId="27" fillId="37" borderId="83" xfId="0" applyFont="1" applyFill="1" applyBorder="1" applyAlignment="1">
      <alignment horizontal="center" vertical="center"/>
    </xf>
    <xf numFmtId="9" fontId="28" fillId="37" borderId="108" xfId="43" applyFont="1" applyFill="1" applyBorder="1" applyAlignment="1">
      <alignment horizontal="center"/>
    </xf>
    <xf numFmtId="9" fontId="28" fillId="37" borderId="109" xfId="43" applyFont="1" applyFill="1" applyBorder="1" applyAlignment="1">
      <alignment horizontal="center"/>
    </xf>
    <xf numFmtId="0" fontId="27" fillId="37" borderId="110" xfId="0" applyFont="1" applyFill="1" applyBorder="1" applyAlignment="1">
      <alignment horizontal="center" vertical="center"/>
    </xf>
    <xf numFmtId="9" fontId="28" fillId="37" borderId="111" xfId="43" applyFont="1" applyFill="1" applyBorder="1" applyAlignment="1">
      <alignment horizontal="center"/>
    </xf>
    <xf numFmtId="0" fontId="13" fillId="34" borderId="63" xfId="0" applyFont="1" applyFill="1" applyBorder="1" applyAlignment="1">
      <alignment horizontal="center" vertical="center" wrapText="1"/>
    </xf>
    <xf numFmtId="0" fontId="13" fillId="34" borderId="63" xfId="0" applyFont="1" applyFill="1" applyBorder="1" applyAlignment="1">
      <alignment horizontal="center" vertical="center"/>
    </xf>
    <xf numFmtId="165" fontId="0" fillId="0" borderId="11" xfId="0" applyNumberFormat="1" applyBorder="1"/>
    <xf numFmtId="0" fontId="16" fillId="0" borderId="112" xfId="0" applyFont="1" applyBorder="1"/>
    <xf numFmtId="165" fontId="0" fillId="0" borderId="113" xfId="42" applyNumberFormat="1" applyFont="1" applyBorder="1"/>
    <xf numFmtId="165" fontId="0" fillId="0" borderId="113" xfId="0" applyNumberFormat="1" applyBorder="1"/>
    <xf numFmtId="0" fontId="16" fillId="0" borderId="115" xfId="0" applyFont="1" applyBorder="1"/>
    <xf numFmtId="0" fontId="16" fillId="0" borderId="117" xfId="0" applyFont="1" applyBorder="1"/>
    <xf numFmtId="165" fontId="0" fillId="0" borderId="118" xfId="42" applyNumberFormat="1" applyFont="1" applyBorder="1"/>
    <xf numFmtId="165" fontId="0" fillId="0" borderId="118" xfId="0" applyNumberFormat="1" applyBorder="1"/>
    <xf numFmtId="0" fontId="16" fillId="0" borderId="120" xfId="0" applyFont="1" applyBorder="1"/>
    <xf numFmtId="165" fontId="0" fillId="0" borderId="121" xfId="42" applyNumberFormat="1" applyFont="1" applyBorder="1"/>
    <xf numFmtId="165" fontId="0" fillId="0" borderId="123" xfId="42" applyNumberFormat="1" applyFont="1" applyBorder="1"/>
    <xf numFmtId="165" fontId="0" fillId="0" borderId="123" xfId="0" applyNumberFormat="1" applyBorder="1"/>
    <xf numFmtId="0" fontId="0" fillId="0" borderId="113" xfId="0" applyBorder="1"/>
    <xf numFmtId="0" fontId="0" fillId="0" borderId="114" xfId="0" applyBorder="1"/>
    <xf numFmtId="0" fontId="0" fillId="0" borderId="116" xfId="0" applyBorder="1"/>
    <xf numFmtId="0" fontId="0" fillId="0" borderId="118" xfId="0" applyBorder="1"/>
    <xf numFmtId="0" fontId="0" fillId="0" borderId="119" xfId="0" applyBorder="1"/>
    <xf numFmtId="0" fontId="13" fillId="34" borderId="124" xfId="0" applyFont="1" applyFill="1" applyBorder="1" applyAlignment="1">
      <alignment horizontal="center" vertical="center"/>
    </xf>
    <xf numFmtId="0" fontId="0" fillId="0" borderId="105" xfId="0" applyBorder="1"/>
    <xf numFmtId="165" fontId="16" fillId="0" borderId="113" xfId="42" applyNumberFormat="1" applyFont="1" applyBorder="1"/>
    <xf numFmtId="165" fontId="16" fillId="0" borderId="11" xfId="0" applyNumberFormat="1" applyFont="1" applyBorder="1"/>
    <xf numFmtId="165" fontId="16" fillId="0" borderId="118" xfId="0" applyNumberFormat="1" applyFont="1" applyBorder="1"/>
    <xf numFmtId="165" fontId="16" fillId="0" borderId="11" xfId="42" applyNumberFormat="1" applyFont="1" applyBorder="1"/>
    <xf numFmtId="165" fontId="16" fillId="0" borderId="118" xfId="42" applyNumberFormat="1" applyFont="1" applyBorder="1"/>
    <xf numFmtId="165" fontId="16" fillId="0" borderId="105" xfId="0" applyNumberFormat="1" applyFont="1" applyBorder="1"/>
    <xf numFmtId="165" fontId="16" fillId="0" borderId="121" xfId="42" applyNumberFormat="1" applyFont="1" applyBorder="1"/>
    <xf numFmtId="9" fontId="16" fillId="0" borderId="122" xfId="43" applyFont="1" applyBorder="1"/>
    <xf numFmtId="9" fontId="16" fillId="0" borderId="114" xfId="43" applyFont="1" applyBorder="1"/>
    <xf numFmtId="9" fontId="16" fillId="0" borderId="116" xfId="43" applyFont="1" applyBorder="1"/>
    <xf numFmtId="9" fontId="16" fillId="0" borderId="119" xfId="43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7553C"/>
      <color rgb="FFC87700"/>
      <color rgb="FF2F6F31"/>
      <color rgb="FF94F49D"/>
      <color rgb="FF00CC00"/>
      <color rgb="FF318F7F"/>
      <color rgb="FF9AC8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073792720548267E-2"/>
          <c:y val="6.4814814814814811E-2"/>
          <c:w val="0.90840803313659835"/>
          <c:h val="0.89814814814814814"/>
        </c:manualLayout>
      </c:layout>
      <c:lineChart>
        <c:grouping val="standard"/>
        <c:varyColors val="0"/>
        <c:ser>
          <c:idx val="4"/>
          <c:order val="4"/>
          <c:tx>
            <c:v>Growth-Degrowth %age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Dashboard!$B$95:$B$108</c15:sqref>
                  </c15:fullRef>
                </c:ext>
              </c:extLst>
              <c:f>Dashboard!$B$97:$B$108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Dashboard!$G$95:$G$108</c15:sqref>
                  </c15:fullRef>
                </c:ext>
              </c:extLst>
              <c:f>Dashboard!$G$97:$G$108</c:f>
              <c:numCache>
                <c:formatCode>General</c:formatCode>
                <c:ptCount val="12"/>
                <c:pt idx="0" formatCode="0%">
                  <c:v>-6.2641959447677253E-2</c:v>
                </c:pt>
                <c:pt idx="1" formatCode="0%">
                  <c:v>-4.9766413745532034E-2</c:v>
                </c:pt>
                <c:pt idx="2" formatCode="0%">
                  <c:v>-0.77537124700084303</c:v>
                </c:pt>
                <c:pt idx="3" formatCode="0%">
                  <c:v>-3.5799321885563784E-2</c:v>
                </c:pt>
                <c:pt idx="4" formatCode="0%">
                  <c:v>-4.5030986604227219E-2</c:v>
                </c:pt>
                <c:pt idx="5" formatCode="0%">
                  <c:v>-0.1004164030928173</c:v>
                </c:pt>
                <c:pt idx="6" formatCode="0%">
                  <c:v>0.69864997542953278</c:v>
                </c:pt>
                <c:pt idx="7" formatCode="0%">
                  <c:v>-0.15653378942339569</c:v>
                </c:pt>
                <c:pt idx="8" formatCode="0%">
                  <c:v>0.82623705408515535</c:v>
                </c:pt>
                <c:pt idx="9" formatCode="0%">
                  <c:v>0.35719021306632981</c:v>
                </c:pt>
                <c:pt idx="10" formatCode="0%">
                  <c:v>-3.2363798992640636E-3</c:v>
                </c:pt>
                <c:pt idx="11" formatCode="0%">
                  <c:v>-0.20340706839562675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68-424E-A94A-BDA0153AB2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5368623"/>
        <c:axId val="103170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Dashboard!$B$95:$B$108</c15:sqref>
                        </c15:fullRef>
                        <c15:formulaRef>
                          <c15:sqref>Dashboard!$B$97:$B$108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Dashboard!$C$95:$C$108</c15:sqref>
                        </c15:fullRef>
                        <c15:formulaRef>
                          <c15:sqref>Dashboard!$C$97:$C$108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0.86588579795021958</c:v>
                      </c:pt>
                      <c:pt idx="1" formatCode="0%">
                        <c:v>0.89720077220077221</c:v>
                      </c:pt>
                      <c:pt idx="2" formatCode="0%">
                        <c:v>0</c:v>
                      </c:pt>
                      <c:pt idx="3" formatCode="0%">
                        <c:v>0.85410499607321932</c:v>
                      </c:pt>
                      <c:pt idx="4" formatCode="0%">
                        <c:v>0.94477157360406094</c:v>
                      </c:pt>
                      <c:pt idx="5" formatCode="0%">
                        <c:v>0.79668700959023542</c:v>
                      </c:pt>
                      <c:pt idx="6" formatCode="0%">
                        <c:v>0.92534381139489197</c:v>
                      </c:pt>
                      <c:pt idx="7" formatCode="0%">
                        <c:v>0.76774535809018563</c:v>
                      </c:pt>
                      <c:pt idx="8" formatCode="0%">
                        <c:v>0.82623705408515535</c:v>
                      </c:pt>
                      <c:pt idx="9" formatCode="0%">
                        <c:v>0.69008329404369007</c:v>
                      </c:pt>
                      <c:pt idx="10" formatCode="0%">
                        <c:v>0.9202608878602988</c:v>
                      </c:pt>
                      <c:pt idx="11" formatCode="0%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C36-458F-A581-FB0D1035C041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Dashboard!$B$95:$B$108</c15:sqref>
                        </c15:fullRef>
                        <c15:formulaRef>
                          <c15:sqref>Dashboard!$B$97:$B$108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Dashboard!$D$95:$D$108</c15:sqref>
                        </c15:fullRef>
                        <c15:formulaRef>
                          <c15:sqref>Dashboard!$D$97:$D$108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C36-458F-A581-FB0D1035C041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Dashboard!$B$95:$B$108</c15:sqref>
                        </c15:fullRef>
                        <c15:formulaRef>
                          <c15:sqref>Dashboard!$B$97:$B$108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Dashboard!$E$95:$E$108</c15:sqref>
                        </c15:fullRef>
                        <c15:formulaRef>
                          <c15:sqref>Dashboard!$E$97:$E$108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0.92852775739789684</c:v>
                      </c:pt>
                      <c:pt idx="1" formatCode="0%">
                        <c:v>0.94696718594630425</c:v>
                      </c:pt>
                      <c:pt idx="2" formatCode="0%">
                        <c:v>0.77537124700084303</c:v>
                      </c:pt>
                      <c:pt idx="3" formatCode="0%">
                        <c:v>0.88990431795878311</c:v>
                      </c:pt>
                      <c:pt idx="4" formatCode="0%">
                        <c:v>0.98980256020828816</c:v>
                      </c:pt>
                      <c:pt idx="5" formatCode="0%">
                        <c:v>0.89710341268305271</c:v>
                      </c:pt>
                      <c:pt idx="6" formatCode="0%">
                        <c:v>0.22669383596535914</c:v>
                      </c:pt>
                      <c:pt idx="7" formatCode="0%">
                        <c:v>0.92427914751358131</c:v>
                      </c:pt>
                      <c:pt idx="8" formatCode="0%">
                        <c:v>0</c:v>
                      </c:pt>
                      <c:pt idx="9" formatCode="0%">
                        <c:v>0.33289308097736026</c:v>
                      </c:pt>
                      <c:pt idx="10" formatCode="0%">
                        <c:v>0.92349726775956287</c:v>
                      </c:pt>
                      <c:pt idx="11" formatCode="0%">
                        <c:v>0.20340706839562675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568-424E-A94A-BDA0153AB2F6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Dashboard!$B$95:$B$108</c15:sqref>
                        </c15:fullRef>
                        <c15:formulaRef>
                          <c15:sqref>Dashboard!$B$97:$B$108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Dashboard!$F$95:$F$108</c15:sqref>
                        </c15:fullRef>
                        <c15:formulaRef>
                          <c15:sqref>Dashboard!$F$97:$F$108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568-424E-A94A-BDA0153AB2F6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Dashboard!$B$95:$B$108</c15:sqref>
                        </c15:fullRef>
                        <c15:formulaRef>
                          <c15:sqref>Dashboard!$B$97:$B$108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Dashboard!$H$95:$H$108</c15:sqref>
                        </c15:fullRef>
                        <c15:formulaRef>
                          <c15:sqref>Dashboard!$H$97:$H$108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568-424E-A94A-BDA0153AB2F6}"/>
                  </c:ext>
                </c:extLst>
              </c15:ser>
            </c15:filteredLineSeries>
          </c:ext>
        </c:extLst>
      </c:lineChart>
      <c:catAx>
        <c:axId val="13253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6511"/>
        <c:crosses val="autoZero"/>
        <c:auto val="1"/>
        <c:lblAlgn val="ctr"/>
        <c:lblOffset val="100"/>
        <c:noMultiLvlLbl val="0"/>
      </c:catAx>
      <c:valAx>
        <c:axId val="10317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68623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4"/>
          <c:tx>
            <c:v>Growth-Degrowth %age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Dashboard!$J$95:$J$108</c15:sqref>
                  </c15:fullRef>
                </c:ext>
              </c:extLst>
              <c:f>Dashboard!$J$97:$J$108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Dashboard!$O$95:$O$108</c15:sqref>
                  </c15:fullRef>
                </c:ext>
              </c:extLst>
              <c:f>Dashboard!$O$97:$O$108</c:f>
              <c:numCache>
                <c:formatCode>General</c:formatCode>
                <c:ptCount val="12"/>
                <c:pt idx="0" formatCode="0%">
                  <c:v>0</c:v>
                </c:pt>
                <c:pt idx="1" formatCode="0%">
                  <c:v>-0.875</c:v>
                </c:pt>
                <c:pt idx="2" formatCode="0%">
                  <c:v>0.86274509803921573</c:v>
                </c:pt>
                <c:pt idx="3" formatCode="0%">
                  <c:v>0.81171548117154813</c:v>
                </c:pt>
                <c:pt idx="4" formatCode="0%">
                  <c:v>-0.83181818181818179</c:v>
                </c:pt>
                <c:pt idx="5" formatCode="0%">
                  <c:v>0</c:v>
                </c:pt>
                <c:pt idx="6" formatCode="0%">
                  <c:v>-0.19047619047619047</c:v>
                </c:pt>
                <c:pt idx="7" formatCode="0%">
                  <c:v>0</c:v>
                </c:pt>
                <c:pt idx="8" formatCode="0%">
                  <c:v>0.48979591836734693</c:v>
                </c:pt>
                <c:pt idx="9" formatCode="0%">
                  <c:v>-0.82743362831858402</c:v>
                </c:pt>
                <c:pt idx="10" formatCode="0%">
                  <c:v>0</c:v>
                </c:pt>
                <c:pt idx="11" formatCode="0%">
                  <c:v>-0.44992253209384681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6-484D-B457-253D24F5739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5368623"/>
        <c:axId val="103170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Dashboard!$J$95:$J$108</c15:sqref>
                        </c15:fullRef>
                        <c15:formulaRef>
                          <c15:sqref>Dashboard!$J$97:$J$108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Dashboard!$K$95:$K$108</c15:sqref>
                        </c15:fullRef>
                        <c15:formulaRef>
                          <c15:sqref>Dashboard!$K$97:$K$108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</c:v>
                      </c:pt>
                      <c:pt idx="1" formatCode="0%">
                        <c:v>0</c:v>
                      </c:pt>
                      <c:pt idx="2" formatCode="0%">
                        <c:v>0.86274509803921573</c:v>
                      </c:pt>
                      <c:pt idx="3" formatCode="0%">
                        <c:v>0.81171548117154813</c:v>
                      </c:pt>
                      <c:pt idx="4" formatCode="0%">
                        <c:v>0</c:v>
                      </c:pt>
                      <c:pt idx="5" formatCode="0%">
                        <c:v>0</c:v>
                      </c:pt>
                      <c:pt idx="6" formatCode="0%">
                        <c:v>0.6428571428571429</c:v>
                      </c:pt>
                      <c:pt idx="7" formatCode="0%">
                        <c:v>0</c:v>
                      </c:pt>
                      <c:pt idx="8" formatCode="0%">
                        <c:v>0.48979591836734693</c:v>
                      </c:pt>
                      <c:pt idx="9" formatCode="0%">
                        <c:v>0</c:v>
                      </c:pt>
                      <c:pt idx="10" formatCode="0%">
                        <c:v>0</c:v>
                      </c:pt>
                      <c:pt idx="11" formatCode="0%">
                        <c:v>0.43055555555555558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36-484D-B457-253D24F5739E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Dashboard!$J$95:$J$108</c15:sqref>
                        </c15:fullRef>
                        <c15:formulaRef>
                          <c15:sqref>Dashboard!$J$97:$J$108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Dashboard!$L$95:$L$108</c15:sqref>
                        </c15:fullRef>
                        <c15:formulaRef>
                          <c15:sqref>Dashboard!$L$97:$L$108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36-484D-B457-253D24F5739E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Dashboard!$J$95:$J$108</c15:sqref>
                        </c15:fullRef>
                        <c15:formulaRef>
                          <c15:sqref>Dashboard!$J$97:$J$108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Dashboard!$M$95:$M$108</c15:sqref>
                        </c15:fullRef>
                        <c15:formulaRef>
                          <c15:sqref>Dashboard!$M$97:$M$108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</c:v>
                      </c:pt>
                      <c:pt idx="1" formatCode="0%">
                        <c:v>0.875</c:v>
                      </c:pt>
                      <c:pt idx="2" formatCode="0%">
                        <c:v>0</c:v>
                      </c:pt>
                      <c:pt idx="3" formatCode="0%">
                        <c:v>0</c:v>
                      </c:pt>
                      <c:pt idx="4" formatCode="0%">
                        <c:v>0.83181818181818179</c:v>
                      </c:pt>
                      <c:pt idx="5" formatCode="0%">
                        <c:v>0</c:v>
                      </c:pt>
                      <c:pt idx="6" formatCode="0%">
                        <c:v>0.83333333333333337</c:v>
                      </c:pt>
                      <c:pt idx="7" formatCode="0%">
                        <c:v>0</c:v>
                      </c:pt>
                      <c:pt idx="8" formatCode="0%">
                        <c:v>0</c:v>
                      </c:pt>
                      <c:pt idx="9" formatCode="0%">
                        <c:v>0.82743362831858402</c:v>
                      </c:pt>
                      <c:pt idx="10" formatCode="0%">
                        <c:v>0</c:v>
                      </c:pt>
                      <c:pt idx="11" formatCode="0%">
                        <c:v>0.88047808764940239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36-484D-B457-253D24F5739E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Dashboard!$J$95:$J$108</c15:sqref>
                        </c15:fullRef>
                        <c15:formulaRef>
                          <c15:sqref>Dashboard!$J$97:$J$108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Dashboard!$N$95:$N$108</c15:sqref>
                        </c15:fullRef>
                        <c15:formulaRef>
                          <c15:sqref>Dashboard!$N$97:$N$108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36-484D-B457-253D24F5739E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Dashboard!$J$95:$J$108</c15:sqref>
                        </c15:fullRef>
                        <c15:formulaRef>
                          <c15:sqref>Dashboard!$J$97:$J$108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Dashboard!$P$95:$P$108</c15:sqref>
                        </c15:fullRef>
                        <c15:formulaRef>
                          <c15:sqref>Dashboard!$P$97:$P$108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36-484D-B457-253D24F5739E}"/>
                  </c:ext>
                </c:extLst>
              </c15:ser>
            </c15:filteredLineSeries>
          </c:ext>
        </c:extLst>
      </c:lineChart>
      <c:catAx>
        <c:axId val="13253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6511"/>
        <c:crosses val="autoZero"/>
        <c:auto val="1"/>
        <c:lblAlgn val="ctr"/>
        <c:lblOffset val="100"/>
        <c:noMultiLvlLbl val="0"/>
      </c:catAx>
      <c:valAx>
        <c:axId val="10317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68623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968592709887"/>
          <c:y val="7.4490740740740746E-2"/>
          <c:w val="0.86447765396750764"/>
          <c:h val="0.87458333333333338"/>
        </c:manualLayout>
      </c:layout>
      <c:lineChart>
        <c:grouping val="standard"/>
        <c:varyColors val="0"/>
        <c:ser>
          <c:idx val="4"/>
          <c:order val="4"/>
          <c:tx>
            <c:v>Growth-Degrowth %age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Dashboard!$R$95:$R$108</c15:sqref>
                  </c15:fullRef>
                </c:ext>
              </c:extLst>
              <c:f>Dashboard!$R$97:$R$108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Dashboard!$W$95:$W$108</c15:sqref>
                  </c15:fullRef>
                </c:ext>
              </c:extLst>
              <c:f>Dashboard!$W$97:$W$108</c:f>
              <c:numCache>
                <c:formatCode>General</c:formatCode>
                <c:ptCount val="12"/>
                <c:pt idx="0" formatCode="0%">
                  <c:v>0</c:v>
                </c:pt>
                <c:pt idx="1" formatCode="0%">
                  <c:v>0</c:v>
                </c:pt>
                <c:pt idx="2" formatCode="0%">
                  <c:v>5.6315366049879322E-2</c:v>
                </c:pt>
                <c:pt idx="3" formatCode="0%">
                  <c:v>6.3144861741642591E-2</c:v>
                </c:pt>
                <c:pt idx="4" formatCode="0%">
                  <c:v>-9.7442143727161992E-3</c:v>
                </c:pt>
                <c:pt idx="5" formatCode="0%">
                  <c:v>0</c:v>
                </c:pt>
                <c:pt idx="6" formatCode="0%">
                  <c:v>3.9076376554174071E-2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9.6406660823838738E-2</c:v>
                </c:pt>
                <c:pt idx="10" formatCode="0%">
                  <c:v>0</c:v>
                </c:pt>
                <c:pt idx="11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4-47AB-99E1-C4AA86586B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5368623"/>
        <c:axId val="103170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Dashboard!$R$95:$R$108</c15:sqref>
                        </c15:fullRef>
                        <c15:formulaRef>
                          <c15:sqref>Dashboard!$R$97:$R$108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Dashboard!$S$95:$S$108</c15:sqref>
                        </c15:fullRef>
                        <c15:formulaRef>
                          <c15:sqref>Dashboard!$S$97:$S$108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</c:v>
                      </c:pt>
                      <c:pt idx="1" formatCode="0%">
                        <c:v>0</c:v>
                      </c:pt>
                      <c:pt idx="2" formatCode="0%">
                        <c:v>5.6315366049879322E-2</c:v>
                      </c:pt>
                      <c:pt idx="3" formatCode="0%">
                        <c:v>6.3144861741642591E-2</c:v>
                      </c:pt>
                      <c:pt idx="4" formatCode="0%">
                        <c:v>0</c:v>
                      </c:pt>
                      <c:pt idx="5" formatCode="0%">
                        <c:v>0</c:v>
                      </c:pt>
                      <c:pt idx="6" formatCode="0%">
                        <c:v>3.9076376554174071E-2</c:v>
                      </c:pt>
                      <c:pt idx="7" formatCode="0%">
                        <c:v>0</c:v>
                      </c:pt>
                      <c:pt idx="8" formatCode="0%">
                        <c:v>0</c:v>
                      </c:pt>
                      <c:pt idx="9" formatCode="0%">
                        <c:v>9.6406660823838738E-2</c:v>
                      </c:pt>
                      <c:pt idx="10" formatCode="0%">
                        <c:v>0</c:v>
                      </c:pt>
                      <c:pt idx="11" formatCode="0%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EE4-47AB-99E1-C4AA86586B01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Dashboard!$R$95:$R$108</c15:sqref>
                        </c15:fullRef>
                        <c15:formulaRef>
                          <c15:sqref>Dashboard!$R$97:$R$108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Dashboard!$T$95:$T$108</c15:sqref>
                        </c15:fullRef>
                        <c15:formulaRef>
                          <c15:sqref>Dashboard!$T$97:$T$108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E4-47AB-99E1-C4AA86586B01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Dashboard!$R$95:$R$108</c15:sqref>
                        </c15:fullRef>
                        <c15:formulaRef>
                          <c15:sqref>Dashboard!$R$97:$R$108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Dashboard!$U$95:$U$108</c15:sqref>
                        </c15:fullRef>
                        <c15:formulaRef>
                          <c15:sqref>Dashboard!$U$97:$U$108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</c:v>
                      </c:pt>
                      <c:pt idx="1" formatCode="0%">
                        <c:v>0</c:v>
                      </c:pt>
                      <c:pt idx="2" formatCode="0%">
                        <c:v>0</c:v>
                      </c:pt>
                      <c:pt idx="3" formatCode="0%">
                        <c:v>0</c:v>
                      </c:pt>
                      <c:pt idx="4" formatCode="0%">
                        <c:v>9.7442143727161992E-3</c:v>
                      </c:pt>
                      <c:pt idx="5" formatCode="0%">
                        <c:v>0</c:v>
                      </c:pt>
                      <c:pt idx="6" formatCode="0%">
                        <c:v>0</c:v>
                      </c:pt>
                      <c:pt idx="7" formatCode="0%">
                        <c:v>0</c:v>
                      </c:pt>
                      <c:pt idx="8" formatCode="0%">
                        <c:v>0</c:v>
                      </c:pt>
                      <c:pt idx="9" formatCode="0%">
                        <c:v>0</c:v>
                      </c:pt>
                      <c:pt idx="10" formatCode="0%">
                        <c:v>0</c:v>
                      </c:pt>
                      <c:pt idx="11" formatCode="0%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E4-47AB-99E1-C4AA86586B01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Dashboard!$R$95:$R$108</c15:sqref>
                        </c15:fullRef>
                        <c15:formulaRef>
                          <c15:sqref>Dashboard!$R$97:$R$108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Dashboard!$V$95:$V$108</c15:sqref>
                        </c15:fullRef>
                        <c15:formulaRef>
                          <c15:sqref>Dashboard!$V$97:$V$108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E4-47AB-99E1-C4AA86586B01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Dashboard!$R$95:$R$108</c15:sqref>
                        </c15:fullRef>
                        <c15:formulaRef>
                          <c15:sqref>Dashboard!$R$97:$R$108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Dashboard!$X$95:$X$108</c15:sqref>
                        </c15:fullRef>
                        <c15:formulaRef>
                          <c15:sqref>Dashboard!$X$97:$X$108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EE4-47AB-99E1-C4AA86586B01}"/>
                  </c:ext>
                </c:extLst>
              </c15:ser>
            </c15:filteredLineSeries>
          </c:ext>
        </c:extLst>
      </c:lineChart>
      <c:catAx>
        <c:axId val="13253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6511"/>
        <c:crosses val="autoZero"/>
        <c:auto val="1"/>
        <c:lblAlgn val="ctr"/>
        <c:lblOffset val="100"/>
        <c:noMultiLvlLbl val="0"/>
      </c:catAx>
      <c:valAx>
        <c:axId val="10317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68623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968592709887"/>
          <c:y val="7.4490740740740746E-2"/>
          <c:w val="0.86447765396750764"/>
          <c:h val="0.87458333333333338"/>
        </c:manualLayout>
      </c:layout>
      <c:lineChart>
        <c:grouping val="standard"/>
        <c:varyColors val="0"/>
        <c:ser>
          <c:idx val="4"/>
          <c:order val="4"/>
          <c:tx>
            <c:v>Growth-Degrowth %age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Dashboard!$Z$95:$Z$108</c15:sqref>
                  </c15:fullRef>
                </c:ext>
              </c:extLst>
              <c:f>Dashboard!$Z$97:$Z$108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Dashboard!$AE$95:$AE$108</c15:sqref>
                  </c15:fullRef>
                </c:ext>
              </c:extLst>
              <c:f>Dashboard!$AE$97:$AE$108</c:f>
              <c:numCache>
                <c:formatCode>General</c:formatCode>
                <c:ptCount val="12"/>
                <c:pt idx="0" formatCode="0%">
                  <c:v>0</c:v>
                </c:pt>
                <c:pt idx="1" formatCode="0%">
                  <c:v>0.10709074780775918</c:v>
                </c:pt>
                <c:pt idx="2" formatCode="0%">
                  <c:v>0</c:v>
                </c:pt>
                <c:pt idx="3" formatCode="0%">
                  <c:v>-3.8145401965533732E-2</c:v>
                </c:pt>
                <c:pt idx="4" formatCode="0%">
                  <c:v>-0.29395604395604397</c:v>
                </c:pt>
                <c:pt idx="5" formatCode="0%">
                  <c:v>-0.13279726148790316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-0.21098511022022315</c:v>
                </c:pt>
                <c:pt idx="9" formatCode="0%">
                  <c:v>0</c:v>
                </c:pt>
                <c:pt idx="10" formatCode="0%">
                  <c:v>0.68377293577981646</c:v>
                </c:pt>
                <c:pt idx="11" formatCode="0%">
                  <c:v>-0.6784835033191986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6-49AB-B429-49388C60FB3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5368623"/>
        <c:axId val="103170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Dashboard!$Z$95:$Z$108</c15:sqref>
                        </c15:fullRef>
                        <c15:formulaRef>
                          <c15:sqref>Dashboard!$Z$97:$Z$108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Dashboard!$AA$95:$AA$108</c15:sqref>
                        </c15:fullRef>
                        <c15:formulaRef>
                          <c15:sqref>Dashboard!$AA$97:$AA$108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</c:v>
                      </c:pt>
                      <c:pt idx="1" formatCode="0%">
                        <c:v>0.73323106958583184</c:v>
                      </c:pt>
                      <c:pt idx="2" formatCode="0%">
                        <c:v>0</c:v>
                      </c:pt>
                      <c:pt idx="3" formatCode="0%">
                        <c:v>0.64112658994548755</c:v>
                      </c:pt>
                      <c:pt idx="4" formatCode="0%">
                        <c:v>0</c:v>
                      </c:pt>
                      <c:pt idx="5" formatCode="0%">
                        <c:v>0.55715074544450582</c:v>
                      </c:pt>
                      <c:pt idx="6" formatCode="0%">
                        <c:v>0</c:v>
                      </c:pt>
                      <c:pt idx="7" formatCode="0%">
                        <c:v>0</c:v>
                      </c:pt>
                      <c:pt idx="8" formatCode="0%">
                        <c:v>0.60846560846560849</c:v>
                      </c:pt>
                      <c:pt idx="9" formatCode="0%">
                        <c:v>0</c:v>
                      </c:pt>
                      <c:pt idx="10" formatCode="0%">
                        <c:v>0.68377293577981646</c:v>
                      </c:pt>
                      <c:pt idx="11" formatCode="0%">
                        <c:v>9.465648854961832E-2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226-49AB-B429-49388C60FB35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Dashboard!$Z$95:$Z$108</c15:sqref>
                        </c15:fullRef>
                        <c15:formulaRef>
                          <c15:sqref>Dashboard!$Z$97:$Z$108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Dashboard!$AB$95:$AB$108</c15:sqref>
                        </c15:fullRef>
                        <c15:formulaRef>
                          <c15:sqref>Dashboard!$AB$97:$AB$108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226-49AB-B429-49388C60FB35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Dashboard!$Z$95:$Z$108</c15:sqref>
                        </c15:fullRef>
                        <c15:formulaRef>
                          <c15:sqref>Dashboard!$Z$97:$Z$108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Dashboard!$AC$95:$AC$108</c15:sqref>
                        </c15:fullRef>
                        <c15:formulaRef>
                          <c15:sqref>Dashboard!$AC$97:$AC$108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</c:v>
                      </c:pt>
                      <c:pt idx="1" formatCode="0%">
                        <c:v>0.62614032177807266</c:v>
                      </c:pt>
                      <c:pt idx="2" formatCode="0%">
                        <c:v>0</c:v>
                      </c:pt>
                      <c:pt idx="3" formatCode="0%">
                        <c:v>0.67927199191102128</c:v>
                      </c:pt>
                      <c:pt idx="4" formatCode="0%">
                        <c:v>0.29395604395604397</c:v>
                      </c:pt>
                      <c:pt idx="5" formatCode="0%">
                        <c:v>0.68994800693240899</c:v>
                      </c:pt>
                      <c:pt idx="6" formatCode="0%">
                        <c:v>0</c:v>
                      </c:pt>
                      <c:pt idx="7" formatCode="0%">
                        <c:v>0</c:v>
                      </c:pt>
                      <c:pt idx="8" formatCode="0%">
                        <c:v>0.81945071868583164</c:v>
                      </c:pt>
                      <c:pt idx="9" formatCode="0%">
                        <c:v>0</c:v>
                      </c:pt>
                      <c:pt idx="10" formatCode="0%">
                        <c:v>0</c:v>
                      </c:pt>
                      <c:pt idx="11" formatCode="0%">
                        <c:v>0.77313999186881688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26-49AB-B429-49388C60FB35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Dashboard!$Z$95:$Z$108</c15:sqref>
                        </c15:fullRef>
                        <c15:formulaRef>
                          <c15:sqref>Dashboard!$Z$97:$Z$108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Dashboard!$AD$95:$AD$108</c15:sqref>
                        </c15:fullRef>
                        <c15:formulaRef>
                          <c15:sqref>Dashboard!$AD$97:$AD$108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26-49AB-B429-49388C60FB35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Dashboard!$Z$95:$Z$108</c15:sqref>
                        </c15:fullRef>
                        <c15:formulaRef>
                          <c15:sqref>Dashboard!$Z$97:$Z$108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Dashboard!$AF$95:$AF$108</c15:sqref>
                        </c15:fullRef>
                        <c15:formulaRef>
                          <c15:sqref>Dashboard!$AF$97:$AF$108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226-49AB-B429-49388C60FB35}"/>
                  </c:ext>
                </c:extLst>
              </c15:ser>
            </c15:filteredLineSeries>
          </c:ext>
        </c:extLst>
      </c:lineChart>
      <c:catAx>
        <c:axId val="13253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6511"/>
        <c:crosses val="autoZero"/>
        <c:auto val="1"/>
        <c:lblAlgn val="ctr"/>
        <c:lblOffset val="100"/>
        <c:noMultiLvlLbl val="0"/>
      </c:catAx>
      <c:valAx>
        <c:axId val="10317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68623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968592709887"/>
          <c:y val="6.9861111111111124E-2"/>
          <c:w val="0.86447765396750764"/>
          <c:h val="0.87921296296296292"/>
        </c:manualLayout>
      </c:layout>
      <c:lineChart>
        <c:grouping val="standard"/>
        <c:varyColors val="0"/>
        <c:ser>
          <c:idx val="4"/>
          <c:order val="4"/>
          <c:tx>
            <c:v>Growth-Degrowth %age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Dashboard!$AH$95:$AH$108</c15:sqref>
                  </c15:fullRef>
                </c:ext>
              </c:extLst>
              <c:f>Dashboard!$AH$97:$AH$108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Dashboard!$AM$95:$AM$108</c15:sqref>
                  </c15:fullRef>
                </c:ext>
              </c:extLst>
              <c:f>Dashboard!$AM$97:$AM$108</c:f>
              <c:numCache>
                <c:formatCode>General</c:formatCode>
                <c:ptCount val="12"/>
                <c:pt idx="0" formatCode="0%">
                  <c:v>1.1480119766832123E-2</c:v>
                </c:pt>
                <c:pt idx="1" formatCode="0%">
                  <c:v>0</c:v>
                </c:pt>
                <c:pt idx="2" formatCode="0%">
                  <c:v>-0.10504774897680765</c:v>
                </c:pt>
                <c:pt idx="3" formatCode="0%">
                  <c:v>0.11845310596833131</c:v>
                </c:pt>
                <c:pt idx="4" formatCode="0%">
                  <c:v>2.1961646518631514E-2</c:v>
                </c:pt>
                <c:pt idx="5" formatCode="0%">
                  <c:v>0</c:v>
                </c:pt>
                <c:pt idx="6" formatCode="0%">
                  <c:v>0.10847606499780413</c:v>
                </c:pt>
                <c:pt idx="7" formatCode="0%">
                  <c:v>-8.7530846276672958E-2</c:v>
                </c:pt>
                <c:pt idx="8" formatCode="0%">
                  <c:v>0</c:v>
                </c:pt>
                <c:pt idx="9" formatCode="0%">
                  <c:v>6.7425418175547508E-2</c:v>
                </c:pt>
                <c:pt idx="10" formatCode="0%">
                  <c:v>-8.942139099941554E-2</c:v>
                </c:pt>
                <c:pt idx="11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A-4E5B-8A00-4E5083FF8F0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5368623"/>
        <c:axId val="103170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Dashboard!$AH$95:$AH$108</c15:sqref>
                        </c15:fullRef>
                        <c15:formulaRef>
                          <c15:sqref>Dashboard!$AH$97:$AH$108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Dashboard!$AI$95:$AI$108</c15:sqref>
                        </c15:fullRef>
                        <c15:formulaRef>
                          <c15:sqref>Dashboard!$AI$97:$AI$108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0.11367080933616247</c:v>
                      </c:pt>
                      <c:pt idx="1" formatCode="0%">
                        <c:v>0</c:v>
                      </c:pt>
                      <c:pt idx="2" formatCode="0%">
                        <c:v>0</c:v>
                      </c:pt>
                      <c:pt idx="3" formatCode="0%">
                        <c:v>0.11845310596833131</c:v>
                      </c:pt>
                      <c:pt idx="4" formatCode="0%">
                        <c:v>0.12744516893894486</c:v>
                      </c:pt>
                      <c:pt idx="5" formatCode="0%">
                        <c:v>0</c:v>
                      </c:pt>
                      <c:pt idx="6" formatCode="0%">
                        <c:v>0.10847606499780413</c:v>
                      </c:pt>
                      <c:pt idx="7" formatCode="0%">
                        <c:v>0</c:v>
                      </c:pt>
                      <c:pt idx="8" formatCode="0%">
                        <c:v>0</c:v>
                      </c:pt>
                      <c:pt idx="9" formatCode="0%">
                        <c:v>6.7425418175547508E-2</c:v>
                      </c:pt>
                      <c:pt idx="10" formatCode="0%">
                        <c:v>0</c:v>
                      </c:pt>
                      <c:pt idx="11" formatCode="0%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C8A-4E5B-8A00-4E5083FF8F0E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Dashboard!$AH$95:$AH$108</c15:sqref>
                        </c15:fullRef>
                        <c15:formulaRef>
                          <c15:sqref>Dashboard!$AH$97:$AH$108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Dashboard!$AJ$95:$AJ$108</c15:sqref>
                        </c15:fullRef>
                        <c15:formulaRef>
                          <c15:sqref>Dashboard!$AJ$97:$AJ$108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C8A-4E5B-8A00-4E5083FF8F0E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Dashboard!$AH$95:$AH$108</c15:sqref>
                        </c15:fullRef>
                        <c15:formulaRef>
                          <c15:sqref>Dashboard!$AH$97:$AH$108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Dashboard!$AK$95:$AK$108</c15:sqref>
                        </c15:fullRef>
                        <c15:formulaRef>
                          <c15:sqref>Dashboard!$AK$97:$AK$108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0.10219068956933035</c:v>
                      </c:pt>
                      <c:pt idx="1" formatCode="0%">
                        <c:v>0</c:v>
                      </c:pt>
                      <c:pt idx="2" formatCode="0%">
                        <c:v>0.10504774897680765</c:v>
                      </c:pt>
                      <c:pt idx="3" formatCode="0%">
                        <c:v>0</c:v>
                      </c:pt>
                      <c:pt idx="4" formatCode="0%">
                        <c:v>0.10548352242031335</c:v>
                      </c:pt>
                      <c:pt idx="5" formatCode="0%">
                        <c:v>0</c:v>
                      </c:pt>
                      <c:pt idx="6" formatCode="0%">
                        <c:v>0</c:v>
                      </c:pt>
                      <c:pt idx="7" formatCode="0%">
                        <c:v>8.7530846276672958E-2</c:v>
                      </c:pt>
                      <c:pt idx="8" formatCode="0%">
                        <c:v>0</c:v>
                      </c:pt>
                      <c:pt idx="9" formatCode="0%">
                        <c:v>0</c:v>
                      </c:pt>
                      <c:pt idx="10" formatCode="0%">
                        <c:v>8.942139099941554E-2</c:v>
                      </c:pt>
                      <c:pt idx="11" formatCode="0%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C8A-4E5B-8A00-4E5083FF8F0E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Dashboard!$AH$95:$AH$108</c15:sqref>
                        </c15:fullRef>
                        <c15:formulaRef>
                          <c15:sqref>Dashboard!$AH$97:$AH$108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Dashboard!$AL$95:$AL$108</c15:sqref>
                        </c15:fullRef>
                        <c15:formulaRef>
                          <c15:sqref>Dashboard!$AL$97:$AL$108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C8A-4E5B-8A00-4E5083FF8F0E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Dashboard!$AH$95:$AH$108</c15:sqref>
                        </c15:fullRef>
                        <c15:formulaRef>
                          <c15:sqref>Dashboard!$AH$97:$AH$108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Dashboard!$AN$95:$AN$108</c15:sqref>
                        </c15:fullRef>
                        <c15:formulaRef>
                          <c15:sqref>Dashboard!$AN$97:$AN$108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C8A-4E5B-8A00-4E5083FF8F0E}"/>
                  </c:ext>
                </c:extLst>
              </c15:ser>
            </c15:filteredLineSeries>
          </c:ext>
        </c:extLst>
      </c:lineChart>
      <c:catAx>
        <c:axId val="13253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6511"/>
        <c:crosses val="autoZero"/>
        <c:auto val="1"/>
        <c:lblAlgn val="ctr"/>
        <c:lblOffset val="100"/>
        <c:noMultiLvlLbl val="0"/>
      </c:catAx>
      <c:valAx>
        <c:axId val="10317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68623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968592709887"/>
          <c:y val="7.4490740740740746E-2"/>
          <c:w val="0.86447765396750764"/>
          <c:h val="0.87458333333333338"/>
        </c:manualLayout>
      </c:layout>
      <c:lineChart>
        <c:grouping val="standard"/>
        <c:varyColors val="0"/>
        <c:ser>
          <c:idx val="4"/>
          <c:order val="4"/>
          <c:tx>
            <c:v>Growth-Degrowth %age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3.5216304794004193E-2"/>
                  <c:y val="4.40161125692620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E1C-4EF8-8BC6-9CE185493C55}"/>
                </c:ext>
              </c:extLst>
            </c:dLbl>
            <c:dLbl>
              <c:idx val="7"/>
              <c:layout>
                <c:manualLayout>
                  <c:x val="-2.4405213217147489E-2"/>
                  <c:y val="9.49420384951880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E1C-4EF8-8BC6-9CE185493C55}"/>
                </c:ext>
              </c:extLst>
            </c:dLbl>
            <c:dLbl>
              <c:idx val="8"/>
              <c:layout>
                <c:manualLayout>
                  <c:x val="-2.4405213217147403E-2"/>
                  <c:y val="5.790500145815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E1C-4EF8-8BC6-9CE185493C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Dashboard!$AP$95:$AP$108</c15:sqref>
                  </c15:fullRef>
                </c:ext>
              </c:extLst>
              <c:f>Dashboard!$AP$97:$AP$108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Dashboard!$AU$95:$AU$108</c15:sqref>
                  </c15:fullRef>
                </c:ext>
              </c:extLst>
              <c:f>Dashboard!$AU$97:$AU$108</c:f>
              <c:numCache>
                <c:formatCode>General</c:formatCode>
                <c:ptCount val="12"/>
                <c:pt idx="0" formatCode="0%">
                  <c:v>-2.3497365046796559E-2</c:v>
                </c:pt>
                <c:pt idx="1" formatCode="0%">
                  <c:v>0.29073238383198086</c:v>
                </c:pt>
                <c:pt idx="2" formatCode="0%">
                  <c:v>-5.6778163727052078E-2</c:v>
                </c:pt>
                <c:pt idx="3" formatCode="0%">
                  <c:v>-9.0478725722789921E-2</c:v>
                </c:pt>
                <c:pt idx="4" formatCode="0%">
                  <c:v>-4.4057554356196515E-2</c:v>
                </c:pt>
                <c:pt idx="5" formatCode="0%">
                  <c:v>-3.126765036906104E-2</c:v>
                </c:pt>
                <c:pt idx="6" formatCode="0%">
                  <c:v>0.20556693548440455</c:v>
                </c:pt>
                <c:pt idx="7" formatCode="0%">
                  <c:v>9.9465586206748779E-2</c:v>
                </c:pt>
                <c:pt idx="8" formatCode="0%">
                  <c:v>4.3668122270742356E-2</c:v>
                </c:pt>
                <c:pt idx="9" formatCode="0%">
                  <c:v>-3.6123852118418509E-2</c:v>
                </c:pt>
                <c:pt idx="10" formatCode="0%">
                  <c:v>-0.41866550370693417</c:v>
                </c:pt>
                <c:pt idx="11" formatCode="0%">
                  <c:v>-0.10807392222113013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C-4EF8-8BC6-9CE185493C5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5368623"/>
        <c:axId val="103170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Dashboard!$AP$95:$AP$108</c15:sqref>
                        </c15:fullRef>
                        <c15:formulaRef>
                          <c15:sqref>Dashboard!$AP$97:$AP$108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Dashboard!$AQ$95:$AQ$108</c15:sqref>
                        </c15:fullRef>
                        <c15:formulaRef>
                          <c15:sqref>Dashboard!$AQ$97:$AQ$108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0.38040640254285391</c:v>
                      </c:pt>
                      <c:pt idx="1" formatCode="0%">
                        <c:v>0.40560997328584147</c:v>
                      </c:pt>
                      <c:pt idx="2" formatCode="0%">
                        <c:v>0.3516477304844271</c:v>
                      </c:pt>
                      <c:pt idx="3" formatCode="0%">
                        <c:v>0.28221809169764561</c:v>
                      </c:pt>
                      <c:pt idx="4" formatCode="0%">
                        <c:v>0.35396601435494757</c:v>
                      </c:pt>
                      <c:pt idx="5" formatCode="0%">
                        <c:v>0.36395147313691506</c:v>
                      </c:pt>
                      <c:pt idx="6" formatCode="0%">
                        <c:v>0.3312890812890813</c:v>
                      </c:pt>
                      <c:pt idx="7" formatCode="0%">
                        <c:v>0.56343612334801763</c:v>
                      </c:pt>
                      <c:pt idx="8" formatCode="0%">
                        <c:v>4.3668122270742356E-2</c:v>
                      </c:pt>
                      <c:pt idx="9" formatCode="0%">
                        <c:v>0.31920714396324784</c:v>
                      </c:pt>
                      <c:pt idx="10" formatCode="0%">
                        <c:v>0</c:v>
                      </c:pt>
                      <c:pt idx="11" formatCode="0%">
                        <c:v>9.8253275109170309E-3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E1C-4EF8-8BC6-9CE185493C55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Dashboard!$AP$95:$AP$108</c15:sqref>
                        </c15:fullRef>
                        <c15:formulaRef>
                          <c15:sqref>Dashboard!$AP$97:$AP$108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Dashboard!$AR$95:$AR$108</c15:sqref>
                        </c15:fullRef>
                        <c15:formulaRef>
                          <c15:sqref>Dashboard!$AR$97:$AR$108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1C-4EF8-8BC6-9CE185493C55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Dashboard!$AP$95:$AP$108</c15:sqref>
                        </c15:fullRef>
                        <c15:formulaRef>
                          <c15:sqref>Dashboard!$AP$97:$AP$108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Dashboard!$AS$95:$AS$108</c15:sqref>
                        </c15:fullRef>
                        <c15:formulaRef>
                          <c15:sqref>Dashboard!$AS$97:$AS$108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%">
                        <c:v>0.40390376758965046</c:v>
                      </c:pt>
                      <c:pt idx="1" formatCode="0%">
                        <c:v>0.11487758945386065</c:v>
                      </c:pt>
                      <c:pt idx="2" formatCode="0%">
                        <c:v>0.40842589421147918</c:v>
                      </c:pt>
                      <c:pt idx="3" formatCode="0%">
                        <c:v>0.37269681742043553</c:v>
                      </c:pt>
                      <c:pt idx="4" formatCode="0%">
                        <c:v>0.39802356871114408</c:v>
                      </c:pt>
                      <c:pt idx="5" formatCode="0%">
                        <c:v>0.3952191235059761</c:v>
                      </c:pt>
                      <c:pt idx="6" formatCode="0%">
                        <c:v>0.12572214580467675</c:v>
                      </c:pt>
                      <c:pt idx="7" formatCode="0%">
                        <c:v>0.46397053714126885</c:v>
                      </c:pt>
                      <c:pt idx="8" formatCode="0%">
                        <c:v>0</c:v>
                      </c:pt>
                      <c:pt idx="9" formatCode="0%">
                        <c:v>0.35533099608166635</c:v>
                      </c:pt>
                      <c:pt idx="10" formatCode="0%">
                        <c:v>0.41866550370693417</c:v>
                      </c:pt>
                      <c:pt idx="11" formatCode="0%">
                        <c:v>0.11789924973204716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1C-4EF8-8BC6-9CE185493C55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Dashboard!$AP$95:$AP$108</c15:sqref>
                        </c15:fullRef>
                        <c15:formulaRef>
                          <c15:sqref>Dashboard!$AP$97:$AP$108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Dashboard!$AT$95:$AT$108</c15:sqref>
                        </c15:fullRef>
                        <c15:formulaRef>
                          <c15:sqref>Dashboard!$AT$97:$AT$108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1C-4EF8-8BC6-9CE185493C55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Dashboard!$AP$95:$AP$108</c15:sqref>
                        </c15:fullRef>
                        <c15:formulaRef>
                          <c15:sqref>Dashboard!$AP$97:$AP$108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Dashboard!$AV$95:$AV$108</c15:sqref>
                        </c15:fullRef>
                        <c15:formulaRef>
                          <c15:sqref>Dashboard!$AV$97:$AV$108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C-4EF8-8BC6-9CE185493C55}"/>
                  </c:ext>
                </c:extLst>
              </c15:ser>
            </c15:filteredLineSeries>
          </c:ext>
        </c:extLst>
      </c:lineChart>
      <c:catAx>
        <c:axId val="13253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6511"/>
        <c:crosses val="autoZero"/>
        <c:auto val="1"/>
        <c:lblAlgn val="ctr"/>
        <c:lblOffset val="100"/>
        <c:noMultiLvlLbl val="0"/>
      </c:catAx>
      <c:valAx>
        <c:axId val="10317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68623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Analysis!$E$23</c:f>
          <c:strCache>
            <c:ptCount val="1"/>
            <c:pt idx="0">
              <c:v>2023</c:v>
            </c:pt>
          </c:strCache>
        </c:strRef>
      </c:tx>
      <c:layout>
        <c:manualLayout>
          <c:xMode val="edge"/>
          <c:yMode val="edge"/>
          <c:x val="0.43922060135290508"/>
          <c:y val="0.450900932886495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814682565949047"/>
          <c:y val="8.1611057786128802E-2"/>
          <c:w val="0.60641143239307183"/>
          <c:h val="0.8937397243200484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37-4F3F-8ADE-F5F2DF62C3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37-4F3F-8ADE-F5F2DF62C3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37-4F3F-8ADE-F5F2DF62C3F5}"/>
              </c:ext>
            </c:extLst>
          </c:dPt>
          <c:dLbls>
            <c:dLbl>
              <c:idx val="0"/>
              <c:layout>
                <c:manualLayout>
                  <c:x val="0.12267535248222111"/>
                  <c:y val="-0.2806306505377492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37-4F3F-8ADE-F5F2DF62C3F5}"/>
                </c:ext>
              </c:extLst>
            </c:dLbl>
            <c:dLbl>
              <c:idx val="1"/>
              <c:layout>
                <c:manualLayout>
                  <c:x val="-0.21052304411218448"/>
                  <c:y val="2.533571152271487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37-4F3F-8ADE-F5F2DF62C3F5}"/>
                </c:ext>
              </c:extLst>
            </c:dLbl>
            <c:dLbl>
              <c:idx val="2"/>
              <c:layout>
                <c:manualLayout>
                  <c:x val="-0.18071896354891484"/>
                  <c:y val="-7.882883442071612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137-4F3F-8ADE-F5F2DF62C3F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Analysis!$E$21:$H$21</c15:sqref>
                  </c15:fullRef>
                </c:ext>
              </c:extLst>
              <c:f>Analysis!$F$21:$H$21</c:f>
              <c:strCache>
                <c:ptCount val="3"/>
                <c:pt idx="0">
                  <c:v>Waste Collected</c:v>
                </c:pt>
                <c:pt idx="1">
                  <c:v>Waste Recycled</c:v>
                </c:pt>
                <c:pt idx="2">
                  <c:v>Waste Disposed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Analysis!$E$23:$H$23</c15:sqref>
                  </c15:fullRef>
                </c:ext>
              </c:extLst>
              <c:f>Analysis!$F$23:$H$23</c:f>
              <c:numCache>
                <c:formatCode>_(* #,##0_);_(* \(#,##0\);_(* "-"??_);_(@_)</c:formatCode>
                <c:ptCount val="3"/>
                <c:pt idx="0">
                  <c:v>25357400</c:v>
                </c:pt>
                <c:pt idx="1">
                  <c:v>12691400</c:v>
                </c:pt>
                <c:pt idx="2">
                  <c:v>12666000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6-9137-4F3F-8ADE-F5F2DF62C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Analysis!$E$24</c:f>
          <c:strCache>
            <c:ptCount val="1"/>
            <c:pt idx="0">
              <c:v>2022</c:v>
            </c:pt>
          </c:strCache>
        </c:strRef>
      </c:tx>
      <c:layout>
        <c:manualLayout>
          <c:xMode val="edge"/>
          <c:yMode val="edge"/>
          <c:x val="0.43656258228402556"/>
          <c:y val="0.41656799558086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54998917350422"/>
          <c:y val="2.237475067172956E-2"/>
          <c:w val="0.67265248437068648"/>
          <c:h val="0.943305354230647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7-4FCA-9507-A751CDB0C7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7-4FCA-9507-A751CDB0C7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7-4FCA-9507-A751CDB0C7CB}"/>
              </c:ext>
            </c:extLst>
          </c:dPt>
          <c:dLbls>
            <c:dLbl>
              <c:idx val="0"/>
              <c:layout>
                <c:manualLayout>
                  <c:x val="0.13898410403483211"/>
                  <c:y val="6.627218111513685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C67-4FCA-9507-A751CDB0C7CB}"/>
                </c:ext>
              </c:extLst>
            </c:dLbl>
            <c:dLbl>
              <c:idx val="1"/>
              <c:layout>
                <c:manualLayout>
                  <c:x val="-0.11851852805330022"/>
                  <c:y val="0.1167652714885744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7-4FCA-9507-A751CDB0C7CB}"/>
                </c:ext>
              </c:extLst>
            </c:dLbl>
            <c:dLbl>
              <c:idx val="2"/>
              <c:layout>
                <c:manualLayout>
                  <c:x val="-0.1409961799254778"/>
                  <c:y val="-3.4713999631738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C67-4FCA-9507-A751CDB0C7C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Analysis!$E$21:$H$21</c15:sqref>
                  </c15:fullRef>
                </c:ext>
              </c:extLst>
              <c:f>Analysis!$F$21:$H$21</c:f>
              <c:strCache>
                <c:ptCount val="3"/>
                <c:pt idx="0">
                  <c:v>Waste Collected</c:v>
                </c:pt>
                <c:pt idx="1">
                  <c:v>Waste Recycled</c:v>
                </c:pt>
                <c:pt idx="2">
                  <c:v>Waste Disposed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Analysis!$E$24:$H$24</c15:sqref>
                  </c15:fullRef>
                </c:ext>
              </c:extLst>
              <c:f>Analysis!$F$24:$H$24</c:f>
              <c:numCache>
                <c:formatCode>_(* #,##0_);_(* \(#,##0\);_(* "-"??_);_(@_)</c:formatCode>
                <c:ptCount val="3"/>
                <c:pt idx="0">
                  <c:v>32984685</c:v>
                </c:pt>
                <c:pt idx="1">
                  <c:v>19219972</c:v>
                </c:pt>
                <c:pt idx="2">
                  <c:v>13809400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6-EC67-4FCA-9507-A751CDB0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Analysis!$E$25</c:f>
          <c:strCache>
            <c:ptCount val="1"/>
            <c:pt idx="0">
              <c:v>2021</c:v>
            </c:pt>
          </c:strCache>
        </c:strRef>
      </c:tx>
      <c:layout>
        <c:manualLayout>
          <c:xMode val="edge"/>
          <c:yMode val="edge"/>
          <c:x val="0.47043962094567165"/>
          <c:y val="0.41881385197960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059279459362859"/>
          <c:y val="1.0028757383217251E-2"/>
          <c:w val="0.59368808778406212"/>
          <c:h val="0.9572514104308763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61-46A1-9293-A6B7D3DA87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61-46A1-9293-A6B7D3DA87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61-46A1-9293-A6B7D3DA8711}"/>
              </c:ext>
            </c:extLst>
          </c:dPt>
          <c:dLbls>
            <c:dLbl>
              <c:idx val="0"/>
              <c:layout>
                <c:manualLayout>
                  <c:x val="0.11338442661975719"/>
                  <c:y val="7.198363080899404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61-46A1-9293-A6B7D3DA8711}"/>
                </c:ext>
              </c:extLst>
            </c:dLbl>
            <c:dLbl>
              <c:idx val="1"/>
              <c:layout>
                <c:manualLayout>
                  <c:x val="-0.12110739148628599"/>
                  <c:y val="9.053938256903744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61-46A1-9293-A6B7D3DA8711}"/>
                </c:ext>
              </c:extLst>
            </c:dLbl>
            <c:dLbl>
              <c:idx val="2"/>
              <c:layout>
                <c:manualLayout>
                  <c:x val="-0.1681217360223986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F61-46A1-9293-A6B7D3DA87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Analysis!$E$21:$H$21</c15:sqref>
                  </c15:fullRef>
                </c:ext>
              </c:extLst>
              <c:f>Analysis!$F$21:$H$21</c:f>
              <c:strCache>
                <c:ptCount val="3"/>
                <c:pt idx="0">
                  <c:v>Waste Collected</c:v>
                </c:pt>
                <c:pt idx="1">
                  <c:v>Waste Recycled</c:v>
                </c:pt>
                <c:pt idx="2">
                  <c:v>Waste Disposed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Analysis!$E$25:$H$25</c15:sqref>
                  </c15:fullRef>
                </c:ext>
              </c:extLst>
              <c:f>Analysis!$F$25:$H$25</c:f>
              <c:numCache>
                <c:formatCode>_(* #,##0_);_(* \(#,##0\);_(* "-"??_);_(@_)</c:formatCode>
                <c:ptCount val="3"/>
                <c:pt idx="0">
                  <c:v>38558000</c:v>
                </c:pt>
                <c:pt idx="1">
                  <c:v>23440000</c:v>
                </c:pt>
                <c:pt idx="2">
                  <c:v>15118000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6-4F61-46A1-9293-A6B7D3DA8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Analysis!$L$33</c:f>
              <c:strCache>
                <c:ptCount val="1"/>
                <c:pt idx="0">
                  <c:v>Waste Collected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Analysis!$L$34:$L$43</c15:sqref>
                  </c15:fullRef>
                </c:ext>
              </c:extLst>
              <c:f>Analysis!$L$34:$L$39</c:f>
              <c:numCache>
                <c:formatCode>General</c:formatCode>
                <c:ptCount val="6"/>
                <c:pt idx="0">
                  <c:v>912200</c:v>
                </c:pt>
                <c:pt idx="1">
                  <c:v>0</c:v>
                </c:pt>
                <c:pt idx="2">
                  <c:v>856700</c:v>
                </c:pt>
                <c:pt idx="3">
                  <c:v>982700</c:v>
                </c:pt>
                <c:pt idx="4">
                  <c:v>1270800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D-4AB6-B907-4DA95172591E}"/>
            </c:ext>
          </c:extLst>
        </c:ser>
        <c:ser>
          <c:idx val="1"/>
          <c:order val="1"/>
          <c:tx>
            <c:strRef>
              <c:f>Analysis!$M$33</c:f>
              <c:strCache>
                <c:ptCount val="1"/>
                <c:pt idx="0">
                  <c:v>Waste Recycled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Analysis!$M$34:$M$43</c15:sqref>
                  </c15:fullRef>
                </c:ext>
              </c:extLst>
              <c:f>Analysis!$M$34:$M$39</c:f>
              <c:numCache>
                <c:formatCode>General</c:formatCode>
                <c:ptCount val="6"/>
                <c:pt idx="0">
                  <c:v>824900</c:v>
                </c:pt>
                <c:pt idx="1">
                  <c:v>0</c:v>
                </c:pt>
                <c:pt idx="2">
                  <c:v>799000</c:v>
                </c:pt>
                <c:pt idx="3">
                  <c:v>795800</c:v>
                </c:pt>
                <c:pt idx="4">
                  <c:v>1224600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D-4AB6-B907-4DA95172591E}"/>
            </c:ext>
          </c:extLst>
        </c:ser>
        <c:ser>
          <c:idx val="2"/>
          <c:order val="2"/>
          <c:tx>
            <c:strRef>
              <c:f>Analysis!$N$33</c:f>
              <c:strCache>
                <c:ptCount val="1"/>
                <c:pt idx="0">
                  <c:v>Waste Disposed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Analysis!$N$34:$N$43</c15:sqref>
                  </c15:fullRef>
                </c:ext>
              </c:extLst>
              <c:f>Analysis!$N$34:$N$39</c:f>
              <c:numCache>
                <c:formatCode>General</c:formatCode>
                <c:ptCount val="6"/>
                <c:pt idx="0">
                  <c:v>87300</c:v>
                </c:pt>
                <c:pt idx="1">
                  <c:v>0</c:v>
                </c:pt>
                <c:pt idx="2">
                  <c:v>57700</c:v>
                </c:pt>
                <c:pt idx="3">
                  <c:v>186900</c:v>
                </c:pt>
                <c:pt idx="4">
                  <c:v>46200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D-4AB6-B907-4DA951725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916351"/>
        <c:axId val="683947919"/>
      </c:barChart>
      <c:catAx>
        <c:axId val="77891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919"/>
        <c:crosses val="autoZero"/>
        <c:auto val="1"/>
        <c:lblAlgn val="ctr"/>
        <c:lblOffset val="100"/>
        <c:noMultiLvlLbl val="0"/>
      </c:catAx>
      <c:valAx>
        <c:axId val="6839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Analysis!$O$33</c:f>
              <c:strCache>
                <c:ptCount val="1"/>
                <c:pt idx="0">
                  <c:v>Waste Collected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Analysis!$O$34:$O$43</c15:sqref>
                  </c15:fullRef>
                </c:ext>
              </c:extLst>
              <c:f>Analysis!$O$34:$O$39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16800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1-4494-B811-794D895B5E3F}"/>
            </c:ext>
          </c:extLst>
        </c:ser>
        <c:ser>
          <c:idx val="1"/>
          <c:order val="1"/>
          <c:tx>
            <c:strRef>
              <c:f>Analysis!$P$33</c:f>
              <c:strCache>
                <c:ptCount val="1"/>
                <c:pt idx="0">
                  <c:v>Waste Recycled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Analysis!$P$34:$P$43</c15:sqref>
                  </c15:fullRef>
                </c:ext>
              </c:extLst>
              <c:f>Analysis!$P$34:$P$39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10800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1-4494-B811-794D895B5E3F}"/>
            </c:ext>
          </c:extLst>
        </c:ser>
        <c:ser>
          <c:idx val="2"/>
          <c:order val="2"/>
          <c:tx>
            <c:strRef>
              <c:f>Analysis!$Q$33</c:f>
              <c:strCache>
                <c:ptCount val="1"/>
                <c:pt idx="0">
                  <c:v>Waste Disposed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Analysis!$Q$34:$Q$43</c15:sqref>
                  </c15:fullRef>
                </c:ext>
              </c:extLst>
              <c:f>Analysis!$Q$34:$Q$39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1-4494-B811-794D895B5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916351"/>
        <c:axId val="683947919"/>
      </c:barChart>
      <c:catAx>
        <c:axId val="77891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919"/>
        <c:crosses val="autoZero"/>
        <c:auto val="1"/>
        <c:lblAlgn val="ctr"/>
        <c:lblOffset val="100"/>
        <c:noMultiLvlLbl val="0"/>
      </c:catAx>
      <c:valAx>
        <c:axId val="6839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Analysis!$R$33</c:f>
              <c:strCache>
                <c:ptCount val="1"/>
                <c:pt idx="0">
                  <c:v>Waste Collected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Analysis!$R$34:$R$43</c15:sqref>
                  </c15:fullRef>
                </c:ext>
              </c:extLst>
              <c:f>Analysis!$R$34:$R$39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248600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C-469A-9769-423BE65854B3}"/>
            </c:ext>
          </c:extLst>
        </c:ser>
        <c:ser>
          <c:idx val="1"/>
          <c:order val="1"/>
          <c:tx>
            <c:strRef>
              <c:f>Analysis!$S$33</c:f>
              <c:strCache>
                <c:ptCount val="1"/>
                <c:pt idx="0">
                  <c:v>Waste Recycled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Analysis!$S$34:$S$43</c15:sqref>
                  </c15:fullRef>
                </c:ext>
              </c:extLst>
              <c:f>Analysis!$S$34:$S$39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C-469A-9769-423BE65854B3}"/>
            </c:ext>
          </c:extLst>
        </c:ser>
        <c:ser>
          <c:idx val="2"/>
          <c:order val="2"/>
          <c:tx>
            <c:strRef>
              <c:f>Analysis!$T$33</c:f>
              <c:strCache>
                <c:ptCount val="1"/>
                <c:pt idx="0">
                  <c:v>Waste Disposed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Analysis!$T$34:$T$43</c15:sqref>
                  </c15:fullRef>
                </c:ext>
              </c:extLst>
              <c:f>Analysis!$T$34:$T$39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234600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0C-469A-9769-423BE6585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916351"/>
        <c:axId val="683947919"/>
      </c:barChart>
      <c:catAx>
        <c:axId val="77891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919"/>
        <c:crosses val="autoZero"/>
        <c:auto val="1"/>
        <c:lblAlgn val="ctr"/>
        <c:lblOffset val="100"/>
        <c:noMultiLvlLbl val="0"/>
      </c:catAx>
      <c:valAx>
        <c:axId val="6839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Analysis!$U$33</c:f>
              <c:strCache>
                <c:ptCount val="1"/>
                <c:pt idx="0">
                  <c:v>Waste Collected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Analysis!$U$34:$U$43</c15:sqref>
                  </c15:fullRef>
                </c:ext>
              </c:extLst>
              <c:f>Analysis!$U$34:$U$39</c:f>
              <c:numCache>
                <c:formatCode>General</c:formatCode>
                <c:ptCount val="6"/>
                <c:pt idx="0">
                  <c:v>98300</c:v>
                </c:pt>
                <c:pt idx="1">
                  <c:v>0</c:v>
                </c:pt>
                <c:pt idx="2">
                  <c:v>65500</c:v>
                </c:pt>
                <c:pt idx="3">
                  <c:v>0</c:v>
                </c:pt>
                <c:pt idx="4">
                  <c:v>62600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0-4446-B253-5C322FB5257C}"/>
            </c:ext>
          </c:extLst>
        </c:ser>
        <c:ser>
          <c:idx val="1"/>
          <c:order val="1"/>
          <c:tx>
            <c:strRef>
              <c:f>Analysis!$V$33</c:f>
              <c:strCache>
                <c:ptCount val="1"/>
                <c:pt idx="0">
                  <c:v>Waste Recycled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Analysis!$V$34:$V$43</c15:sqref>
                  </c15:fullRef>
                </c:ext>
              </c:extLst>
              <c:f>Analysis!$V$34:$V$39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6200</c:v>
                </c:pt>
                <c:pt idx="3">
                  <c:v>0</c:v>
                </c:pt>
                <c:pt idx="4">
                  <c:v>3800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0-4446-B253-5C322FB5257C}"/>
            </c:ext>
          </c:extLst>
        </c:ser>
        <c:ser>
          <c:idx val="2"/>
          <c:order val="2"/>
          <c:tx>
            <c:strRef>
              <c:f>Analysis!$W$33</c:f>
              <c:strCache>
                <c:ptCount val="1"/>
                <c:pt idx="0">
                  <c:v>Waste Disposed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Analysis!$W$34:$W$43</c15:sqref>
                  </c15:fullRef>
                </c:ext>
              </c:extLst>
              <c:f>Analysis!$W$34:$W$39</c:f>
              <c:numCache>
                <c:formatCode>General</c:formatCode>
                <c:ptCount val="6"/>
                <c:pt idx="0">
                  <c:v>98300</c:v>
                </c:pt>
                <c:pt idx="1">
                  <c:v>0</c:v>
                </c:pt>
                <c:pt idx="2">
                  <c:v>59300</c:v>
                </c:pt>
                <c:pt idx="3">
                  <c:v>0</c:v>
                </c:pt>
                <c:pt idx="4">
                  <c:v>58800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0-4446-B253-5C322FB5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916351"/>
        <c:axId val="683947919"/>
      </c:barChart>
      <c:catAx>
        <c:axId val="77891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919"/>
        <c:crosses val="autoZero"/>
        <c:auto val="1"/>
        <c:lblAlgn val="ctr"/>
        <c:lblOffset val="100"/>
        <c:noMultiLvlLbl val="0"/>
      </c:catAx>
      <c:valAx>
        <c:axId val="6839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Analysis!$X$33</c:f>
              <c:strCache>
                <c:ptCount val="1"/>
                <c:pt idx="0">
                  <c:v>Waste Collected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Analysis!$X$34:$X$43</c15:sqref>
                  </c15:fullRef>
                </c:ext>
              </c:extLst>
              <c:f>Analysis!$X$34:$X$39</c:f>
              <c:numCache>
                <c:formatCode>General</c:formatCode>
                <c:ptCount val="6"/>
                <c:pt idx="0">
                  <c:v>683100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66D-AF24-324192E1519F}"/>
            </c:ext>
          </c:extLst>
        </c:ser>
        <c:ser>
          <c:idx val="1"/>
          <c:order val="1"/>
          <c:tx>
            <c:strRef>
              <c:f>Analysis!$Y$33</c:f>
              <c:strCache>
                <c:ptCount val="1"/>
                <c:pt idx="0">
                  <c:v>Waste Recycled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Analysis!$Y$34:$Y$43</c15:sqref>
                  </c15:fullRef>
                </c:ext>
              </c:extLst>
              <c:f>Analysis!$Y$34:$Y$39</c:f>
              <c:numCache>
                <c:formatCode>General</c:formatCode>
                <c:ptCount val="6"/>
                <c:pt idx="0">
                  <c:v>74100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66D-AF24-324192E1519F}"/>
            </c:ext>
          </c:extLst>
        </c:ser>
        <c:ser>
          <c:idx val="2"/>
          <c:order val="2"/>
          <c:tx>
            <c:strRef>
              <c:f>Analysis!$Z$33</c:f>
              <c:strCache>
                <c:ptCount val="1"/>
                <c:pt idx="0">
                  <c:v>Waste Disposed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Analysis!$Z$34:$Z$43</c15:sqref>
                  </c15:fullRef>
                </c:ext>
              </c:extLst>
              <c:f>Analysis!$Z$34:$Z$39</c:f>
              <c:numCache>
                <c:formatCode>General</c:formatCode>
                <c:ptCount val="6"/>
                <c:pt idx="0">
                  <c:v>609000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66D-AF24-324192E15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916351"/>
        <c:axId val="683947919"/>
      </c:barChart>
      <c:catAx>
        <c:axId val="77891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919"/>
        <c:crosses val="autoZero"/>
        <c:auto val="1"/>
        <c:lblAlgn val="ctr"/>
        <c:lblOffset val="100"/>
        <c:noMultiLvlLbl val="0"/>
      </c:catAx>
      <c:valAx>
        <c:axId val="6839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Analysis!$AA$33</c:f>
              <c:strCache>
                <c:ptCount val="1"/>
                <c:pt idx="0">
                  <c:v>Waste Collected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Analysis!$AA$34:$AA$43</c15:sqref>
                  </c15:fullRef>
                </c:ext>
              </c:extLst>
              <c:f>Analysis!$AA$34:$AA$39</c:f>
              <c:numCache>
                <c:formatCode>General</c:formatCode>
                <c:ptCount val="6"/>
                <c:pt idx="0">
                  <c:v>0</c:v>
                </c:pt>
                <c:pt idx="1">
                  <c:v>1294700</c:v>
                </c:pt>
                <c:pt idx="2">
                  <c:v>199500</c:v>
                </c:pt>
                <c:pt idx="3">
                  <c:v>634300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8-438B-8044-9970E65039FA}"/>
            </c:ext>
          </c:extLst>
        </c:ser>
        <c:ser>
          <c:idx val="1"/>
          <c:order val="1"/>
          <c:tx>
            <c:strRef>
              <c:f>Analysis!$AB$33</c:f>
              <c:strCache>
                <c:ptCount val="1"/>
                <c:pt idx="0">
                  <c:v>Waste Recycled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Analysis!$AB$34:$AB$43</c15:sqref>
                  </c15:fullRef>
                </c:ext>
              </c:extLst>
              <c:f>Analysis!$AB$34:$AB$39</c:f>
              <c:numCache>
                <c:formatCode>General</c:formatCode>
                <c:ptCount val="6"/>
                <c:pt idx="0">
                  <c:v>0</c:v>
                </c:pt>
                <c:pt idx="1">
                  <c:v>623100</c:v>
                </c:pt>
                <c:pt idx="2">
                  <c:v>101000</c:v>
                </c:pt>
                <c:pt idx="3">
                  <c:v>45600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8-438B-8044-9970E65039FA}"/>
            </c:ext>
          </c:extLst>
        </c:ser>
        <c:ser>
          <c:idx val="2"/>
          <c:order val="2"/>
          <c:tx>
            <c:strRef>
              <c:f>Analysis!$AC$33</c:f>
              <c:strCache>
                <c:ptCount val="1"/>
                <c:pt idx="0">
                  <c:v>Waste Disposed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Analysis!$K$34:$K$43</c15:sqref>
                  </c15:fullRef>
                </c:ext>
              </c:extLst>
              <c:f>Analysis!$K$34:$K$39</c:f>
              <c:strCache>
                <c:ptCount val="5"/>
                <c:pt idx="0">
                  <c:v>Banbridge</c:v>
                </c:pt>
                <c:pt idx="1">
                  <c:v>Ballymena</c:v>
                </c:pt>
                <c:pt idx="2">
                  <c:v>Armagh</c:v>
                </c:pt>
                <c:pt idx="3">
                  <c:v>Ards</c:v>
                </c:pt>
                <c:pt idx="4">
                  <c:v>Antrim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Analysis!$AC$34:$AC$43</c15:sqref>
                  </c15:fullRef>
                </c:ext>
              </c:extLst>
              <c:f>Analysis!$AC$34:$AC$39</c:f>
              <c:numCache>
                <c:formatCode>General</c:formatCode>
                <c:ptCount val="6"/>
                <c:pt idx="0">
                  <c:v>0</c:v>
                </c:pt>
                <c:pt idx="1">
                  <c:v>671600</c:v>
                </c:pt>
                <c:pt idx="2">
                  <c:v>98500</c:v>
                </c:pt>
                <c:pt idx="3">
                  <c:v>588700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78-438B-8044-9970E6503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916351"/>
        <c:axId val="683947919"/>
      </c:barChart>
      <c:catAx>
        <c:axId val="77891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919"/>
        <c:crosses val="autoZero"/>
        <c:auto val="1"/>
        <c:lblAlgn val="ctr"/>
        <c:lblOffset val="100"/>
        <c:noMultiLvlLbl val="0"/>
      </c:catAx>
      <c:valAx>
        <c:axId val="6839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Dashboard!$W$177</c:f>
          <c:strCache>
            <c:ptCount val="1"/>
            <c:pt idx="0">
              <c:v>2023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02849022519957"/>
          <c:y val="0.12053472892370237"/>
          <c:w val="0.84104769142823654"/>
          <c:h val="0.67360387493840346"/>
        </c:manualLayout>
      </c:layout>
      <c:barChart>
        <c:barDir val="col"/>
        <c:grouping val="clustered"/>
        <c:varyColors val="0"/>
        <c:ser>
          <c:idx val="2"/>
          <c:order val="2"/>
          <c:tx>
            <c:v>Total Amount Received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 &amp; Revenue'!$B$17:$B$21</c:f>
              <c:strCache>
                <c:ptCount val="5"/>
                <c:pt idx="0">
                  <c:v>Zone A</c:v>
                </c:pt>
                <c:pt idx="1">
                  <c:v>Zone B</c:v>
                </c:pt>
                <c:pt idx="2">
                  <c:v>Zone C</c:v>
                </c:pt>
                <c:pt idx="3">
                  <c:v>Zone D</c:v>
                </c:pt>
                <c:pt idx="4">
                  <c:v>Zone E</c:v>
                </c:pt>
              </c:strCache>
            </c:strRef>
          </c:cat>
          <c:val>
            <c:numRef>
              <c:f>'Cost &amp; Revenue'!$E$17:$E$21</c:f>
              <c:numCache>
                <c:formatCode>_(* #,##0_);_(* \(#,##0\);_(* "-"??_);_(@_)</c:formatCode>
                <c:ptCount val="5"/>
                <c:pt idx="0">
                  <c:v>3197520000</c:v>
                </c:pt>
                <c:pt idx="1">
                  <c:v>2556360000</c:v>
                </c:pt>
                <c:pt idx="2">
                  <c:v>2886900000</c:v>
                </c:pt>
                <c:pt idx="3">
                  <c:v>856100000</c:v>
                </c:pt>
                <c:pt idx="4">
                  <c:v>2619510000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3-4636-95B3-A90EDE4982D9}"/>
            </c:ext>
          </c:extLst>
        </c:ser>
        <c:ser>
          <c:idx val="4"/>
          <c:order val="4"/>
          <c:tx>
            <c:v>Total Cost of Recycling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'Cost &amp; Revenue'!$B$17:$B$21</c:f>
              <c:strCache>
                <c:ptCount val="5"/>
                <c:pt idx="0">
                  <c:v>Zone A</c:v>
                </c:pt>
                <c:pt idx="1">
                  <c:v>Zone B</c:v>
                </c:pt>
                <c:pt idx="2">
                  <c:v>Zone C</c:v>
                </c:pt>
                <c:pt idx="3">
                  <c:v>Zone D</c:v>
                </c:pt>
                <c:pt idx="4">
                  <c:v>Zone E</c:v>
                </c:pt>
              </c:strCache>
            </c:strRef>
          </c:cat>
          <c:val>
            <c:numRef>
              <c:f>'Cost &amp; Revenue'!$G$17:$G$21</c:f>
              <c:numCache>
                <c:formatCode>_(* #,##0_);_(* \(#,##0\);_(* "-"??_);_(@_)</c:formatCode>
                <c:ptCount val="5"/>
                <c:pt idx="0">
                  <c:v>506573500</c:v>
                </c:pt>
                <c:pt idx="1">
                  <c:v>866444000</c:v>
                </c:pt>
                <c:pt idx="2">
                  <c:v>427620000</c:v>
                </c:pt>
                <c:pt idx="3">
                  <c:v>191924000</c:v>
                </c:pt>
                <c:pt idx="4">
                  <c:v>455301000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3-4636-95B3-A90EDE498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274768"/>
        <c:axId val="3423438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'Cost &amp; Revenue'!$C$15:$C$16</c15:sqref>
                        </c15:formulaRef>
                      </c:ext>
                    </c:extLst>
                    <c:strCache>
                      <c:ptCount val="2"/>
                      <c:pt idx="0">
                        <c:v>Received Amount</c:v>
                      </c:pt>
                      <c:pt idx="1">
                        <c:v>Collecting Charges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'Cost &amp; Revenue'!$B$17:$B$21</c15:sqref>
                        </c15:formulaRef>
                      </c:ext>
                    </c:extLst>
                    <c:strCache>
                      <c:ptCount val="5"/>
                      <c:pt idx="0">
                        <c:v>Zone A</c:v>
                      </c:pt>
                      <c:pt idx="1">
                        <c:v>Zone B</c:v>
                      </c:pt>
                      <c:pt idx="2">
                        <c:v>Zone C</c:v>
                      </c:pt>
                      <c:pt idx="3">
                        <c:v>Zone D</c:v>
                      </c:pt>
                      <c:pt idx="4">
                        <c:v>Zone 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'Cost &amp; Revenue'!$C$17:$C$21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"/>
                      <c:pt idx="0">
                        <c:v>1279008000</c:v>
                      </c:pt>
                      <c:pt idx="1">
                        <c:v>1022544000</c:v>
                      </c:pt>
                      <c:pt idx="2">
                        <c:v>1154760000</c:v>
                      </c:pt>
                      <c:pt idx="3">
                        <c:v>342440000</c:v>
                      </c:pt>
                      <c:pt idx="4">
                        <c:v>1047804000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A3D3-4636-95B3-A90EDE4982D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Revenue'!$D$15:$D$16</c15:sqref>
                        </c15:formulaRef>
                      </c:ext>
                    </c:extLst>
                    <c:strCache>
                      <c:ptCount val="2"/>
                      <c:pt idx="0">
                        <c:v>Received Amount</c:v>
                      </c:pt>
                      <c:pt idx="1">
                        <c:v>Charges from recycled product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Revenue'!$B$17:$B$21</c15:sqref>
                        </c15:formulaRef>
                      </c:ext>
                    </c:extLst>
                    <c:strCache>
                      <c:ptCount val="5"/>
                      <c:pt idx="0">
                        <c:v>Zone A</c:v>
                      </c:pt>
                      <c:pt idx="1">
                        <c:v>Zone B</c:v>
                      </c:pt>
                      <c:pt idx="2">
                        <c:v>Zone C</c:v>
                      </c:pt>
                      <c:pt idx="3">
                        <c:v>Zone D</c:v>
                      </c:pt>
                      <c:pt idx="4">
                        <c:v>Zone 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Revenue'!$D$17:$D$21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"/>
                      <c:pt idx="0">
                        <c:v>1918512000</c:v>
                      </c:pt>
                      <c:pt idx="1">
                        <c:v>1533816000</c:v>
                      </c:pt>
                      <c:pt idx="2">
                        <c:v>1732140000</c:v>
                      </c:pt>
                      <c:pt idx="3">
                        <c:v>513660000</c:v>
                      </c:pt>
                      <c:pt idx="4">
                        <c:v>1571706000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A3D3-4636-95B3-A90EDE4982D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Revenue'!$F$15:$F$16</c15:sqref>
                        </c15:formulaRef>
                      </c:ext>
                    </c:extLst>
                    <c:strCache>
                      <c:ptCount val="2"/>
                      <c:pt idx="0">
                        <c:v>Cost of Recycling</c:v>
                      </c:pt>
                      <c:pt idx="1">
                        <c:v>Processing Charges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Revenue'!$B$17:$B$21</c15:sqref>
                        </c15:formulaRef>
                      </c:ext>
                    </c:extLst>
                    <c:strCache>
                      <c:ptCount val="5"/>
                      <c:pt idx="0">
                        <c:v>Zone A</c:v>
                      </c:pt>
                      <c:pt idx="1">
                        <c:v>Zone B</c:v>
                      </c:pt>
                      <c:pt idx="2">
                        <c:v>Zone C</c:v>
                      </c:pt>
                      <c:pt idx="3">
                        <c:v>Zone D</c:v>
                      </c:pt>
                      <c:pt idx="4">
                        <c:v>Zone 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Revenue'!$F$17:$F$21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"/>
                      <c:pt idx="0">
                        <c:v>101314700</c:v>
                      </c:pt>
                      <c:pt idx="1">
                        <c:v>173288800</c:v>
                      </c:pt>
                      <c:pt idx="2">
                        <c:v>85524000</c:v>
                      </c:pt>
                      <c:pt idx="3">
                        <c:v>38384800</c:v>
                      </c:pt>
                      <c:pt idx="4">
                        <c:v>91060200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A3D3-4636-95B3-A90EDE4982D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Revenue'!$H$15:$H$16</c15:sqref>
                        </c15:formulaRef>
                      </c:ext>
                    </c:extLst>
                    <c:strCache>
                      <c:ptCount val="2"/>
                      <c:pt idx="0">
                        <c:v>Profit Booked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Revenue'!$B$17:$B$21</c15:sqref>
                        </c15:formulaRef>
                      </c:ext>
                    </c:extLst>
                    <c:strCache>
                      <c:ptCount val="5"/>
                      <c:pt idx="0">
                        <c:v>Zone A</c:v>
                      </c:pt>
                      <c:pt idx="1">
                        <c:v>Zone B</c:v>
                      </c:pt>
                      <c:pt idx="2">
                        <c:v>Zone C</c:v>
                      </c:pt>
                      <c:pt idx="3">
                        <c:v>Zone D</c:v>
                      </c:pt>
                      <c:pt idx="4">
                        <c:v>Zone 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'Cost &amp; Revenue'!$H$17:$H$21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"/>
                      <c:pt idx="0">
                        <c:v>2690946500</c:v>
                      </c:pt>
                      <c:pt idx="1">
                        <c:v>1689916000</c:v>
                      </c:pt>
                      <c:pt idx="2">
                        <c:v>2459280000</c:v>
                      </c:pt>
                      <c:pt idx="3">
                        <c:v>664176000</c:v>
                      </c:pt>
                      <c:pt idx="4">
                        <c:v>2164209000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3D3-4636-95B3-A90EDE4982D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6"/>
          <c:tx>
            <c:strRef>
              <c:f>'Cost &amp; Revenue'!$I$15:$I$16</c:f>
              <c:strCache>
                <c:ptCount val="2"/>
                <c:pt idx="0">
                  <c:v>Profit Booked 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'Cost &amp; Revenue'!$B$17:$B$21</c:f>
              <c:strCache>
                <c:ptCount val="5"/>
                <c:pt idx="0">
                  <c:v>Zone A</c:v>
                </c:pt>
                <c:pt idx="1">
                  <c:v>Zone B</c:v>
                </c:pt>
                <c:pt idx="2">
                  <c:v>Zone C</c:v>
                </c:pt>
                <c:pt idx="3">
                  <c:v>Zone D</c:v>
                </c:pt>
                <c:pt idx="4">
                  <c:v>Zone E</c:v>
                </c:pt>
              </c:strCache>
            </c:strRef>
          </c:cat>
          <c:val>
            <c:numRef>
              <c:f>'Cost &amp; Revenue'!$I$17:$I$21</c:f>
              <c:numCache>
                <c:formatCode>0%</c:formatCode>
                <c:ptCount val="5"/>
                <c:pt idx="0">
                  <c:v>0.27832019922371842</c:v>
                </c:pt>
                <c:pt idx="1">
                  <c:v>0.17478525039102386</c:v>
                </c:pt>
                <c:pt idx="2">
                  <c:v>0.25435931169456777</c:v>
                </c:pt>
                <c:pt idx="3">
                  <c:v>6.8694638351082929E-2</c:v>
                </c:pt>
                <c:pt idx="4">
                  <c:v>0.22384060033960704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3-4636-95B3-A90EDE498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75168"/>
        <c:axId val="342335104"/>
      </c:lineChart>
      <c:catAx>
        <c:axId val="3512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43840"/>
        <c:crosses val="autoZero"/>
        <c:auto val="1"/>
        <c:lblAlgn val="ctr"/>
        <c:lblOffset val="100"/>
        <c:noMultiLvlLbl val="0"/>
      </c:catAx>
      <c:valAx>
        <c:axId val="34234384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74768"/>
        <c:crosses val="autoZero"/>
        <c:crossBetween val="between"/>
      </c:valAx>
      <c:valAx>
        <c:axId val="3423351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75168"/>
        <c:crosses val="max"/>
        <c:crossBetween val="between"/>
      </c:valAx>
      <c:catAx>
        <c:axId val="351275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233510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08194414145306"/>
          <c:y val="1.0185572540243115E-2"/>
          <c:w val="0.37070677854590212"/>
          <c:h val="8.9381454808639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.xml"/><Relationship Id="rId18" Type="http://schemas.openxmlformats.org/officeDocument/2006/relationships/image" Target="../media/image9.jpeg"/><Relationship Id="rId26" Type="http://schemas.openxmlformats.org/officeDocument/2006/relationships/chart" Target="../charts/chart12.xml"/><Relationship Id="rId39" Type="http://schemas.openxmlformats.org/officeDocument/2006/relationships/image" Target="../media/image23.png"/><Relationship Id="rId21" Type="http://schemas.openxmlformats.org/officeDocument/2006/relationships/image" Target="../media/image12.jpeg"/><Relationship Id="rId34" Type="http://schemas.openxmlformats.org/officeDocument/2006/relationships/image" Target="../media/image18.svg"/><Relationship Id="rId42" Type="http://schemas.openxmlformats.org/officeDocument/2006/relationships/image" Target="../media/image26.sv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chart" Target="../charts/chart8.xml"/><Relationship Id="rId20" Type="http://schemas.openxmlformats.org/officeDocument/2006/relationships/image" Target="../media/image11.jpeg"/><Relationship Id="rId29" Type="http://schemas.openxmlformats.org/officeDocument/2006/relationships/chart" Target="../charts/chart15.xml"/><Relationship Id="rId41" Type="http://schemas.openxmlformats.org/officeDocument/2006/relationships/image" Target="../media/image25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chart" Target="../charts/chart4.xml"/><Relationship Id="rId24" Type="http://schemas.openxmlformats.org/officeDocument/2006/relationships/chart" Target="../charts/chart10.xml"/><Relationship Id="rId32" Type="http://schemas.openxmlformats.org/officeDocument/2006/relationships/image" Target="../media/image16.svg"/><Relationship Id="rId37" Type="http://schemas.openxmlformats.org/officeDocument/2006/relationships/image" Target="../media/image21.png"/><Relationship Id="rId40" Type="http://schemas.openxmlformats.org/officeDocument/2006/relationships/image" Target="../media/image24.svg"/><Relationship Id="rId5" Type="http://schemas.openxmlformats.org/officeDocument/2006/relationships/image" Target="../media/image5.png"/><Relationship Id="rId15" Type="http://schemas.openxmlformats.org/officeDocument/2006/relationships/chart" Target="../charts/chart7.xml"/><Relationship Id="rId23" Type="http://schemas.openxmlformats.org/officeDocument/2006/relationships/image" Target="../media/image14.png"/><Relationship Id="rId28" Type="http://schemas.openxmlformats.org/officeDocument/2006/relationships/chart" Target="../charts/chart14.xml"/><Relationship Id="rId36" Type="http://schemas.openxmlformats.org/officeDocument/2006/relationships/image" Target="../media/image20.svg"/><Relationship Id="rId10" Type="http://schemas.openxmlformats.org/officeDocument/2006/relationships/chart" Target="../charts/chart3.xml"/><Relationship Id="rId19" Type="http://schemas.openxmlformats.org/officeDocument/2006/relationships/image" Target="../media/image10.jpeg"/><Relationship Id="rId31" Type="http://schemas.openxmlformats.org/officeDocument/2006/relationships/image" Target="../media/image15.png"/><Relationship Id="rId4" Type="http://schemas.openxmlformats.org/officeDocument/2006/relationships/image" Target="../media/image4.png"/><Relationship Id="rId9" Type="http://schemas.openxmlformats.org/officeDocument/2006/relationships/chart" Target="../charts/chart2.xml"/><Relationship Id="rId14" Type="http://schemas.openxmlformats.org/officeDocument/2006/relationships/image" Target="../media/image8.jpeg"/><Relationship Id="rId22" Type="http://schemas.openxmlformats.org/officeDocument/2006/relationships/image" Target="../media/image13.png"/><Relationship Id="rId27" Type="http://schemas.openxmlformats.org/officeDocument/2006/relationships/chart" Target="../charts/chart13.xml"/><Relationship Id="rId30" Type="http://schemas.openxmlformats.org/officeDocument/2006/relationships/chart" Target="../charts/chart16.xml"/><Relationship Id="rId35" Type="http://schemas.openxmlformats.org/officeDocument/2006/relationships/image" Target="../media/image19.png"/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12" Type="http://schemas.openxmlformats.org/officeDocument/2006/relationships/chart" Target="../charts/chart5.xml"/><Relationship Id="rId17" Type="http://schemas.openxmlformats.org/officeDocument/2006/relationships/chart" Target="../charts/chart9.xml"/><Relationship Id="rId25" Type="http://schemas.openxmlformats.org/officeDocument/2006/relationships/chart" Target="../charts/chart11.xml"/><Relationship Id="rId33" Type="http://schemas.openxmlformats.org/officeDocument/2006/relationships/image" Target="../media/image17.png"/><Relationship Id="rId38" Type="http://schemas.openxmlformats.org/officeDocument/2006/relationships/image" Target="../media/image2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242893</xdr:colOff>
      <xdr:row>298</xdr:row>
      <xdr:rowOff>0</xdr:rowOff>
    </xdr:from>
    <xdr:to>
      <xdr:col>47</xdr:col>
      <xdr:colOff>128593</xdr:colOff>
      <xdr:row>334</xdr:row>
      <xdr:rowOff>0</xdr:rowOff>
    </xdr:to>
    <xdr:sp macro="" textlink="">
      <xdr:nvSpPr>
        <xdr:cNvPr id="270" name="Rectangle: Rounded Corners 269">
          <a:extLst>
            <a:ext uri="{FF2B5EF4-FFF2-40B4-BE49-F238E27FC236}">
              <a16:creationId xmlns:a16="http://schemas.microsoft.com/office/drawing/2014/main" id="{DC441169-55B0-4BEA-B636-2D5878824967}"/>
            </a:ext>
          </a:extLst>
        </xdr:cNvPr>
        <xdr:cNvSpPr/>
      </xdr:nvSpPr>
      <xdr:spPr>
        <a:xfrm>
          <a:off x="928693" y="57759600"/>
          <a:ext cx="33756600" cy="6858000"/>
        </a:xfrm>
        <a:prstGeom prst="roundRect">
          <a:avLst>
            <a:gd name="adj" fmla="val 8642"/>
          </a:avLst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452434</xdr:colOff>
      <xdr:row>178</xdr:row>
      <xdr:rowOff>0</xdr:rowOff>
    </xdr:from>
    <xdr:to>
      <xdr:col>47</xdr:col>
      <xdr:colOff>489854</xdr:colOff>
      <xdr:row>198</xdr:row>
      <xdr:rowOff>54428</xdr:rowOff>
    </xdr:to>
    <xdr:sp macro="" textlink="">
      <xdr:nvSpPr>
        <xdr:cNvPr id="268" name="Rectangle: Rounded Corners 267">
          <a:extLst>
            <a:ext uri="{FF2B5EF4-FFF2-40B4-BE49-F238E27FC236}">
              <a16:creationId xmlns:a16="http://schemas.microsoft.com/office/drawing/2014/main" id="{CA2716D1-981B-4EF7-AACB-613EF169D84B}"/>
            </a:ext>
          </a:extLst>
        </xdr:cNvPr>
        <xdr:cNvSpPr/>
      </xdr:nvSpPr>
      <xdr:spPr>
        <a:xfrm>
          <a:off x="19621497" y="34861500"/>
          <a:ext cx="15158357" cy="3864428"/>
        </a:xfrm>
        <a:prstGeom prst="roundRect">
          <a:avLst>
            <a:gd name="adj" fmla="val 11033"/>
          </a:avLst>
        </a:prstGeom>
        <a:solidFill>
          <a:schemeClr val="bg1">
            <a:lumMod val="75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272143</xdr:colOff>
      <xdr:row>178</xdr:row>
      <xdr:rowOff>0</xdr:rowOff>
    </xdr:from>
    <xdr:to>
      <xdr:col>21</xdr:col>
      <xdr:colOff>571500</xdr:colOff>
      <xdr:row>198</xdr:row>
      <xdr:rowOff>54428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FE3AA222-53A5-4371-99F5-F0DD5BF132EA}"/>
            </a:ext>
          </a:extLst>
        </xdr:cNvPr>
        <xdr:cNvSpPr/>
      </xdr:nvSpPr>
      <xdr:spPr>
        <a:xfrm>
          <a:off x="438831" y="34861500"/>
          <a:ext cx="15158357" cy="3864428"/>
        </a:xfrm>
        <a:prstGeom prst="roundRect">
          <a:avLst>
            <a:gd name="adj" fmla="val 11033"/>
          </a:avLst>
        </a:prstGeom>
        <a:solidFill>
          <a:schemeClr val="bg1">
            <a:lumMod val="75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207</xdr:row>
      <xdr:rowOff>152400</xdr:rowOff>
    </xdr:from>
    <xdr:to>
      <xdr:col>47</xdr:col>
      <xdr:colOff>0</xdr:colOff>
      <xdr:row>224</xdr:row>
      <xdr:rowOff>38100</xdr:rowOff>
    </xdr:to>
    <xdr:sp macro="" textlink="">
      <xdr:nvSpPr>
        <xdr:cNvPr id="173" name="Rectangle: Rounded Corners 172">
          <a:extLst>
            <a:ext uri="{FF2B5EF4-FFF2-40B4-BE49-F238E27FC236}">
              <a16:creationId xmlns:a16="http://schemas.microsoft.com/office/drawing/2014/main" id="{4FB5704D-8F7B-4879-9963-0583FE60D0E5}"/>
            </a:ext>
          </a:extLst>
        </xdr:cNvPr>
        <xdr:cNvSpPr/>
      </xdr:nvSpPr>
      <xdr:spPr>
        <a:xfrm>
          <a:off x="29756100" y="34747200"/>
          <a:ext cx="4800600" cy="3124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228600</xdr:colOff>
      <xdr:row>207</xdr:row>
      <xdr:rowOff>152400</xdr:rowOff>
    </xdr:from>
    <xdr:to>
      <xdr:col>39</xdr:col>
      <xdr:colOff>228600</xdr:colOff>
      <xdr:row>224</xdr:row>
      <xdr:rowOff>38100</xdr:rowOff>
    </xdr:to>
    <xdr:sp macro="" textlink="">
      <xdr:nvSpPr>
        <xdr:cNvPr id="172" name="Rectangle: Rounded Corners 171">
          <a:extLst>
            <a:ext uri="{FF2B5EF4-FFF2-40B4-BE49-F238E27FC236}">
              <a16:creationId xmlns:a16="http://schemas.microsoft.com/office/drawing/2014/main" id="{72A571EF-B0BB-47CC-B3BE-4E62D6B5E9A4}"/>
            </a:ext>
          </a:extLst>
        </xdr:cNvPr>
        <xdr:cNvSpPr/>
      </xdr:nvSpPr>
      <xdr:spPr>
        <a:xfrm>
          <a:off x="23898225" y="36156900"/>
          <a:ext cx="4762500" cy="3124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228600</xdr:colOff>
      <xdr:row>207</xdr:row>
      <xdr:rowOff>164961</xdr:rowOff>
    </xdr:from>
    <xdr:to>
      <xdr:col>31</xdr:col>
      <xdr:colOff>228600</xdr:colOff>
      <xdr:row>224</xdr:row>
      <xdr:rowOff>50661</xdr:rowOff>
    </xdr:to>
    <xdr:sp macro="" textlink="">
      <xdr:nvSpPr>
        <xdr:cNvPr id="171" name="Rectangle: Rounded Corners 170">
          <a:extLst>
            <a:ext uri="{FF2B5EF4-FFF2-40B4-BE49-F238E27FC236}">
              <a16:creationId xmlns:a16="http://schemas.microsoft.com/office/drawing/2014/main" id="{3039B0F8-C9CC-46AB-8D02-455F4CCB30FA}"/>
            </a:ext>
          </a:extLst>
        </xdr:cNvPr>
        <xdr:cNvSpPr/>
      </xdr:nvSpPr>
      <xdr:spPr>
        <a:xfrm>
          <a:off x="18173700" y="34759761"/>
          <a:ext cx="4800600" cy="3124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381000</xdr:colOff>
      <xdr:row>207</xdr:row>
      <xdr:rowOff>114300</xdr:rowOff>
    </xdr:from>
    <xdr:to>
      <xdr:col>23</xdr:col>
      <xdr:colOff>381000</xdr:colOff>
      <xdr:row>224</xdr:row>
      <xdr:rowOff>0</xdr:rowOff>
    </xdr:to>
    <xdr:sp macro="" textlink="">
      <xdr:nvSpPr>
        <xdr:cNvPr id="170" name="Rectangle: Rounded Corners 169">
          <a:extLst>
            <a:ext uri="{FF2B5EF4-FFF2-40B4-BE49-F238E27FC236}">
              <a16:creationId xmlns:a16="http://schemas.microsoft.com/office/drawing/2014/main" id="{EC024B97-A67E-4D36-B583-E68634B20F98}"/>
            </a:ext>
          </a:extLst>
        </xdr:cNvPr>
        <xdr:cNvSpPr/>
      </xdr:nvSpPr>
      <xdr:spPr>
        <a:xfrm>
          <a:off x="12311063" y="36118800"/>
          <a:ext cx="4762500" cy="3124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178130</xdr:colOff>
      <xdr:row>207</xdr:row>
      <xdr:rowOff>155863</xdr:rowOff>
    </xdr:from>
    <xdr:to>
      <xdr:col>15</xdr:col>
      <xdr:colOff>711530</xdr:colOff>
      <xdr:row>224</xdr:row>
      <xdr:rowOff>41563</xdr:rowOff>
    </xdr:to>
    <xdr:sp macro="" textlink="">
      <xdr:nvSpPr>
        <xdr:cNvPr id="169" name="Rectangle: Rounded Corners 168">
          <a:extLst>
            <a:ext uri="{FF2B5EF4-FFF2-40B4-BE49-F238E27FC236}">
              <a16:creationId xmlns:a16="http://schemas.microsoft.com/office/drawing/2014/main" id="{D082DFB8-D93E-4A8F-9002-52A19A34E50A}"/>
            </a:ext>
          </a:extLst>
        </xdr:cNvPr>
        <xdr:cNvSpPr/>
      </xdr:nvSpPr>
      <xdr:spPr>
        <a:xfrm>
          <a:off x="6769430" y="34750663"/>
          <a:ext cx="4800600" cy="3124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207</xdr:row>
      <xdr:rowOff>114300</xdr:rowOff>
    </xdr:from>
    <xdr:to>
      <xdr:col>7</xdr:col>
      <xdr:colOff>800100</xdr:colOff>
      <xdr:row>224</xdr:row>
      <xdr:rowOff>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481767AC-77E7-4ACA-9EB8-8410D7FF15F8}"/>
            </a:ext>
          </a:extLst>
        </xdr:cNvPr>
        <xdr:cNvSpPr/>
      </xdr:nvSpPr>
      <xdr:spPr>
        <a:xfrm>
          <a:off x="952500" y="34709100"/>
          <a:ext cx="4800600" cy="31242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266700</xdr:colOff>
      <xdr:row>224</xdr:row>
      <xdr:rowOff>119062</xdr:rowOff>
    </xdr:from>
    <xdr:to>
      <xdr:col>47</xdr:col>
      <xdr:colOff>685800</xdr:colOff>
      <xdr:row>257</xdr:row>
      <xdr:rowOff>76199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D220A508-9FBA-4B02-8149-AC0C156944AD}"/>
            </a:ext>
          </a:extLst>
        </xdr:cNvPr>
        <xdr:cNvSpPr/>
      </xdr:nvSpPr>
      <xdr:spPr>
        <a:xfrm>
          <a:off x="419100" y="43781662"/>
          <a:ext cx="34823400" cy="6243637"/>
        </a:xfrm>
        <a:prstGeom prst="roundRect">
          <a:avLst>
            <a:gd name="adj" fmla="val 8642"/>
          </a:avLst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267</xdr:colOff>
      <xdr:row>63</xdr:row>
      <xdr:rowOff>86499</xdr:rowOff>
    </xdr:from>
    <xdr:to>
      <xdr:col>8</xdr:col>
      <xdr:colOff>45623</xdr:colOff>
      <xdr:row>109</xdr:row>
      <xdr:rowOff>29136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1E5353B3-8266-42EB-8B36-92E553E92733}"/>
            </a:ext>
          </a:extLst>
        </xdr:cNvPr>
        <xdr:cNvSpPr/>
      </xdr:nvSpPr>
      <xdr:spPr>
        <a:xfrm>
          <a:off x="157149" y="5465323"/>
          <a:ext cx="5726739" cy="8537548"/>
        </a:xfrm>
        <a:prstGeom prst="roundRect">
          <a:avLst>
            <a:gd name="adj" fmla="val 457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21375</xdr:colOff>
      <xdr:row>64</xdr:row>
      <xdr:rowOff>68036</xdr:rowOff>
    </xdr:from>
    <xdr:to>
      <xdr:col>14</xdr:col>
      <xdr:colOff>388586</xdr:colOff>
      <xdr:row>79</xdr:row>
      <xdr:rowOff>173182</xdr:rowOff>
    </xdr:to>
    <xdr:pic>
      <xdr:nvPicPr>
        <xdr:cNvPr id="2" name="Picture 1" descr="Biohazard Waste Disposal Bin (Yellow) With Wheels And Foot, 45% OFF">
          <a:extLst>
            <a:ext uri="{FF2B5EF4-FFF2-40B4-BE49-F238E27FC236}">
              <a16:creationId xmlns:a16="http://schemas.microsoft.com/office/drawing/2014/main" id="{8709B893-3242-4B16-857A-E06DE3BBE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602" y="5661809"/>
          <a:ext cx="2930302" cy="2962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609301</xdr:colOff>
      <xdr:row>64</xdr:row>
      <xdr:rowOff>173183</xdr:rowOff>
    </xdr:from>
    <xdr:to>
      <xdr:col>6</xdr:col>
      <xdr:colOff>693686</xdr:colOff>
      <xdr:row>79</xdr:row>
      <xdr:rowOff>173182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16321D-93DC-4663-993C-7977E35B8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4710" y="5766956"/>
          <a:ext cx="3478749" cy="2857499"/>
        </a:xfrm>
        <a:prstGeom prst="rect">
          <a:avLst/>
        </a:prstGeom>
      </xdr:spPr>
    </xdr:pic>
    <xdr:clientData/>
  </xdr:twoCellAnchor>
  <xdr:twoCellAnchor>
    <xdr:from>
      <xdr:col>1</xdr:col>
      <xdr:colOff>363681</xdr:colOff>
      <xdr:row>80</xdr:row>
      <xdr:rowOff>17318</xdr:rowOff>
    </xdr:from>
    <xdr:to>
      <xdr:col>7</xdr:col>
      <xdr:colOff>744681</xdr:colOff>
      <xdr:row>84</xdr:row>
      <xdr:rowOff>51955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9D305BE-E7B2-46BD-9FB4-694D1FB84D18}"/>
            </a:ext>
          </a:extLst>
        </xdr:cNvPr>
        <xdr:cNvSpPr/>
      </xdr:nvSpPr>
      <xdr:spPr>
        <a:xfrm>
          <a:off x="519545" y="8659091"/>
          <a:ext cx="5126181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Construction Waste</a:t>
          </a:r>
        </a:p>
      </xdr:txBody>
    </xdr:sp>
    <xdr:clientData/>
  </xdr:twoCellAnchor>
  <xdr:twoCellAnchor>
    <xdr:from>
      <xdr:col>9</xdr:col>
      <xdr:colOff>239192</xdr:colOff>
      <xdr:row>80</xdr:row>
      <xdr:rowOff>17318</xdr:rowOff>
    </xdr:from>
    <xdr:to>
      <xdr:col>15</xdr:col>
      <xdr:colOff>769129</xdr:colOff>
      <xdr:row>84</xdr:row>
      <xdr:rowOff>51955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B412C6F-BFA3-4BA6-8F76-82F32CAC91D0}"/>
            </a:ext>
          </a:extLst>
        </xdr:cNvPr>
        <xdr:cNvSpPr/>
      </xdr:nvSpPr>
      <xdr:spPr>
        <a:xfrm>
          <a:off x="6279163" y="8634642"/>
          <a:ext cx="5303642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Bio-Hazardous</a:t>
          </a:r>
          <a:r>
            <a:rPr lang="en-US" sz="2800" b="1" baseline="0">
              <a:solidFill>
                <a:schemeClr val="dk1"/>
              </a:solidFill>
              <a:latin typeface="+mj-lt"/>
              <a:ea typeface="+mn-ea"/>
              <a:cs typeface="+mn-cs"/>
            </a:rPr>
            <a:t> Waste</a:t>
          </a:r>
          <a:endParaRPr lang="en-US" sz="2800" b="1">
            <a:solidFill>
              <a:schemeClr val="dk1"/>
            </a:solidFill>
            <a:latin typeface="+mj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488053</xdr:colOff>
      <xdr:row>64</xdr:row>
      <xdr:rowOff>68036</xdr:rowOff>
    </xdr:from>
    <xdr:to>
      <xdr:col>21</xdr:col>
      <xdr:colOff>745837</xdr:colOff>
      <xdr:row>79</xdr:row>
      <xdr:rowOff>173182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F08F62-667F-4FDE-B3A1-A84EFDFA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9144" y="5661809"/>
          <a:ext cx="1989602" cy="2962646"/>
        </a:xfrm>
        <a:prstGeom prst="rect">
          <a:avLst/>
        </a:prstGeom>
      </xdr:spPr>
    </xdr:pic>
    <xdr:clientData/>
  </xdr:twoCellAnchor>
  <xdr:twoCellAnchor>
    <xdr:from>
      <xdr:col>17</xdr:col>
      <xdr:colOff>268936</xdr:colOff>
      <xdr:row>80</xdr:row>
      <xdr:rowOff>17318</xdr:rowOff>
    </xdr:from>
    <xdr:to>
      <xdr:col>23</xdr:col>
      <xdr:colOff>649940</xdr:colOff>
      <xdr:row>84</xdr:row>
      <xdr:rowOff>51955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0275183-AB32-46E6-8CF5-705B3162F028}"/>
            </a:ext>
          </a:extLst>
        </xdr:cNvPr>
        <xdr:cNvSpPr/>
      </xdr:nvSpPr>
      <xdr:spPr>
        <a:xfrm>
          <a:off x="12214407" y="8634642"/>
          <a:ext cx="5154709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 baseline="0">
              <a:solidFill>
                <a:schemeClr val="dk1"/>
              </a:solidFill>
              <a:latin typeface="+mj-lt"/>
              <a:ea typeface="+mn-ea"/>
              <a:cs typeface="+mn-cs"/>
            </a:rPr>
            <a:t>E-Waste</a:t>
          </a:r>
          <a:endParaRPr lang="en-US" sz="2800" b="1">
            <a:solidFill>
              <a:schemeClr val="dk1"/>
            </a:solidFill>
            <a:latin typeface="+mj-lt"/>
            <a:ea typeface="+mn-ea"/>
            <a:cs typeface="+mn-cs"/>
          </a:endParaRPr>
        </a:p>
      </xdr:txBody>
    </xdr:sp>
    <xdr:clientData/>
  </xdr:twoCellAnchor>
  <xdr:twoCellAnchor editAs="oneCell">
    <xdr:from>
      <xdr:col>26</xdr:col>
      <xdr:colOff>192496</xdr:colOff>
      <xdr:row>65</xdr:row>
      <xdr:rowOff>68036</xdr:rowOff>
    </xdr:from>
    <xdr:to>
      <xdr:col>31</xdr:col>
      <xdr:colOff>187638</xdr:colOff>
      <xdr:row>79</xdr:row>
      <xdr:rowOff>173182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B37829-8982-45C2-BBB0-7A388442D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28121" y="12450536"/>
          <a:ext cx="4233767" cy="2772146"/>
        </a:xfrm>
        <a:prstGeom prst="rect">
          <a:avLst/>
        </a:prstGeom>
      </xdr:spPr>
    </xdr:pic>
    <xdr:clientData/>
  </xdr:twoCellAnchor>
  <xdr:twoCellAnchor>
    <xdr:from>
      <xdr:col>25</xdr:col>
      <xdr:colOff>207818</xdr:colOff>
      <xdr:row>80</xdr:row>
      <xdr:rowOff>17318</xdr:rowOff>
    </xdr:from>
    <xdr:to>
      <xdr:col>31</xdr:col>
      <xdr:colOff>675409</xdr:colOff>
      <xdr:row>84</xdr:row>
      <xdr:rowOff>51955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A969FCB1-1D58-4484-935E-AB28BDF7A522}"/>
            </a:ext>
          </a:extLst>
        </xdr:cNvPr>
        <xdr:cNvSpPr/>
      </xdr:nvSpPr>
      <xdr:spPr>
        <a:xfrm>
          <a:off x="17941636" y="8659091"/>
          <a:ext cx="5212773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Industrial Waste</a:t>
          </a:r>
        </a:p>
      </xdr:txBody>
    </xdr:sp>
    <xdr:clientData/>
  </xdr:twoCellAnchor>
  <xdr:twoCellAnchor editAs="oneCell">
    <xdr:from>
      <xdr:col>35</xdr:col>
      <xdr:colOff>405328</xdr:colOff>
      <xdr:row>64</xdr:row>
      <xdr:rowOff>42804</xdr:rowOff>
    </xdr:from>
    <xdr:to>
      <xdr:col>37</xdr:col>
      <xdr:colOff>426065</xdr:colOff>
      <xdr:row>79</xdr:row>
      <xdr:rowOff>173182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8E12EA-B788-4721-AFE8-B94526CDC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58737" y="1012622"/>
          <a:ext cx="1766454" cy="2987878"/>
        </a:xfrm>
        <a:prstGeom prst="rect">
          <a:avLst/>
        </a:prstGeom>
      </xdr:spPr>
    </xdr:pic>
    <xdr:clientData/>
  </xdr:twoCellAnchor>
  <xdr:twoCellAnchor>
    <xdr:from>
      <xdr:col>33</xdr:col>
      <xdr:colOff>138545</xdr:colOff>
      <xdr:row>80</xdr:row>
      <xdr:rowOff>17318</xdr:rowOff>
    </xdr:from>
    <xdr:to>
      <xdr:col>39</xdr:col>
      <xdr:colOff>705714</xdr:colOff>
      <xdr:row>84</xdr:row>
      <xdr:rowOff>51955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2050C6B3-F015-41CC-91FD-BFA6347E4472}"/>
            </a:ext>
          </a:extLst>
        </xdr:cNvPr>
        <xdr:cNvSpPr/>
      </xdr:nvSpPr>
      <xdr:spPr>
        <a:xfrm>
          <a:off x="23708590" y="8659091"/>
          <a:ext cx="5312351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Non-Biodegradable Waste</a:t>
          </a:r>
        </a:p>
      </xdr:txBody>
    </xdr:sp>
    <xdr:clientData/>
  </xdr:twoCellAnchor>
  <xdr:twoCellAnchor editAs="oneCell">
    <xdr:from>
      <xdr:col>43</xdr:col>
      <xdr:colOff>4325</xdr:colOff>
      <xdr:row>64</xdr:row>
      <xdr:rowOff>103909</xdr:rowOff>
    </xdr:from>
    <xdr:to>
      <xdr:col>45</xdr:col>
      <xdr:colOff>332004</xdr:colOff>
      <xdr:row>79</xdr:row>
      <xdr:rowOff>173182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674663-BA5C-44E2-B256-22B68EF6F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69638" y="5628409"/>
          <a:ext cx="2062592" cy="2926773"/>
        </a:xfrm>
        <a:prstGeom prst="rect">
          <a:avLst/>
        </a:prstGeom>
      </xdr:spPr>
    </xdr:pic>
    <xdr:clientData/>
  </xdr:twoCellAnchor>
  <xdr:twoCellAnchor>
    <xdr:from>
      <xdr:col>41</xdr:col>
      <xdr:colOff>166252</xdr:colOff>
      <xdr:row>80</xdr:row>
      <xdr:rowOff>17318</xdr:rowOff>
    </xdr:from>
    <xdr:to>
      <xdr:col>47</xdr:col>
      <xdr:colOff>658090</xdr:colOff>
      <xdr:row>84</xdr:row>
      <xdr:rowOff>51955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8DD5A80-CF5E-4AC7-B0F6-0E7DAB316E52}"/>
            </a:ext>
          </a:extLst>
        </xdr:cNvPr>
        <xdr:cNvSpPr/>
      </xdr:nvSpPr>
      <xdr:spPr>
        <a:xfrm>
          <a:off x="29555207" y="8659091"/>
          <a:ext cx="5237019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Organic Waste</a:t>
          </a:r>
        </a:p>
      </xdr:txBody>
    </xdr:sp>
    <xdr:clientData/>
  </xdr:twoCellAnchor>
  <xdr:twoCellAnchor>
    <xdr:from>
      <xdr:col>1</xdr:col>
      <xdr:colOff>432953</xdr:colOff>
      <xdr:row>84</xdr:row>
      <xdr:rowOff>173182</xdr:rowOff>
    </xdr:from>
    <xdr:to>
      <xdr:col>3</xdr:col>
      <xdr:colOff>639535</xdr:colOff>
      <xdr:row>86</xdr:row>
      <xdr:rowOff>40821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76CE21D4-7251-4FD5-AE4D-631730DF8CA8}"/>
            </a:ext>
          </a:extLst>
        </xdr:cNvPr>
        <xdr:cNvSpPr/>
      </xdr:nvSpPr>
      <xdr:spPr>
        <a:xfrm>
          <a:off x="596239" y="14324611"/>
          <a:ext cx="1580903" cy="248639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Collected </a:t>
          </a:r>
        </a:p>
      </xdr:txBody>
    </xdr:sp>
    <xdr:clientData/>
  </xdr:twoCellAnchor>
  <xdr:twoCellAnchor>
    <xdr:from>
      <xdr:col>4</xdr:col>
      <xdr:colOff>124940</xdr:colOff>
      <xdr:row>84</xdr:row>
      <xdr:rowOff>103910</xdr:rowOff>
    </xdr:from>
    <xdr:to>
      <xdr:col>7</xdr:col>
      <xdr:colOff>298119</xdr:colOff>
      <xdr:row>86</xdr:row>
      <xdr:rowOff>86591</xdr:rowOff>
    </xdr:to>
    <xdr:sp macro="" textlink="Analysis!F3">
      <xdr:nvSpPr>
        <xdr:cNvPr id="19" name="Rectangle: Rounded Corners 18">
          <a:extLst>
            <a:ext uri="{FF2B5EF4-FFF2-40B4-BE49-F238E27FC236}">
              <a16:creationId xmlns:a16="http://schemas.microsoft.com/office/drawing/2014/main" id="{CC23F1C8-9AFE-4864-B308-9EAF5F959B65}"/>
            </a:ext>
          </a:extLst>
        </xdr:cNvPr>
        <xdr:cNvSpPr/>
      </xdr:nvSpPr>
      <xdr:spPr>
        <a:xfrm>
          <a:off x="2492583" y="14255339"/>
          <a:ext cx="275853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6F1B8D3E-DDF5-4DC4-A56A-D232441CF07A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8,377,200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460165</xdr:colOff>
      <xdr:row>87</xdr:row>
      <xdr:rowOff>69272</xdr:rowOff>
    </xdr:from>
    <xdr:to>
      <xdr:col>3</xdr:col>
      <xdr:colOff>653143</xdr:colOff>
      <xdr:row>88</xdr:row>
      <xdr:rowOff>108857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4A40F7A0-9F38-4824-9590-E1D83312DE62}"/>
            </a:ext>
          </a:extLst>
        </xdr:cNvPr>
        <xdr:cNvSpPr/>
      </xdr:nvSpPr>
      <xdr:spPr>
        <a:xfrm>
          <a:off x="623451" y="14792201"/>
          <a:ext cx="1567299" cy="23008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Recycled </a:t>
          </a:r>
        </a:p>
      </xdr:txBody>
    </xdr:sp>
    <xdr:clientData/>
  </xdr:twoCellAnchor>
  <xdr:twoCellAnchor>
    <xdr:from>
      <xdr:col>4</xdr:col>
      <xdr:colOff>124938</xdr:colOff>
      <xdr:row>87</xdr:row>
      <xdr:rowOff>0</xdr:rowOff>
    </xdr:from>
    <xdr:to>
      <xdr:col>7</xdr:col>
      <xdr:colOff>298117</xdr:colOff>
      <xdr:row>88</xdr:row>
      <xdr:rowOff>173181</xdr:rowOff>
    </xdr:to>
    <xdr:sp macro="" textlink="Analysis!G3">
      <xdr:nvSpPr>
        <xdr:cNvPr id="21" name="Rectangle: Rounded Corners 20">
          <a:extLst>
            <a:ext uri="{FF2B5EF4-FFF2-40B4-BE49-F238E27FC236}">
              <a16:creationId xmlns:a16="http://schemas.microsoft.com/office/drawing/2014/main" id="{F3052E0C-F9C4-46CC-89B6-6075268AC2A8}"/>
            </a:ext>
          </a:extLst>
        </xdr:cNvPr>
        <xdr:cNvSpPr/>
      </xdr:nvSpPr>
      <xdr:spPr>
        <a:xfrm>
          <a:off x="2492581" y="14722929"/>
          <a:ext cx="275853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B61816D1-2996-4E79-9395-070A6A72EC38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 7,003,900 </a:t>
          </a:fld>
          <a:endParaRPr lang="en-US" sz="24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113811</xdr:colOff>
      <xdr:row>84</xdr:row>
      <xdr:rowOff>103910</xdr:rowOff>
    </xdr:from>
    <xdr:to>
      <xdr:col>15</xdr:col>
      <xdr:colOff>286990</xdr:colOff>
      <xdr:row>86</xdr:row>
      <xdr:rowOff>86591</xdr:rowOff>
    </xdr:to>
    <xdr:sp macro="" textlink="Analysis!F4">
      <xdr:nvSpPr>
        <xdr:cNvPr id="23" name="Rectangle: Rounded Corners 22">
          <a:extLst>
            <a:ext uri="{FF2B5EF4-FFF2-40B4-BE49-F238E27FC236}">
              <a16:creationId xmlns:a16="http://schemas.microsoft.com/office/drawing/2014/main" id="{456681E8-6B9C-41D0-9827-1698FDD55D2C}"/>
            </a:ext>
          </a:extLst>
        </xdr:cNvPr>
        <xdr:cNvSpPr/>
      </xdr:nvSpPr>
      <xdr:spPr>
        <a:xfrm>
          <a:off x="8386954" y="14255339"/>
          <a:ext cx="275853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CFC7A109-899B-467F-BCAF-42907B289D62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95,300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113809</xdr:colOff>
      <xdr:row>87</xdr:row>
      <xdr:rowOff>0</xdr:rowOff>
    </xdr:from>
    <xdr:to>
      <xdr:col>15</xdr:col>
      <xdr:colOff>286988</xdr:colOff>
      <xdr:row>88</xdr:row>
      <xdr:rowOff>173181</xdr:rowOff>
    </xdr:to>
    <xdr:sp macro="" textlink="Analysis!G4">
      <xdr:nvSpPr>
        <xdr:cNvPr id="25" name="Rectangle: Rounded Corners 24">
          <a:extLst>
            <a:ext uri="{FF2B5EF4-FFF2-40B4-BE49-F238E27FC236}">
              <a16:creationId xmlns:a16="http://schemas.microsoft.com/office/drawing/2014/main" id="{330C73B6-D098-476F-A966-7EE474F1EC9A}"/>
            </a:ext>
          </a:extLst>
        </xdr:cNvPr>
        <xdr:cNvSpPr/>
      </xdr:nvSpPr>
      <xdr:spPr>
        <a:xfrm>
          <a:off x="8386952" y="14722929"/>
          <a:ext cx="275853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162168A-E6AE-42DE-9331-1BA48D05E0D1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65,600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805303</xdr:colOff>
      <xdr:row>84</xdr:row>
      <xdr:rowOff>103910</xdr:rowOff>
    </xdr:from>
    <xdr:to>
      <xdr:col>23</xdr:col>
      <xdr:colOff>131126</xdr:colOff>
      <xdr:row>86</xdr:row>
      <xdr:rowOff>103909</xdr:rowOff>
    </xdr:to>
    <xdr:sp macro="" textlink="Analysis!F5">
      <xdr:nvSpPr>
        <xdr:cNvPr id="27" name="Rectangle: Rounded Corners 26">
          <a:extLst>
            <a:ext uri="{FF2B5EF4-FFF2-40B4-BE49-F238E27FC236}">
              <a16:creationId xmlns:a16="http://schemas.microsoft.com/office/drawing/2014/main" id="{16AF84CA-6B5B-4A93-A9C1-4669E47CF3CA}"/>
            </a:ext>
          </a:extLst>
        </xdr:cNvPr>
        <xdr:cNvSpPr/>
      </xdr:nvSpPr>
      <xdr:spPr>
        <a:xfrm>
          <a:off x="14181124" y="14255339"/>
          <a:ext cx="2741216" cy="38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8D352EC4-1215-41FA-8FF5-4BF2275CB24F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830,200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811414</xdr:colOff>
      <xdr:row>86</xdr:row>
      <xdr:rowOff>173182</xdr:rowOff>
    </xdr:from>
    <xdr:to>
      <xdr:col>23</xdr:col>
      <xdr:colOff>119921</xdr:colOff>
      <xdr:row>88</xdr:row>
      <xdr:rowOff>155863</xdr:rowOff>
    </xdr:to>
    <xdr:sp macro="" textlink="Analysis!G5">
      <xdr:nvSpPr>
        <xdr:cNvPr id="29" name="Rectangle: Rounded Corners 28">
          <a:extLst>
            <a:ext uri="{FF2B5EF4-FFF2-40B4-BE49-F238E27FC236}">
              <a16:creationId xmlns:a16="http://schemas.microsoft.com/office/drawing/2014/main" id="{439D0AF7-D8A0-478A-90E8-94B249B942DA}"/>
            </a:ext>
          </a:extLst>
        </xdr:cNvPr>
        <xdr:cNvSpPr/>
      </xdr:nvSpPr>
      <xdr:spPr>
        <a:xfrm>
          <a:off x="14187235" y="14705611"/>
          <a:ext cx="2723900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97464E75-3110-462A-A277-2CF3E33CAB36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49,100 </a:t>
          </a:fld>
          <a:endParaRPr lang="en-US" sz="48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28</xdr:col>
      <xdr:colOff>209062</xdr:colOff>
      <xdr:row>84</xdr:row>
      <xdr:rowOff>103910</xdr:rowOff>
    </xdr:from>
    <xdr:to>
      <xdr:col>31</xdr:col>
      <xdr:colOff>179284</xdr:colOff>
      <xdr:row>86</xdr:row>
      <xdr:rowOff>69273</xdr:rowOff>
    </xdr:to>
    <xdr:sp macro="" textlink="Analysis!F6">
      <xdr:nvSpPr>
        <xdr:cNvPr id="31" name="Rectangle: Rounded Corners 30">
          <a:extLst>
            <a:ext uri="{FF2B5EF4-FFF2-40B4-BE49-F238E27FC236}">
              <a16:creationId xmlns:a16="http://schemas.microsoft.com/office/drawing/2014/main" id="{35F4002F-7F00-4893-A5B4-F097A7FA78E2}"/>
            </a:ext>
          </a:extLst>
        </xdr:cNvPr>
        <xdr:cNvSpPr/>
      </xdr:nvSpPr>
      <xdr:spPr>
        <a:xfrm>
          <a:off x="20320419" y="14255339"/>
          <a:ext cx="2555579" cy="34636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58DBC3CF-8A2E-4493-96C1-A8C40372B7DB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2,769,800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28</xdr:col>
      <xdr:colOff>209060</xdr:colOff>
      <xdr:row>87</xdr:row>
      <xdr:rowOff>1</xdr:rowOff>
    </xdr:from>
    <xdr:to>
      <xdr:col>31</xdr:col>
      <xdr:colOff>177552</xdr:colOff>
      <xdr:row>88</xdr:row>
      <xdr:rowOff>138547</xdr:rowOff>
    </xdr:to>
    <xdr:sp macro="" textlink="Analysis!G6">
      <xdr:nvSpPr>
        <xdr:cNvPr id="33" name="Rectangle: Rounded Corners 32">
          <a:extLst>
            <a:ext uri="{FF2B5EF4-FFF2-40B4-BE49-F238E27FC236}">
              <a16:creationId xmlns:a16="http://schemas.microsoft.com/office/drawing/2014/main" id="{91F4657D-0176-4461-B98F-5CC4133A40B6}"/>
            </a:ext>
          </a:extLst>
        </xdr:cNvPr>
        <xdr:cNvSpPr/>
      </xdr:nvSpPr>
      <xdr:spPr>
        <a:xfrm>
          <a:off x="20320417" y="14722930"/>
          <a:ext cx="2553849" cy="32904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857C818-0A65-4191-A0B0-0BE6D7946013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1,761,100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36</xdr:col>
      <xdr:colOff>48246</xdr:colOff>
      <xdr:row>84</xdr:row>
      <xdr:rowOff>103910</xdr:rowOff>
    </xdr:from>
    <xdr:to>
      <xdr:col>39</xdr:col>
      <xdr:colOff>221425</xdr:colOff>
      <xdr:row>86</xdr:row>
      <xdr:rowOff>86591</xdr:rowOff>
    </xdr:to>
    <xdr:sp macro="" textlink="Analysis!F7">
      <xdr:nvSpPr>
        <xdr:cNvPr id="35" name="Rectangle: Rounded Corners 34">
          <a:extLst>
            <a:ext uri="{FF2B5EF4-FFF2-40B4-BE49-F238E27FC236}">
              <a16:creationId xmlns:a16="http://schemas.microsoft.com/office/drawing/2014/main" id="{42581453-07E4-4F8B-AD7B-C13E88A47850}"/>
            </a:ext>
          </a:extLst>
        </xdr:cNvPr>
        <xdr:cNvSpPr/>
      </xdr:nvSpPr>
      <xdr:spPr>
        <a:xfrm>
          <a:off x="26051496" y="14255339"/>
          <a:ext cx="275853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EC819446-75E2-43C2-893C-26C60DDC5582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3,254,400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36</xdr:col>
      <xdr:colOff>48244</xdr:colOff>
      <xdr:row>87</xdr:row>
      <xdr:rowOff>0</xdr:rowOff>
    </xdr:from>
    <xdr:to>
      <xdr:col>39</xdr:col>
      <xdr:colOff>221423</xdr:colOff>
      <xdr:row>88</xdr:row>
      <xdr:rowOff>173181</xdr:rowOff>
    </xdr:to>
    <xdr:sp macro="" textlink="Analysis!G7">
      <xdr:nvSpPr>
        <xdr:cNvPr id="37" name="Rectangle: Rounded Corners 36">
          <a:extLst>
            <a:ext uri="{FF2B5EF4-FFF2-40B4-BE49-F238E27FC236}">
              <a16:creationId xmlns:a16="http://schemas.microsoft.com/office/drawing/2014/main" id="{DABCE875-309B-43C7-B94F-4F0DCFD767E8}"/>
            </a:ext>
          </a:extLst>
        </xdr:cNvPr>
        <xdr:cNvSpPr/>
      </xdr:nvSpPr>
      <xdr:spPr>
        <a:xfrm>
          <a:off x="26051494" y="14722929"/>
          <a:ext cx="275853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28DE9BFB-DFE4-4D84-9C52-4079E0D793D7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352,000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44</xdr:col>
      <xdr:colOff>204110</xdr:colOff>
      <xdr:row>84</xdr:row>
      <xdr:rowOff>123951</xdr:rowOff>
    </xdr:from>
    <xdr:to>
      <xdr:col>47</xdr:col>
      <xdr:colOff>149679</xdr:colOff>
      <xdr:row>86</xdr:row>
      <xdr:rowOff>106632</xdr:rowOff>
    </xdr:to>
    <xdr:sp macro="" textlink="Analysis!F8">
      <xdr:nvSpPr>
        <xdr:cNvPr id="39" name="Rectangle: Rounded Corners 38">
          <a:extLst>
            <a:ext uri="{FF2B5EF4-FFF2-40B4-BE49-F238E27FC236}">
              <a16:creationId xmlns:a16="http://schemas.microsoft.com/office/drawing/2014/main" id="{A706EB0A-9977-4A3D-9828-EF53668B51A4}"/>
            </a:ext>
          </a:extLst>
        </xdr:cNvPr>
        <xdr:cNvSpPr/>
      </xdr:nvSpPr>
      <xdr:spPr>
        <a:xfrm>
          <a:off x="32085646" y="14275380"/>
          <a:ext cx="2530926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DC088790-78BE-4AF4-BFE9-D1CE50F2CCCD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10,030,500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44</xdr:col>
      <xdr:colOff>231324</xdr:colOff>
      <xdr:row>87</xdr:row>
      <xdr:rowOff>20041</xdr:rowOff>
    </xdr:from>
    <xdr:to>
      <xdr:col>47</xdr:col>
      <xdr:colOff>149678</xdr:colOff>
      <xdr:row>89</xdr:row>
      <xdr:rowOff>0</xdr:rowOff>
    </xdr:to>
    <xdr:sp macro="" textlink="Analysis!G8">
      <xdr:nvSpPr>
        <xdr:cNvPr id="41" name="Rectangle: Rounded Corners 40">
          <a:extLst>
            <a:ext uri="{FF2B5EF4-FFF2-40B4-BE49-F238E27FC236}">
              <a16:creationId xmlns:a16="http://schemas.microsoft.com/office/drawing/2014/main" id="{DEA0AF34-AA28-4B98-8E16-97655EED8FF7}"/>
            </a:ext>
          </a:extLst>
        </xdr:cNvPr>
        <xdr:cNvSpPr/>
      </xdr:nvSpPr>
      <xdr:spPr>
        <a:xfrm>
          <a:off x="32112860" y="14742970"/>
          <a:ext cx="2503711" cy="36095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6CD7C739-CF00-4B1C-9048-F700FC76A8B0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3,459,700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51955</xdr:colOff>
      <xdr:row>56</xdr:row>
      <xdr:rowOff>173182</xdr:rowOff>
    </xdr:from>
    <xdr:to>
      <xdr:col>47</xdr:col>
      <xdr:colOff>554182</xdr:colOff>
      <xdr:row>61</xdr:row>
      <xdr:rowOff>-1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8420F41B-5799-45BB-8723-7E529F6D2856}"/>
            </a:ext>
          </a:extLst>
        </xdr:cNvPr>
        <xdr:cNvSpPr/>
      </xdr:nvSpPr>
      <xdr:spPr>
        <a:xfrm>
          <a:off x="3688773" y="4191000"/>
          <a:ext cx="18686318" cy="813954"/>
        </a:xfrm>
        <a:prstGeom prst="roundRect">
          <a:avLst/>
        </a:prstGeom>
        <a:solidFill>
          <a:schemeClr val="accent6">
            <a:lumMod val="50000"/>
          </a:schemeClr>
        </a:solidFill>
        <a:ln w="19050">
          <a:solidFill>
            <a:schemeClr val="tx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 i="1">
              <a:solidFill>
                <a:schemeClr val="bg1"/>
              </a:solidFill>
            </a:rPr>
            <a:t>CATEGORY</a:t>
          </a:r>
          <a:r>
            <a:rPr lang="en-US" sz="3600" b="1" i="1" baseline="0">
              <a:solidFill>
                <a:schemeClr val="bg1"/>
              </a:solidFill>
            </a:rPr>
            <a:t> WISE WASTE COLLECTED -&gt; RECYCLED</a:t>
          </a:r>
          <a:endParaRPr lang="en-US" sz="3600" b="1" i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20</xdr:col>
      <xdr:colOff>155876</xdr:colOff>
      <xdr:row>13</xdr:row>
      <xdr:rowOff>19756</xdr:rowOff>
    </xdr:from>
    <xdr:to>
      <xdr:col>28</xdr:col>
      <xdr:colOff>357124</xdr:colOff>
      <xdr:row>29</xdr:row>
      <xdr:rowOff>155864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7709353-F462-4289-BC6A-F4BE5C39A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7176" y="591256"/>
          <a:ext cx="6144848" cy="3184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727363</xdr:colOff>
      <xdr:row>13</xdr:row>
      <xdr:rowOff>19756</xdr:rowOff>
    </xdr:from>
    <xdr:to>
      <xdr:col>12</xdr:col>
      <xdr:colOff>101275</xdr:colOff>
      <xdr:row>29</xdr:row>
      <xdr:rowOff>155864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E16F5DA-156D-44BA-9F4A-8ACD0F385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363" y="591256"/>
          <a:ext cx="6117612" cy="3184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512617</xdr:colOff>
      <xdr:row>13</xdr:row>
      <xdr:rowOff>19756</xdr:rowOff>
    </xdr:from>
    <xdr:to>
      <xdr:col>44</xdr:col>
      <xdr:colOff>749852</xdr:colOff>
      <xdr:row>29</xdr:row>
      <xdr:rowOff>155864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09D93B-0D6F-49F6-98E0-D03CB8CE7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3017" y="591256"/>
          <a:ext cx="6142735" cy="3184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848590</xdr:colOff>
      <xdr:row>19</xdr:row>
      <xdr:rowOff>23813</xdr:rowOff>
    </xdr:from>
    <xdr:to>
      <xdr:col>8</xdr:col>
      <xdr:colOff>107372</xdr:colOff>
      <xdr:row>24</xdr:row>
      <xdr:rowOff>58449</xdr:rowOff>
    </xdr:to>
    <xdr:sp macro="" textlink="Analysis!C2">
      <xdr:nvSpPr>
        <xdr:cNvPr id="48" name="Rectangle: Rounded Corners 47">
          <a:extLst>
            <a:ext uri="{FF2B5EF4-FFF2-40B4-BE49-F238E27FC236}">
              <a16:creationId xmlns:a16="http://schemas.microsoft.com/office/drawing/2014/main" id="{94721880-DC1D-4412-9FFF-5DF9B47B5FE2}"/>
            </a:ext>
          </a:extLst>
        </xdr:cNvPr>
        <xdr:cNvSpPr/>
      </xdr:nvSpPr>
      <xdr:spPr>
        <a:xfrm>
          <a:off x="3206028" y="3643313"/>
          <a:ext cx="2735407" cy="98713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BFF58483-A0F0-46FB-8615-A62D1262B53B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96,900,085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(in Tonnes)</a:t>
          </a:r>
          <a:endParaRPr lang="en-US" sz="2400" b="1"/>
        </a:p>
      </xdr:txBody>
    </xdr:sp>
    <xdr:clientData/>
  </xdr:twoCellAnchor>
  <xdr:twoCellAnchor>
    <xdr:from>
      <xdr:col>21</xdr:col>
      <xdr:colOff>124679</xdr:colOff>
      <xdr:row>19</xdr:row>
      <xdr:rowOff>2441</xdr:rowOff>
    </xdr:from>
    <xdr:to>
      <xdr:col>25</xdr:col>
      <xdr:colOff>223157</xdr:colOff>
      <xdr:row>24</xdr:row>
      <xdr:rowOff>37077</xdr:rowOff>
    </xdr:to>
    <xdr:sp macro="" textlink="Analysis!C3">
      <xdr:nvSpPr>
        <xdr:cNvPr id="49" name="Rectangle: Rounded Corners 48">
          <a:extLst>
            <a:ext uri="{FF2B5EF4-FFF2-40B4-BE49-F238E27FC236}">
              <a16:creationId xmlns:a16="http://schemas.microsoft.com/office/drawing/2014/main" id="{86B4A3AF-C0CC-49B5-8962-AF1E502CCBBC}"/>
            </a:ext>
          </a:extLst>
        </xdr:cNvPr>
        <xdr:cNvSpPr/>
      </xdr:nvSpPr>
      <xdr:spPr>
        <a:xfrm>
          <a:off x="15150367" y="3621941"/>
          <a:ext cx="2884540" cy="98713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D57D2EA3-E65E-437F-B756-635BEC8AD7D5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55,351,372</a:t>
          </a:fld>
          <a:endParaRPr lang="en-US" sz="2800">
            <a:effectLst/>
          </a:endParaRPr>
        </a:p>
        <a:p>
          <a:pPr algn="ctr"/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(in Tonnes)</a:t>
          </a:r>
          <a:endParaRPr lang="en-US" sz="1400">
            <a:effectLst/>
          </a:endParaRPr>
        </a:p>
        <a:p>
          <a:pPr algn="ctr"/>
          <a:endParaRPr lang="en-US" sz="2800" b="1"/>
        </a:p>
      </xdr:txBody>
    </xdr:sp>
    <xdr:clientData/>
  </xdr:twoCellAnchor>
  <xdr:twoCellAnchor>
    <xdr:from>
      <xdr:col>37</xdr:col>
      <xdr:colOff>782784</xdr:colOff>
      <xdr:row>19</xdr:row>
      <xdr:rowOff>22791</xdr:rowOff>
    </xdr:from>
    <xdr:to>
      <xdr:col>42</xdr:col>
      <xdr:colOff>57151</xdr:colOff>
      <xdr:row>24</xdr:row>
      <xdr:rowOff>57427</xdr:rowOff>
    </xdr:to>
    <xdr:sp macro="" textlink="Analysis!C4">
      <xdr:nvSpPr>
        <xdr:cNvPr id="50" name="Rectangle: Rounded Corners 49">
          <a:extLst>
            <a:ext uri="{FF2B5EF4-FFF2-40B4-BE49-F238E27FC236}">
              <a16:creationId xmlns:a16="http://schemas.microsoft.com/office/drawing/2014/main" id="{517891B1-8F24-440D-BFD5-14EF08822AF3}"/>
            </a:ext>
          </a:extLst>
        </xdr:cNvPr>
        <xdr:cNvSpPr/>
      </xdr:nvSpPr>
      <xdr:spPr>
        <a:xfrm>
          <a:off x="27548034" y="3642291"/>
          <a:ext cx="2560492" cy="98713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92D5E2B1-4926-4DAF-8968-F737049D92D7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41,593,400</a:t>
          </a:fld>
          <a:endParaRPr lang="en-US" sz="2800">
            <a:effectLst/>
          </a:endParaRPr>
        </a:p>
        <a:p>
          <a:pPr algn="ctr"/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(in Tonnes)</a:t>
          </a:r>
          <a:endParaRPr lang="en-US" sz="1400">
            <a:effectLst/>
          </a:endParaRPr>
        </a:p>
      </xdr:txBody>
    </xdr:sp>
    <xdr:clientData/>
  </xdr:twoCellAnchor>
  <xdr:twoCellAnchor>
    <xdr:from>
      <xdr:col>4</xdr:col>
      <xdr:colOff>400049</xdr:colOff>
      <xdr:row>14</xdr:row>
      <xdr:rowOff>31173</xdr:rowOff>
    </xdr:from>
    <xdr:to>
      <xdr:col>9</xdr:col>
      <xdr:colOff>252412</xdr:colOff>
      <xdr:row>17</xdr:row>
      <xdr:rowOff>173182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15C960CC-A68C-454E-9851-EC1A265222B0}"/>
            </a:ext>
          </a:extLst>
        </xdr:cNvPr>
        <xdr:cNvSpPr/>
      </xdr:nvSpPr>
      <xdr:spPr>
        <a:xfrm>
          <a:off x="2757487" y="2698173"/>
          <a:ext cx="3519488" cy="713509"/>
        </a:xfrm>
        <a:prstGeom prst="roundRect">
          <a:avLst/>
        </a:prstGeom>
        <a:solidFill>
          <a:schemeClr val="accent3">
            <a:lumMod val="5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Total</a:t>
          </a:r>
          <a:r>
            <a:rPr lang="en-US" sz="2800" b="1" baseline="0">
              <a:solidFill>
                <a:schemeClr val="bg1"/>
              </a:solidFill>
            </a:rPr>
            <a:t> Waste Collected</a:t>
          </a:r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725183</xdr:colOff>
      <xdr:row>14</xdr:row>
      <xdr:rowOff>27709</xdr:rowOff>
    </xdr:from>
    <xdr:to>
      <xdr:col>25</xdr:col>
      <xdr:colOff>481693</xdr:colOff>
      <xdr:row>17</xdr:row>
      <xdr:rowOff>169718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BE0B5CB-2679-4906-8E4D-A55C4750840D}"/>
            </a:ext>
          </a:extLst>
        </xdr:cNvPr>
        <xdr:cNvSpPr/>
      </xdr:nvSpPr>
      <xdr:spPr>
        <a:xfrm>
          <a:off x="14845996" y="2694709"/>
          <a:ext cx="3447447" cy="713509"/>
        </a:xfrm>
        <a:prstGeom prst="roundRect">
          <a:avLst/>
        </a:prstGeom>
        <a:solidFill>
          <a:schemeClr val="accent3">
            <a:lumMod val="5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Total</a:t>
          </a:r>
          <a:r>
            <a:rPr lang="en-US" sz="2800" b="1" baseline="0">
              <a:solidFill>
                <a:schemeClr val="bg1"/>
              </a:solidFill>
            </a:rPr>
            <a:t> Waste Recycled</a:t>
          </a:r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119062</xdr:colOff>
      <xdr:row>14</xdr:row>
      <xdr:rowOff>47622</xdr:rowOff>
    </xdr:from>
    <xdr:to>
      <xdr:col>42</xdr:col>
      <xdr:colOff>396648</xdr:colOff>
      <xdr:row>18</xdr:row>
      <xdr:rowOff>95249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3F8C0720-A58D-478C-BC7C-19B590F113A3}"/>
            </a:ext>
          </a:extLst>
        </xdr:cNvPr>
        <xdr:cNvSpPr/>
      </xdr:nvSpPr>
      <xdr:spPr>
        <a:xfrm>
          <a:off x="26884312" y="2714622"/>
          <a:ext cx="3563711" cy="809627"/>
        </a:xfrm>
        <a:prstGeom prst="roundRect">
          <a:avLst/>
        </a:prstGeom>
        <a:solidFill>
          <a:schemeClr val="accent3">
            <a:lumMod val="5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Total</a:t>
          </a:r>
          <a:r>
            <a:rPr lang="en-US" sz="2400" b="1" baseline="0">
              <a:solidFill>
                <a:schemeClr val="bg1"/>
              </a:solidFill>
            </a:rPr>
            <a:t> Waste-to-Landfill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46862</xdr:colOff>
      <xdr:row>91</xdr:row>
      <xdr:rowOff>17319</xdr:rowOff>
    </xdr:from>
    <xdr:to>
      <xdr:col>8</xdr:col>
      <xdr:colOff>15690</xdr:colOff>
      <xdr:row>93</xdr:row>
      <xdr:rowOff>51955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50D3F698-F965-4274-9682-32E46A721CA6}"/>
            </a:ext>
          </a:extLst>
        </xdr:cNvPr>
        <xdr:cNvSpPr/>
      </xdr:nvSpPr>
      <xdr:spPr>
        <a:xfrm>
          <a:off x="203744" y="10539643"/>
          <a:ext cx="5650211" cy="415636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YoY &amp; MoM Comparison</a:t>
          </a:r>
        </a:p>
      </xdr:txBody>
    </xdr:sp>
    <xdr:clientData/>
  </xdr:twoCellAnchor>
  <xdr:twoCellAnchor>
    <xdr:from>
      <xdr:col>9</xdr:col>
      <xdr:colOff>10480</xdr:colOff>
      <xdr:row>91</xdr:row>
      <xdr:rowOff>17319</xdr:rowOff>
    </xdr:from>
    <xdr:to>
      <xdr:col>16</xdr:col>
      <xdr:colOff>7251</xdr:colOff>
      <xdr:row>93</xdr:row>
      <xdr:rowOff>51955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0D2BD0D4-3004-4003-A4C6-E5299EE8FE3D}"/>
            </a:ext>
          </a:extLst>
        </xdr:cNvPr>
        <xdr:cNvSpPr/>
      </xdr:nvSpPr>
      <xdr:spPr>
        <a:xfrm>
          <a:off x="6050451" y="10539643"/>
          <a:ext cx="5678153" cy="415636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YoY &amp; MoM Comparison</a:t>
          </a:r>
        </a:p>
      </xdr:txBody>
    </xdr:sp>
    <xdr:clientData/>
  </xdr:twoCellAnchor>
  <xdr:twoCellAnchor>
    <xdr:from>
      <xdr:col>17</xdr:col>
      <xdr:colOff>26468</xdr:colOff>
      <xdr:row>91</xdr:row>
      <xdr:rowOff>26390</xdr:rowOff>
    </xdr:from>
    <xdr:to>
      <xdr:col>24</xdr:col>
      <xdr:colOff>8684</xdr:colOff>
      <xdr:row>93</xdr:row>
      <xdr:rowOff>51955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B27CF605-1D99-499D-8629-B47521253A77}"/>
            </a:ext>
          </a:extLst>
        </xdr:cNvPr>
        <xdr:cNvSpPr/>
      </xdr:nvSpPr>
      <xdr:spPr>
        <a:xfrm>
          <a:off x="10209559" y="10573163"/>
          <a:ext cx="4779352" cy="406565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YoY &amp; MoM Comparison</a:t>
          </a:r>
        </a:p>
      </xdr:txBody>
    </xdr:sp>
    <xdr:clientData/>
  </xdr:twoCellAnchor>
  <xdr:twoCellAnchor>
    <xdr:from>
      <xdr:col>25</xdr:col>
      <xdr:colOff>13075</xdr:colOff>
      <xdr:row>91</xdr:row>
      <xdr:rowOff>16990</xdr:rowOff>
    </xdr:from>
    <xdr:to>
      <xdr:col>31</xdr:col>
      <xdr:colOff>896470</xdr:colOff>
      <xdr:row>93</xdr:row>
      <xdr:rowOff>51955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53B33F54-F9D6-49D3-A93B-BBD4B9AF16C5}"/>
            </a:ext>
          </a:extLst>
        </xdr:cNvPr>
        <xdr:cNvSpPr/>
      </xdr:nvSpPr>
      <xdr:spPr>
        <a:xfrm>
          <a:off x="17852840" y="10539314"/>
          <a:ext cx="5657101" cy="415965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YoY &amp; MoM Comparison</a:t>
          </a:r>
        </a:p>
      </xdr:txBody>
    </xdr:sp>
    <xdr:clientData/>
  </xdr:twoCellAnchor>
  <xdr:twoCellAnchor>
    <xdr:from>
      <xdr:col>32</xdr:col>
      <xdr:colOff>187038</xdr:colOff>
      <xdr:row>91</xdr:row>
      <xdr:rowOff>52389</xdr:rowOff>
    </xdr:from>
    <xdr:to>
      <xdr:col>40</xdr:col>
      <xdr:colOff>0</xdr:colOff>
      <xdr:row>93</xdr:row>
      <xdr:rowOff>51955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E090331A-FC21-4CF6-8FA6-B18FC8C1141E}"/>
            </a:ext>
          </a:extLst>
        </xdr:cNvPr>
        <xdr:cNvSpPr/>
      </xdr:nvSpPr>
      <xdr:spPr>
        <a:xfrm>
          <a:off x="20102947" y="10599162"/>
          <a:ext cx="5216235" cy="380566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YoY &amp; MoM Comparison</a:t>
          </a:r>
        </a:p>
      </xdr:txBody>
    </xdr:sp>
    <xdr:clientData/>
  </xdr:twoCellAnchor>
  <xdr:twoCellAnchor>
    <xdr:from>
      <xdr:col>41</xdr:col>
      <xdr:colOff>14641</xdr:colOff>
      <xdr:row>91</xdr:row>
      <xdr:rowOff>17319</xdr:rowOff>
    </xdr:from>
    <xdr:to>
      <xdr:col>47</xdr:col>
      <xdr:colOff>866673</xdr:colOff>
      <xdr:row>93</xdr:row>
      <xdr:rowOff>51955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23A36E85-0160-42A8-BBBD-F1C5D38644ED}"/>
            </a:ext>
          </a:extLst>
        </xdr:cNvPr>
        <xdr:cNvSpPr/>
      </xdr:nvSpPr>
      <xdr:spPr>
        <a:xfrm>
          <a:off x="29586965" y="10539643"/>
          <a:ext cx="5625737" cy="415636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YoY &amp; MoM Comparison</a:t>
          </a:r>
        </a:p>
      </xdr:txBody>
    </xdr:sp>
    <xdr:clientData/>
  </xdr:twoCellAnchor>
  <xdr:twoCellAnchor>
    <xdr:from>
      <xdr:col>1</xdr:col>
      <xdr:colOff>225135</xdr:colOff>
      <xdr:row>129</xdr:row>
      <xdr:rowOff>0</xdr:rowOff>
    </xdr:from>
    <xdr:to>
      <xdr:col>47</xdr:col>
      <xdr:colOff>675407</xdr:colOff>
      <xdr:row>133</xdr:row>
      <xdr:rowOff>7789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7D37C108-EE1F-4140-AD07-AD2BFF071FC3}"/>
            </a:ext>
          </a:extLst>
        </xdr:cNvPr>
        <xdr:cNvSpPr/>
      </xdr:nvSpPr>
      <xdr:spPr>
        <a:xfrm>
          <a:off x="380999" y="17439409"/>
          <a:ext cx="34428544" cy="769789"/>
        </a:xfrm>
        <a:prstGeom prst="roundRect">
          <a:avLst/>
        </a:prstGeom>
        <a:solidFill>
          <a:schemeClr val="accent6">
            <a:lumMod val="50000"/>
          </a:schemeClr>
        </a:solidFill>
        <a:ln w="19050">
          <a:solidFill>
            <a:schemeClr val="tx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 i="1">
              <a:solidFill>
                <a:schemeClr val="bg1"/>
              </a:solidFill>
            </a:rPr>
            <a:t>ZONAL </a:t>
          </a:r>
          <a:r>
            <a:rPr lang="en-US" sz="3600" b="1" i="1">
              <a:solidFill>
                <a:schemeClr val="bg1"/>
              </a:solidFill>
              <a:latin typeface="+mn-lt"/>
              <a:ea typeface="+mn-ea"/>
              <a:cs typeface="+mn-cs"/>
            </a:rPr>
            <a:t>ANALYSIS</a:t>
          </a:r>
          <a:r>
            <a:rPr lang="en-US" sz="3600" b="1" i="1">
              <a:solidFill>
                <a:schemeClr val="bg1"/>
              </a:solidFill>
            </a:rPr>
            <a:t> OF</a:t>
          </a:r>
          <a:r>
            <a:rPr lang="en-US" sz="3600" b="1" i="1" baseline="0">
              <a:solidFill>
                <a:schemeClr val="bg1"/>
              </a:solidFill>
            </a:rPr>
            <a:t> WASTE COLLECTED -&gt; RECYCLED -&gt; TO LANDFILL</a:t>
          </a:r>
          <a:endParaRPr lang="en-US" sz="3600" b="1" i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155863</xdr:colOff>
      <xdr:row>111</xdr:row>
      <xdr:rowOff>180926</xdr:rowOff>
    </xdr:from>
    <xdr:to>
      <xdr:col>8</xdr:col>
      <xdr:colOff>0</xdr:colOff>
      <xdr:row>126</xdr:row>
      <xdr:rowOff>66626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8554DC-B88A-435A-80AE-67D255700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54429</xdr:colOff>
      <xdr:row>111</xdr:row>
      <xdr:rowOff>179296</xdr:rowOff>
    </xdr:from>
    <xdr:to>
      <xdr:col>16</xdr:col>
      <xdr:colOff>0</xdr:colOff>
      <xdr:row>126</xdr:row>
      <xdr:rowOff>64996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4D899C8-5BCA-4273-8926-F4D589366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54429</xdr:colOff>
      <xdr:row>111</xdr:row>
      <xdr:rowOff>188101</xdr:rowOff>
    </xdr:from>
    <xdr:to>
      <xdr:col>23</xdr:col>
      <xdr:colOff>843643</xdr:colOff>
      <xdr:row>126</xdr:row>
      <xdr:rowOff>73801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C5AAC209-46D1-489C-864F-4AF3A99C4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112</xdr:row>
      <xdr:rowOff>11208</xdr:rowOff>
    </xdr:from>
    <xdr:to>
      <xdr:col>31</xdr:col>
      <xdr:colOff>830036</xdr:colOff>
      <xdr:row>126</xdr:row>
      <xdr:rowOff>87408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A026448E-213E-4DD0-BDE6-8488AADC2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0</xdr:colOff>
      <xdr:row>112</xdr:row>
      <xdr:rowOff>11208</xdr:rowOff>
    </xdr:from>
    <xdr:to>
      <xdr:col>39</xdr:col>
      <xdr:colOff>884464</xdr:colOff>
      <xdr:row>126</xdr:row>
      <xdr:rowOff>87408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4B58F1B3-AEBA-48E8-9BAA-578F5C07F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-1</xdr:colOff>
      <xdr:row>112</xdr:row>
      <xdr:rowOff>11208</xdr:rowOff>
    </xdr:from>
    <xdr:to>
      <xdr:col>47</xdr:col>
      <xdr:colOff>775606</xdr:colOff>
      <xdr:row>126</xdr:row>
      <xdr:rowOff>87408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293AE9FD-533C-43E6-B237-280E52F33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175077</xdr:colOff>
      <xdr:row>63</xdr:row>
      <xdr:rowOff>86499</xdr:rowOff>
    </xdr:from>
    <xdr:to>
      <xdr:col>16</xdr:col>
      <xdr:colOff>18728</xdr:colOff>
      <xdr:row>109</xdr:row>
      <xdr:rowOff>29136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A6F0EE70-7FF7-4F3A-94C9-DBDA475918E1}"/>
            </a:ext>
          </a:extLst>
        </xdr:cNvPr>
        <xdr:cNvSpPr/>
      </xdr:nvSpPr>
      <xdr:spPr>
        <a:xfrm>
          <a:off x="6013342" y="5465323"/>
          <a:ext cx="5726739" cy="8537548"/>
        </a:xfrm>
        <a:prstGeom prst="roundRect">
          <a:avLst>
            <a:gd name="adj" fmla="val 457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204220</xdr:colOff>
      <xdr:row>63</xdr:row>
      <xdr:rowOff>86499</xdr:rowOff>
    </xdr:from>
    <xdr:to>
      <xdr:col>24</xdr:col>
      <xdr:colOff>25459</xdr:colOff>
      <xdr:row>109</xdr:row>
      <xdr:rowOff>29136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46ED1A49-BBA1-47F6-B138-AA042BDA38C4}"/>
            </a:ext>
          </a:extLst>
        </xdr:cNvPr>
        <xdr:cNvSpPr/>
      </xdr:nvSpPr>
      <xdr:spPr>
        <a:xfrm>
          <a:off x="11925573" y="5465323"/>
          <a:ext cx="5726739" cy="8537548"/>
        </a:xfrm>
        <a:prstGeom prst="roundRect">
          <a:avLst>
            <a:gd name="adj" fmla="val 457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190500</xdr:colOff>
      <xdr:row>63</xdr:row>
      <xdr:rowOff>86499</xdr:rowOff>
    </xdr:from>
    <xdr:to>
      <xdr:col>32</xdr:col>
      <xdr:colOff>22945</xdr:colOff>
      <xdr:row>109</xdr:row>
      <xdr:rowOff>29136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DD0E3C46-9CEA-4F89-A282-5219C0A3813F}"/>
            </a:ext>
          </a:extLst>
        </xdr:cNvPr>
        <xdr:cNvSpPr/>
      </xdr:nvSpPr>
      <xdr:spPr>
        <a:xfrm>
          <a:off x="17787938" y="12087999"/>
          <a:ext cx="5714132" cy="9658137"/>
        </a:xfrm>
        <a:prstGeom prst="roundRect">
          <a:avLst>
            <a:gd name="adj" fmla="val 457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168088</xdr:colOff>
      <xdr:row>63</xdr:row>
      <xdr:rowOff>86499</xdr:rowOff>
    </xdr:from>
    <xdr:to>
      <xdr:col>40</xdr:col>
      <xdr:colOff>22945</xdr:colOff>
      <xdr:row>109</xdr:row>
      <xdr:rowOff>29136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656AA42C-06C3-4B40-9D5B-0032F0008C34}"/>
            </a:ext>
          </a:extLst>
        </xdr:cNvPr>
        <xdr:cNvSpPr/>
      </xdr:nvSpPr>
      <xdr:spPr>
        <a:xfrm>
          <a:off x="23689235" y="5465323"/>
          <a:ext cx="5726739" cy="8537548"/>
        </a:xfrm>
        <a:prstGeom prst="roundRect">
          <a:avLst>
            <a:gd name="adj" fmla="val 457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156884</xdr:colOff>
      <xdr:row>63</xdr:row>
      <xdr:rowOff>86499</xdr:rowOff>
    </xdr:from>
    <xdr:to>
      <xdr:col>48</xdr:col>
      <xdr:colOff>1</xdr:colOff>
      <xdr:row>109</xdr:row>
      <xdr:rowOff>29136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712888B4-8BED-42F7-9369-AB4EF410D701}"/>
            </a:ext>
          </a:extLst>
        </xdr:cNvPr>
        <xdr:cNvSpPr/>
      </xdr:nvSpPr>
      <xdr:spPr>
        <a:xfrm>
          <a:off x="29549913" y="5465323"/>
          <a:ext cx="5703794" cy="8537548"/>
        </a:xfrm>
        <a:prstGeom prst="roundRect">
          <a:avLst>
            <a:gd name="adj" fmla="val 457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40821</xdr:colOff>
      <xdr:row>109</xdr:row>
      <xdr:rowOff>95250</xdr:rowOff>
    </xdr:from>
    <xdr:to>
      <xdr:col>8</xdr:col>
      <xdr:colOff>54427</xdr:colOff>
      <xdr:row>111</xdr:row>
      <xdr:rowOff>136071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72A88C4-67F1-49DF-83AE-D5E4E708AB4E}"/>
            </a:ext>
          </a:extLst>
        </xdr:cNvPr>
        <xdr:cNvSpPr/>
      </xdr:nvSpPr>
      <xdr:spPr>
        <a:xfrm>
          <a:off x="204107" y="14083393"/>
          <a:ext cx="5714999" cy="421821"/>
        </a:xfrm>
        <a:prstGeom prst="roundRect">
          <a:avLst/>
        </a:prstGeom>
        <a:solidFill>
          <a:schemeClr val="accent6">
            <a:lumMod val="50000"/>
          </a:schemeClr>
        </a:solidFill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Growth-Degrowth %age of Construction Waste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29920</xdr:colOff>
      <xdr:row>109</xdr:row>
      <xdr:rowOff>97973</xdr:rowOff>
    </xdr:from>
    <xdr:to>
      <xdr:col>16</xdr:col>
      <xdr:colOff>43526</xdr:colOff>
      <xdr:row>111</xdr:row>
      <xdr:rowOff>138794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303A609E-25FE-45E7-AB3F-2BEEBF851C3A}"/>
            </a:ext>
          </a:extLst>
        </xdr:cNvPr>
        <xdr:cNvSpPr/>
      </xdr:nvSpPr>
      <xdr:spPr>
        <a:xfrm>
          <a:off x="6098706" y="14086116"/>
          <a:ext cx="5714999" cy="421821"/>
        </a:xfrm>
        <a:prstGeom prst="roundRect">
          <a:avLst/>
        </a:prstGeom>
        <a:solidFill>
          <a:schemeClr val="accent6">
            <a:lumMod val="50000"/>
          </a:schemeClr>
        </a:solidFill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Growth-Degrowth %age of Bio-Hazardous Waste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5412</xdr:colOff>
      <xdr:row>109</xdr:row>
      <xdr:rowOff>114303</xdr:rowOff>
    </xdr:from>
    <xdr:to>
      <xdr:col>24</xdr:col>
      <xdr:colOff>19018</xdr:colOff>
      <xdr:row>111</xdr:row>
      <xdr:rowOff>155124</xdr:rowOff>
    </xdr:to>
    <xdr:sp macro="" textlink="">
      <xdr:nvSpPr>
        <xdr:cNvPr id="82" name="Rectangle: Rounded Corners 81">
          <a:extLst>
            <a:ext uri="{FF2B5EF4-FFF2-40B4-BE49-F238E27FC236}">
              <a16:creationId xmlns:a16="http://schemas.microsoft.com/office/drawing/2014/main" id="{F236731E-FACC-40AE-90B8-750946E044ED}"/>
            </a:ext>
          </a:extLst>
        </xdr:cNvPr>
        <xdr:cNvSpPr/>
      </xdr:nvSpPr>
      <xdr:spPr>
        <a:xfrm>
          <a:off x="12006912" y="14102446"/>
          <a:ext cx="5714999" cy="421821"/>
        </a:xfrm>
        <a:prstGeom prst="roundRect">
          <a:avLst/>
        </a:prstGeom>
        <a:solidFill>
          <a:schemeClr val="accent6">
            <a:lumMod val="50000"/>
          </a:schemeClr>
        </a:solidFill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Growth-Degrowth %age of E-Waste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157811</xdr:colOff>
      <xdr:row>109</xdr:row>
      <xdr:rowOff>117025</xdr:rowOff>
    </xdr:from>
    <xdr:to>
      <xdr:col>31</xdr:col>
      <xdr:colOff>878989</xdr:colOff>
      <xdr:row>111</xdr:row>
      <xdr:rowOff>157846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2EBE6E52-628D-4E45-B8D2-0878A251DFD0}"/>
            </a:ext>
          </a:extLst>
        </xdr:cNvPr>
        <xdr:cNvSpPr/>
      </xdr:nvSpPr>
      <xdr:spPr>
        <a:xfrm>
          <a:off x="17860704" y="14105168"/>
          <a:ext cx="5714999" cy="421821"/>
        </a:xfrm>
        <a:prstGeom prst="roundRect">
          <a:avLst/>
        </a:prstGeom>
        <a:solidFill>
          <a:schemeClr val="accent6">
            <a:lumMod val="50000"/>
          </a:schemeClr>
        </a:solidFill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Growth-Degrowth %age of Industrial Waste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32</xdr:col>
      <xdr:colOff>163286</xdr:colOff>
      <xdr:row>109</xdr:row>
      <xdr:rowOff>136072</xdr:rowOff>
    </xdr:from>
    <xdr:to>
      <xdr:col>39</xdr:col>
      <xdr:colOff>898071</xdr:colOff>
      <xdr:row>111</xdr:row>
      <xdr:rowOff>176893</xdr:rowOff>
    </xdr:to>
    <xdr:sp macro="" textlink="">
      <xdr:nvSpPr>
        <xdr:cNvPr id="84" name="Rectangle: Rounded Corners 83">
          <a:extLst>
            <a:ext uri="{FF2B5EF4-FFF2-40B4-BE49-F238E27FC236}">
              <a16:creationId xmlns:a16="http://schemas.microsoft.com/office/drawing/2014/main" id="{3FE75B9C-1F46-445F-BCFE-289439C4BBD2}"/>
            </a:ext>
          </a:extLst>
        </xdr:cNvPr>
        <xdr:cNvSpPr/>
      </xdr:nvSpPr>
      <xdr:spPr>
        <a:xfrm>
          <a:off x="23771679" y="14124215"/>
          <a:ext cx="5714999" cy="421821"/>
        </a:xfrm>
        <a:prstGeom prst="roundRect">
          <a:avLst/>
        </a:prstGeom>
        <a:solidFill>
          <a:schemeClr val="accent6">
            <a:lumMod val="50000"/>
          </a:schemeClr>
        </a:solidFill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Growth-Degrowth %age of Non-Biodegradable Waste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40</xdr:col>
      <xdr:colOff>149679</xdr:colOff>
      <xdr:row>109</xdr:row>
      <xdr:rowOff>136072</xdr:rowOff>
    </xdr:from>
    <xdr:to>
      <xdr:col>47</xdr:col>
      <xdr:colOff>843643</xdr:colOff>
      <xdr:row>111</xdr:row>
      <xdr:rowOff>176893</xdr:rowOff>
    </xdr:to>
    <xdr:sp macro="" textlink="">
      <xdr:nvSpPr>
        <xdr:cNvPr id="85" name="Rectangle: Rounded Corners 84">
          <a:extLst>
            <a:ext uri="{FF2B5EF4-FFF2-40B4-BE49-F238E27FC236}">
              <a16:creationId xmlns:a16="http://schemas.microsoft.com/office/drawing/2014/main" id="{C244AB58-FB8A-4584-8CF6-3704A6420FD7}"/>
            </a:ext>
          </a:extLst>
        </xdr:cNvPr>
        <xdr:cNvSpPr/>
      </xdr:nvSpPr>
      <xdr:spPr>
        <a:xfrm>
          <a:off x="29649965" y="14124215"/>
          <a:ext cx="5660571" cy="421821"/>
        </a:xfrm>
        <a:prstGeom prst="roundRect">
          <a:avLst/>
        </a:prstGeom>
        <a:solidFill>
          <a:schemeClr val="accent6">
            <a:lumMod val="50000"/>
          </a:schemeClr>
        </a:solidFill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Growth-Degrowth %age of Organic Waste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80102</xdr:colOff>
      <xdr:row>135</xdr:row>
      <xdr:rowOff>0</xdr:rowOff>
    </xdr:from>
    <xdr:to>
      <xdr:col>10</xdr:col>
      <xdr:colOff>547693</xdr:colOff>
      <xdr:row>153</xdr:row>
      <xdr:rowOff>173183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BF3BADB2-20EF-4C2B-83A8-596C03359320}"/>
            </a:ext>
          </a:extLst>
        </xdr:cNvPr>
        <xdr:cNvSpPr/>
      </xdr:nvSpPr>
      <xdr:spPr>
        <a:xfrm>
          <a:off x="246790" y="18288000"/>
          <a:ext cx="6849341" cy="3602183"/>
        </a:xfrm>
        <a:prstGeom prst="roundRec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3200" b="1"/>
        </a:p>
      </xdr:txBody>
    </xdr:sp>
    <xdr:clientData/>
  </xdr:twoCellAnchor>
  <xdr:twoCellAnchor>
    <xdr:from>
      <xdr:col>1</xdr:col>
      <xdr:colOff>463268</xdr:colOff>
      <xdr:row>136</xdr:row>
      <xdr:rowOff>0</xdr:rowOff>
    </xdr:from>
    <xdr:to>
      <xdr:col>10</xdr:col>
      <xdr:colOff>199165</xdr:colOff>
      <xdr:row>139</xdr:row>
      <xdr:rowOff>86591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C9EE0B91-636F-4298-83E9-8B991008C5E0}"/>
            </a:ext>
          </a:extLst>
        </xdr:cNvPr>
        <xdr:cNvSpPr/>
      </xdr:nvSpPr>
      <xdr:spPr>
        <a:xfrm>
          <a:off x="629956" y="18478500"/>
          <a:ext cx="6117647" cy="658091"/>
        </a:xfrm>
        <a:prstGeom prst="roundRect">
          <a:avLst/>
        </a:prstGeom>
        <a:gradFill>
          <a:gsLst>
            <a:gs pos="0">
              <a:schemeClr val="dk1">
                <a:lumMod val="110000"/>
                <a:satMod val="105000"/>
                <a:tint val="67000"/>
                <a:alpha val="75000"/>
              </a:schemeClr>
            </a:gs>
            <a:gs pos="99000">
              <a:schemeClr val="dk1">
                <a:lumMod val="105000"/>
                <a:satMod val="103000"/>
                <a:tint val="73000"/>
              </a:schemeClr>
            </a:gs>
            <a:gs pos="31000">
              <a:schemeClr val="tx1"/>
            </a:gs>
          </a:gsLst>
          <a:lin ang="5400000" scaled="0"/>
        </a:gra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ZONE A</a:t>
          </a:r>
        </a:p>
      </xdr:txBody>
    </xdr:sp>
    <xdr:clientData/>
  </xdr:twoCellAnchor>
  <xdr:twoCellAnchor>
    <xdr:from>
      <xdr:col>1</xdr:col>
      <xdr:colOff>445949</xdr:colOff>
      <xdr:row>140</xdr:row>
      <xdr:rowOff>34639</xdr:rowOff>
    </xdr:from>
    <xdr:to>
      <xdr:col>10</xdr:col>
      <xdr:colOff>181846</xdr:colOff>
      <xdr:row>153</xdr:row>
      <xdr:rowOff>71436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1D0EEE2C-639E-4C61-A5D8-E048E9A56246}"/>
            </a:ext>
          </a:extLst>
        </xdr:cNvPr>
        <xdr:cNvSpPr/>
      </xdr:nvSpPr>
      <xdr:spPr>
        <a:xfrm>
          <a:off x="612637" y="19275139"/>
          <a:ext cx="6117647" cy="2513297"/>
        </a:xfrm>
        <a:prstGeom prst="roundRect">
          <a:avLst>
            <a:gd name="adj" fmla="val 919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lang="en-US" sz="1800"/>
            <a:t>(in</a:t>
          </a:r>
          <a:r>
            <a:rPr lang="en-US" sz="1800" baseline="0"/>
            <a:t> Tonnes)</a:t>
          </a:r>
          <a:endParaRPr lang="en-US" sz="1100"/>
        </a:p>
      </xdr:txBody>
    </xdr:sp>
    <xdr:clientData/>
  </xdr:twoCellAnchor>
  <xdr:twoCellAnchor>
    <xdr:from>
      <xdr:col>2</xdr:col>
      <xdr:colOff>122969</xdr:colOff>
      <xdr:row>140</xdr:row>
      <xdr:rowOff>173187</xdr:rowOff>
    </xdr:from>
    <xdr:to>
      <xdr:col>4</xdr:col>
      <xdr:colOff>802708</xdr:colOff>
      <xdr:row>143</xdr:row>
      <xdr:rowOff>158136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B77F26BB-87F2-4739-9599-808FA5A9E3CC}"/>
            </a:ext>
          </a:extLst>
        </xdr:cNvPr>
        <xdr:cNvSpPr/>
      </xdr:nvSpPr>
      <xdr:spPr>
        <a:xfrm>
          <a:off x="813532" y="19413687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COLLECTED</a:t>
          </a:r>
        </a:p>
      </xdr:txBody>
    </xdr:sp>
    <xdr:clientData/>
  </xdr:twoCellAnchor>
  <xdr:twoCellAnchor>
    <xdr:from>
      <xdr:col>2</xdr:col>
      <xdr:colOff>122969</xdr:colOff>
      <xdr:row>144</xdr:row>
      <xdr:rowOff>83134</xdr:rowOff>
    </xdr:from>
    <xdr:to>
      <xdr:col>4</xdr:col>
      <xdr:colOff>802708</xdr:colOff>
      <xdr:row>147</xdr:row>
      <xdr:rowOff>68083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17745226-90B3-4BA4-8BE8-3134F737E261}"/>
            </a:ext>
          </a:extLst>
        </xdr:cNvPr>
        <xdr:cNvSpPr/>
      </xdr:nvSpPr>
      <xdr:spPr>
        <a:xfrm>
          <a:off x="813532" y="20085634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RECYCLED</a:t>
          </a:r>
        </a:p>
      </xdr:txBody>
    </xdr:sp>
    <xdr:clientData/>
  </xdr:twoCellAnchor>
  <xdr:twoCellAnchor>
    <xdr:from>
      <xdr:col>2</xdr:col>
      <xdr:colOff>122969</xdr:colOff>
      <xdr:row>147</xdr:row>
      <xdr:rowOff>161924</xdr:rowOff>
    </xdr:from>
    <xdr:to>
      <xdr:col>4</xdr:col>
      <xdr:colOff>802708</xdr:colOff>
      <xdr:row>150</xdr:row>
      <xdr:rowOff>146873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5E4841A5-5DF8-4FDF-A402-E2A9B6A7214B}"/>
            </a:ext>
          </a:extLst>
        </xdr:cNvPr>
        <xdr:cNvSpPr/>
      </xdr:nvSpPr>
      <xdr:spPr>
        <a:xfrm>
          <a:off x="813532" y="20735924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LANDFILL</a:t>
          </a:r>
        </a:p>
      </xdr:txBody>
    </xdr:sp>
    <xdr:clientData/>
  </xdr:twoCellAnchor>
  <xdr:twoCellAnchor>
    <xdr:from>
      <xdr:col>5</xdr:col>
      <xdr:colOff>142882</xdr:colOff>
      <xdr:row>140</xdr:row>
      <xdr:rowOff>166692</xdr:rowOff>
    </xdr:from>
    <xdr:to>
      <xdr:col>9</xdr:col>
      <xdr:colOff>500068</xdr:colOff>
      <xdr:row>143</xdr:row>
      <xdr:rowOff>181782</xdr:rowOff>
    </xdr:to>
    <xdr:sp macro="" textlink="Analysis!$F$14">
      <xdr:nvSpPr>
        <xdr:cNvPr id="91" name="Rectangle: Rounded Corners 90">
          <a:extLst>
            <a:ext uri="{FF2B5EF4-FFF2-40B4-BE49-F238E27FC236}">
              <a16:creationId xmlns:a16="http://schemas.microsoft.com/office/drawing/2014/main" id="{F30A760C-832B-4B9A-BF81-F5B47DD15D1A}"/>
            </a:ext>
          </a:extLst>
        </xdr:cNvPr>
        <xdr:cNvSpPr/>
      </xdr:nvSpPr>
      <xdr:spPr>
        <a:xfrm>
          <a:off x="3405195" y="19407192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E404A7B0-F25E-48F9-BC70-D16C513BD628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7,325,800 </a:t>
          </a:fld>
          <a:endParaRPr lang="en-US" sz="2800" b="1"/>
        </a:p>
      </xdr:txBody>
    </xdr:sp>
    <xdr:clientData/>
  </xdr:twoCellAnchor>
  <xdr:twoCellAnchor>
    <xdr:from>
      <xdr:col>5</xdr:col>
      <xdr:colOff>142882</xdr:colOff>
      <xdr:row>144</xdr:row>
      <xdr:rowOff>80964</xdr:rowOff>
    </xdr:from>
    <xdr:to>
      <xdr:col>9</xdr:col>
      <xdr:colOff>500068</xdr:colOff>
      <xdr:row>147</xdr:row>
      <xdr:rowOff>96054</xdr:rowOff>
    </xdr:to>
    <xdr:sp macro="" textlink="Analysis!$G$14">
      <xdr:nvSpPr>
        <xdr:cNvPr id="92" name="Rectangle: Rounded Corners 91">
          <a:extLst>
            <a:ext uri="{FF2B5EF4-FFF2-40B4-BE49-F238E27FC236}">
              <a16:creationId xmlns:a16="http://schemas.microsoft.com/office/drawing/2014/main" id="{9156A57F-D76A-40B1-A66B-690993642E21}"/>
            </a:ext>
          </a:extLst>
        </xdr:cNvPr>
        <xdr:cNvSpPr/>
      </xdr:nvSpPr>
      <xdr:spPr>
        <a:xfrm>
          <a:off x="3405195" y="20083464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DE12D424-E0BB-4B00-AF5C-90DD773C052F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4,522,900 </a:t>
          </a:fld>
          <a:endParaRPr lang="en-US" sz="2800" b="1"/>
        </a:p>
      </xdr:txBody>
    </xdr:sp>
    <xdr:clientData/>
  </xdr:twoCellAnchor>
  <xdr:twoCellAnchor>
    <xdr:from>
      <xdr:col>5</xdr:col>
      <xdr:colOff>142882</xdr:colOff>
      <xdr:row>147</xdr:row>
      <xdr:rowOff>161924</xdr:rowOff>
    </xdr:from>
    <xdr:to>
      <xdr:col>9</xdr:col>
      <xdr:colOff>500068</xdr:colOff>
      <xdr:row>150</xdr:row>
      <xdr:rowOff>177014</xdr:rowOff>
    </xdr:to>
    <xdr:sp macro="" textlink="Analysis!$H$14">
      <xdr:nvSpPr>
        <xdr:cNvPr id="93" name="Rectangle: Rounded Corners 92">
          <a:extLst>
            <a:ext uri="{FF2B5EF4-FFF2-40B4-BE49-F238E27FC236}">
              <a16:creationId xmlns:a16="http://schemas.microsoft.com/office/drawing/2014/main" id="{0E71C72D-4BE7-4F7E-B95C-AF7079C98643}"/>
            </a:ext>
          </a:extLst>
        </xdr:cNvPr>
        <xdr:cNvSpPr/>
      </xdr:nvSpPr>
      <xdr:spPr>
        <a:xfrm>
          <a:off x="3405195" y="20735924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AD82E600-CDBC-4CB3-AAD2-B12091157FC4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2,802,900 </a:t>
          </a:fld>
          <a:endParaRPr lang="en-US" sz="2800" b="1"/>
        </a:p>
      </xdr:txBody>
    </xdr:sp>
    <xdr:clientData/>
  </xdr:twoCellAnchor>
  <xdr:twoCellAnchor>
    <xdr:from>
      <xdr:col>10</xdr:col>
      <xdr:colOff>714920</xdr:colOff>
      <xdr:row>135</xdr:row>
      <xdr:rowOff>0</xdr:rowOff>
    </xdr:from>
    <xdr:to>
      <xdr:col>19</xdr:col>
      <xdr:colOff>825324</xdr:colOff>
      <xdr:row>153</xdr:row>
      <xdr:rowOff>173183</xdr:rowOff>
    </xdr:to>
    <xdr:sp macro="" textlink="">
      <xdr:nvSpPr>
        <xdr:cNvPr id="94" name="Rectangle: Rounded Corners 93">
          <a:extLst>
            <a:ext uri="{FF2B5EF4-FFF2-40B4-BE49-F238E27FC236}">
              <a16:creationId xmlns:a16="http://schemas.microsoft.com/office/drawing/2014/main" id="{7A46301E-BCEF-4867-A1A6-B1061EB761B7}"/>
            </a:ext>
          </a:extLst>
        </xdr:cNvPr>
        <xdr:cNvSpPr/>
      </xdr:nvSpPr>
      <xdr:spPr>
        <a:xfrm>
          <a:off x="7263358" y="18288000"/>
          <a:ext cx="6849341" cy="3602183"/>
        </a:xfrm>
        <a:prstGeom prst="roundRec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3200" b="1"/>
        </a:p>
      </xdr:txBody>
    </xdr:sp>
    <xdr:clientData/>
  </xdr:twoCellAnchor>
  <xdr:twoCellAnchor>
    <xdr:from>
      <xdr:col>11</xdr:col>
      <xdr:colOff>261936</xdr:colOff>
      <xdr:row>136</xdr:row>
      <xdr:rowOff>8661</xdr:rowOff>
    </xdr:from>
    <xdr:to>
      <xdr:col>19</xdr:col>
      <xdr:colOff>464558</xdr:colOff>
      <xdr:row>139</xdr:row>
      <xdr:rowOff>95252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3020E887-E1BD-4773-9818-2B53873482E8}"/>
            </a:ext>
          </a:extLst>
        </xdr:cNvPr>
        <xdr:cNvSpPr/>
      </xdr:nvSpPr>
      <xdr:spPr>
        <a:xfrm>
          <a:off x="7643811" y="18487161"/>
          <a:ext cx="6108122" cy="658091"/>
        </a:xfrm>
        <a:prstGeom prst="roundRect">
          <a:avLst/>
        </a:prstGeom>
        <a:gradFill>
          <a:gsLst>
            <a:gs pos="0">
              <a:schemeClr val="dk1">
                <a:lumMod val="110000"/>
                <a:satMod val="105000"/>
                <a:tint val="67000"/>
                <a:alpha val="75000"/>
              </a:schemeClr>
            </a:gs>
            <a:gs pos="99000">
              <a:schemeClr val="dk1">
                <a:lumMod val="105000"/>
                <a:satMod val="103000"/>
                <a:tint val="73000"/>
              </a:schemeClr>
            </a:gs>
            <a:gs pos="31000">
              <a:schemeClr val="tx1"/>
            </a:gs>
          </a:gsLst>
          <a:lin ang="5400000" scaled="0"/>
        </a:gra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ZONE B</a:t>
          </a:r>
        </a:p>
      </xdr:txBody>
    </xdr:sp>
    <xdr:clientData/>
  </xdr:twoCellAnchor>
  <xdr:twoCellAnchor>
    <xdr:from>
      <xdr:col>11</xdr:col>
      <xdr:colOff>244617</xdr:colOff>
      <xdr:row>140</xdr:row>
      <xdr:rowOff>43300</xdr:rowOff>
    </xdr:from>
    <xdr:to>
      <xdr:col>19</xdr:col>
      <xdr:colOff>456764</xdr:colOff>
      <xdr:row>153</xdr:row>
      <xdr:rowOff>80097</xdr:rowOff>
    </xdr:to>
    <xdr:sp macro="" textlink="">
      <xdr:nvSpPr>
        <xdr:cNvPr id="96" name="Rectangle: Rounded Corners 95">
          <a:extLst>
            <a:ext uri="{FF2B5EF4-FFF2-40B4-BE49-F238E27FC236}">
              <a16:creationId xmlns:a16="http://schemas.microsoft.com/office/drawing/2014/main" id="{5EDF0DC1-0D45-49FD-9563-9A3D7082B225}"/>
            </a:ext>
          </a:extLst>
        </xdr:cNvPr>
        <xdr:cNvSpPr/>
      </xdr:nvSpPr>
      <xdr:spPr>
        <a:xfrm>
          <a:off x="7626492" y="19283800"/>
          <a:ext cx="6117647" cy="2513297"/>
        </a:xfrm>
        <a:prstGeom prst="roundRect">
          <a:avLst>
            <a:gd name="adj" fmla="val 919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lang="en-US" sz="1800"/>
            <a:t>(in</a:t>
          </a:r>
          <a:r>
            <a:rPr lang="en-US" sz="1800" baseline="0"/>
            <a:t> Tonnes)</a:t>
          </a:r>
          <a:endParaRPr lang="en-US" sz="1100"/>
        </a:p>
      </xdr:txBody>
    </xdr:sp>
    <xdr:clientData/>
  </xdr:twoCellAnchor>
  <xdr:twoCellAnchor>
    <xdr:from>
      <xdr:col>11</xdr:col>
      <xdr:colOff>445512</xdr:colOff>
      <xdr:row>140</xdr:row>
      <xdr:rowOff>181848</xdr:rowOff>
    </xdr:from>
    <xdr:to>
      <xdr:col>14</xdr:col>
      <xdr:colOff>220376</xdr:colOff>
      <xdr:row>143</xdr:row>
      <xdr:rowOff>166797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05FA867D-4F87-4DFC-B453-35B7717F5696}"/>
            </a:ext>
          </a:extLst>
        </xdr:cNvPr>
        <xdr:cNvSpPr/>
      </xdr:nvSpPr>
      <xdr:spPr>
        <a:xfrm>
          <a:off x="7827387" y="19422348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COLLECTED</a:t>
          </a:r>
        </a:p>
      </xdr:txBody>
    </xdr:sp>
    <xdr:clientData/>
  </xdr:twoCellAnchor>
  <xdr:twoCellAnchor>
    <xdr:from>
      <xdr:col>11</xdr:col>
      <xdr:colOff>445512</xdr:colOff>
      <xdr:row>144</xdr:row>
      <xdr:rowOff>91795</xdr:rowOff>
    </xdr:from>
    <xdr:to>
      <xdr:col>14</xdr:col>
      <xdr:colOff>220376</xdr:colOff>
      <xdr:row>147</xdr:row>
      <xdr:rowOff>76744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DE021CC5-72F8-4FE9-81BA-796552B81E5C}"/>
            </a:ext>
          </a:extLst>
        </xdr:cNvPr>
        <xdr:cNvSpPr/>
      </xdr:nvSpPr>
      <xdr:spPr>
        <a:xfrm>
          <a:off x="7827387" y="20094295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RECYCLED</a:t>
          </a:r>
        </a:p>
      </xdr:txBody>
    </xdr:sp>
    <xdr:clientData/>
  </xdr:twoCellAnchor>
  <xdr:twoCellAnchor>
    <xdr:from>
      <xdr:col>11</xdr:col>
      <xdr:colOff>445512</xdr:colOff>
      <xdr:row>147</xdr:row>
      <xdr:rowOff>170585</xdr:rowOff>
    </xdr:from>
    <xdr:to>
      <xdr:col>14</xdr:col>
      <xdr:colOff>220376</xdr:colOff>
      <xdr:row>150</xdr:row>
      <xdr:rowOff>155534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6ED65683-306A-40C9-8290-CC52EA876377}"/>
            </a:ext>
          </a:extLst>
        </xdr:cNvPr>
        <xdr:cNvSpPr/>
      </xdr:nvSpPr>
      <xdr:spPr>
        <a:xfrm>
          <a:off x="7827387" y="20744585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LANDFILL</a:t>
          </a:r>
        </a:p>
      </xdr:txBody>
    </xdr:sp>
    <xdr:clientData/>
  </xdr:twoCellAnchor>
  <xdr:twoCellAnchor>
    <xdr:from>
      <xdr:col>14</xdr:col>
      <xdr:colOff>465425</xdr:colOff>
      <xdr:row>140</xdr:row>
      <xdr:rowOff>175353</xdr:rowOff>
    </xdr:from>
    <xdr:to>
      <xdr:col>19</xdr:col>
      <xdr:colOff>251111</xdr:colOff>
      <xdr:row>143</xdr:row>
      <xdr:rowOff>190443</xdr:rowOff>
    </xdr:to>
    <xdr:sp macro="" textlink="Analysis!$F$15">
      <xdr:nvSpPr>
        <xdr:cNvPr id="100" name="Rectangle: Rounded Corners 99">
          <a:extLst>
            <a:ext uri="{FF2B5EF4-FFF2-40B4-BE49-F238E27FC236}">
              <a16:creationId xmlns:a16="http://schemas.microsoft.com/office/drawing/2014/main" id="{C232B58F-9BC1-4836-A8F0-86A771A559E6}"/>
            </a:ext>
          </a:extLst>
        </xdr:cNvPr>
        <xdr:cNvSpPr/>
      </xdr:nvSpPr>
      <xdr:spPr>
        <a:xfrm>
          <a:off x="10419050" y="19415853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1D59F40B-496D-4385-A0B3-37B3C427B37F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6,323,100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465425</xdr:colOff>
      <xdr:row>144</xdr:row>
      <xdr:rowOff>89625</xdr:rowOff>
    </xdr:from>
    <xdr:to>
      <xdr:col>19</xdr:col>
      <xdr:colOff>251111</xdr:colOff>
      <xdr:row>147</xdr:row>
      <xdr:rowOff>104715</xdr:rowOff>
    </xdr:to>
    <xdr:sp macro="" textlink="Analysis!$G$15">
      <xdr:nvSpPr>
        <xdr:cNvPr id="101" name="Rectangle: Rounded Corners 100">
          <a:extLst>
            <a:ext uri="{FF2B5EF4-FFF2-40B4-BE49-F238E27FC236}">
              <a16:creationId xmlns:a16="http://schemas.microsoft.com/office/drawing/2014/main" id="{A60D2D4C-A122-4F43-B332-3FC7E7F1291C}"/>
            </a:ext>
          </a:extLst>
        </xdr:cNvPr>
        <xdr:cNvSpPr/>
      </xdr:nvSpPr>
      <xdr:spPr>
        <a:xfrm>
          <a:off x="10419050" y="20092125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F7FC71C4-DD1F-4ECB-94B9-913A1A0A3361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3,117,900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20</xdr:col>
      <xdr:colOff>159113</xdr:colOff>
      <xdr:row>135</xdr:row>
      <xdr:rowOff>0</xdr:rowOff>
    </xdr:from>
    <xdr:to>
      <xdr:col>29</xdr:col>
      <xdr:colOff>221892</xdr:colOff>
      <xdr:row>153</xdr:row>
      <xdr:rowOff>173183</xdr:rowOff>
    </xdr:to>
    <xdr:sp macro="" textlink="">
      <xdr:nvSpPr>
        <xdr:cNvPr id="103" name="Rectangle: Rounded Corners 102">
          <a:extLst>
            <a:ext uri="{FF2B5EF4-FFF2-40B4-BE49-F238E27FC236}">
              <a16:creationId xmlns:a16="http://schemas.microsoft.com/office/drawing/2014/main" id="{01D6B6FE-7377-40E6-B7EE-38C2E7B5CE14}"/>
            </a:ext>
          </a:extLst>
        </xdr:cNvPr>
        <xdr:cNvSpPr/>
      </xdr:nvSpPr>
      <xdr:spPr>
        <a:xfrm>
          <a:off x="14279926" y="18288000"/>
          <a:ext cx="6849341" cy="3602183"/>
        </a:xfrm>
        <a:prstGeom prst="roundRec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3200" b="1"/>
        </a:p>
      </xdr:txBody>
    </xdr:sp>
    <xdr:clientData/>
  </xdr:twoCellAnchor>
  <xdr:twoCellAnchor>
    <xdr:from>
      <xdr:col>29</xdr:col>
      <xdr:colOff>389119</xdr:colOff>
      <xdr:row>135</xdr:row>
      <xdr:rowOff>0</xdr:rowOff>
    </xdr:from>
    <xdr:to>
      <xdr:col>38</xdr:col>
      <xdr:colOff>547147</xdr:colOff>
      <xdr:row>153</xdr:row>
      <xdr:rowOff>173183</xdr:rowOff>
    </xdr:to>
    <xdr:sp macro="" textlink="">
      <xdr:nvSpPr>
        <xdr:cNvPr id="104" name="Rectangle: Rounded Corners 103">
          <a:extLst>
            <a:ext uri="{FF2B5EF4-FFF2-40B4-BE49-F238E27FC236}">
              <a16:creationId xmlns:a16="http://schemas.microsoft.com/office/drawing/2014/main" id="{0412E2A8-3E07-41D7-A0FD-1565DC482C3A}"/>
            </a:ext>
          </a:extLst>
        </xdr:cNvPr>
        <xdr:cNvSpPr/>
      </xdr:nvSpPr>
      <xdr:spPr>
        <a:xfrm>
          <a:off x="21296494" y="18288000"/>
          <a:ext cx="6849341" cy="3602183"/>
        </a:xfrm>
        <a:prstGeom prst="roundRec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3200" b="1"/>
        </a:p>
      </xdr:txBody>
    </xdr:sp>
    <xdr:clientData/>
  </xdr:twoCellAnchor>
  <xdr:twoCellAnchor>
    <xdr:from>
      <xdr:col>38</xdr:col>
      <xdr:colOff>714375</xdr:colOff>
      <xdr:row>135</xdr:row>
      <xdr:rowOff>0</xdr:rowOff>
    </xdr:from>
    <xdr:to>
      <xdr:col>47</xdr:col>
      <xdr:colOff>872404</xdr:colOff>
      <xdr:row>153</xdr:row>
      <xdr:rowOff>173183</xdr:rowOff>
    </xdr:to>
    <xdr:sp macro="" textlink="">
      <xdr:nvSpPr>
        <xdr:cNvPr id="105" name="Rectangle: Rounded Corners 104">
          <a:extLst>
            <a:ext uri="{FF2B5EF4-FFF2-40B4-BE49-F238E27FC236}">
              <a16:creationId xmlns:a16="http://schemas.microsoft.com/office/drawing/2014/main" id="{D15A1F0B-18A2-4BD3-85FA-B16DC8C5D5C4}"/>
            </a:ext>
          </a:extLst>
        </xdr:cNvPr>
        <xdr:cNvSpPr/>
      </xdr:nvSpPr>
      <xdr:spPr>
        <a:xfrm>
          <a:off x="28313063" y="18288000"/>
          <a:ext cx="6849341" cy="3602183"/>
        </a:xfrm>
        <a:prstGeom prst="roundRec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3200" b="1"/>
        </a:p>
      </xdr:txBody>
    </xdr:sp>
    <xdr:clientData/>
  </xdr:twoCellAnchor>
  <xdr:twoCellAnchor>
    <xdr:from>
      <xdr:col>14</xdr:col>
      <xdr:colOff>465425</xdr:colOff>
      <xdr:row>147</xdr:row>
      <xdr:rowOff>170585</xdr:rowOff>
    </xdr:from>
    <xdr:to>
      <xdr:col>19</xdr:col>
      <xdr:colOff>251111</xdr:colOff>
      <xdr:row>150</xdr:row>
      <xdr:rowOff>185675</xdr:rowOff>
    </xdr:to>
    <xdr:sp macro="" textlink="Analysis!$H$15">
      <xdr:nvSpPr>
        <xdr:cNvPr id="102" name="Rectangle: Rounded Corners 101">
          <a:extLst>
            <a:ext uri="{FF2B5EF4-FFF2-40B4-BE49-F238E27FC236}">
              <a16:creationId xmlns:a16="http://schemas.microsoft.com/office/drawing/2014/main" id="{B260411C-8083-4CF0-90D9-B806F15EB06E}"/>
            </a:ext>
          </a:extLst>
        </xdr:cNvPr>
        <xdr:cNvSpPr/>
      </xdr:nvSpPr>
      <xdr:spPr>
        <a:xfrm>
          <a:off x="10419050" y="20744585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CA19A758-70C5-4EC6-B8E4-06368F5F5EF8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3,205,200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20</xdr:col>
      <xdr:colOff>557424</xdr:colOff>
      <xdr:row>135</xdr:row>
      <xdr:rowOff>190496</xdr:rowOff>
    </xdr:from>
    <xdr:to>
      <xdr:col>28</xdr:col>
      <xdr:colOff>783859</xdr:colOff>
      <xdr:row>139</xdr:row>
      <xdr:rowOff>86587</xdr:rowOff>
    </xdr:to>
    <xdr:sp macro="" textlink="">
      <xdr:nvSpPr>
        <xdr:cNvPr id="106" name="Rectangle: Rounded Corners 105">
          <a:extLst>
            <a:ext uri="{FF2B5EF4-FFF2-40B4-BE49-F238E27FC236}">
              <a16:creationId xmlns:a16="http://schemas.microsoft.com/office/drawing/2014/main" id="{CB31AC1D-F7BA-4005-8D57-B5FA1DFEEE2B}"/>
            </a:ext>
          </a:extLst>
        </xdr:cNvPr>
        <xdr:cNvSpPr/>
      </xdr:nvSpPr>
      <xdr:spPr>
        <a:xfrm>
          <a:off x="14678237" y="18478496"/>
          <a:ext cx="6108122" cy="658091"/>
        </a:xfrm>
        <a:prstGeom prst="roundRect">
          <a:avLst/>
        </a:prstGeom>
        <a:gradFill>
          <a:gsLst>
            <a:gs pos="0">
              <a:schemeClr val="dk1">
                <a:lumMod val="110000"/>
                <a:satMod val="105000"/>
                <a:tint val="67000"/>
                <a:alpha val="75000"/>
              </a:schemeClr>
            </a:gs>
            <a:gs pos="99000">
              <a:schemeClr val="dk1">
                <a:lumMod val="105000"/>
                <a:satMod val="103000"/>
                <a:tint val="73000"/>
              </a:schemeClr>
            </a:gs>
            <a:gs pos="31000">
              <a:schemeClr val="tx1"/>
            </a:gs>
          </a:gsLst>
          <a:lin ang="5400000" scaled="0"/>
        </a:gra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ZONE C</a:t>
          </a:r>
        </a:p>
      </xdr:txBody>
    </xdr:sp>
    <xdr:clientData/>
  </xdr:twoCellAnchor>
  <xdr:twoCellAnchor>
    <xdr:from>
      <xdr:col>20</xdr:col>
      <xdr:colOff>540105</xdr:colOff>
      <xdr:row>140</xdr:row>
      <xdr:rowOff>34635</xdr:rowOff>
    </xdr:from>
    <xdr:to>
      <xdr:col>28</xdr:col>
      <xdr:colOff>776065</xdr:colOff>
      <xdr:row>153</xdr:row>
      <xdr:rowOff>71432</xdr:rowOff>
    </xdr:to>
    <xdr:sp macro="" textlink="">
      <xdr:nvSpPr>
        <xdr:cNvPr id="107" name="Rectangle: Rounded Corners 106">
          <a:extLst>
            <a:ext uri="{FF2B5EF4-FFF2-40B4-BE49-F238E27FC236}">
              <a16:creationId xmlns:a16="http://schemas.microsoft.com/office/drawing/2014/main" id="{93FC69C3-22F4-4F19-97B1-5BCDCF5FA6D5}"/>
            </a:ext>
          </a:extLst>
        </xdr:cNvPr>
        <xdr:cNvSpPr/>
      </xdr:nvSpPr>
      <xdr:spPr>
        <a:xfrm>
          <a:off x="14660918" y="19275135"/>
          <a:ext cx="6117647" cy="2513297"/>
        </a:xfrm>
        <a:prstGeom prst="roundRect">
          <a:avLst>
            <a:gd name="adj" fmla="val 919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lang="en-US" sz="1800"/>
            <a:t>(in</a:t>
          </a:r>
          <a:r>
            <a:rPr lang="en-US" sz="1800" baseline="0"/>
            <a:t> Tonnes)</a:t>
          </a:r>
          <a:endParaRPr lang="en-US" sz="1100"/>
        </a:p>
      </xdr:txBody>
    </xdr:sp>
    <xdr:clientData/>
  </xdr:twoCellAnchor>
  <xdr:twoCellAnchor>
    <xdr:from>
      <xdr:col>20</xdr:col>
      <xdr:colOff>741000</xdr:colOff>
      <xdr:row>140</xdr:row>
      <xdr:rowOff>173183</xdr:rowOff>
    </xdr:from>
    <xdr:to>
      <xdr:col>23</xdr:col>
      <xdr:colOff>515864</xdr:colOff>
      <xdr:row>143</xdr:row>
      <xdr:rowOff>158132</xdr:rowOff>
    </xdr:to>
    <xdr:sp macro="" textlink="">
      <xdr:nvSpPr>
        <xdr:cNvPr id="108" name="Rectangle: Rounded Corners 107">
          <a:extLst>
            <a:ext uri="{FF2B5EF4-FFF2-40B4-BE49-F238E27FC236}">
              <a16:creationId xmlns:a16="http://schemas.microsoft.com/office/drawing/2014/main" id="{545E364D-6610-4936-AAC8-CD58C341E4C9}"/>
            </a:ext>
          </a:extLst>
        </xdr:cNvPr>
        <xdr:cNvSpPr/>
      </xdr:nvSpPr>
      <xdr:spPr>
        <a:xfrm>
          <a:off x="14861813" y="19413683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COLLECTED</a:t>
          </a:r>
        </a:p>
      </xdr:txBody>
    </xdr:sp>
    <xdr:clientData/>
  </xdr:twoCellAnchor>
  <xdr:twoCellAnchor>
    <xdr:from>
      <xdr:col>20</xdr:col>
      <xdr:colOff>741000</xdr:colOff>
      <xdr:row>144</xdr:row>
      <xdr:rowOff>83130</xdr:rowOff>
    </xdr:from>
    <xdr:to>
      <xdr:col>23</xdr:col>
      <xdr:colOff>515864</xdr:colOff>
      <xdr:row>147</xdr:row>
      <xdr:rowOff>68079</xdr:rowOff>
    </xdr:to>
    <xdr:sp macro="" textlink="">
      <xdr:nvSpPr>
        <xdr:cNvPr id="109" name="Rectangle: Rounded Corners 108">
          <a:extLst>
            <a:ext uri="{FF2B5EF4-FFF2-40B4-BE49-F238E27FC236}">
              <a16:creationId xmlns:a16="http://schemas.microsoft.com/office/drawing/2014/main" id="{F28CA1BB-BFAC-4335-9FD7-62C757202B64}"/>
            </a:ext>
          </a:extLst>
        </xdr:cNvPr>
        <xdr:cNvSpPr/>
      </xdr:nvSpPr>
      <xdr:spPr>
        <a:xfrm>
          <a:off x="14861813" y="20085630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RECYCLED</a:t>
          </a:r>
        </a:p>
      </xdr:txBody>
    </xdr:sp>
    <xdr:clientData/>
  </xdr:twoCellAnchor>
  <xdr:twoCellAnchor>
    <xdr:from>
      <xdr:col>20</xdr:col>
      <xdr:colOff>741000</xdr:colOff>
      <xdr:row>147</xdr:row>
      <xdr:rowOff>161920</xdr:rowOff>
    </xdr:from>
    <xdr:to>
      <xdr:col>23</xdr:col>
      <xdr:colOff>515864</xdr:colOff>
      <xdr:row>150</xdr:row>
      <xdr:rowOff>146869</xdr:rowOff>
    </xdr:to>
    <xdr:sp macro="" textlink="">
      <xdr:nvSpPr>
        <xdr:cNvPr id="110" name="Rectangle: Rounded Corners 109">
          <a:extLst>
            <a:ext uri="{FF2B5EF4-FFF2-40B4-BE49-F238E27FC236}">
              <a16:creationId xmlns:a16="http://schemas.microsoft.com/office/drawing/2014/main" id="{9492D625-32DC-4B43-8780-7E7CD569C3F4}"/>
            </a:ext>
          </a:extLst>
        </xdr:cNvPr>
        <xdr:cNvSpPr/>
      </xdr:nvSpPr>
      <xdr:spPr>
        <a:xfrm>
          <a:off x="14861813" y="20735920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LANDFILL</a:t>
          </a:r>
        </a:p>
      </xdr:txBody>
    </xdr:sp>
    <xdr:clientData/>
  </xdr:twoCellAnchor>
  <xdr:twoCellAnchor>
    <xdr:from>
      <xdr:col>23</xdr:col>
      <xdr:colOff>760913</xdr:colOff>
      <xdr:row>140</xdr:row>
      <xdr:rowOff>166688</xdr:rowOff>
    </xdr:from>
    <xdr:to>
      <xdr:col>28</xdr:col>
      <xdr:colOff>570412</xdr:colOff>
      <xdr:row>143</xdr:row>
      <xdr:rowOff>181778</xdr:rowOff>
    </xdr:to>
    <xdr:sp macro="" textlink="Analysis!$F$16">
      <xdr:nvSpPr>
        <xdr:cNvPr id="111" name="Rectangle: Rounded Corners 110">
          <a:extLst>
            <a:ext uri="{FF2B5EF4-FFF2-40B4-BE49-F238E27FC236}">
              <a16:creationId xmlns:a16="http://schemas.microsoft.com/office/drawing/2014/main" id="{1DD1186A-9437-4C1A-9CC5-BC5787E42FA1}"/>
            </a:ext>
          </a:extLst>
        </xdr:cNvPr>
        <xdr:cNvSpPr/>
      </xdr:nvSpPr>
      <xdr:spPr>
        <a:xfrm>
          <a:off x="17453476" y="19407188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FF10A1D6-F801-43F6-A26E-7756E37C08AA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3,143,200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23</xdr:col>
      <xdr:colOff>760913</xdr:colOff>
      <xdr:row>144</xdr:row>
      <xdr:rowOff>80960</xdr:rowOff>
    </xdr:from>
    <xdr:to>
      <xdr:col>28</xdr:col>
      <xdr:colOff>570412</xdr:colOff>
      <xdr:row>147</xdr:row>
      <xdr:rowOff>96050</xdr:rowOff>
    </xdr:to>
    <xdr:sp macro="" textlink="Analysis!$G$16">
      <xdr:nvSpPr>
        <xdr:cNvPr id="112" name="Rectangle: Rounded Corners 111">
          <a:extLst>
            <a:ext uri="{FF2B5EF4-FFF2-40B4-BE49-F238E27FC236}">
              <a16:creationId xmlns:a16="http://schemas.microsoft.com/office/drawing/2014/main" id="{658BD41A-6B89-4300-A3B7-0DC2955B9941}"/>
            </a:ext>
          </a:extLst>
        </xdr:cNvPr>
        <xdr:cNvSpPr/>
      </xdr:nvSpPr>
      <xdr:spPr>
        <a:xfrm>
          <a:off x="17453476" y="20083460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0CEA002F-F863-473E-B2D4-DACCACE264A5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1,041,200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23</xdr:col>
      <xdr:colOff>760913</xdr:colOff>
      <xdr:row>147</xdr:row>
      <xdr:rowOff>161920</xdr:rowOff>
    </xdr:from>
    <xdr:to>
      <xdr:col>28</xdr:col>
      <xdr:colOff>570412</xdr:colOff>
      <xdr:row>150</xdr:row>
      <xdr:rowOff>177010</xdr:rowOff>
    </xdr:to>
    <xdr:sp macro="" textlink="Analysis!$H$16">
      <xdr:nvSpPr>
        <xdr:cNvPr id="113" name="Rectangle: Rounded Corners 112">
          <a:extLst>
            <a:ext uri="{FF2B5EF4-FFF2-40B4-BE49-F238E27FC236}">
              <a16:creationId xmlns:a16="http://schemas.microsoft.com/office/drawing/2014/main" id="{D3388CA1-8564-45F0-8618-90239A7071E2}"/>
            </a:ext>
          </a:extLst>
        </xdr:cNvPr>
        <xdr:cNvSpPr/>
      </xdr:nvSpPr>
      <xdr:spPr>
        <a:xfrm>
          <a:off x="17453476" y="20735920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FABD07E9-FEF3-45EF-8491-A3DDED689E31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2,102,000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29</xdr:col>
      <xdr:colOff>787430</xdr:colOff>
      <xdr:row>135</xdr:row>
      <xdr:rowOff>190496</xdr:rowOff>
    </xdr:from>
    <xdr:to>
      <xdr:col>38</xdr:col>
      <xdr:colOff>204239</xdr:colOff>
      <xdr:row>139</xdr:row>
      <xdr:rowOff>86587</xdr:rowOff>
    </xdr:to>
    <xdr:sp macro="" textlink="">
      <xdr:nvSpPr>
        <xdr:cNvPr id="114" name="Rectangle: Rounded Corners 113">
          <a:extLst>
            <a:ext uri="{FF2B5EF4-FFF2-40B4-BE49-F238E27FC236}">
              <a16:creationId xmlns:a16="http://schemas.microsoft.com/office/drawing/2014/main" id="{DEF7028E-85B1-4C97-9C9C-674E4C4E6FEB}"/>
            </a:ext>
          </a:extLst>
        </xdr:cNvPr>
        <xdr:cNvSpPr/>
      </xdr:nvSpPr>
      <xdr:spPr>
        <a:xfrm>
          <a:off x="21694805" y="18478496"/>
          <a:ext cx="6108122" cy="658091"/>
        </a:xfrm>
        <a:prstGeom prst="roundRect">
          <a:avLst/>
        </a:prstGeom>
        <a:gradFill>
          <a:gsLst>
            <a:gs pos="0">
              <a:schemeClr val="dk1">
                <a:lumMod val="110000"/>
                <a:satMod val="105000"/>
                <a:tint val="67000"/>
                <a:alpha val="75000"/>
              </a:schemeClr>
            </a:gs>
            <a:gs pos="99000">
              <a:schemeClr val="dk1">
                <a:lumMod val="105000"/>
                <a:satMod val="103000"/>
                <a:tint val="73000"/>
              </a:schemeClr>
            </a:gs>
            <a:gs pos="31000">
              <a:schemeClr val="tx1"/>
            </a:gs>
          </a:gsLst>
          <a:lin ang="5400000" scaled="0"/>
        </a:gra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ZONE D</a:t>
          </a:r>
        </a:p>
      </xdr:txBody>
    </xdr:sp>
    <xdr:clientData/>
  </xdr:twoCellAnchor>
  <xdr:twoCellAnchor>
    <xdr:from>
      <xdr:col>29</xdr:col>
      <xdr:colOff>770111</xdr:colOff>
      <xdr:row>140</xdr:row>
      <xdr:rowOff>34635</xdr:rowOff>
    </xdr:from>
    <xdr:to>
      <xdr:col>38</xdr:col>
      <xdr:colOff>196445</xdr:colOff>
      <xdr:row>153</xdr:row>
      <xdr:rowOff>71432</xdr:rowOff>
    </xdr:to>
    <xdr:sp macro="" textlink="">
      <xdr:nvSpPr>
        <xdr:cNvPr id="115" name="Rectangle: Rounded Corners 114">
          <a:extLst>
            <a:ext uri="{FF2B5EF4-FFF2-40B4-BE49-F238E27FC236}">
              <a16:creationId xmlns:a16="http://schemas.microsoft.com/office/drawing/2014/main" id="{F210C4B0-8757-44E7-B4D3-F20C973B0492}"/>
            </a:ext>
          </a:extLst>
        </xdr:cNvPr>
        <xdr:cNvSpPr/>
      </xdr:nvSpPr>
      <xdr:spPr>
        <a:xfrm>
          <a:off x="21677486" y="19275135"/>
          <a:ext cx="6117647" cy="2513297"/>
        </a:xfrm>
        <a:prstGeom prst="roundRect">
          <a:avLst>
            <a:gd name="adj" fmla="val 919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lang="en-US" sz="1800"/>
            <a:t>(in</a:t>
          </a:r>
          <a:r>
            <a:rPr lang="en-US" sz="1800" baseline="0"/>
            <a:t> Tonnes)</a:t>
          </a:r>
          <a:endParaRPr lang="en-US" sz="1100"/>
        </a:p>
      </xdr:txBody>
    </xdr:sp>
    <xdr:clientData/>
  </xdr:twoCellAnchor>
  <xdr:twoCellAnchor>
    <xdr:from>
      <xdr:col>30</xdr:col>
      <xdr:colOff>137568</xdr:colOff>
      <xdr:row>140</xdr:row>
      <xdr:rowOff>173183</xdr:rowOff>
    </xdr:from>
    <xdr:to>
      <xdr:col>34</xdr:col>
      <xdr:colOff>31495</xdr:colOff>
      <xdr:row>143</xdr:row>
      <xdr:rowOff>158132</xdr:rowOff>
    </xdr:to>
    <xdr:sp macro="" textlink="">
      <xdr:nvSpPr>
        <xdr:cNvPr id="116" name="Rectangle: Rounded Corners 115">
          <a:extLst>
            <a:ext uri="{FF2B5EF4-FFF2-40B4-BE49-F238E27FC236}">
              <a16:creationId xmlns:a16="http://schemas.microsoft.com/office/drawing/2014/main" id="{79A92EBE-184B-4570-81F1-043993C65D9B}"/>
            </a:ext>
          </a:extLst>
        </xdr:cNvPr>
        <xdr:cNvSpPr/>
      </xdr:nvSpPr>
      <xdr:spPr>
        <a:xfrm>
          <a:off x="21878381" y="19413683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COLLECTED</a:t>
          </a:r>
        </a:p>
      </xdr:txBody>
    </xdr:sp>
    <xdr:clientData/>
  </xdr:twoCellAnchor>
  <xdr:twoCellAnchor>
    <xdr:from>
      <xdr:col>30</xdr:col>
      <xdr:colOff>137568</xdr:colOff>
      <xdr:row>144</xdr:row>
      <xdr:rowOff>83130</xdr:rowOff>
    </xdr:from>
    <xdr:to>
      <xdr:col>34</xdr:col>
      <xdr:colOff>31495</xdr:colOff>
      <xdr:row>147</xdr:row>
      <xdr:rowOff>68079</xdr:rowOff>
    </xdr:to>
    <xdr:sp macro="" textlink="">
      <xdr:nvSpPr>
        <xdr:cNvPr id="117" name="Rectangle: Rounded Corners 116">
          <a:extLst>
            <a:ext uri="{FF2B5EF4-FFF2-40B4-BE49-F238E27FC236}">
              <a16:creationId xmlns:a16="http://schemas.microsoft.com/office/drawing/2014/main" id="{A1F0EDD8-A6C2-4496-868D-18F5834AEBCF}"/>
            </a:ext>
          </a:extLst>
        </xdr:cNvPr>
        <xdr:cNvSpPr/>
      </xdr:nvSpPr>
      <xdr:spPr>
        <a:xfrm>
          <a:off x="21878381" y="20085630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RECYCLED</a:t>
          </a:r>
        </a:p>
      </xdr:txBody>
    </xdr:sp>
    <xdr:clientData/>
  </xdr:twoCellAnchor>
  <xdr:twoCellAnchor>
    <xdr:from>
      <xdr:col>30</xdr:col>
      <xdr:colOff>137568</xdr:colOff>
      <xdr:row>147</xdr:row>
      <xdr:rowOff>161920</xdr:rowOff>
    </xdr:from>
    <xdr:to>
      <xdr:col>34</xdr:col>
      <xdr:colOff>31495</xdr:colOff>
      <xdr:row>150</xdr:row>
      <xdr:rowOff>146869</xdr:rowOff>
    </xdr:to>
    <xdr:sp macro="" textlink="">
      <xdr:nvSpPr>
        <xdr:cNvPr id="118" name="Rectangle: Rounded Corners 117">
          <a:extLst>
            <a:ext uri="{FF2B5EF4-FFF2-40B4-BE49-F238E27FC236}">
              <a16:creationId xmlns:a16="http://schemas.microsoft.com/office/drawing/2014/main" id="{F6FF5075-B9D1-474C-AD12-F320D92B776E}"/>
            </a:ext>
          </a:extLst>
        </xdr:cNvPr>
        <xdr:cNvSpPr/>
      </xdr:nvSpPr>
      <xdr:spPr>
        <a:xfrm>
          <a:off x="21878381" y="20735920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LANDFILL</a:t>
          </a:r>
        </a:p>
      </xdr:txBody>
    </xdr:sp>
    <xdr:clientData/>
  </xdr:twoCellAnchor>
  <xdr:twoCellAnchor>
    <xdr:from>
      <xdr:col>34</xdr:col>
      <xdr:colOff>276544</xdr:colOff>
      <xdr:row>140</xdr:row>
      <xdr:rowOff>166688</xdr:rowOff>
    </xdr:from>
    <xdr:to>
      <xdr:col>37</xdr:col>
      <xdr:colOff>824230</xdr:colOff>
      <xdr:row>143</xdr:row>
      <xdr:rowOff>181778</xdr:rowOff>
    </xdr:to>
    <xdr:sp macro="" textlink="Analysis!$F$17">
      <xdr:nvSpPr>
        <xdr:cNvPr id="119" name="Rectangle: Rounded Corners 118">
          <a:extLst>
            <a:ext uri="{FF2B5EF4-FFF2-40B4-BE49-F238E27FC236}">
              <a16:creationId xmlns:a16="http://schemas.microsoft.com/office/drawing/2014/main" id="{096B1119-24CF-4023-B7E1-E5862CE8675D}"/>
            </a:ext>
          </a:extLst>
        </xdr:cNvPr>
        <xdr:cNvSpPr/>
      </xdr:nvSpPr>
      <xdr:spPr>
        <a:xfrm>
          <a:off x="24470044" y="19407188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A9763578-D612-4ADB-B8F6-0584A5B2411E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5,321,800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34</xdr:col>
      <xdr:colOff>276544</xdr:colOff>
      <xdr:row>144</xdr:row>
      <xdr:rowOff>80960</xdr:rowOff>
    </xdr:from>
    <xdr:to>
      <xdr:col>37</xdr:col>
      <xdr:colOff>824230</xdr:colOff>
      <xdr:row>147</xdr:row>
      <xdr:rowOff>96050</xdr:rowOff>
    </xdr:to>
    <xdr:sp macro="" textlink="Analysis!$G$17">
      <xdr:nvSpPr>
        <xdr:cNvPr id="120" name="Rectangle: Rounded Corners 119">
          <a:extLst>
            <a:ext uri="{FF2B5EF4-FFF2-40B4-BE49-F238E27FC236}">
              <a16:creationId xmlns:a16="http://schemas.microsoft.com/office/drawing/2014/main" id="{A17665BE-00F7-4A96-B68E-63345BD86920}"/>
            </a:ext>
          </a:extLst>
        </xdr:cNvPr>
        <xdr:cNvSpPr/>
      </xdr:nvSpPr>
      <xdr:spPr>
        <a:xfrm>
          <a:off x="24470044" y="20083460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81A3865F-FEC1-436C-9B5F-55EF055CC74D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2,261,900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34</xdr:col>
      <xdr:colOff>276544</xdr:colOff>
      <xdr:row>147</xdr:row>
      <xdr:rowOff>161920</xdr:rowOff>
    </xdr:from>
    <xdr:to>
      <xdr:col>37</xdr:col>
      <xdr:colOff>824230</xdr:colOff>
      <xdr:row>150</xdr:row>
      <xdr:rowOff>177010</xdr:rowOff>
    </xdr:to>
    <xdr:sp macro="" textlink="Analysis!$H$17">
      <xdr:nvSpPr>
        <xdr:cNvPr id="121" name="Rectangle: Rounded Corners 120">
          <a:extLst>
            <a:ext uri="{FF2B5EF4-FFF2-40B4-BE49-F238E27FC236}">
              <a16:creationId xmlns:a16="http://schemas.microsoft.com/office/drawing/2014/main" id="{47A3A47A-2AFC-4C12-8CC1-BA513FE3EEDC}"/>
            </a:ext>
          </a:extLst>
        </xdr:cNvPr>
        <xdr:cNvSpPr/>
      </xdr:nvSpPr>
      <xdr:spPr>
        <a:xfrm>
          <a:off x="24470044" y="20735920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6F0B828-A931-4813-97C8-5B8B19469AAD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3,059,900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39</xdr:col>
      <xdr:colOff>255437</xdr:colOff>
      <xdr:row>135</xdr:row>
      <xdr:rowOff>190496</xdr:rowOff>
    </xdr:from>
    <xdr:to>
      <xdr:col>47</xdr:col>
      <xdr:colOff>505684</xdr:colOff>
      <xdr:row>139</xdr:row>
      <xdr:rowOff>86587</xdr:rowOff>
    </xdr:to>
    <xdr:sp macro="" textlink="">
      <xdr:nvSpPr>
        <xdr:cNvPr id="122" name="Rectangle: Rounded Corners 121">
          <a:extLst>
            <a:ext uri="{FF2B5EF4-FFF2-40B4-BE49-F238E27FC236}">
              <a16:creationId xmlns:a16="http://schemas.microsoft.com/office/drawing/2014/main" id="{26463CB4-E543-4ACC-A1CC-C182A6CA9E3C}"/>
            </a:ext>
          </a:extLst>
        </xdr:cNvPr>
        <xdr:cNvSpPr/>
      </xdr:nvSpPr>
      <xdr:spPr>
        <a:xfrm>
          <a:off x="28687562" y="18478496"/>
          <a:ext cx="6108122" cy="658091"/>
        </a:xfrm>
        <a:prstGeom prst="roundRect">
          <a:avLst/>
        </a:prstGeom>
        <a:gradFill>
          <a:gsLst>
            <a:gs pos="0">
              <a:schemeClr val="dk1">
                <a:lumMod val="110000"/>
                <a:satMod val="105000"/>
                <a:tint val="67000"/>
                <a:alpha val="75000"/>
              </a:schemeClr>
            </a:gs>
            <a:gs pos="99000">
              <a:schemeClr val="dk1">
                <a:lumMod val="105000"/>
                <a:satMod val="103000"/>
                <a:tint val="73000"/>
              </a:schemeClr>
            </a:gs>
            <a:gs pos="31000">
              <a:schemeClr val="tx1"/>
            </a:gs>
          </a:gsLst>
          <a:lin ang="5400000" scaled="0"/>
        </a:gra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bg1"/>
              </a:solidFill>
            </a:rPr>
            <a:t>ZONE E</a:t>
          </a:r>
        </a:p>
      </xdr:txBody>
    </xdr:sp>
    <xdr:clientData/>
  </xdr:twoCellAnchor>
  <xdr:twoCellAnchor>
    <xdr:from>
      <xdr:col>39</xdr:col>
      <xdr:colOff>238118</xdr:colOff>
      <xdr:row>140</xdr:row>
      <xdr:rowOff>34635</xdr:rowOff>
    </xdr:from>
    <xdr:to>
      <xdr:col>47</xdr:col>
      <xdr:colOff>497890</xdr:colOff>
      <xdr:row>153</xdr:row>
      <xdr:rowOff>71432</xdr:rowOff>
    </xdr:to>
    <xdr:sp macro="" textlink="">
      <xdr:nvSpPr>
        <xdr:cNvPr id="123" name="Rectangle: Rounded Corners 122">
          <a:extLst>
            <a:ext uri="{FF2B5EF4-FFF2-40B4-BE49-F238E27FC236}">
              <a16:creationId xmlns:a16="http://schemas.microsoft.com/office/drawing/2014/main" id="{9CCF3A0E-E1AB-4B5A-9A44-9C7D2C4BF704}"/>
            </a:ext>
          </a:extLst>
        </xdr:cNvPr>
        <xdr:cNvSpPr/>
      </xdr:nvSpPr>
      <xdr:spPr>
        <a:xfrm>
          <a:off x="28670243" y="19275135"/>
          <a:ext cx="6117647" cy="2513297"/>
        </a:xfrm>
        <a:prstGeom prst="roundRect">
          <a:avLst>
            <a:gd name="adj" fmla="val 919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lang="en-US" sz="1800"/>
            <a:t>(in</a:t>
          </a:r>
          <a:r>
            <a:rPr lang="en-US" sz="1800" baseline="0"/>
            <a:t> Tonnes)</a:t>
          </a:r>
          <a:endParaRPr lang="en-US" sz="1100"/>
        </a:p>
      </xdr:txBody>
    </xdr:sp>
    <xdr:clientData/>
  </xdr:twoCellAnchor>
  <xdr:twoCellAnchor>
    <xdr:from>
      <xdr:col>39</xdr:col>
      <xdr:colOff>439013</xdr:colOff>
      <xdr:row>140</xdr:row>
      <xdr:rowOff>173183</xdr:rowOff>
    </xdr:from>
    <xdr:to>
      <xdr:col>43</xdr:col>
      <xdr:colOff>332939</xdr:colOff>
      <xdr:row>143</xdr:row>
      <xdr:rowOff>158132</xdr:rowOff>
    </xdr:to>
    <xdr:sp macro="" textlink="">
      <xdr:nvSpPr>
        <xdr:cNvPr id="124" name="Rectangle: Rounded Corners 123">
          <a:extLst>
            <a:ext uri="{FF2B5EF4-FFF2-40B4-BE49-F238E27FC236}">
              <a16:creationId xmlns:a16="http://schemas.microsoft.com/office/drawing/2014/main" id="{275ECA4C-02A9-4F01-8FCF-1F93319CC7EE}"/>
            </a:ext>
          </a:extLst>
        </xdr:cNvPr>
        <xdr:cNvSpPr/>
      </xdr:nvSpPr>
      <xdr:spPr>
        <a:xfrm>
          <a:off x="28871138" y="19413683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COLLECTED</a:t>
          </a:r>
        </a:p>
      </xdr:txBody>
    </xdr:sp>
    <xdr:clientData/>
  </xdr:twoCellAnchor>
  <xdr:twoCellAnchor>
    <xdr:from>
      <xdr:col>39</xdr:col>
      <xdr:colOff>439013</xdr:colOff>
      <xdr:row>144</xdr:row>
      <xdr:rowOff>83130</xdr:rowOff>
    </xdr:from>
    <xdr:to>
      <xdr:col>43</xdr:col>
      <xdr:colOff>332939</xdr:colOff>
      <xdr:row>147</xdr:row>
      <xdr:rowOff>68079</xdr:rowOff>
    </xdr:to>
    <xdr:sp macro="" textlink="">
      <xdr:nvSpPr>
        <xdr:cNvPr id="125" name="Rectangle: Rounded Corners 124">
          <a:extLst>
            <a:ext uri="{FF2B5EF4-FFF2-40B4-BE49-F238E27FC236}">
              <a16:creationId xmlns:a16="http://schemas.microsoft.com/office/drawing/2014/main" id="{3E20E665-F6F2-4FB5-87FB-E3C12EA2AB1A}"/>
            </a:ext>
          </a:extLst>
        </xdr:cNvPr>
        <xdr:cNvSpPr/>
      </xdr:nvSpPr>
      <xdr:spPr>
        <a:xfrm>
          <a:off x="28871138" y="20085630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RECYCLED</a:t>
          </a:r>
        </a:p>
      </xdr:txBody>
    </xdr:sp>
    <xdr:clientData/>
  </xdr:twoCellAnchor>
  <xdr:twoCellAnchor>
    <xdr:from>
      <xdr:col>39</xdr:col>
      <xdr:colOff>439013</xdr:colOff>
      <xdr:row>147</xdr:row>
      <xdr:rowOff>161920</xdr:rowOff>
    </xdr:from>
    <xdr:to>
      <xdr:col>43</xdr:col>
      <xdr:colOff>332939</xdr:colOff>
      <xdr:row>150</xdr:row>
      <xdr:rowOff>146869</xdr:rowOff>
    </xdr:to>
    <xdr:sp macro="" textlink="">
      <xdr:nvSpPr>
        <xdr:cNvPr id="126" name="Rectangle: Rounded Corners 125">
          <a:extLst>
            <a:ext uri="{FF2B5EF4-FFF2-40B4-BE49-F238E27FC236}">
              <a16:creationId xmlns:a16="http://schemas.microsoft.com/office/drawing/2014/main" id="{E154F495-569D-4311-9FC4-BE6D39E3815B}"/>
            </a:ext>
          </a:extLst>
        </xdr:cNvPr>
        <xdr:cNvSpPr/>
      </xdr:nvSpPr>
      <xdr:spPr>
        <a:xfrm>
          <a:off x="28871138" y="20735920"/>
          <a:ext cx="2346614" cy="556449"/>
        </a:xfrm>
        <a:prstGeom prst="roundRect">
          <a:avLst/>
        </a:prstGeom>
        <a:solidFill>
          <a:srgbClr val="318F7F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LANDFILL</a:t>
          </a:r>
        </a:p>
      </xdr:txBody>
    </xdr:sp>
    <xdr:clientData/>
  </xdr:twoCellAnchor>
  <xdr:twoCellAnchor>
    <xdr:from>
      <xdr:col>43</xdr:col>
      <xdr:colOff>577988</xdr:colOff>
      <xdr:row>140</xdr:row>
      <xdr:rowOff>166688</xdr:rowOff>
    </xdr:from>
    <xdr:to>
      <xdr:col>47</xdr:col>
      <xdr:colOff>292237</xdr:colOff>
      <xdr:row>143</xdr:row>
      <xdr:rowOff>181778</xdr:rowOff>
    </xdr:to>
    <xdr:sp macro="" textlink="Analysis!$F$18">
      <xdr:nvSpPr>
        <xdr:cNvPr id="127" name="Rectangle: Rounded Corners 126">
          <a:extLst>
            <a:ext uri="{FF2B5EF4-FFF2-40B4-BE49-F238E27FC236}">
              <a16:creationId xmlns:a16="http://schemas.microsoft.com/office/drawing/2014/main" id="{0E8B8A4E-D1C0-4F07-9C4E-99E21ED77D19}"/>
            </a:ext>
          </a:extLst>
        </xdr:cNvPr>
        <xdr:cNvSpPr/>
      </xdr:nvSpPr>
      <xdr:spPr>
        <a:xfrm>
          <a:off x="31462801" y="19407188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94AA05C2-9DAB-403E-81ED-57CF226BA5E4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3,243,500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43</xdr:col>
      <xdr:colOff>577988</xdr:colOff>
      <xdr:row>144</xdr:row>
      <xdr:rowOff>80960</xdr:rowOff>
    </xdr:from>
    <xdr:to>
      <xdr:col>47</xdr:col>
      <xdr:colOff>292237</xdr:colOff>
      <xdr:row>147</xdr:row>
      <xdr:rowOff>96050</xdr:rowOff>
    </xdr:to>
    <xdr:sp macro="" textlink="Analysis!$G$18">
      <xdr:nvSpPr>
        <xdr:cNvPr id="128" name="Rectangle: Rounded Corners 127">
          <a:extLst>
            <a:ext uri="{FF2B5EF4-FFF2-40B4-BE49-F238E27FC236}">
              <a16:creationId xmlns:a16="http://schemas.microsoft.com/office/drawing/2014/main" id="{339BB92B-446C-451E-A14B-8B1154160DBF}"/>
            </a:ext>
          </a:extLst>
        </xdr:cNvPr>
        <xdr:cNvSpPr/>
      </xdr:nvSpPr>
      <xdr:spPr>
        <a:xfrm>
          <a:off x="31462801" y="20083460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6EEFF863-2378-47A0-AD70-7E334EB84B7D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1,747,500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43</xdr:col>
      <xdr:colOff>577988</xdr:colOff>
      <xdr:row>147</xdr:row>
      <xdr:rowOff>161920</xdr:rowOff>
    </xdr:from>
    <xdr:to>
      <xdr:col>47</xdr:col>
      <xdr:colOff>292237</xdr:colOff>
      <xdr:row>150</xdr:row>
      <xdr:rowOff>177010</xdr:rowOff>
    </xdr:to>
    <xdr:sp macro="" textlink="Analysis!$H$18">
      <xdr:nvSpPr>
        <xdr:cNvPr id="129" name="Rectangle: Rounded Corners 128">
          <a:extLst>
            <a:ext uri="{FF2B5EF4-FFF2-40B4-BE49-F238E27FC236}">
              <a16:creationId xmlns:a16="http://schemas.microsoft.com/office/drawing/2014/main" id="{898C143C-A91A-44E7-B09A-31838EF26C6B}"/>
            </a:ext>
          </a:extLst>
        </xdr:cNvPr>
        <xdr:cNvSpPr/>
      </xdr:nvSpPr>
      <xdr:spPr>
        <a:xfrm>
          <a:off x="31462801" y="20735920"/>
          <a:ext cx="3119436" cy="58659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240E824F-A66A-44DA-A02B-9AC33743F09D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1,496,000 </a:t>
          </a:fld>
          <a:endParaRPr lang="en-US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142875</xdr:colOff>
      <xdr:row>31</xdr:row>
      <xdr:rowOff>0</xdr:rowOff>
    </xdr:from>
    <xdr:to>
      <xdr:col>47</xdr:col>
      <xdr:colOff>642937</xdr:colOff>
      <xdr:row>35</xdr:row>
      <xdr:rowOff>17317</xdr:rowOff>
    </xdr:to>
    <xdr:sp macro="" textlink="">
      <xdr:nvSpPr>
        <xdr:cNvPr id="134" name="Rectangle: Rounded Corners 133">
          <a:extLst>
            <a:ext uri="{FF2B5EF4-FFF2-40B4-BE49-F238E27FC236}">
              <a16:creationId xmlns:a16="http://schemas.microsoft.com/office/drawing/2014/main" id="{FF8C0D69-A795-4203-AAB8-C2B5980EC5D1}"/>
            </a:ext>
          </a:extLst>
        </xdr:cNvPr>
        <xdr:cNvSpPr/>
      </xdr:nvSpPr>
      <xdr:spPr>
        <a:xfrm>
          <a:off x="309563" y="4000500"/>
          <a:ext cx="34623374" cy="779317"/>
        </a:xfrm>
        <a:prstGeom prst="roundRect">
          <a:avLst/>
        </a:prstGeom>
        <a:solidFill>
          <a:schemeClr val="accent6">
            <a:lumMod val="50000"/>
          </a:schemeClr>
        </a:solidFill>
        <a:ln w="19050">
          <a:solidFill>
            <a:schemeClr val="tx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 i="1">
              <a:solidFill>
                <a:schemeClr val="bg1"/>
              </a:solidFill>
            </a:rPr>
            <a:t>YoY ANALYSIS</a:t>
          </a:r>
          <a:r>
            <a:rPr lang="en-US" sz="3600" b="1" i="1" baseline="0">
              <a:solidFill>
                <a:schemeClr val="bg1"/>
              </a:solidFill>
            </a:rPr>
            <a:t> OF WASTE COLLECTED -&gt; RECYCLED -&gt; LANDFILL</a:t>
          </a:r>
          <a:endParaRPr lang="en-US" sz="3600" b="1" i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612322</xdr:colOff>
      <xdr:row>35</xdr:row>
      <xdr:rowOff>57832</xdr:rowOff>
    </xdr:from>
    <xdr:to>
      <xdr:col>12</xdr:col>
      <xdr:colOff>690562</xdr:colOff>
      <xdr:row>56</xdr:row>
      <xdr:rowOff>85046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00797060-6D2F-4933-A28F-E725DD45B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42862</xdr:colOff>
      <xdr:row>35</xdr:row>
      <xdr:rowOff>71436</xdr:rowOff>
    </xdr:from>
    <xdr:to>
      <xdr:col>28</xdr:col>
      <xdr:colOff>762000</xdr:colOff>
      <xdr:row>56</xdr:row>
      <xdr:rowOff>95249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9CFCBADA-5958-49B7-B9A7-42972CABC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837767</xdr:colOff>
      <xdr:row>35</xdr:row>
      <xdr:rowOff>166687</xdr:rowOff>
    </xdr:from>
    <xdr:to>
      <xdr:col>45</xdr:col>
      <xdr:colOff>66675</xdr:colOff>
      <xdr:row>56</xdr:row>
      <xdr:rowOff>47625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8D8A431E-1D87-4D8A-B56B-FBC1871BA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238120</xdr:colOff>
      <xdr:row>156</xdr:row>
      <xdr:rowOff>119064</xdr:rowOff>
    </xdr:from>
    <xdr:to>
      <xdr:col>47</xdr:col>
      <xdr:colOff>688392</xdr:colOff>
      <xdr:row>160</xdr:row>
      <xdr:rowOff>126853</xdr:rowOff>
    </xdr:to>
    <xdr:sp macro="" textlink="">
      <xdr:nvSpPr>
        <xdr:cNvPr id="139" name="Rectangle: Rounded Corners 138">
          <a:extLst>
            <a:ext uri="{FF2B5EF4-FFF2-40B4-BE49-F238E27FC236}">
              <a16:creationId xmlns:a16="http://schemas.microsoft.com/office/drawing/2014/main" id="{65F4ACC0-F49A-4482-8D06-2EB24676C1E0}"/>
            </a:ext>
          </a:extLst>
        </xdr:cNvPr>
        <xdr:cNvSpPr/>
      </xdr:nvSpPr>
      <xdr:spPr>
        <a:xfrm>
          <a:off x="404808" y="30789564"/>
          <a:ext cx="34573584" cy="769789"/>
        </a:xfrm>
        <a:prstGeom prst="roundRect">
          <a:avLst/>
        </a:prstGeom>
        <a:solidFill>
          <a:schemeClr val="accent6">
            <a:lumMod val="50000"/>
          </a:schemeClr>
        </a:solidFill>
        <a:ln w="19050">
          <a:solidFill>
            <a:schemeClr val="tx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3600" b="1" i="1">
              <a:solidFill>
                <a:schemeClr val="bg1"/>
              </a:solidFill>
              <a:latin typeface="+mn-lt"/>
              <a:ea typeface="+mn-ea"/>
              <a:cs typeface="+mn-cs"/>
            </a:rPr>
            <a:t>ZONE WISE WASTE CATEGORY COLLECTED -&gt; RECYCLED -&gt; DISPOSED</a:t>
          </a:r>
        </a:p>
      </xdr:txBody>
    </xdr:sp>
    <xdr:clientData/>
  </xdr:twoCellAnchor>
  <xdr:twoCellAnchor>
    <xdr:from>
      <xdr:col>9</xdr:col>
      <xdr:colOff>394609</xdr:colOff>
      <xdr:row>84</xdr:row>
      <xdr:rowOff>163286</xdr:rowOff>
    </xdr:from>
    <xdr:to>
      <xdr:col>11</xdr:col>
      <xdr:colOff>601191</xdr:colOff>
      <xdr:row>86</xdr:row>
      <xdr:rowOff>30925</xdr:rowOff>
    </xdr:to>
    <xdr:sp macro="" textlink="">
      <xdr:nvSpPr>
        <xdr:cNvPr id="130" name="Rectangle: Rounded Corners 129">
          <a:extLst>
            <a:ext uri="{FF2B5EF4-FFF2-40B4-BE49-F238E27FC236}">
              <a16:creationId xmlns:a16="http://schemas.microsoft.com/office/drawing/2014/main" id="{4A09CC7C-9A92-4EBF-9034-E6E46A2CF9BB}"/>
            </a:ext>
          </a:extLst>
        </xdr:cNvPr>
        <xdr:cNvSpPr/>
      </xdr:nvSpPr>
      <xdr:spPr>
        <a:xfrm>
          <a:off x="6463395" y="14314715"/>
          <a:ext cx="1580903" cy="248639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Collected </a:t>
          </a:r>
        </a:p>
      </xdr:txBody>
    </xdr:sp>
    <xdr:clientData/>
  </xdr:twoCellAnchor>
  <xdr:twoCellAnchor>
    <xdr:from>
      <xdr:col>9</xdr:col>
      <xdr:colOff>394607</xdr:colOff>
      <xdr:row>87</xdr:row>
      <xdr:rowOff>59376</xdr:rowOff>
    </xdr:from>
    <xdr:to>
      <xdr:col>11</xdr:col>
      <xdr:colOff>612322</xdr:colOff>
      <xdr:row>88</xdr:row>
      <xdr:rowOff>122463</xdr:rowOff>
    </xdr:to>
    <xdr:sp macro="" textlink="">
      <xdr:nvSpPr>
        <xdr:cNvPr id="131" name="Rectangle: Rounded Corners 130">
          <a:extLst>
            <a:ext uri="{FF2B5EF4-FFF2-40B4-BE49-F238E27FC236}">
              <a16:creationId xmlns:a16="http://schemas.microsoft.com/office/drawing/2014/main" id="{A0A3A52B-D8AE-4488-9885-0C8F04A83FD2}"/>
            </a:ext>
          </a:extLst>
        </xdr:cNvPr>
        <xdr:cNvSpPr/>
      </xdr:nvSpPr>
      <xdr:spPr>
        <a:xfrm>
          <a:off x="6463393" y="14782305"/>
          <a:ext cx="1592036" cy="253587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Recycled </a:t>
          </a:r>
        </a:p>
      </xdr:txBody>
    </xdr:sp>
    <xdr:clientData/>
  </xdr:twoCellAnchor>
  <xdr:twoCellAnchor>
    <xdr:from>
      <xdr:col>17</xdr:col>
      <xdr:colOff>449040</xdr:colOff>
      <xdr:row>84</xdr:row>
      <xdr:rowOff>163287</xdr:rowOff>
    </xdr:from>
    <xdr:to>
      <xdr:col>19</xdr:col>
      <xdr:colOff>655622</xdr:colOff>
      <xdr:row>86</xdr:row>
      <xdr:rowOff>30926</xdr:rowOff>
    </xdr:to>
    <xdr:sp macro="" textlink="">
      <xdr:nvSpPr>
        <xdr:cNvPr id="132" name="Rectangle: Rounded Corners 131">
          <a:extLst>
            <a:ext uri="{FF2B5EF4-FFF2-40B4-BE49-F238E27FC236}">
              <a16:creationId xmlns:a16="http://schemas.microsoft.com/office/drawing/2014/main" id="{FF981B75-AE69-4470-B72F-FBA27974A1FF}"/>
            </a:ext>
          </a:extLst>
        </xdr:cNvPr>
        <xdr:cNvSpPr/>
      </xdr:nvSpPr>
      <xdr:spPr>
        <a:xfrm>
          <a:off x="12450540" y="14314716"/>
          <a:ext cx="1580903" cy="248639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Collected </a:t>
          </a:r>
        </a:p>
      </xdr:txBody>
    </xdr:sp>
    <xdr:clientData/>
  </xdr:twoCellAnchor>
  <xdr:twoCellAnchor>
    <xdr:from>
      <xdr:col>17</xdr:col>
      <xdr:colOff>449038</xdr:colOff>
      <xdr:row>87</xdr:row>
      <xdr:rowOff>32163</xdr:rowOff>
    </xdr:from>
    <xdr:to>
      <xdr:col>19</xdr:col>
      <xdr:colOff>625929</xdr:colOff>
      <xdr:row>88</xdr:row>
      <xdr:rowOff>122464</xdr:rowOff>
    </xdr:to>
    <xdr:sp macro="" textlink="">
      <xdr:nvSpPr>
        <xdr:cNvPr id="133" name="Rectangle: Rounded Corners 132">
          <a:extLst>
            <a:ext uri="{FF2B5EF4-FFF2-40B4-BE49-F238E27FC236}">
              <a16:creationId xmlns:a16="http://schemas.microsoft.com/office/drawing/2014/main" id="{1581357E-0A95-415E-8596-F542EA977C57}"/>
            </a:ext>
          </a:extLst>
        </xdr:cNvPr>
        <xdr:cNvSpPr/>
      </xdr:nvSpPr>
      <xdr:spPr>
        <a:xfrm>
          <a:off x="12450538" y="14755092"/>
          <a:ext cx="1551212" cy="280801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Recycled </a:t>
          </a:r>
        </a:p>
      </xdr:txBody>
    </xdr:sp>
    <xdr:clientData/>
  </xdr:twoCellAnchor>
  <xdr:twoCellAnchor>
    <xdr:from>
      <xdr:col>25</xdr:col>
      <xdr:colOff>462630</xdr:colOff>
      <xdr:row>84</xdr:row>
      <xdr:rowOff>149679</xdr:rowOff>
    </xdr:from>
    <xdr:to>
      <xdr:col>27</xdr:col>
      <xdr:colOff>669212</xdr:colOff>
      <xdr:row>86</xdr:row>
      <xdr:rowOff>17318</xdr:rowOff>
    </xdr:to>
    <xdr:sp macro="" textlink="">
      <xdr:nvSpPr>
        <xdr:cNvPr id="138" name="Rectangle: Rounded Corners 137">
          <a:extLst>
            <a:ext uri="{FF2B5EF4-FFF2-40B4-BE49-F238E27FC236}">
              <a16:creationId xmlns:a16="http://schemas.microsoft.com/office/drawing/2014/main" id="{033EB22F-99A6-4AE7-B3E4-DC33678A8B17}"/>
            </a:ext>
          </a:extLst>
        </xdr:cNvPr>
        <xdr:cNvSpPr/>
      </xdr:nvSpPr>
      <xdr:spPr>
        <a:xfrm>
          <a:off x="18369630" y="14301108"/>
          <a:ext cx="1580903" cy="248639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Collected </a:t>
          </a:r>
        </a:p>
      </xdr:txBody>
    </xdr:sp>
    <xdr:clientData/>
  </xdr:twoCellAnchor>
  <xdr:twoCellAnchor>
    <xdr:from>
      <xdr:col>25</xdr:col>
      <xdr:colOff>462628</xdr:colOff>
      <xdr:row>87</xdr:row>
      <xdr:rowOff>45769</xdr:rowOff>
    </xdr:from>
    <xdr:to>
      <xdr:col>27</xdr:col>
      <xdr:colOff>680358</xdr:colOff>
      <xdr:row>88</xdr:row>
      <xdr:rowOff>108856</xdr:rowOff>
    </xdr:to>
    <xdr:sp macro="" textlink="">
      <xdr:nvSpPr>
        <xdr:cNvPr id="140" name="Rectangle: Rounded Corners 139">
          <a:extLst>
            <a:ext uri="{FF2B5EF4-FFF2-40B4-BE49-F238E27FC236}">
              <a16:creationId xmlns:a16="http://schemas.microsoft.com/office/drawing/2014/main" id="{0FE17D31-033D-4E9A-8E0B-451B2568A2D5}"/>
            </a:ext>
          </a:extLst>
        </xdr:cNvPr>
        <xdr:cNvSpPr/>
      </xdr:nvSpPr>
      <xdr:spPr>
        <a:xfrm>
          <a:off x="18369628" y="14768698"/>
          <a:ext cx="1592051" cy="253587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Recycled </a:t>
          </a:r>
        </a:p>
      </xdr:txBody>
    </xdr:sp>
    <xdr:clientData/>
  </xdr:twoCellAnchor>
  <xdr:twoCellAnchor>
    <xdr:from>
      <xdr:col>33</xdr:col>
      <xdr:colOff>425869</xdr:colOff>
      <xdr:row>84</xdr:row>
      <xdr:rowOff>176891</xdr:rowOff>
    </xdr:from>
    <xdr:to>
      <xdr:col>35</xdr:col>
      <xdr:colOff>641976</xdr:colOff>
      <xdr:row>86</xdr:row>
      <xdr:rowOff>44530</xdr:rowOff>
    </xdr:to>
    <xdr:sp macro="" textlink="">
      <xdr:nvSpPr>
        <xdr:cNvPr id="141" name="Rectangle: Rounded Corners 140">
          <a:extLst>
            <a:ext uri="{FF2B5EF4-FFF2-40B4-BE49-F238E27FC236}">
              <a16:creationId xmlns:a16="http://schemas.microsoft.com/office/drawing/2014/main" id="{F8D4BEA4-2ED2-4205-BADD-B06D779FF6FC}"/>
            </a:ext>
          </a:extLst>
        </xdr:cNvPr>
        <xdr:cNvSpPr/>
      </xdr:nvSpPr>
      <xdr:spPr>
        <a:xfrm>
          <a:off x="24224762" y="14328320"/>
          <a:ext cx="1590428" cy="248639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Collected </a:t>
          </a:r>
        </a:p>
      </xdr:txBody>
    </xdr:sp>
    <xdr:clientData/>
  </xdr:twoCellAnchor>
  <xdr:twoCellAnchor>
    <xdr:from>
      <xdr:col>33</xdr:col>
      <xdr:colOff>425867</xdr:colOff>
      <xdr:row>87</xdr:row>
      <xdr:rowOff>72982</xdr:rowOff>
    </xdr:from>
    <xdr:to>
      <xdr:col>35</xdr:col>
      <xdr:colOff>666750</xdr:colOff>
      <xdr:row>88</xdr:row>
      <xdr:rowOff>95250</xdr:rowOff>
    </xdr:to>
    <xdr:sp macro="" textlink="">
      <xdr:nvSpPr>
        <xdr:cNvPr id="142" name="Rectangle: Rounded Corners 141">
          <a:extLst>
            <a:ext uri="{FF2B5EF4-FFF2-40B4-BE49-F238E27FC236}">
              <a16:creationId xmlns:a16="http://schemas.microsoft.com/office/drawing/2014/main" id="{156067F8-2A0E-44A2-9F1B-322EB87AEFDD}"/>
            </a:ext>
          </a:extLst>
        </xdr:cNvPr>
        <xdr:cNvSpPr/>
      </xdr:nvSpPr>
      <xdr:spPr>
        <a:xfrm>
          <a:off x="24224760" y="14795911"/>
          <a:ext cx="1615204" cy="212768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Recycled </a:t>
          </a:r>
        </a:p>
      </xdr:txBody>
    </xdr:sp>
    <xdr:clientData/>
  </xdr:twoCellAnchor>
  <xdr:twoCellAnchor>
    <xdr:from>
      <xdr:col>41</xdr:col>
      <xdr:colOff>330613</xdr:colOff>
      <xdr:row>84</xdr:row>
      <xdr:rowOff>176891</xdr:rowOff>
    </xdr:from>
    <xdr:to>
      <xdr:col>43</xdr:col>
      <xdr:colOff>546720</xdr:colOff>
      <xdr:row>86</xdr:row>
      <xdr:rowOff>44530</xdr:rowOff>
    </xdr:to>
    <xdr:sp macro="" textlink="">
      <xdr:nvSpPr>
        <xdr:cNvPr id="143" name="Rectangle: Rounded Corners 142">
          <a:extLst>
            <a:ext uri="{FF2B5EF4-FFF2-40B4-BE49-F238E27FC236}">
              <a16:creationId xmlns:a16="http://schemas.microsoft.com/office/drawing/2014/main" id="{8A8F55EA-D931-4DDF-B13C-BFB35F557676}"/>
            </a:ext>
          </a:extLst>
        </xdr:cNvPr>
        <xdr:cNvSpPr/>
      </xdr:nvSpPr>
      <xdr:spPr>
        <a:xfrm>
          <a:off x="30007792" y="14328320"/>
          <a:ext cx="1590428" cy="248639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Collected </a:t>
          </a:r>
        </a:p>
      </xdr:txBody>
    </xdr:sp>
    <xdr:clientData/>
  </xdr:twoCellAnchor>
  <xdr:twoCellAnchor>
    <xdr:from>
      <xdr:col>41</xdr:col>
      <xdr:colOff>330611</xdr:colOff>
      <xdr:row>87</xdr:row>
      <xdr:rowOff>72981</xdr:rowOff>
    </xdr:from>
    <xdr:to>
      <xdr:col>43</xdr:col>
      <xdr:colOff>544286</xdr:colOff>
      <xdr:row>88</xdr:row>
      <xdr:rowOff>136071</xdr:rowOff>
    </xdr:to>
    <xdr:sp macro="" textlink="">
      <xdr:nvSpPr>
        <xdr:cNvPr id="144" name="Rectangle: Rounded Corners 143">
          <a:extLst>
            <a:ext uri="{FF2B5EF4-FFF2-40B4-BE49-F238E27FC236}">
              <a16:creationId xmlns:a16="http://schemas.microsoft.com/office/drawing/2014/main" id="{C6527EDC-1143-4547-B487-5611E52E0572}"/>
            </a:ext>
          </a:extLst>
        </xdr:cNvPr>
        <xdr:cNvSpPr/>
      </xdr:nvSpPr>
      <xdr:spPr>
        <a:xfrm>
          <a:off x="30007790" y="14795910"/>
          <a:ext cx="1587996" cy="25359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Recycled </a:t>
          </a:r>
        </a:p>
      </xdr:txBody>
    </xdr:sp>
    <xdr:clientData/>
  </xdr:twoCellAnchor>
  <xdr:twoCellAnchor editAs="oneCell">
    <xdr:from>
      <xdr:col>2</xdr:col>
      <xdr:colOff>640767</xdr:colOff>
      <xdr:row>208</xdr:row>
      <xdr:rowOff>95250</xdr:rowOff>
    </xdr:from>
    <xdr:to>
      <xdr:col>7</xdr:col>
      <xdr:colOff>466212</xdr:colOff>
      <xdr:row>223</xdr:row>
      <xdr:rowOff>114300</xdr:rowOff>
    </xdr:to>
    <xdr:pic>
      <xdr:nvPicPr>
        <xdr:cNvPr id="145" name="Picture 144" descr="Construction Waste Recycling: Over 4,481 Royalty-Free Licensable Stock  Vectors &amp; Vector Art | Shutterstock">
          <a:extLst>
            <a:ext uri="{FF2B5EF4-FFF2-40B4-BE49-F238E27FC236}">
              <a16:creationId xmlns:a16="http://schemas.microsoft.com/office/drawing/2014/main" id="{12827A0A-72C9-46ED-A233-931B0ADF3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330" y="34861500"/>
          <a:ext cx="4064070" cy="28765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559130</xdr:colOff>
      <xdr:row>208</xdr:row>
      <xdr:rowOff>76200</xdr:rowOff>
    </xdr:from>
    <xdr:to>
      <xdr:col>15</xdr:col>
      <xdr:colOff>304800</xdr:colOff>
      <xdr:row>223</xdr:row>
      <xdr:rowOff>56746</xdr:rowOff>
    </xdr:to>
    <xdr:pic>
      <xdr:nvPicPr>
        <xdr:cNvPr id="146" name="Picture 145" descr="Premium Vector | Assorted paper trash in special urn. Recycle. Bin for  recycling with sorted garbage and rubbish.">
          <a:extLst>
            <a:ext uri="{FF2B5EF4-FFF2-40B4-BE49-F238E27FC236}">
              <a16:creationId xmlns:a16="http://schemas.microsoft.com/office/drawing/2014/main" id="{1F2C1FE0-15E1-4D88-98D7-C08BA3877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0430" y="34861500"/>
          <a:ext cx="4012870" cy="2838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783203</xdr:colOff>
      <xdr:row>208</xdr:row>
      <xdr:rowOff>93173</xdr:rowOff>
    </xdr:from>
    <xdr:to>
      <xdr:col>22</xdr:col>
      <xdr:colOff>288361</xdr:colOff>
      <xdr:row>223</xdr:row>
      <xdr:rowOff>36739</xdr:rowOff>
    </xdr:to>
    <xdr:pic>
      <xdr:nvPicPr>
        <xdr:cNvPr id="147" name="Picture 146" descr="E Waste Management Services at best price in Chennai | ID: 18995482812">
          <a:extLst>
            <a:ext uri="{FF2B5EF4-FFF2-40B4-BE49-F238E27FC236}">
              <a16:creationId xmlns:a16="http://schemas.microsoft.com/office/drawing/2014/main" id="{F5F30484-0E0E-4704-8AD8-4FFB25571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7141" y="36288173"/>
          <a:ext cx="2910345" cy="2801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190500</xdr:colOff>
      <xdr:row>208</xdr:row>
      <xdr:rowOff>12561</xdr:rowOff>
    </xdr:from>
    <xdr:to>
      <xdr:col>30</xdr:col>
      <xdr:colOff>529936</xdr:colOff>
      <xdr:row>223</xdr:row>
      <xdr:rowOff>146842</xdr:rowOff>
    </xdr:to>
    <xdr:pic>
      <xdr:nvPicPr>
        <xdr:cNvPr id="148" name="Picture 147" descr="Premium Vector | Green industrial waste recycling plant flat vector  illustration">
          <a:extLst>
            <a:ext uri="{FF2B5EF4-FFF2-40B4-BE49-F238E27FC236}">
              <a16:creationId xmlns:a16="http://schemas.microsoft.com/office/drawing/2014/main" id="{F357D088-5AE3-46CE-B2FE-BAA83ABB3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0" y="34797861"/>
          <a:ext cx="3768436" cy="2991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206</xdr:row>
      <xdr:rowOff>0</xdr:rowOff>
    </xdr:from>
    <xdr:to>
      <xdr:col>39</xdr:col>
      <xdr:colOff>304800</xdr:colOff>
      <xdr:row>207</xdr:row>
      <xdr:rowOff>114300</xdr:rowOff>
    </xdr:to>
    <xdr:sp macro="" textlink="">
      <xdr:nvSpPr>
        <xdr:cNvPr id="1036" name="AutoShape 12" descr="8,111,852 Non biodegradable waste Vector Images | Depositphotos">
          <a:extLst>
            <a:ext uri="{FF2B5EF4-FFF2-40B4-BE49-F238E27FC236}">
              <a16:creationId xmlns:a16="http://schemas.microsoft.com/office/drawing/2014/main" id="{DD25D0E8-BBCD-467C-900D-F0D0C1611D61}"/>
            </a:ext>
          </a:extLst>
        </xdr:cNvPr>
        <xdr:cNvSpPr>
          <a:spLocks noChangeAspect="1" noChangeArrowheads="1"/>
        </xdr:cNvSpPr>
      </xdr:nvSpPr>
      <xdr:spPr bwMode="auto">
        <a:xfrm>
          <a:off x="28422600" y="3265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34</xdr:col>
      <xdr:colOff>708360</xdr:colOff>
      <xdr:row>208</xdr:row>
      <xdr:rowOff>156713</xdr:rowOff>
    </xdr:from>
    <xdr:to>
      <xdr:col>38</xdr:col>
      <xdr:colOff>58403</xdr:colOff>
      <xdr:row>223</xdr:row>
      <xdr:rowOff>38843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418408-100D-42E0-B705-8A889B6E1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01860" y="36351713"/>
          <a:ext cx="2755231" cy="2739630"/>
        </a:xfrm>
        <a:prstGeom prst="rect">
          <a:avLst/>
        </a:prstGeom>
      </xdr:spPr>
    </xdr:pic>
    <xdr:clientData/>
  </xdr:twoCellAnchor>
  <xdr:twoCellAnchor editAs="oneCell">
    <xdr:from>
      <xdr:col>42</xdr:col>
      <xdr:colOff>571500</xdr:colOff>
      <xdr:row>208</xdr:row>
      <xdr:rowOff>122509</xdr:rowOff>
    </xdr:from>
    <xdr:to>
      <xdr:col>45</xdr:col>
      <xdr:colOff>547254</xdr:colOff>
      <xdr:row>223</xdr:row>
      <xdr:rowOff>68356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013A8CC-CD7B-4D9F-9114-7C681B051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0" y="34907809"/>
          <a:ext cx="2566554" cy="2803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93519</xdr:colOff>
      <xdr:row>202</xdr:row>
      <xdr:rowOff>118878</xdr:rowOff>
    </xdr:from>
    <xdr:to>
      <xdr:col>8</xdr:col>
      <xdr:colOff>76200</xdr:colOff>
      <xdr:row>206</xdr:row>
      <xdr:rowOff>153515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C6063B1B-3C78-4DA1-AEAF-14C6A59DFE9E}"/>
            </a:ext>
          </a:extLst>
        </xdr:cNvPr>
        <xdr:cNvSpPr/>
      </xdr:nvSpPr>
      <xdr:spPr>
        <a:xfrm>
          <a:off x="784082" y="31837128"/>
          <a:ext cx="5126181" cy="796637"/>
        </a:xfrm>
        <a:prstGeom prst="round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ysClr val="windowText" lastClr="000000"/>
              </a:solidFill>
              <a:latin typeface="+mj-lt"/>
            </a:rPr>
            <a:t>Construction Waste</a:t>
          </a:r>
        </a:p>
      </xdr:txBody>
    </xdr:sp>
    <xdr:clientData/>
  </xdr:twoCellAnchor>
  <xdr:twoCellAnchor>
    <xdr:from>
      <xdr:col>9</xdr:col>
      <xdr:colOff>381259</xdr:colOff>
      <xdr:row>202</xdr:row>
      <xdr:rowOff>118878</xdr:rowOff>
    </xdr:from>
    <xdr:to>
      <xdr:col>16</xdr:col>
      <xdr:colOff>6321</xdr:colOff>
      <xdr:row>206</xdr:row>
      <xdr:rowOff>153515</xdr:rowOff>
    </xdr:to>
    <xdr:sp macro="" textlink="">
      <xdr:nvSpPr>
        <xdr:cNvPr id="156" name="Rectangle: Rounded Corners 155">
          <a:extLst>
            <a:ext uri="{FF2B5EF4-FFF2-40B4-BE49-F238E27FC236}">
              <a16:creationId xmlns:a16="http://schemas.microsoft.com/office/drawing/2014/main" id="{51232F3F-06E4-424B-B2A9-A05E41D10E39}"/>
            </a:ext>
          </a:extLst>
        </xdr:cNvPr>
        <xdr:cNvSpPr/>
      </xdr:nvSpPr>
      <xdr:spPr>
        <a:xfrm>
          <a:off x="6405822" y="31837128"/>
          <a:ext cx="5292437" cy="796637"/>
        </a:xfrm>
        <a:prstGeom prst="round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Bio-Hazardous Waste</a:t>
          </a:r>
        </a:p>
      </xdr:txBody>
    </xdr:sp>
    <xdr:clientData/>
  </xdr:twoCellAnchor>
  <xdr:twoCellAnchor>
    <xdr:from>
      <xdr:col>17</xdr:col>
      <xdr:colOff>263755</xdr:colOff>
      <xdr:row>202</xdr:row>
      <xdr:rowOff>118878</xdr:rowOff>
    </xdr:from>
    <xdr:to>
      <xdr:col>23</xdr:col>
      <xdr:colOff>636099</xdr:colOff>
      <xdr:row>206</xdr:row>
      <xdr:rowOff>153515</xdr:rowOff>
    </xdr:to>
    <xdr:sp macro="" textlink="">
      <xdr:nvSpPr>
        <xdr:cNvPr id="158" name="Rectangle: Rounded Corners 157">
          <a:extLst>
            <a:ext uri="{FF2B5EF4-FFF2-40B4-BE49-F238E27FC236}">
              <a16:creationId xmlns:a16="http://schemas.microsoft.com/office/drawing/2014/main" id="{24D557A0-8B99-413D-A0FE-1F279899A2D4}"/>
            </a:ext>
          </a:extLst>
        </xdr:cNvPr>
        <xdr:cNvSpPr/>
      </xdr:nvSpPr>
      <xdr:spPr>
        <a:xfrm>
          <a:off x="12193818" y="31837128"/>
          <a:ext cx="5134844" cy="796637"/>
        </a:xfrm>
        <a:prstGeom prst="round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E-Waste</a:t>
          </a:r>
        </a:p>
      </xdr:txBody>
    </xdr:sp>
    <xdr:clientData/>
  </xdr:twoCellAnchor>
  <xdr:twoCellAnchor>
    <xdr:from>
      <xdr:col>25</xdr:col>
      <xdr:colOff>12471</xdr:colOff>
      <xdr:row>202</xdr:row>
      <xdr:rowOff>118878</xdr:rowOff>
    </xdr:from>
    <xdr:to>
      <xdr:col>31</xdr:col>
      <xdr:colOff>480062</xdr:colOff>
      <xdr:row>206</xdr:row>
      <xdr:rowOff>153515</xdr:rowOff>
    </xdr:to>
    <xdr:sp macro="" textlink="">
      <xdr:nvSpPr>
        <xdr:cNvPr id="159" name="Rectangle: Rounded Corners 158">
          <a:extLst>
            <a:ext uri="{FF2B5EF4-FFF2-40B4-BE49-F238E27FC236}">
              <a16:creationId xmlns:a16="http://schemas.microsoft.com/office/drawing/2014/main" id="{77EDB30C-A31F-466D-99FE-0F0DDBBC4F17}"/>
            </a:ext>
          </a:extLst>
        </xdr:cNvPr>
        <xdr:cNvSpPr/>
      </xdr:nvSpPr>
      <xdr:spPr>
        <a:xfrm>
          <a:off x="17824221" y="31837128"/>
          <a:ext cx="5230091" cy="796637"/>
        </a:xfrm>
        <a:prstGeom prst="round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Industrial Waste</a:t>
          </a:r>
        </a:p>
      </xdr:txBody>
    </xdr:sp>
    <xdr:clientData/>
  </xdr:twoCellAnchor>
  <xdr:twoCellAnchor>
    <xdr:from>
      <xdr:col>32</xdr:col>
      <xdr:colOff>70746</xdr:colOff>
      <xdr:row>202</xdr:row>
      <xdr:rowOff>118878</xdr:rowOff>
    </xdr:from>
    <xdr:to>
      <xdr:col>39</xdr:col>
      <xdr:colOff>447415</xdr:colOff>
      <xdr:row>206</xdr:row>
      <xdr:rowOff>153515</xdr:rowOff>
    </xdr:to>
    <xdr:sp macro="" textlink="">
      <xdr:nvSpPr>
        <xdr:cNvPr id="160" name="Rectangle: Rounded Corners 159">
          <a:extLst>
            <a:ext uri="{FF2B5EF4-FFF2-40B4-BE49-F238E27FC236}">
              <a16:creationId xmlns:a16="http://schemas.microsoft.com/office/drawing/2014/main" id="{1BE9D5E9-D40D-4ABF-AA65-D119DD331CA2}"/>
            </a:ext>
          </a:extLst>
        </xdr:cNvPr>
        <xdr:cNvSpPr/>
      </xdr:nvSpPr>
      <xdr:spPr>
        <a:xfrm>
          <a:off x="23549871" y="31837128"/>
          <a:ext cx="5329669" cy="796637"/>
        </a:xfrm>
        <a:prstGeom prst="round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Non-Biodegradable Waste</a:t>
          </a:r>
        </a:p>
      </xdr:txBody>
    </xdr:sp>
    <xdr:clientData/>
  </xdr:twoCellAnchor>
  <xdr:twoCellAnchor>
    <xdr:from>
      <xdr:col>40</xdr:col>
      <xdr:colOff>38100</xdr:colOff>
      <xdr:row>202</xdr:row>
      <xdr:rowOff>118878</xdr:rowOff>
    </xdr:from>
    <xdr:to>
      <xdr:col>47</xdr:col>
      <xdr:colOff>339438</xdr:colOff>
      <xdr:row>206</xdr:row>
      <xdr:rowOff>153515</xdr:rowOff>
    </xdr:to>
    <xdr:sp macro="" textlink="">
      <xdr:nvSpPr>
        <xdr:cNvPr id="161" name="Rectangle: Rounded Corners 160">
          <a:extLst>
            <a:ext uri="{FF2B5EF4-FFF2-40B4-BE49-F238E27FC236}">
              <a16:creationId xmlns:a16="http://schemas.microsoft.com/office/drawing/2014/main" id="{59ADC1B0-B04D-4584-BD46-40A12ED9D65D}"/>
            </a:ext>
          </a:extLst>
        </xdr:cNvPr>
        <xdr:cNvSpPr/>
      </xdr:nvSpPr>
      <xdr:spPr>
        <a:xfrm>
          <a:off x="29375100" y="31837128"/>
          <a:ext cx="5254338" cy="796637"/>
        </a:xfrm>
        <a:prstGeom prst="round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Organic Waste</a:t>
          </a:r>
        </a:p>
      </xdr:txBody>
    </xdr:sp>
    <xdr:clientData/>
  </xdr:twoCellAnchor>
  <xdr:twoCellAnchor>
    <xdr:from>
      <xdr:col>2</xdr:col>
      <xdr:colOff>380996</xdr:colOff>
      <xdr:row>230</xdr:row>
      <xdr:rowOff>110191</xdr:rowOff>
    </xdr:from>
    <xdr:to>
      <xdr:col>7</xdr:col>
      <xdr:colOff>761996</xdr:colOff>
      <xdr:row>255</xdr:row>
      <xdr:rowOff>125344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22412B02-FBEE-4C59-BB9C-BC79E9EB1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310178</xdr:colOff>
      <xdr:row>230</xdr:row>
      <xdr:rowOff>117767</xdr:rowOff>
    </xdr:from>
    <xdr:to>
      <xdr:col>15</xdr:col>
      <xdr:colOff>623142</xdr:colOff>
      <xdr:row>255</xdr:row>
      <xdr:rowOff>117767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3AD89388-DFB6-458E-B6E6-6D8BBF607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123699</xdr:colOff>
      <xdr:row>230</xdr:row>
      <xdr:rowOff>100449</xdr:rowOff>
    </xdr:from>
    <xdr:to>
      <xdr:col>23</xdr:col>
      <xdr:colOff>470062</xdr:colOff>
      <xdr:row>255</xdr:row>
      <xdr:rowOff>135085</xdr:rowOff>
    </xdr:to>
    <xdr:graphicFrame macro="">
      <xdr:nvGraphicFramePr>
        <xdr:cNvPr id="164" name="Chart 163">
          <a:extLst>
            <a:ext uri="{FF2B5EF4-FFF2-40B4-BE49-F238E27FC236}">
              <a16:creationId xmlns:a16="http://schemas.microsoft.com/office/drawing/2014/main" id="{0F0310DC-5C10-483F-BB98-574A1C203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25</xdr:col>
      <xdr:colOff>518307</xdr:colOff>
      <xdr:row>230</xdr:row>
      <xdr:rowOff>100448</xdr:rowOff>
    </xdr:from>
    <xdr:to>
      <xdr:col>31</xdr:col>
      <xdr:colOff>340796</xdr:colOff>
      <xdr:row>255</xdr:row>
      <xdr:rowOff>135086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A2465E80-3D7E-45AB-96DD-67A924207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33</xdr:col>
      <xdr:colOff>412853</xdr:colOff>
      <xdr:row>230</xdr:row>
      <xdr:rowOff>91790</xdr:rowOff>
    </xdr:from>
    <xdr:to>
      <xdr:col>39</xdr:col>
      <xdr:colOff>239671</xdr:colOff>
      <xdr:row>255</xdr:row>
      <xdr:rowOff>143744</xdr:rowOff>
    </xdr:to>
    <xdr:graphicFrame macro="">
      <xdr:nvGraphicFramePr>
        <xdr:cNvPr id="166" name="Chart 165">
          <a:extLst>
            <a:ext uri="{FF2B5EF4-FFF2-40B4-BE49-F238E27FC236}">
              <a16:creationId xmlns:a16="http://schemas.microsoft.com/office/drawing/2014/main" id="{575E1F73-3100-4465-8E02-3E835092F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41</xdr:col>
      <xdr:colOff>311727</xdr:colOff>
      <xdr:row>230</xdr:row>
      <xdr:rowOff>74472</xdr:rowOff>
    </xdr:from>
    <xdr:to>
      <xdr:col>47</xdr:col>
      <xdr:colOff>138546</xdr:colOff>
      <xdr:row>255</xdr:row>
      <xdr:rowOff>161062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5C4032A4-0A09-4FCA-89B6-B475B13E3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238131</xdr:colOff>
      <xdr:row>258</xdr:row>
      <xdr:rowOff>0</xdr:rowOff>
    </xdr:from>
    <xdr:to>
      <xdr:col>47</xdr:col>
      <xdr:colOff>666755</xdr:colOff>
      <xdr:row>262</xdr:row>
      <xdr:rowOff>7789</xdr:rowOff>
    </xdr:to>
    <xdr:sp macro="" textlink="">
      <xdr:nvSpPr>
        <xdr:cNvPr id="149" name="Rectangle: Rounded Corners 148">
          <a:extLst>
            <a:ext uri="{FF2B5EF4-FFF2-40B4-BE49-F238E27FC236}">
              <a16:creationId xmlns:a16="http://schemas.microsoft.com/office/drawing/2014/main" id="{8953CD54-59F9-4177-892F-560600E86D35}"/>
            </a:ext>
          </a:extLst>
        </xdr:cNvPr>
        <xdr:cNvSpPr/>
      </xdr:nvSpPr>
      <xdr:spPr>
        <a:xfrm>
          <a:off x="390531" y="50139600"/>
          <a:ext cx="34832924" cy="769789"/>
        </a:xfrm>
        <a:prstGeom prst="roundRect">
          <a:avLst/>
        </a:prstGeom>
        <a:solidFill>
          <a:schemeClr val="accent6">
            <a:lumMod val="50000"/>
          </a:schemeClr>
        </a:solidFill>
        <a:ln w="19050">
          <a:solidFill>
            <a:schemeClr val="tx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 i="1" baseline="0">
              <a:solidFill>
                <a:schemeClr val="bg1"/>
              </a:solidFill>
            </a:rPr>
            <a:t>Earnings over Waste Category</a:t>
          </a:r>
          <a:endParaRPr lang="en-US" sz="3600" b="1" i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266700</xdr:colOff>
      <xdr:row>263</xdr:row>
      <xdr:rowOff>0</xdr:rowOff>
    </xdr:from>
    <xdr:to>
      <xdr:col>7</xdr:col>
      <xdr:colOff>647700</xdr:colOff>
      <xdr:row>267</xdr:row>
      <xdr:rowOff>34637</xdr:rowOff>
    </xdr:to>
    <xdr:sp macro="" textlink="">
      <xdr:nvSpPr>
        <xdr:cNvPr id="151" name="Rectangle: Rounded Corners 150">
          <a:extLst>
            <a:ext uri="{FF2B5EF4-FFF2-40B4-BE49-F238E27FC236}">
              <a16:creationId xmlns:a16="http://schemas.microsoft.com/office/drawing/2014/main" id="{ADEB78F2-1413-49FB-B4F5-FF1BC8D2F26E}"/>
            </a:ext>
          </a:extLst>
        </xdr:cNvPr>
        <xdr:cNvSpPr/>
      </xdr:nvSpPr>
      <xdr:spPr>
        <a:xfrm>
          <a:off x="422564" y="46828364"/>
          <a:ext cx="5126181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Construction Waste</a:t>
          </a:r>
        </a:p>
      </xdr:txBody>
    </xdr:sp>
    <xdr:clientData/>
  </xdr:twoCellAnchor>
  <xdr:twoCellAnchor>
    <xdr:from>
      <xdr:col>9</xdr:col>
      <xdr:colOff>142211</xdr:colOff>
      <xdr:row>263</xdr:row>
      <xdr:rowOff>0</xdr:rowOff>
    </xdr:from>
    <xdr:to>
      <xdr:col>15</xdr:col>
      <xdr:colOff>672148</xdr:colOff>
      <xdr:row>267</xdr:row>
      <xdr:rowOff>34637</xdr:rowOff>
    </xdr:to>
    <xdr:sp macro="" textlink="">
      <xdr:nvSpPr>
        <xdr:cNvPr id="153" name="Rectangle: Rounded Corners 152">
          <a:extLst>
            <a:ext uri="{FF2B5EF4-FFF2-40B4-BE49-F238E27FC236}">
              <a16:creationId xmlns:a16="http://schemas.microsoft.com/office/drawing/2014/main" id="{23038522-5683-4C71-805B-FBE64714E557}"/>
            </a:ext>
          </a:extLst>
        </xdr:cNvPr>
        <xdr:cNvSpPr/>
      </xdr:nvSpPr>
      <xdr:spPr>
        <a:xfrm>
          <a:off x="6151620" y="46828364"/>
          <a:ext cx="5275119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dk1"/>
              </a:solidFill>
              <a:latin typeface="+mj-lt"/>
              <a:ea typeface="+mn-ea"/>
              <a:cs typeface="+mn-cs"/>
            </a:rPr>
            <a:t>Bio-Hazardous</a:t>
          </a:r>
          <a:r>
            <a:rPr lang="en-US" sz="2800" b="1" baseline="0">
              <a:solidFill>
                <a:schemeClr val="dk1"/>
              </a:solidFill>
              <a:latin typeface="+mj-lt"/>
              <a:ea typeface="+mn-ea"/>
              <a:cs typeface="+mn-cs"/>
            </a:rPr>
            <a:t> Waste</a:t>
          </a:r>
          <a:endParaRPr lang="en-US" sz="2800" b="1">
            <a:solidFill>
              <a:schemeClr val="dk1"/>
            </a:solidFill>
            <a:latin typeface="+mj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171955</xdr:colOff>
      <xdr:row>263</xdr:row>
      <xdr:rowOff>0</xdr:rowOff>
    </xdr:from>
    <xdr:to>
      <xdr:col>23</xdr:col>
      <xdr:colOff>552959</xdr:colOff>
      <xdr:row>267</xdr:row>
      <xdr:rowOff>34637</xdr:rowOff>
    </xdr:to>
    <xdr:sp macro="" textlink="">
      <xdr:nvSpPr>
        <xdr:cNvPr id="155" name="Rectangle: Rounded Corners 154">
          <a:extLst>
            <a:ext uri="{FF2B5EF4-FFF2-40B4-BE49-F238E27FC236}">
              <a16:creationId xmlns:a16="http://schemas.microsoft.com/office/drawing/2014/main" id="{87364384-6D57-44E9-8DCA-ECD7F618E141}"/>
            </a:ext>
          </a:extLst>
        </xdr:cNvPr>
        <xdr:cNvSpPr/>
      </xdr:nvSpPr>
      <xdr:spPr>
        <a:xfrm>
          <a:off x="12173455" y="46710600"/>
          <a:ext cx="5181604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 baseline="0">
              <a:solidFill>
                <a:schemeClr val="dk1"/>
              </a:solidFill>
              <a:latin typeface="+mj-lt"/>
              <a:ea typeface="+mn-ea"/>
              <a:cs typeface="+mn-cs"/>
            </a:rPr>
            <a:t>E-Waste</a:t>
          </a:r>
          <a:endParaRPr lang="en-US" sz="2800" b="1">
            <a:solidFill>
              <a:schemeClr val="dk1"/>
            </a:solidFill>
            <a:latin typeface="+mj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110837</xdr:colOff>
      <xdr:row>263</xdr:row>
      <xdr:rowOff>0</xdr:rowOff>
    </xdr:from>
    <xdr:to>
      <xdr:col>31</xdr:col>
      <xdr:colOff>578428</xdr:colOff>
      <xdr:row>267</xdr:row>
      <xdr:rowOff>34637</xdr:rowOff>
    </xdr:to>
    <xdr:sp macro="" textlink="">
      <xdr:nvSpPr>
        <xdr:cNvPr id="157" name="Rectangle: Rounded Corners 156">
          <a:extLst>
            <a:ext uri="{FF2B5EF4-FFF2-40B4-BE49-F238E27FC236}">
              <a16:creationId xmlns:a16="http://schemas.microsoft.com/office/drawing/2014/main" id="{330FE6E7-71B5-4CCC-A733-C1842D15B07D}"/>
            </a:ext>
          </a:extLst>
        </xdr:cNvPr>
        <xdr:cNvSpPr/>
      </xdr:nvSpPr>
      <xdr:spPr>
        <a:xfrm>
          <a:off x="18055937" y="46710600"/>
          <a:ext cx="5268191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Industrial Waste</a:t>
          </a:r>
        </a:p>
      </xdr:txBody>
    </xdr:sp>
    <xdr:clientData/>
  </xdr:twoCellAnchor>
  <xdr:twoCellAnchor>
    <xdr:from>
      <xdr:col>33</xdr:col>
      <xdr:colOff>41564</xdr:colOff>
      <xdr:row>263</xdr:row>
      <xdr:rowOff>0</xdr:rowOff>
    </xdr:from>
    <xdr:to>
      <xdr:col>39</xdr:col>
      <xdr:colOff>608733</xdr:colOff>
      <xdr:row>267</xdr:row>
      <xdr:rowOff>34637</xdr:rowOff>
    </xdr:to>
    <xdr:sp macro="" textlink="">
      <xdr:nvSpPr>
        <xdr:cNvPr id="168" name="Rectangle: Rounded Corners 167">
          <a:extLst>
            <a:ext uri="{FF2B5EF4-FFF2-40B4-BE49-F238E27FC236}">
              <a16:creationId xmlns:a16="http://schemas.microsoft.com/office/drawing/2014/main" id="{129B3E13-2670-4EF4-B716-18F941E45609}"/>
            </a:ext>
          </a:extLst>
        </xdr:cNvPr>
        <xdr:cNvSpPr/>
      </xdr:nvSpPr>
      <xdr:spPr>
        <a:xfrm>
          <a:off x="23892164" y="46710600"/>
          <a:ext cx="5367769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Non-Biodegradable Waste</a:t>
          </a:r>
        </a:p>
      </xdr:txBody>
    </xdr:sp>
    <xdr:clientData/>
  </xdr:twoCellAnchor>
  <xdr:twoCellAnchor>
    <xdr:from>
      <xdr:col>41</xdr:col>
      <xdr:colOff>69271</xdr:colOff>
      <xdr:row>263</xdr:row>
      <xdr:rowOff>0</xdr:rowOff>
    </xdr:from>
    <xdr:to>
      <xdr:col>47</xdr:col>
      <xdr:colOff>561109</xdr:colOff>
      <xdr:row>267</xdr:row>
      <xdr:rowOff>34637</xdr:rowOff>
    </xdr:to>
    <xdr:sp macro="" textlink="">
      <xdr:nvSpPr>
        <xdr:cNvPr id="174" name="Rectangle: Rounded Corners 173">
          <a:extLst>
            <a:ext uri="{FF2B5EF4-FFF2-40B4-BE49-F238E27FC236}">
              <a16:creationId xmlns:a16="http://schemas.microsoft.com/office/drawing/2014/main" id="{B2F4E660-BB90-47B1-AD25-BFCEF89DC153}"/>
            </a:ext>
          </a:extLst>
        </xdr:cNvPr>
        <xdr:cNvSpPr/>
      </xdr:nvSpPr>
      <xdr:spPr>
        <a:xfrm>
          <a:off x="29825371" y="46710600"/>
          <a:ext cx="5292438" cy="7966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+mj-lt"/>
            </a:rPr>
            <a:t>Organic Waste</a:t>
          </a:r>
        </a:p>
      </xdr:txBody>
    </xdr:sp>
    <xdr:clientData/>
  </xdr:twoCellAnchor>
  <xdr:twoCellAnchor>
    <xdr:from>
      <xdr:col>1</xdr:col>
      <xdr:colOff>509154</xdr:colOff>
      <xdr:row>267</xdr:row>
      <xdr:rowOff>121229</xdr:rowOff>
    </xdr:from>
    <xdr:to>
      <xdr:col>7</xdr:col>
      <xdr:colOff>405246</xdr:colOff>
      <xdr:row>274</xdr:row>
      <xdr:rowOff>17317</xdr:rowOff>
    </xdr:to>
    <xdr:sp macro="" textlink="">
      <xdr:nvSpPr>
        <xdr:cNvPr id="26" name="Trapezoid 25">
          <a:extLst>
            <a:ext uri="{FF2B5EF4-FFF2-40B4-BE49-F238E27FC236}">
              <a16:creationId xmlns:a16="http://schemas.microsoft.com/office/drawing/2014/main" id="{F652E483-88C5-421D-BC93-6A1106B911D6}"/>
            </a:ext>
          </a:extLst>
        </xdr:cNvPr>
        <xdr:cNvSpPr/>
      </xdr:nvSpPr>
      <xdr:spPr>
        <a:xfrm flipV="1">
          <a:off x="665018" y="47711593"/>
          <a:ext cx="4641273" cy="1229588"/>
        </a:xfrm>
        <a:prstGeom prst="trapezoid">
          <a:avLst>
            <a:gd name="adj" fmla="val 16525"/>
          </a:avLst>
        </a:prstGeom>
        <a:solidFill>
          <a:schemeClr val="accent2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2</xdr:col>
      <xdr:colOff>249381</xdr:colOff>
      <xdr:row>274</xdr:row>
      <xdr:rowOff>155864</xdr:rowOff>
    </xdr:from>
    <xdr:to>
      <xdr:col>7</xdr:col>
      <xdr:colOff>145473</xdr:colOff>
      <xdr:row>281</xdr:row>
      <xdr:rowOff>51952</xdr:rowOff>
    </xdr:to>
    <xdr:sp macro="" textlink="">
      <xdr:nvSpPr>
        <xdr:cNvPr id="181" name="Trapezoid 180">
          <a:extLst>
            <a:ext uri="{FF2B5EF4-FFF2-40B4-BE49-F238E27FC236}">
              <a16:creationId xmlns:a16="http://schemas.microsoft.com/office/drawing/2014/main" id="{8511814E-0044-4855-8A42-8ED8D52B5FC3}"/>
            </a:ext>
          </a:extLst>
        </xdr:cNvPr>
        <xdr:cNvSpPr/>
      </xdr:nvSpPr>
      <xdr:spPr>
        <a:xfrm flipV="1">
          <a:off x="924790" y="49079728"/>
          <a:ext cx="4121728" cy="1229588"/>
        </a:xfrm>
        <a:prstGeom prst="trapezoid">
          <a:avLst>
            <a:gd name="adj" fmla="val 16525"/>
          </a:avLst>
        </a:prstGeom>
        <a:solidFill>
          <a:srgbClr val="C87700"/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500495</xdr:colOff>
      <xdr:row>282</xdr:row>
      <xdr:rowOff>0</xdr:rowOff>
    </xdr:from>
    <xdr:to>
      <xdr:col>6</xdr:col>
      <xdr:colOff>725632</xdr:colOff>
      <xdr:row>288</xdr:row>
      <xdr:rowOff>86588</xdr:rowOff>
    </xdr:to>
    <xdr:sp macro="" textlink="">
      <xdr:nvSpPr>
        <xdr:cNvPr id="182" name="Trapezoid 181">
          <a:extLst>
            <a:ext uri="{FF2B5EF4-FFF2-40B4-BE49-F238E27FC236}">
              <a16:creationId xmlns:a16="http://schemas.microsoft.com/office/drawing/2014/main" id="{CE79F4EC-0382-4E38-8D92-6E97B23871A1}"/>
            </a:ext>
          </a:extLst>
        </xdr:cNvPr>
        <xdr:cNvSpPr/>
      </xdr:nvSpPr>
      <xdr:spPr>
        <a:xfrm flipV="1">
          <a:off x="1175904" y="50447864"/>
          <a:ext cx="3619501" cy="1229588"/>
        </a:xfrm>
        <a:prstGeom prst="trapezoid">
          <a:avLst>
            <a:gd name="adj" fmla="val 16525"/>
          </a:avLst>
        </a:prstGeom>
        <a:solidFill>
          <a:schemeClr val="accent6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353291</xdr:colOff>
      <xdr:row>268</xdr:row>
      <xdr:rowOff>103910</xdr:rowOff>
    </xdr:from>
    <xdr:to>
      <xdr:col>6</xdr:col>
      <xdr:colOff>41563</xdr:colOff>
      <xdr:row>270</xdr:row>
      <xdr:rowOff>69272</xdr:rowOff>
    </xdr:to>
    <xdr:sp macro="" textlink="">
      <xdr:nvSpPr>
        <xdr:cNvPr id="184" name="Rectangle: Rounded Corners 183">
          <a:extLst>
            <a:ext uri="{FF2B5EF4-FFF2-40B4-BE49-F238E27FC236}">
              <a16:creationId xmlns:a16="http://schemas.microsoft.com/office/drawing/2014/main" id="{0DA6A888-D03D-45E0-B850-5B0333DFAE13}"/>
            </a:ext>
          </a:extLst>
        </xdr:cNvPr>
        <xdr:cNvSpPr/>
      </xdr:nvSpPr>
      <xdr:spPr>
        <a:xfrm>
          <a:off x="1859973" y="47884774"/>
          <a:ext cx="2251363" cy="346362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</a:t>
          </a:r>
          <a:r>
            <a:rPr lang="en-US" sz="1600" b="1" baseline="0"/>
            <a:t> Cost of Recycling</a:t>
          </a:r>
          <a:r>
            <a:rPr lang="en-US" sz="1600" b="1"/>
            <a:t> </a:t>
          </a:r>
        </a:p>
      </xdr:txBody>
    </xdr:sp>
    <xdr:clientData/>
  </xdr:twoCellAnchor>
  <xdr:twoCellAnchor>
    <xdr:from>
      <xdr:col>3</xdr:col>
      <xdr:colOff>110838</xdr:colOff>
      <xdr:row>271</xdr:row>
      <xdr:rowOff>1</xdr:rowOff>
    </xdr:from>
    <xdr:to>
      <xdr:col>6</xdr:col>
      <xdr:colOff>284016</xdr:colOff>
      <xdr:row>272</xdr:row>
      <xdr:rowOff>173182</xdr:rowOff>
    </xdr:to>
    <xdr:sp macro="" textlink="'Cost &amp; Revenue'!$G$4">
      <xdr:nvSpPr>
        <xdr:cNvPr id="185" name="Rectangle: Rounded Corners 184">
          <a:extLst>
            <a:ext uri="{FF2B5EF4-FFF2-40B4-BE49-F238E27FC236}">
              <a16:creationId xmlns:a16="http://schemas.microsoft.com/office/drawing/2014/main" id="{7A0DB21C-0DE7-4068-99ED-C6BAE74B307F}"/>
            </a:ext>
          </a:extLst>
        </xdr:cNvPr>
        <xdr:cNvSpPr/>
      </xdr:nvSpPr>
      <xdr:spPr>
        <a:xfrm>
          <a:off x="1617520" y="48352365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30928B3C-9181-4E97-AED9-B5F63FD48B63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490,273,000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335972</xdr:colOff>
      <xdr:row>275</xdr:row>
      <xdr:rowOff>155863</xdr:rowOff>
    </xdr:from>
    <xdr:to>
      <xdr:col>6</xdr:col>
      <xdr:colOff>58881</xdr:colOff>
      <xdr:row>277</xdr:row>
      <xdr:rowOff>155863</xdr:rowOff>
    </xdr:to>
    <xdr:sp macro="" textlink="">
      <xdr:nvSpPr>
        <xdr:cNvPr id="186" name="Rectangle: Rounded Corners 185">
          <a:extLst>
            <a:ext uri="{FF2B5EF4-FFF2-40B4-BE49-F238E27FC236}">
              <a16:creationId xmlns:a16="http://schemas.microsoft.com/office/drawing/2014/main" id="{0F2269E6-89C8-4775-A24A-215DB3699E72}"/>
            </a:ext>
          </a:extLst>
        </xdr:cNvPr>
        <xdr:cNvSpPr/>
      </xdr:nvSpPr>
      <xdr:spPr>
        <a:xfrm>
          <a:off x="1842654" y="49270227"/>
          <a:ext cx="2286000" cy="3810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 Amount Received </a:t>
          </a:r>
        </a:p>
      </xdr:txBody>
    </xdr:sp>
    <xdr:clientData/>
  </xdr:twoCellAnchor>
  <xdr:twoCellAnchor>
    <xdr:from>
      <xdr:col>3</xdr:col>
      <xdr:colOff>396586</xdr:colOff>
      <xdr:row>282</xdr:row>
      <xdr:rowOff>138545</xdr:rowOff>
    </xdr:from>
    <xdr:to>
      <xdr:col>5</xdr:col>
      <xdr:colOff>829540</xdr:colOff>
      <xdr:row>284</xdr:row>
      <xdr:rowOff>86590</xdr:rowOff>
    </xdr:to>
    <xdr:sp macro="" textlink="">
      <xdr:nvSpPr>
        <xdr:cNvPr id="188" name="Rectangle: Rounded Corners 187">
          <a:extLst>
            <a:ext uri="{FF2B5EF4-FFF2-40B4-BE49-F238E27FC236}">
              <a16:creationId xmlns:a16="http://schemas.microsoft.com/office/drawing/2014/main" id="{C2E63E16-040C-4FC8-9272-EBA0EFBBA2E9}"/>
            </a:ext>
          </a:extLst>
        </xdr:cNvPr>
        <xdr:cNvSpPr/>
      </xdr:nvSpPr>
      <xdr:spPr>
        <a:xfrm>
          <a:off x="1903268" y="50586409"/>
          <a:ext cx="2164772" cy="32904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Profit Booked % age </a:t>
          </a:r>
        </a:p>
      </xdr:txBody>
    </xdr:sp>
    <xdr:clientData/>
  </xdr:twoCellAnchor>
  <xdr:twoCellAnchor>
    <xdr:from>
      <xdr:col>3</xdr:col>
      <xdr:colOff>110838</xdr:colOff>
      <xdr:row>285</xdr:row>
      <xdr:rowOff>86591</xdr:rowOff>
    </xdr:from>
    <xdr:to>
      <xdr:col>6</xdr:col>
      <xdr:colOff>284016</xdr:colOff>
      <xdr:row>287</xdr:row>
      <xdr:rowOff>69272</xdr:rowOff>
    </xdr:to>
    <xdr:sp macro="" textlink="'Cost &amp; Revenue'!$I$4">
      <xdr:nvSpPr>
        <xdr:cNvPr id="190" name="Rectangle: Rounded Corners 189">
          <a:extLst>
            <a:ext uri="{FF2B5EF4-FFF2-40B4-BE49-F238E27FC236}">
              <a16:creationId xmlns:a16="http://schemas.microsoft.com/office/drawing/2014/main" id="{619A9780-C73D-4F53-ABFD-B347ED3D6152}"/>
            </a:ext>
          </a:extLst>
        </xdr:cNvPr>
        <xdr:cNvSpPr/>
      </xdr:nvSpPr>
      <xdr:spPr>
        <a:xfrm>
          <a:off x="1617520" y="51105955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2DCC9747-5C21-40D3-A81A-1DE9D243AD01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4%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110838</xdr:colOff>
      <xdr:row>278</xdr:row>
      <xdr:rowOff>86591</xdr:rowOff>
    </xdr:from>
    <xdr:to>
      <xdr:col>6</xdr:col>
      <xdr:colOff>284016</xdr:colOff>
      <xdr:row>280</xdr:row>
      <xdr:rowOff>69272</xdr:rowOff>
    </xdr:to>
    <xdr:sp macro="" textlink="'Cost &amp; Revenue'!$E$4">
      <xdr:nvSpPr>
        <xdr:cNvPr id="191" name="Rectangle: Rounded Corners 190">
          <a:extLst>
            <a:ext uri="{FF2B5EF4-FFF2-40B4-BE49-F238E27FC236}">
              <a16:creationId xmlns:a16="http://schemas.microsoft.com/office/drawing/2014/main" id="{F7547FFE-BB2B-4440-963B-CB1519BCC93D}"/>
            </a:ext>
          </a:extLst>
        </xdr:cNvPr>
        <xdr:cNvSpPr/>
      </xdr:nvSpPr>
      <xdr:spPr>
        <a:xfrm>
          <a:off x="1617520" y="49772455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9D4CFAE4-3B38-4A22-91E6-1732813B6C25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837,720,000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459134</xdr:colOff>
      <xdr:row>268</xdr:row>
      <xdr:rowOff>0</xdr:rowOff>
    </xdr:from>
    <xdr:to>
      <xdr:col>15</xdr:col>
      <xdr:colOff>355225</xdr:colOff>
      <xdr:row>274</xdr:row>
      <xdr:rowOff>86588</xdr:rowOff>
    </xdr:to>
    <xdr:sp macro="" textlink="">
      <xdr:nvSpPr>
        <xdr:cNvPr id="192" name="Trapezoid 191">
          <a:extLst>
            <a:ext uri="{FF2B5EF4-FFF2-40B4-BE49-F238E27FC236}">
              <a16:creationId xmlns:a16="http://schemas.microsoft.com/office/drawing/2014/main" id="{5DD25140-41A1-419B-979F-665C17C4F8E8}"/>
            </a:ext>
          </a:extLst>
        </xdr:cNvPr>
        <xdr:cNvSpPr/>
      </xdr:nvSpPr>
      <xdr:spPr>
        <a:xfrm flipV="1">
          <a:off x="6468543" y="47780864"/>
          <a:ext cx="4641273" cy="1229588"/>
        </a:xfrm>
        <a:prstGeom prst="trapezoid">
          <a:avLst>
            <a:gd name="adj" fmla="val 16525"/>
          </a:avLst>
        </a:prstGeom>
        <a:solidFill>
          <a:schemeClr val="accent2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10</xdr:col>
      <xdr:colOff>199360</xdr:colOff>
      <xdr:row>275</xdr:row>
      <xdr:rowOff>34635</xdr:rowOff>
    </xdr:from>
    <xdr:to>
      <xdr:col>15</xdr:col>
      <xdr:colOff>95452</xdr:colOff>
      <xdr:row>281</xdr:row>
      <xdr:rowOff>121223</xdr:rowOff>
    </xdr:to>
    <xdr:sp macro="" textlink="">
      <xdr:nvSpPr>
        <xdr:cNvPr id="193" name="Trapezoid 192">
          <a:extLst>
            <a:ext uri="{FF2B5EF4-FFF2-40B4-BE49-F238E27FC236}">
              <a16:creationId xmlns:a16="http://schemas.microsoft.com/office/drawing/2014/main" id="{044EAAD7-3A0C-4FBB-9B9F-B21191F01CA8}"/>
            </a:ext>
          </a:extLst>
        </xdr:cNvPr>
        <xdr:cNvSpPr/>
      </xdr:nvSpPr>
      <xdr:spPr>
        <a:xfrm flipV="1">
          <a:off x="6728315" y="49148999"/>
          <a:ext cx="4121728" cy="1229588"/>
        </a:xfrm>
        <a:prstGeom prst="trapezoid">
          <a:avLst>
            <a:gd name="adj" fmla="val 16525"/>
          </a:avLst>
        </a:prstGeom>
        <a:solidFill>
          <a:srgbClr val="C87700"/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450474</xdr:colOff>
      <xdr:row>282</xdr:row>
      <xdr:rowOff>69271</xdr:rowOff>
    </xdr:from>
    <xdr:to>
      <xdr:col>14</xdr:col>
      <xdr:colOff>675612</xdr:colOff>
      <xdr:row>288</xdr:row>
      <xdr:rowOff>155859</xdr:rowOff>
    </xdr:to>
    <xdr:sp macro="" textlink="">
      <xdr:nvSpPr>
        <xdr:cNvPr id="194" name="Trapezoid 193">
          <a:extLst>
            <a:ext uri="{FF2B5EF4-FFF2-40B4-BE49-F238E27FC236}">
              <a16:creationId xmlns:a16="http://schemas.microsoft.com/office/drawing/2014/main" id="{29949CE2-9F5B-4E68-B3EF-6F5C05C27864}"/>
            </a:ext>
          </a:extLst>
        </xdr:cNvPr>
        <xdr:cNvSpPr/>
      </xdr:nvSpPr>
      <xdr:spPr>
        <a:xfrm flipV="1">
          <a:off x="6979429" y="50517135"/>
          <a:ext cx="3619501" cy="1229588"/>
        </a:xfrm>
        <a:prstGeom prst="trapezoid">
          <a:avLst>
            <a:gd name="adj" fmla="val 16525"/>
          </a:avLst>
        </a:prstGeom>
        <a:solidFill>
          <a:schemeClr val="accent6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303271</xdr:colOff>
      <xdr:row>268</xdr:row>
      <xdr:rowOff>173181</xdr:rowOff>
    </xdr:from>
    <xdr:to>
      <xdr:col>13</xdr:col>
      <xdr:colOff>822816</xdr:colOff>
      <xdr:row>270</xdr:row>
      <xdr:rowOff>138543</xdr:rowOff>
    </xdr:to>
    <xdr:sp macro="" textlink="">
      <xdr:nvSpPr>
        <xdr:cNvPr id="195" name="Rectangle: Rounded Corners 194">
          <a:extLst>
            <a:ext uri="{FF2B5EF4-FFF2-40B4-BE49-F238E27FC236}">
              <a16:creationId xmlns:a16="http://schemas.microsoft.com/office/drawing/2014/main" id="{D6F327CA-DE2E-41AE-8ADC-AA78936C62DD}"/>
            </a:ext>
          </a:extLst>
        </xdr:cNvPr>
        <xdr:cNvSpPr/>
      </xdr:nvSpPr>
      <xdr:spPr>
        <a:xfrm>
          <a:off x="7663498" y="47954045"/>
          <a:ext cx="2251363" cy="346362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</a:t>
          </a:r>
          <a:r>
            <a:rPr lang="en-US" sz="1600" b="1" baseline="0"/>
            <a:t> Cost of Recycling</a:t>
          </a:r>
          <a:r>
            <a:rPr lang="en-US" sz="1600" b="1"/>
            <a:t> </a:t>
          </a:r>
        </a:p>
      </xdr:txBody>
    </xdr:sp>
    <xdr:clientData/>
  </xdr:twoCellAnchor>
  <xdr:twoCellAnchor>
    <xdr:from>
      <xdr:col>11</xdr:col>
      <xdr:colOff>60818</xdr:colOff>
      <xdr:row>271</xdr:row>
      <xdr:rowOff>69272</xdr:rowOff>
    </xdr:from>
    <xdr:to>
      <xdr:col>14</xdr:col>
      <xdr:colOff>233996</xdr:colOff>
      <xdr:row>273</xdr:row>
      <xdr:rowOff>51953</xdr:rowOff>
    </xdr:to>
    <xdr:sp macro="" textlink="'Cost &amp; Revenue'!$G$5">
      <xdr:nvSpPr>
        <xdr:cNvPr id="196" name="Rectangle: Rounded Corners 195">
          <a:extLst>
            <a:ext uri="{FF2B5EF4-FFF2-40B4-BE49-F238E27FC236}">
              <a16:creationId xmlns:a16="http://schemas.microsoft.com/office/drawing/2014/main" id="{D7A074D9-42A1-4E42-A87A-45C8C2618801}"/>
            </a:ext>
          </a:extLst>
        </xdr:cNvPr>
        <xdr:cNvSpPr/>
      </xdr:nvSpPr>
      <xdr:spPr>
        <a:xfrm>
          <a:off x="7421045" y="4842163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83DEAC9F-2006-4ADC-882F-6D9FA851F66F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436,240,000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285952</xdr:colOff>
      <xdr:row>276</xdr:row>
      <xdr:rowOff>34634</xdr:rowOff>
    </xdr:from>
    <xdr:to>
      <xdr:col>14</xdr:col>
      <xdr:colOff>8861</xdr:colOff>
      <xdr:row>278</xdr:row>
      <xdr:rowOff>34634</xdr:rowOff>
    </xdr:to>
    <xdr:sp macro="" textlink="">
      <xdr:nvSpPr>
        <xdr:cNvPr id="197" name="Rectangle: Rounded Corners 196">
          <a:extLst>
            <a:ext uri="{FF2B5EF4-FFF2-40B4-BE49-F238E27FC236}">
              <a16:creationId xmlns:a16="http://schemas.microsoft.com/office/drawing/2014/main" id="{B825DBC9-3DA2-422C-9238-D4A0F4F7707C}"/>
            </a:ext>
          </a:extLst>
        </xdr:cNvPr>
        <xdr:cNvSpPr/>
      </xdr:nvSpPr>
      <xdr:spPr>
        <a:xfrm>
          <a:off x="7646179" y="49339498"/>
          <a:ext cx="2286000" cy="3810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 Amount Received </a:t>
          </a:r>
        </a:p>
      </xdr:txBody>
    </xdr:sp>
    <xdr:clientData/>
  </xdr:twoCellAnchor>
  <xdr:twoCellAnchor>
    <xdr:from>
      <xdr:col>11</xdr:col>
      <xdr:colOff>346566</xdr:colOff>
      <xdr:row>283</xdr:row>
      <xdr:rowOff>17316</xdr:rowOff>
    </xdr:from>
    <xdr:to>
      <xdr:col>13</xdr:col>
      <xdr:colOff>779520</xdr:colOff>
      <xdr:row>284</xdr:row>
      <xdr:rowOff>155861</xdr:rowOff>
    </xdr:to>
    <xdr:sp macro="" textlink="">
      <xdr:nvSpPr>
        <xdr:cNvPr id="198" name="Rectangle: Rounded Corners 197">
          <a:extLst>
            <a:ext uri="{FF2B5EF4-FFF2-40B4-BE49-F238E27FC236}">
              <a16:creationId xmlns:a16="http://schemas.microsoft.com/office/drawing/2014/main" id="{7E35719F-69E1-4F15-B4CB-E16D56CAF219}"/>
            </a:ext>
          </a:extLst>
        </xdr:cNvPr>
        <xdr:cNvSpPr/>
      </xdr:nvSpPr>
      <xdr:spPr>
        <a:xfrm>
          <a:off x="7706793" y="50655680"/>
          <a:ext cx="2164772" cy="32904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Profit Booked % age </a:t>
          </a:r>
        </a:p>
      </xdr:txBody>
    </xdr:sp>
    <xdr:clientData/>
  </xdr:twoCellAnchor>
  <xdr:twoCellAnchor>
    <xdr:from>
      <xdr:col>11</xdr:col>
      <xdr:colOff>60818</xdr:colOff>
      <xdr:row>285</xdr:row>
      <xdr:rowOff>155862</xdr:rowOff>
    </xdr:from>
    <xdr:to>
      <xdr:col>14</xdr:col>
      <xdr:colOff>233996</xdr:colOff>
      <xdr:row>287</xdr:row>
      <xdr:rowOff>138543</xdr:rowOff>
    </xdr:to>
    <xdr:sp macro="" textlink="'Cost &amp; Revenue'!$I$5">
      <xdr:nvSpPr>
        <xdr:cNvPr id="199" name="Rectangle: Rounded Corners 198">
          <a:extLst>
            <a:ext uri="{FF2B5EF4-FFF2-40B4-BE49-F238E27FC236}">
              <a16:creationId xmlns:a16="http://schemas.microsoft.com/office/drawing/2014/main" id="{C62A6CE4-DEA7-4CDB-BCEB-6C8BD49C9EC3}"/>
            </a:ext>
          </a:extLst>
        </xdr:cNvPr>
        <xdr:cNvSpPr/>
      </xdr:nvSpPr>
      <xdr:spPr>
        <a:xfrm>
          <a:off x="7421045" y="511752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6AE645EC-CC56-4FD0-8F86-CF2D017A8FF4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4%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60818</xdr:colOff>
      <xdr:row>278</xdr:row>
      <xdr:rowOff>155862</xdr:rowOff>
    </xdr:from>
    <xdr:to>
      <xdr:col>14</xdr:col>
      <xdr:colOff>233996</xdr:colOff>
      <xdr:row>280</xdr:row>
      <xdr:rowOff>138543</xdr:rowOff>
    </xdr:to>
    <xdr:sp macro="" textlink="'Cost &amp; Revenue'!$E$5">
      <xdr:nvSpPr>
        <xdr:cNvPr id="200" name="Rectangle: Rounded Corners 199">
          <a:extLst>
            <a:ext uri="{FF2B5EF4-FFF2-40B4-BE49-F238E27FC236}">
              <a16:creationId xmlns:a16="http://schemas.microsoft.com/office/drawing/2014/main" id="{350093DA-D3DD-4E18-9D2E-87338575573F}"/>
            </a:ext>
          </a:extLst>
        </xdr:cNvPr>
        <xdr:cNvSpPr/>
      </xdr:nvSpPr>
      <xdr:spPr>
        <a:xfrm>
          <a:off x="7421045" y="498417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665EAD8C-4A4C-4DB9-8B75-6B3EA012A1EE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857,700,000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432955</xdr:colOff>
      <xdr:row>268</xdr:row>
      <xdr:rowOff>0</xdr:rowOff>
    </xdr:from>
    <xdr:to>
      <xdr:col>23</xdr:col>
      <xdr:colOff>329046</xdr:colOff>
      <xdr:row>274</xdr:row>
      <xdr:rowOff>86588</xdr:rowOff>
    </xdr:to>
    <xdr:sp macro="" textlink="">
      <xdr:nvSpPr>
        <xdr:cNvPr id="201" name="Trapezoid 200">
          <a:extLst>
            <a:ext uri="{FF2B5EF4-FFF2-40B4-BE49-F238E27FC236}">
              <a16:creationId xmlns:a16="http://schemas.microsoft.com/office/drawing/2014/main" id="{F1AAA066-CAC6-4303-AB65-EECD97CE9AA2}"/>
            </a:ext>
          </a:extLst>
        </xdr:cNvPr>
        <xdr:cNvSpPr/>
      </xdr:nvSpPr>
      <xdr:spPr>
        <a:xfrm flipV="1">
          <a:off x="12313228" y="47780864"/>
          <a:ext cx="4641273" cy="1229588"/>
        </a:xfrm>
        <a:prstGeom prst="trapezoid">
          <a:avLst>
            <a:gd name="adj" fmla="val 16525"/>
          </a:avLst>
        </a:prstGeom>
        <a:solidFill>
          <a:schemeClr val="accent2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18</xdr:col>
      <xdr:colOff>173182</xdr:colOff>
      <xdr:row>275</xdr:row>
      <xdr:rowOff>34635</xdr:rowOff>
    </xdr:from>
    <xdr:to>
      <xdr:col>23</xdr:col>
      <xdr:colOff>69273</xdr:colOff>
      <xdr:row>281</xdr:row>
      <xdr:rowOff>121223</xdr:rowOff>
    </xdr:to>
    <xdr:sp macro="" textlink="">
      <xdr:nvSpPr>
        <xdr:cNvPr id="202" name="Trapezoid 201">
          <a:extLst>
            <a:ext uri="{FF2B5EF4-FFF2-40B4-BE49-F238E27FC236}">
              <a16:creationId xmlns:a16="http://schemas.microsoft.com/office/drawing/2014/main" id="{2734328A-4670-49DC-9DC0-1AACC1055CA2}"/>
            </a:ext>
          </a:extLst>
        </xdr:cNvPr>
        <xdr:cNvSpPr/>
      </xdr:nvSpPr>
      <xdr:spPr>
        <a:xfrm flipV="1">
          <a:off x="12573000" y="49148999"/>
          <a:ext cx="4121728" cy="1229588"/>
        </a:xfrm>
        <a:prstGeom prst="trapezoid">
          <a:avLst>
            <a:gd name="adj" fmla="val 16525"/>
          </a:avLst>
        </a:prstGeom>
        <a:solidFill>
          <a:srgbClr val="C87700"/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424296</xdr:colOff>
      <xdr:row>282</xdr:row>
      <xdr:rowOff>69271</xdr:rowOff>
    </xdr:from>
    <xdr:to>
      <xdr:col>22</xdr:col>
      <xdr:colOff>649433</xdr:colOff>
      <xdr:row>288</xdr:row>
      <xdr:rowOff>155859</xdr:rowOff>
    </xdr:to>
    <xdr:sp macro="" textlink="">
      <xdr:nvSpPr>
        <xdr:cNvPr id="203" name="Trapezoid 202">
          <a:extLst>
            <a:ext uri="{FF2B5EF4-FFF2-40B4-BE49-F238E27FC236}">
              <a16:creationId xmlns:a16="http://schemas.microsoft.com/office/drawing/2014/main" id="{1FED1792-DE17-4D2A-A7C8-FA5FA40EFC47}"/>
            </a:ext>
          </a:extLst>
        </xdr:cNvPr>
        <xdr:cNvSpPr/>
      </xdr:nvSpPr>
      <xdr:spPr>
        <a:xfrm flipV="1">
          <a:off x="12824114" y="50517135"/>
          <a:ext cx="3619501" cy="1229588"/>
        </a:xfrm>
        <a:prstGeom prst="trapezoid">
          <a:avLst>
            <a:gd name="adj" fmla="val 16525"/>
          </a:avLst>
        </a:prstGeom>
        <a:solidFill>
          <a:schemeClr val="accent6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277092</xdr:colOff>
      <xdr:row>268</xdr:row>
      <xdr:rowOff>173181</xdr:rowOff>
    </xdr:from>
    <xdr:to>
      <xdr:col>21</xdr:col>
      <xdr:colOff>796637</xdr:colOff>
      <xdr:row>270</xdr:row>
      <xdr:rowOff>138543</xdr:rowOff>
    </xdr:to>
    <xdr:sp macro="" textlink="">
      <xdr:nvSpPr>
        <xdr:cNvPr id="204" name="Rectangle: Rounded Corners 203">
          <a:extLst>
            <a:ext uri="{FF2B5EF4-FFF2-40B4-BE49-F238E27FC236}">
              <a16:creationId xmlns:a16="http://schemas.microsoft.com/office/drawing/2014/main" id="{7117D13F-A594-4404-9799-1789A806EF59}"/>
            </a:ext>
          </a:extLst>
        </xdr:cNvPr>
        <xdr:cNvSpPr/>
      </xdr:nvSpPr>
      <xdr:spPr>
        <a:xfrm>
          <a:off x="13508183" y="47954045"/>
          <a:ext cx="2251363" cy="346362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</a:t>
          </a:r>
          <a:r>
            <a:rPr lang="en-US" sz="1600" b="1" baseline="0"/>
            <a:t> Cost of Recycling</a:t>
          </a:r>
          <a:r>
            <a:rPr lang="en-US" sz="1600" b="1"/>
            <a:t> </a:t>
          </a:r>
        </a:p>
      </xdr:txBody>
    </xdr:sp>
    <xdr:clientData/>
  </xdr:twoCellAnchor>
  <xdr:twoCellAnchor>
    <xdr:from>
      <xdr:col>19</xdr:col>
      <xdr:colOff>34639</xdr:colOff>
      <xdr:row>271</xdr:row>
      <xdr:rowOff>69272</xdr:rowOff>
    </xdr:from>
    <xdr:to>
      <xdr:col>22</xdr:col>
      <xdr:colOff>207817</xdr:colOff>
      <xdr:row>273</xdr:row>
      <xdr:rowOff>51953</xdr:rowOff>
    </xdr:to>
    <xdr:sp macro="" textlink="'Cost &amp; Revenue'!$G$6">
      <xdr:nvSpPr>
        <xdr:cNvPr id="205" name="Rectangle: Rounded Corners 204">
          <a:extLst>
            <a:ext uri="{FF2B5EF4-FFF2-40B4-BE49-F238E27FC236}">
              <a16:creationId xmlns:a16="http://schemas.microsoft.com/office/drawing/2014/main" id="{5E384D99-62DF-4DA0-9E98-C8F502ACE622}"/>
            </a:ext>
          </a:extLst>
        </xdr:cNvPr>
        <xdr:cNvSpPr/>
      </xdr:nvSpPr>
      <xdr:spPr>
        <a:xfrm>
          <a:off x="13265730" y="4842163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E9EF1A3-E812-4D4D-A680-8958DF3264D8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346,155,000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259773</xdr:colOff>
      <xdr:row>276</xdr:row>
      <xdr:rowOff>34634</xdr:rowOff>
    </xdr:from>
    <xdr:to>
      <xdr:col>21</xdr:col>
      <xdr:colOff>813955</xdr:colOff>
      <xdr:row>278</xdr:row>
      <xdr:rowOff>34634</xdr:rowOff>
    </xdr:to>
    <xdr:sp macro="" textlink="">
      <xdr:nvSpPr>
        <xdr:cNvPr id="206" name="Rectangle: Rounded Corners 205">
          <a:extLst>
            <a:ext uri="{FF2B5EF4-FFF2-40B4-BE49-F238E27FC236}">
              <a16:creationId xmlns:a16="http://schemas.microsoft.com/office/drawing/2014/main" id="{79CEA7D3-FE90-48C6-8232-6D03E49E4922}"/>
            </a:ext>
          </a:extLst>
        </xdr:cNvPr>
        <xdr:cNvSpPr/>
      </xdr:nvSpPr>
      <xdr:spPr>
        <a:xfrm>
          <a:off x="13490864" y="49339498"/>
          <a:ext cx="2286000" cy="3810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 Amount Received </a:t>
          </a:r>
        </a:p>
      </xdr:txBody>
    </xdr:sp>
    <xdr:clientData/>
  </xdr:twoCellAnchor>
  <xdr:twoCellAnchor>
    <xdr:from>
      <xdr:col>19</xdr:col>
      <xdr:colOff>320387</xdr:colOff>
      <xdr:row>283</xdr:row>
      <xdr:rowOff>17316</xdr:rowOff>
    </xdr:from>
    <xdr:to>
      <xdr:col>21</xdr:col>
      <xdr:colOff>753341</xdr:colOff>
      <xdr:row>284</xdr:row>
      <xdr:rowOff>155861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97FE3AC6-5FB1-40A6-A4A8-6F5E81B423CB}"/>
            </a:ext>
          </a:extLst>
        </xdr:cNvPr>
        <xdr:cNvSpPr/>
      </xdr:nvSpPr>
      <xdr:spPr>
        <a:xfrm>
          <a:off x="13551478" y="50655680"/>
          <a:ext cx="2164772" cy="32904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Profit Booked % age </a:t>
          </a:r>
        </a:p>
      </xdr:txBody>
    </xdr:sp>
    <xdr:clientData/>
  </xdr:twoCellAnchor>
  <xdr:twoCellAnchor>
    <xdr:from>
      <xdr:col>19</xdr:col>
      <xdr:colOff>34639</xdr:colOff>
      <xdr:row>285</xdr:row>
      <xdr:rowOff>155862</xdr:rowOff>
    </xdr:from>
    <xdr:to>
      <xdr:col>22</xdr:col>
      <xdr:colOff>207817</xdr:colOff>
      <xdr:row>287</xdr:row>
      <xdr:rowOff>138543</xdr:rowOff>
    </xdr:to>
    <xdr:sp macro="" textlink="'Cost &amp; Revenue'!$I$6">
      <xdr:nvSpPr>
        <xdr:cNvPr id="208" name="Rectangle: Rounded Corners 207">
          <a:extLst>
            <a:ext uri="{FF2B5EF4-FFF2-40B4-BE49-F238E27FC236}">
              <a16:creationId xmlns:a16="http://schemas.microsoft.com/office/drawing/2014/main" id="{CDABB09A-229A-4E72-AF6E-253F87AA2CB1}"/>
            </a:ext>
          </a:extLst>
        </xdr:cNvPr>
        <xdr:cNvSpPr/>
      </xdr:nvSpPr>
      <xdr:spPr>
        <a:xfrm>
          <a:off x="13265730" y="511752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FBE50FD8-59EC-48C2-BAAD-85C9A1FA762F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69%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34639</xdr:colOff>
      <xdr:row>278</xdr:row>
      <xdr:rowOff>155862</xdr:rowOff>
    </xdr:from>
    <xdr:to>
      <xdr:col>22</xdr:col>
      <xdr:colOff>207817</xdr:colOff>
      <xdr:row>280</xdr:row>
      <xdr:rowOff>138543</xdr:rowOff>
    </xdr:to>
    <xdr:sp macro="" textlink="'Cost &amp; Revenue'!$E$6">
      <xdr:nvSpPr>
        <xdr:cNvPr id="209" name="Rectangle: Rounded Corners 208">
          <a:extLst>
            <a:ext uri="{FF2B5EF4-FFF2-40B4-BE49-F238E27FC236}">
              <a16:creationId xmlns:a16="http://schemas.microsoft.com/office/drawing/2014/main" id="{75244935-D5FD-4BF2-A587-CE26E721B528}"/>
            </a:ext>
          </a:extLst>
        </xdr:cNvPr>
        <xdr:cNvSpPr/>
      </xdr:nvSpPr>
      <xdr:spPr>
        <a:xfrm>
          <a:off x="13265730" y="498417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7C9271B-7855-4854-A0EB-71980E62DF7F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7,056,700,000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25</xdr:col>
      <xdr:colOff>432953</xdr:colOff>
      <xdr:row>268</xdr:row>
      <xdr:rowOff>0</xdr:rowOff>
    </xdr:from>
    <xdr:to>
      <xdr:col>31</xdr:col>
      <xdr:colOff>329044</xdr:colOff>
      <xdr:row>274</xdr:row>
      <xdr:rowOff>86588</xdr:rowOff>
    </xdr:to>
    <xdr:sp macro="" textlink="">
      <xdr:nvSpPr>
        <xdr:cNvPr id="210" name="Trapezoid 209">
          <a:extLst>
            <a:ext uri="{FF2B5EF4-FFF2-40B4-BE49-F238E27FC236}">
              <a16:creationId xmlns:a16="http://schemas.microsoft.com/office/drawing/2014/main" id="{902E6EED-1586-4119-9DF7-EE0A0436BA62}"/>
            </a:ext>
          </a:extLst>
        </xdr:cNvPr>
        <xdr:cNvSpPr/>
      </xdr:nvSpPr>
      <xdr:spPr>
        <a:xfrm flipV="1">
          <a:off x="18166771" y="47780864"/>
          <a:ext cx="4641273" cy="1229588"/>
        </a:xfrm>
        <a:prstGeom prst="trapezoid">
          <a:avLst>
            <a:gd name="adj" fmla="val 16525"/>
          </a:avLst>
        </a:prstGeom>
        <a:solidFill>
          <a:schemeClr val="accent2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26</xdr:col>
      <xdr:colOff>173179</xdr:colOff>
      <xdr:row>275</xdr:row>
      <xdr:rowOff>34635</xdr:rowOff>
    </xdr:from>
    <xdr:to>
      <xdr:col>31</xdr:col>
      <xdr:colOff>69271</xdr:colOff>
      <xdr:row>281</xdr:row>
      <xdr:rowOff>121223</xdr:rowOff>
    </xdr:to>
    <xdr:sp macro="" textlink="">
      <xdr:nvSpPr>
        <xdr:cNvPr id="211" name="Trapezoid 210">
          <a:extLst>
            <a:ext uri="{FF2B5EF4-FFF2-40B4-BE49-F238E27FC236}">
              <a16:creationId xmlns:a16="http://schemas.microsoft.com/office/drawing/2014/main" id="{982063F7-3B52-4636-AEBD-AE3693CDC738}"/>
            </a:ext>
          </a:extLst>
        </xdr:cNvPr>
        <xdr:cNvSpPr/>
      </xdr:nvSpPr>
      <xdr:spPr>
        <a:xfrm flipV="1">
          <a:off x="18426543" y="49148999"/>
          <a:ext cx="4121728" cy="1229588"/>
        </a:xfrm>
        <a:prstGeom prst="trapezoid">
          <a:avLst>
            <a:gd name="adj" fmla="val 16525"/>
          </a:avLst>
        </a:prstGeom>
        <a:solidFill>
          <a:srgbClr val="C87700"/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424293</xdr:colOff>
      <xdr:row>282</xdr:row>
      <xdr:rowOff>69271</xdr:rowOff>
    </xdr:from>
    <xdr:to>
      <xdr:col>30</xdr:col>
      <xdr:colOff>649431</xdr:colOff>
      <xdr:row>288</xdr:row>
      <xdr:rowOff>155859</xdr:rowOff>
    </xdr:to>
    <xdr:sp macro="" textlink="">
      <xdr:nvSpPr>
        <xdr:cNvPr id="212" name="Trapezoid 211">
          <a:extLst>
            <a:ext uri="{FF2B5EF4-FFF2-40B4-BE49-F238E27FC236}">
              <a16:creationId xmlns:a16="http://schemas.microsoft.com/office/drawing/2014/main" id="{6F084EEF-6D54-4016-BD00-F892587F87C6}"/>
            </a:ext>
          </a:extLst>
        </xdr:cNvPr>
        <xdr:cNvSpPr/>
      </xdr:nvSpPr>
      <xdr:spPr>
        <a:xfrm flipV="1">
          <a:off x="18677657" y="50517135"/>
          <a:ext cx="3619501" cy="1229588"/>
        </a:xfrm>
        <a:prstGeom prst="trapezoid">
          <a:avLst>
            <a:gd name="adj" fmla="val 16525"/>
          </a:avLst>
        </a:prstGeom>
        <a:solidFill>
          <a:schemeClr val="accent6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277090</xdr:colOff>
      <xdr:row>268</xdr:row>
      <xdr:rowOff>173181</xdr:rowOff>
    </xdr:from>
    <xdr:to>
      <xdr:col>29</xdr:col>
      <xdr:colOff>796634</xdr:colOff>
      <xdr:row>270</xdr:row>
      <xdr:rowOff>138543</xdr:rowOff>
    </xdr:to>
    <xdr:sp macro="" textlink="">
      <xdr:nvSpPr>
        <xdr:cNvPr id="213" name="Rectangle: Rounded Corners 212">
          <a:extLst>
            <a:ext uri="{FF2B5EF4-FFF2-40B4-BE49-F238E27FC236}">
              <a16:creationId xmlns:a16="http://schemas.microsoft.com/office/drawing/2014/main" id="{C4EFE140-2DF3-4FAA-8953-F66F70568428}"/>
            </a:ext>
          </a:extLst>
        </xdr:cNvPr>
        <xdr:cNvSpPr/>
      </xdr:nvSpPr>
      <xdr:spPr>
        <a:xfrm>
          <a:off x="19361726" y="47954045"/>
          <a:ext cx="2251363" cy="346362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</a:t>
          </a:r>
          <a:r>
            <a:rPr lang="en-US" sz="1600" b="1" baseline="0"/>
            <a:t> Cost of Recycling</a:t>
          </a:r>
          <a:r>
            <a:rPr lang="en-US" sz="1600" b="1"/>
            <a:t> </a:t>
          </a:r>
        </a:p>
      </xdr:txBody>
    </xdr:sp>
    <xdr:clientData/>
  </xdr:twoCellAnchor>
  <xdr:twoCellAnchor>
    <xdr:from>
      <xdr:col>27</xdr:col>
      <xdr:colOff>34637</xdr:colOff>
      <xdr:row>271</xdr:row>
      <xdr:rowOff>69272</xdr:rowOff>
    </xdr:from>
    <xdr:to>
      <xdr:col>30</xdr:col>
      <xdr:colOff>207815</xdr:colOff>
      <xdr:row>273</xdr:row>
      <xdr:rowOff>51953</xdr:rowOff>
    </xdr:to>
    <xdr:sp macro="" textlink="'Cost &amp; Revenue'!$G$7">
      <xdr:nvSpPr>
        <xdr:cNvPr id="214" name="Rectangle: Rounded Corners 213">
          <a:extLst>
            <a:ext uri="{FF2B5EF4-FFF2-40B4-BE49-F238E27FC236}">
              <a16:creationId xmlns:a16="http://schemas.microsoft.com/office/drawing/2014/main" id="{24979368-AA1A-4077-9002-93EB8CE88F4A}"/>
            </a:ext>
          </a:extLst>
        </xdr:cNvPr>
        <xdr:cNvSpPr/>
      </xdr:nvSpPr>
      <xdr:spPr>
        <a:xfrm>
          <a:off x="19119273" y="4842163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600D3872-6272-4EEA-A8CE-BB97EC48598C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827,717,000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27</xdr:col>
      <xdr:colOff>259771</xdr:colOff>
      <xdr:row>276</xdr:row>
      <xdr:rowOff>34634</xdr:rowOff>
    </xdr:from>
    <xdr:to>
      <xdr:col>29</xdr:col>
      <xdr:colOff>813952</xdr:colOff>
      <xdr:row>278</xdr:row>
      <xdr:rowOff>34634</xdr:rowOff>
    </xdr:to>
    <xdr:sp macro="" textlink="">
      <xdr:nvSpPr>
        <xdr:cNvPr id="215" name="Rectangle: Rounded Corners 214">
          <a:extLst>
            <a:ext uri="{FF2B5EF4-FFF2-40B4-BE49-F238E27FC236}">
              <a16:creationId xmlns:a16="http://schemas.microsoft.com/office/drawing/2014/main" id="{EF180AD3-3153-4EA3-9475-EEE515A86A27}"/>
            </a:ext>
          </a:extLst>
        </xdr:cNvPr>
        <xdr:cNvSpPr/>
      </xdr:nvSpPr>
      <xdr:spPr>
        <a:xfrm>
          <a:off x="19344407" y="49339498"/>
          <a:ext cx="2286000" cy="3810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 Amount Received </a:t>
          </a:r>
        </a:p>
      </xdr:txBody>
    </xdr:sp>
    <xdr:clientData/>
  </xdr:twoCellAnchor>
  <xdr:twoCellAnchor>
    <xdr:from>
      <xdr:col>27</xdr:col>
      <xdr:colOff>320385</xdr:colOff>
      <xdr:row>283</xdr:row>
      <xdr:rowOff>17316</xdr:rowOff>
    </xdr:from>
    <xdr:to>
      <xdr:col>29</xdr:col>
      <xdr:colOff>753338</xdr:colOff>
      <xdr:row>284</xdr:row>
      <xdr:rowOff>155861</xdr:rowOff>
    </xdr:to>
    <xdr:sp macro="" textlink="">
      <xdr:nvSpPr>
        <xdr:cNvPr id="216" name="Rectangle: Rounded Corners 215">
          <a:extLst>
            <a:ext uri="{FF2B5EF4-FFF2-40B4-BE49-F238E27FC236}">
              <a16:creationId xmlns:a16="http://schemas.microsoft.com/office/drawing/2014/main" id="{BC187C46-8A88-4329-BB94-89E6E93B24B8}"/>
            </a:ext>
          </a:extLst>
        </xdr:cNvPr>
        <xdr:cNvSpPr/>
      </xdr:nvSpPr>
      <xdr:spPr>
        <a:xfrm>
          <a:off x="19405021" y="50655680"/>
          <a:ext cx="2164772" cy="32904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Profit Booked % age </a:t>
          </a:r>
        </a:p>
      </xdr:txBody>
    </xdr:sp>
    <xdr:clientData/>
  </xdr:twoCellAnchor>
  <xdr:twoCellAnchor>
    <xdr:from>
      <xdr:col>27</xdr:col>
      <xdr:colOff>34637</xdr:colOff>
      <xdr:row>285</xdr:row>
      <xdr:rowOff>155862</xdr:rowOff>
    </xdr:from>
    <xdr:to>
      <xdr:col>30</xdr:col>
      <xdr:colOff>207815</xdr:colOff>
      <xdr:row>287</xdr:row>
      <xdr:rowOff>138543</xdr:rowOff>
    </xdr:to>
    <xdr:sp macro="" textlink="'Cost &amp; Revenue'!$I$7">
      <xdr:nvSpPr>
        <xdr:cNvPr id="217" name="Rectangle: Rounded Corners 216">
          <a:extLst>
            <a:ext uri="{FF2B5EF4-FFF2-40B4-BE49-F238E27FC236}">
              <a16:creationId xmlns:a16="http://schemas.microsoft.com/office/drawing/2014/main" id="{29B64D0B-96AE-4485-AB40-4398CCBBCF2A}"/>
            </a:ext>
          </a:extLst>
        </xdr:cNvPr>
        <xdr:cNvSpPr/>
      </xdr:nvSpPr>
      <xdr:spPr>
        <a:xfrm>
          <a:off x="19119273" y="511752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01081BA-5E62-457D-A7F1-99B648C7C5A6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6%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27</xdr:col>
      <xdr:colOff>34637</xdr:colOff>
      <xdr:row>278</xdr:row>
      <xdr:rowOff>155862</xdr:rowOff>
    </xdr:from>
    <xdr:to>
      <xdr:col>30</xdr:col>
      <xdr:colOff>207815</xdr:colOff>
      <xdr:row>280</xdr:row>
      <xdr:rowOff>138543</xdr:rowOff>
    </xdr:to>
    <xdr:sp macro="" textlink="'Cost &amp; Revenue'!$E$7">
      <xdr:nvSpPr>
        <xdr:cNvPr id="218" name="Rectangle: Rounded Corners 217">
          <a:extLst>
            <a:ext uri="{FF2B5EF4-FFF2-40B4-BE49-F238E27FC236}">
              <a16:creationId xmlns:a16="http://schemas.microsoft.com/office/drawing/2014/main" id="{6BF1A2BE-8582-467A-AFA2-FE2DC4506977}"/>
            </a:ext>
          </a:extLst>
        </xdr:cNvPr>
        <xdr:cNvSpPr/>
      </xdr:nvSpPr>
      <xdr:spPr>
        <a:xfrm>
          <a:off x="19119273" y="498417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3ABEF2B-89A8-4EBD-B4FE-B4355402B5A3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1,384,900,000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33</xdr:col>
      <xdr:colOff>380996</xdr:colOff>
      <xdr:row>268</xdr:row>
      <xdr:rowOff>0</xdr:rowOff>
    </xdr:from>
    <xdr:to>
      <xdr:col>39</xdr:col>
      <xdr:colOff>277087</xdr:colOff>
      <xdr:row>274</xdr:row>
      <xdr:rowOff>86588</xdr:rowOff>
    </xdr:to>
    <xdr:sp macro="" textlink="">
      <xdr:nvSpPr>
        <xdr:cNvPr id="219" name="Trapezoid 218">
          <a:extLst>
            <a:ext uri="{FF2B5EF4-FFF2-40B4-BE49-F238E27FC236}">
              <a16:creationId xmlns:a16="http://schemas.microsoft.com/office/drawing/2014/main" id="{857A8EE5-7B14-4430-A508-CB70B884C47B}"/>
            </a:ext>
          </a:extLst>
        </xdr:cNvPr>
        <xdr:cNvSpPr/>
      </xdr:nvSpPr>
      <xdr:spPr>
        <a:xfrm flipV="1">
          <a:off x="23951041" y="47780864"/>
          <a:ext cx="4641273" cy="1229588"/>
        </a:xfrm>
        <a:prstGeom prst="trapezoid">
          <a:avLst>
            <a:gd name="adj" fmla="val 16525"/>
          </a:avLst>
        </a:prstGeom>
        <a:solidFill>
          <a:schemeClr val="accent2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34</xdr:col>
      <xdr:colOff>121222</xdr:colOff>
      <xdr:row>275</xdr:row>
      <xdr:rowOff>34635</xdr:rowOff>
    </xdr:from>
    <xdr:to>
      <xdr:col>39</xdr:col>
      <xdr:colOff>17314</xdr:colOff>
      <xdr:row>281</xdr:row>
      <xdr:rowOff>121223</xdr:rowOff>
    </xdr:to>
    <xdr:sp macro="" textlink="">
      <xdr:nvSpPr>
        <xdr:cNvPr id="220" name="Trapezoid 219">
          <a:extLst>
            <a:ext uri="{FF2B5EF4-FFF2-40B4-BE49-F238E27FC236}">
              <a16:creationId xmlns:a16="http://schemas.microsoft.com/office/drawing/2014/main" id="{42EC652C-56CA-4C23-A25A-82CE9C4C8E83}"/>
            </a:ext>
          </a:extLst>
        </xdr:cNvPr>
        <xdr:cNvSpPr/>
      </xdr:nvSpPr>
      <xdr:spPr>
        <a:xfrm flipV="1">
          <a:off x="24210813" y="49148999"/>
          <a:ext cx="4121728" cy="1229588"/>
        </a:xfrm>
        <a:prstGeom prst="trapezoid">
          <a:avLst>
            <a:gd name="adj" fmla="val 16525"/>
          </a:avLst>
        </a:prstGeom>
        <a:solidFill>
          <a:srgbClr val="C87700"/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372336</xdr:colOff>
      <xdr:row>282</xdr:row>
      <xdr:rowOff>69271</xdr:rowOff>
    </xdr:from>
    <xdr:to>
      <xdr:col>38</xdr:col>
      <xdr:colOff>597473</xdr:colOff>
      <xdr:row>288</xdr:row>
      <xdr:rowOff>155859</xdr:rowOff>
    </xdr:to>
    <xdr:sp macro="" textlink="">
      <xdr:nvSpPr>
        <xdr:cNvPr id="221" name="Trapezoid 220">
          <a:extLst>
            <a:ext uri="{FF2B5EF4-FFF2-40B4-BE49-F238E27FC236}">
              <a16:creationId xmlns:a16="http://schemas.microsoft.com/office/drawing/2014/main" id="{59BEFF5E-0BF9-4BD9-AF21-72186EA28217}"/>
            </a:ext>
          </a:extLst>
        </xdr:cNvPr>
        <xdr:cNvSpPr/>
      </xdr:nvSpPr>
      <xdr:spPr>
        <a:xfrm flipV="1">
          <a:off x="24461927" y="50517135"/>
          <a:ext cx="3619501" cy="1229588"/>
        </a:xfrm>
        <a:prstGeom prst="trapezoid">
          <a:avLst>
            <a:gd name="adj" fmla="val 16525"/>
          </a:avLst>
        </a:prstGeom>
        <a:solidFill>
          <a:schemeClr val="accent6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225132</xdr:colOff>
      <xdr:row>268</xdr:row>
      <xdr:rowOff>173181</xdr:rowOff>
    </xdr:from>
    <xdr:to>
      <xdr:col>37</xdr:col>
      <xdr:colOff>744677</xdr:colOff>
      <xdr:row>270</xdr:row>
      <xdr:rowOff>138543</xdr:rowOff>
    </xdr:to>
    <xdr:sp macro="" textlink="">
      <xdr:nvSpPr>
        <xdr:cNvPr id="222" name="Rectangle: Rounded Corners 221">
          <a:extLst>
            <a:ext uri="{FF2B5EF4-FFF2-40B4-BE49-F238E27FC236}">
              <a16:creationId xmlns:a16="http://schemas.microsoft.com/office/drawing/2014/main" id="{1E7D49D4-6F35-432B-9F03-02FDB8C34EAD}"/>
            </a:ext>
          </a:extLst>
        </xdr:cNvPr>
        <xdr:cNvSpPr/>
      </xdr:nvSpPr>
      <xdr:spPr>
        <a:xfrm>
          <a:off x="25145996" y="47954045"/>
          <a:ext cx="2251363" cy="346362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</a:t>
          </a:r>
          <a:r>
            <a:rPr lang="en-US" sz="1600" b="1" baseline="0"/>
            <a:t> Cost of Recycling</a:t>
          </a:r>
          <a:r>
            <a:rPr lang="en-US" sz="1600" b="1"/>
            <a:t> </a:t>
          </a:r>
        </a:p>
      </xdr:txBody>
    </xdr:sp>
    <xdr:clientData/>
  </xdr:twoCellAnchor>
  <xdr:twoCellAnchor>
    <xdr:from>
      <xdr:col>34</xdr:col>
      <xdr:colOff>813952</xdr:colOff>
      <xdr:row>271</xdr:row>
      <xdr:rowOff>69272</xdr:rowOff>
    </xdr:from>
    <xdr:to>
      <xdr:col>38</xdr:col>
      <xdr:colOff>155857</xdr:colOff>
      <xdr:row>273</xdr:row>
      <xdr:rowOff>51953</xdr:rowOff>
    </xdr:to>
    <xdr:sp macro="" textlink="'Cost &amp; Revenue'!$G$8">
      <xdr:nvSpPr>
        <xdr:cNvPr id="223" name="Rectangle: Rounded Corners 222">
          <a:extLst>
            <a:ext uri="{FF2B5EF4-FFF2-40B4-BE49-F238E27FC236}">
              <a16:creationId xmlns:a16="http://schemas.microsoft.com/office/drawing/2014/main" id="{B8FC1B7B-1969-47F7-B674-F3A2B823B32F}"/>
            </a:ext>
          </a:extLst>
        </xdr:cNvPr>
        <xdr:cNvSpPr/>
      </xdr:nvSpPr>
      <xdr:spPr>
        <a:xfrm>
          <a:off x="24903543" y="4842163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DFECFF4F-634F-41C9-8A15-9010227A2A7D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88,000,000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35</xdr:col>
      <xdr:colOff>207813</xdr:colOff>
      <xdr:row>276</xdr:row>
      <xdr:rowOff>34634</xdr:rowOff>
    </xdr:from>
    <xdr:to>
      <xdr:col>37</xdr:col>
      <xdr:colOff>761995</xdr:colOff>
      <xdr:row>278</xdr:row>
      <xdr:rowOff>34634</xdr:rowOff>
    </xdr:to>
    <xdr:sp macro="" textlink="">
      <xdr:nvSpPr>
        <xdr:cNvPr id="224" name="Rectangle: Rounded Corners 223">
          <a:extLst>
            <a:ext uri="{FF2B5EF4-FFF2-40B4-BE49-F238E27FC236}">
              <a16:creationId xmlns:a16="http://schemas.microsoft.com/office/drawing/2014/main" id="{A77A20A5-C346-4C99-96A3-A3A4DDD8E309}"/>
            </a:ext>
          </a:extLst>
        </xdr:cNvPr>
        <xdr:cNvSpPr/>
      </xdr:nvSpPr>
      <xdr:spPr>
        <a:xfrm>
          <a:off x="25128677" y="49339498"/>
          <a:ext cx="2286000" cy="3810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 Amount Received </a:t>
          </a:r>
        </a:p>
      </xdr:txBody>
    </xdr:sp>
    <xdr:clientData/>
  </xdr:twoCellAnchor>
  <xdr:twoCellAnchor>
    <xdr:from>
      <xdr:col>35</xdr:col>
      <xdr:colOff>268427</xdr:colOff>
      <xdr:row>283</xdr:row>
      <xdr:rowOff>17316</xdr:rowOff>
    </xdr:from>
    <xdr:to>
      <xdr:col>37</xdr:col>
      <xdr:colOff>701381</xdr:colOff>
      <xdr:row>284</xdr:row>
      <xdr:rowOff>155861</xdr:rowOff>
    </xdr:to>
    <xdr:sp macro="" textlink="">
      <xdr:nvSpPr>
        <xdr:cNvPr id="225" name="Rectangle: Rounded Corners 224">
          <a:extLst>
            <a:ext uri="{FF2B5EF4-FFF2-40B4-BE49-F238E27FC236}">
              <a16:creationId xmlns:a16="http://schemas.microsoft.com/office/drawing/2014/main" id="{DEE6C618-356D-4AD9-BF68-455BF73ADDDC}"/>
            </a:ext>
          </a:extLst>
        </xdr:cNvPr>
        <xdr:cNvSpPr/>
      </xdr:nvSpPr>
      <xdr:spPr>
        <a:xfrm>
          <a:off x="25189291" y="50655680"/>
          <a:ext cx="2164772" cy="32904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Profit Booked % age </a:t>
          </a:r>
        </a:p>
      </xdr:txBody>
    </xdr:sp>
    <xdr:clientData/>
  </xdr:twoCellAnchor>
  <xdr:twoCellAnchor>
    <xdr:from>
      <xdr:col>34</xdr:col>
      <xdr:colOff>813952</xdr:colOff>
      <xdr:row>285</xdr:row>
      <xdr:rowOff>155862</xdr:rowOff>
    </xdr:from>
    <xdr:to>
      <xdr:col>38</xdr:col>
      <xdr:colOff>155857</xdr:colOff>
      <xdr:row>287</xdr:row>
      <xdr:rowOff>138543</xdr:rowOff>
    </xdr:to>
    <xdr:sp macro="" textlink="'Cost &amp; Revenue'!$I$8">
      <xdr:nvSpPr>
        <xdr:cNvPr id="226" name="Rectangle: Rounded Corners 225">
          <a:extLst>
            <a:ext uri="{FF2B5EF4-FFF2-40B4-BE49-F238E27FC236}">
              <a16:creationId xmlns:a16="http://schemas.microsoft.com/office/drawing/2014/main" id="{EC519E5B-508C-4516-9730-E672245314AF}"/>
            </a:ext>
          </a:extLst>
        </xdr:cNvPr>
        <xdr:cNvSpPr/>
      </xdr:nvSpPr>
      <xdr:spPr>
        <a:xfrm>
          <a:off x="24903543" y="511752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543C62C-E6F6-4627-A3A8-C1733A21E9B5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9%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34</xdr:col>
      <xdr:colOff>813952</xdr:colOff>
      <xdr:row>278</xdr:row>
      <xdr:rowOff>155862</xdr:rowOff>
    </xdr:from>
    <xdr:to>
      <xdr:col>38</xdr:col>
      <xdr:colOff>155857</xdr:colOff>
      <xdr:row>280</xdr:row>
      <xdr:rowOff>138543</xdr:rowOff>
    </xdr:to>
    <xdr:sp macro="" textlink="'Cost &amp; Revenue'!$E$8">
      <xdr:nvSpPr>
        <xdr:cNvPr id="227" name="Rectangle: Rounded Corners 226">
          <a:extLst>
            <a:ext uri="{FF2B5EF4-FFF2-40B4-BE49-F238E27FC236}">
              <a16:creationId xmlns:a16="http://schemas.microsoft.com/office/drawing/2014/main" id="{784DF4AF-D2A9-4A28-9E91-F79FEC794077}"/>
            </a:ext>
          </a:extLst>
        </xdr:cNvPr>
        <xdr:cNvSpPr/>
      </xdr:nvSpPr>
      <xdr:spPr>
        <a:xfrm>
          <a:off x="24903543" y="498417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40040413-1E9F-42E8-B86D-04B396609440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976,320,000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41</xdr:col>
      <xdr:colOff>415637</xdr:colOff>
      <xdr:row>268</xdr:row>
      <xdr:rowOff>0</xdr:rowOff>
    </xdr:from>
    <xdr:to>
      <xdr:col>47</xdr:col>
      <xdr:colOff>311729</xdr:colOff>
      <xdr:row>274</xdr:row>
      <xdr:rowOff>86588</xdr:rowOff>
    </xdr:to>
    <xdr:sp macro="" textlink="">
      <xdr:nvSpPr>
        <xdr:cNvPr id="228" name="Trapezoid 227">
          <a:extLst>
            <a:ext uri="{FF2B5EF4-FFF2-40B4-BE49-F238E27FC236}">
              <a16:creationId xmlns:a16="http://schemas.microsoft.com/office/drawing/2014/main" id="{08BD663B-94FA-4AC9-A43D-755C2797994A}"/>
            </a:ext>
          </a:extLst>
        </xdr:cNvPr>
        <xdr:cNvSpPr/>
      </xdr:nvSpPr>
      <xdr:spPr>
        <a:xfrm flipV="1">
          <a:off x="29804592" y="47780864"/>
          <a:ext cx="4641273" cy="1229588"/>
        </a:xfrm>
        <a:prstGeom prst="trapezoid">
          <a:avLst>
            <a:gd name="adj" fmla="val 16525"/>
          </a:avLst>
        </a:prstGeom>
        <a:solidFill>
          <a:schemeClr val="accent2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42</xdr:col>
      <xdr:colOff>155864</xdr:colOff>
      <xdr:row>275</xdr:row>
      <xdr:rowOff>34635</xdr:rowOff>
    </xdr:from>
    <xdr:to>
      <xdr:col>47</xdr:col>
      <xdr:colOff>51956</xdr:colOff>
      <xdr:row>281</xdr:row>
      <xdr:rowOff>121223</xdr:rowOff>
    </xdr:to>
    <xdr:sp macro="" textlink="">
      <xdr:nvSpPr>
        <xdr:cNvPr id="229" name="Trapezoid 228">
          <a:extLst>
            <a:ext uri="{FF2B5EF4-FFF2-40B4-BE49-F238E27FC236}">
              <a16:creationId xmlns:a16="http://schemas.microsoft.com/office/drawing/2014/main" id="{248C1F8B-220E-4D1B-A744-7DE2BA8B2407}"/>
            </a:ext>
          </a:extLst>
        </xdr:cNvPr>
        <xdr:cNvSpPr/>
      </xdr:nvSpPr>
      <xdr:spPr>
        <a:xfrm flipV="1">
          <a:off x="30064364" y="49148999"/>
          <a:ext cx="4121728" cy="1229588"/>
        </a:xfrm>
        <a:prstGeom prst="trapezoid">
          <a:avLst>
            <a:gd name="adj" fmla="val 16525"/>
          </a:avLst>
        </a:prstGeom>
        <a:solidFill>
          <a:srgbClr val="C87700"/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406978</xdr:colOff>
      <xdr:row>282</xdr:row>
      <xdr:rowOff>69271</xdr:rowOff>
    </xdr:from>
    <xdr:to>
      <xdr:col>46</xdr:col>
      <xdr:colOff>632115</xdr:colOff>
      <xdr:row>288</xdr:row>
      <xdr:rowOff>155859</xdr:rowOff>
    </xdr:to>
    <xdr:sp macro="" textlink="">
      <xdr:nvSpPr>
        <xdr:cNvPr id="230" name="Trapezoid 229">
          <a:extLst>
            <a:ext uri="{FF2B5EF4-FFF2-40B4-BE49-F238E27FC236}">
              <a16:creationId xmlns:a16="http://schemas.microsoft.com/office/drawing/2014/main" id="{7923F84A-672D-4E4C-88BA-F8265848112D}"/>
            </a:ext>
          </a:extLst>
        </xdr:cNvPr>
        <xdr:cNvSpPr/>
      </xdr:nvSpPr>
      <xdr:spPr>
        <a:xfrm flipV="1">
          <a:off x="30315478" y="50517135"/>
          <a:ext cx="3619501" cy="1229588"/>
        </a:xfrm>
        <a:prstGeom prst="trapezoid">
          <a:avLst>
            <a:gd name="adj" fmla="val 16525"/>
          </a:avLst>
        </a:prstGeom>
        <a:solidFill>
          <a:schemeClr val="accent6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glow" dir="t">
            <a:rot lat="0" lon="0" rev="14100000"/>
          </a:lightRig>
        </a:scene3d>
        <a:sp3d prstMaterial="softEdge">
          <a:bevelT w="127000" prst="artDeco"/>
        </a:sp3d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259774</xdr:colOff>
      <xdr:row>268</xdr:row>
      <xdr:rowOff>173181</xdr:rowOff>
    </xdr:from>
    <xdr:to>
      <xdr:col>45</xdr:col>
      <xdr:colOff>779319</xdr:colOff>
      <xdr:row>270</xdr:row>
      <xdr:rowOff>138543</xdr:rowOff>
    </xdr:to>
    <xdr:sp macro="" textlink="">
      <xdr:nvSpPr>
        <xdr:cNvPr id="231" name="Rectangle: Rounded Corners 230">
          <a:extLst>
            <a:ext uri="{FF2B5EF4-FFF2-40B4-BE49-F238E27FC236}">
              <a16:creationId xmlns:a16="http://schemas.microsoft.com/office/drawing/2014/main" id="{0BC540E1-9F20-47F2-A182-5425D8F7CE93}"/>
            </a:ext>
          </a:extLst>
        </xdr:cNvPr>
        <xdr:cNvSpPr/>
      </xdr:nvSpPr>
      <xdr:spPr>
        <a:xfrm>
          <a:off x="30999547" y="47954045"/>
          <a:ext cx="2251363" cy="346362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</a:t>
          </a:r>
          <a:r>
            <a:rPr lang="en-US" sz="1600" b="1" baseline="0"/>
            <a:t> Cost of Recycling</a:t>
          </a:r>
          <a:r>
            <a:rPr lang="en-US" sz="1600" b="1"/>
            <a:t> </a:t>
          </a:r>
        </a:p>
      </xdr:txBody>
    </xdr:sp>
    <xdr:clientData/>
  </xdr:twoCellAnchor>
  <xdr:twoCellAnchor>
    <xdr:from>
      <xdr:col>43</xdr:col>
      <xdr:colOff>17321</xdr:colOff>
      <xdr:row>271</xdr:row>
      <xdr:rowOff>69272</xdr:rowOff>
    </xdr:from>
    <xdr:to>
      <xdr:col>46</xdr:col>
      <xdr:colOff>190499</xdr:colOff>
      <xdr:row>273</xdr:row>
      <xdr:rowOff>51953</xdr:rowOff>
    </xdr:to>
    <xdr:sp macro="" textlink="'Cost &amp; Revenue'!$G$9">
      <xdr:nvSpPr>
        <xdr:cNvPr id="232" name="Rectangle: Rounded Corners 231">
          <a:extLst>
            <a:ext uri="{FF2B5EF4-FFF2-40B4-BE49-F238E27FC236}">
              <a16:creationId xmlns:a16="http://schemas.microsoft.com/office/drawing/2014/main" id="{9C6160D5-B7A3-4E17-B8FA-6A58D5BC1315}"/>
            </a:ext>
          </a:extLst>
        </xdr:cNvPr>
        <xdr:cNvSpPr/>
      </xdr:nvSpPr>
      <xdr:spPr>
        <a:xfrm>
          <a:off x="30757094" y="4842163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B845474D-3DA9-4041-ACA6-019456BF55DB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259,477,500 </a:t>
          </a:fld>
          <a:endParaRPr lang="en-US" sz="2400" b="1" i="0" u="none" strike="noStrike">
            <a:solidFill>
              <a:schemeClr val="accent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43</xdr:col>
      <xdr:colOff>242455</xdr:colOff>
      <xdr:row>276</xdr:row>
      <xdr:rowOff>34634</xdr:rowOff>
    </xdr:from>
    <xdr:to>
      <xdr:col>45</xdr:col>
      <xdr:colOff>796637</xdr:colOff>
      <xdr:row>278</xdr:row>
      <xdr:rowOff>34634</xdr:rowOff>
    </xdr:to>
    <xdr:sp macro="" textlink="">
      <xdr:nvSpPr>
        <xdr:cNvPr id="233" name="Rectangle: Rounded Corners 232">
          <a:extLst>
            <a:ext uri="{FF2B5EF4-FFF2-40B4-BE49-F238E27FC236}">
              <a16:creationId xmlns:a16="http://schemas.microsoft.com/office/drawing/2014/main" id="{1552F557-EA7D-4560-9FBB-004D95B93555}"/>
            </a:ext>
          </a:extLst>
        </xdr:cNvPr>
        <xdr:cNvSpPr/>
      </xdr:nvSpPr>
      <xdr:spPr>
        <a:xfrm>
          <a:off x="30982228" y="49339498"/>
          <a:ext cx="2286000" cy="3810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Total Amount Received </a:t>
          </a:r>
        </a:p>
      </xdr:txBody>
    </xdr:sp>
    <xdr:clientData/>
  </xdr:twoCellAnchor>
  <xdr:twoCellAnchor>
    <xdr:from>
      <xdr:col>43</xdr:col>
      <xdr:colOff>303069</xdr:colOff>
      <xdr:row>283</xdr:row>
      <xdr:rowOff>17316</xdr:rowOff>
    </xdr:from>
    <xdr:to>
      <xdr:col>45</xdr:col>
      <xdr:colOff>736023</xdr:colOff>
      <xdr:row>284</xdr:row>
      <xdr:rowOff>155861</xdr:rowOff>
    </xdr:to>
    <xdr:sp macro="" textlink="">
      <xdr:nvSpPr>
        <xdr:cNvPr id="234" name="Rectangle: Rounded Corners 233">
          <a:extLst>
            <a:ext uri="{FF2B5EF4-FFF2-40B4-BE49-F238E27FC236}">
              <a16:creationId xmlns:a16="http://schemas.microsoft.com/office/drawing/2014/main" id="{9D444226-191C-4F09-8002-3335C10A47A4}"/>
            </a:ext>
          </a:extLst>
        </xdr:cNvPr>
        <xdr:cNvSpPr/>
      </xdr:nvSpPr>
      <xdr:spPr>
        <a:xfrm>
          <a:off x="31042842" y="50655680"/>
          <a:ext cx="2164772" cy="32904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Profit Booked % age </a:t>
          </a:r>
        </a:p>
      </xdr:txBody>
    </xdr:sp>
    <xdr:clientData/>
  </xdr:twoCellAnchor>
  <xdr:twoCellAnchor>
    <xdr:from>
      <xdr:col>43</xdr:col>
      <xdr:colOff>17321</xdr:colOff>
      <xdr:row>285</xdr:row>
      <xdr:rowOff>155862</xdr:rowOff>
    </xdr:from>
    <xdr:to>
      <xdr:col>46</xdr:col>
      <xdr:colOff>190499</xdr:colOff>
      <xdr:row>287</xdr:row>
      <xdr:rowOff>138543</xdr:rowOff>
    </xdr:to>
    <xdr:sp macro="" textlink="'Cost &amp; Revenue'!$I$9">
      <xdr:nvSpPr>
        <xdr:cNvPr id="235" name="Rectangle: Rounded Corners 234">
          <a:extLst>
            <a:ext uri="{FF2B5EF4-FFF2-40B4-BE49-F238E27FC236}">
              <a16:creationId xmlns:a16="http://schemas.microsoft.com/office/drawing/2014/main" id="{823CCF3B-FFD0-41FB-A23A-B1701902442A}"/>
            </a:ext>
          </a:extLst>
        </xdr:cNvPr>
        <xdr:cNvSpPr/>
      </xdr:nvSpPr>
      <xdr:spPr>
        <a:xfrm>
          <a:off x="30757094" y="511752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0234D68D-B26D-4977-AFDC-09750A45F9BD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8%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43</xdr:col>
      <xdr:colOff>17321</xdr:colOff>
      <xdr:row>278</xdr:row>
      <xdr:rowOff>155862</xdr:rowOff>
    </xdr:from>
    <xdr:to>
      <xdr:col>46</xdr:col>
      <xdr:colOff>190499</xdr:colOff>
      <xdr:row>280</xdr:row>
      <xdr:rowOff>138543</xdr:rowOff>
    </xdr:to>
    <xdr:sp macro="" textlink="'Cost &amp; Revenue'!$E$9">
      <xdr:nvSpPr>
        <xdr:cNvPr id="236" name="Rectangle: Rounded Corners 235">
          <a:extLst>
            <a:ext uri="{FF2B5EF4-FFF2-40B4-BE49-F238E27FC236}">
              <a16:creationId xmlns:a16="http://schemas.microsoft.com/office/drawing/2014/main" id="{0C877B74-BB70-4150-A68A-0EC6C14D198F}"/>
            </a:ext>
          </a:extLst>
        </xdr:cNvPr>
        <xdr:cNvSpPr/>
      </xdr:nvSpPr>
      <xdr:spPr>
        <a:xfrm>
          <a:off x="30757094" y="49841726"/>
          <a:ext cx="2736269" cy="3636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2531EDBA-353B-49CC-9B53-DE6DF998866A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1,003,050,000 </a:t>
          </a:fld>
          <a:endParaRPr lang="en-US" sz="2400" b="1" i="0" u="none" strike="noStrike">
            <a:solidFill>
              <a:schemeClr val="accent6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776294</xdr:colOff>
      <xdr:row>298</xdr:row>
      <xdr:rowOff>100003</xdr:rowOff>
    </xdr:from>
    <xdr:to>
      <xdr:col>41</xdr:col>
      <xdr:colOff>128593</xdr:colOff>
      <xdr:row>332</xdr:row>
      <xdr:rowOff>142875</xdr:rowOff>
    </xdr:to>
    <xdr:graphicFrame macro="">
      <xdr:nvGraphicFramePr>
        <xdr:cNvPr id="237" name="Chart 236">
          <a:extLst>
            <a:ext uri="{FF2B5EF4-FFF2-40B4-BE49-F238E27FC236}">
              <a16:creationId xmlns:a16="http://schemas.microsoft.com/office/drawing/2014/main" id="{FB06B622-BB5F-448E-BB49-F37D076F2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519544</xdr:colOff>
      <xdr:row>179</xdr:row>
      <xdr:rowOff>13452</xdr:rowOff>
    </xdr:from>
    <xdr:to>
      <xdr:col>6</xdr:col>
      <xdr:colOff>116931</xdr:colOff>
      <xdr:row>197</xdr:row>
      <xdr:rowOff>22596</xdr:rowOff>
    </xdr:to>
    <xdr:sp macro="" textlink="">
      <xdr:nvSpPr>
        <xdr:cNvPr id="244" name="Circle: Hollow 243">
          <a:extLst>
            <a:ext uri="{FF2B5EF4-FFF2-40B4-BE49-F238E27FC236}">
              <a16:creationId xmlns:a16="http://schemas.microsoft.com/office/drawing/2014/main" id="{5922C79F-253B-4506-929C-4DEB23C43485}"/>
            </a:ext>
          </a:extLst>
        </xdr:cNvPr>
        <xdr:cNvSpPr/>
      </xdr:nvSpPr>
      <xdr:spPr>
        <a:xfrm>
          <a:off x="686232" y="35065452"/>
          <a:ext cx="3526449" cy="3438144"/>
        </a:xfrm>
        <a:prstGeom prst="donut">
          <a:avLst>
            <a:gd name="adj" fmla="val 14151"/>
          </a:avLst>
        </a:prstGeom>
        <a:solidFill>
          <a:srgbClr val="17553C"/>
        </a:solidFill>
        <a:ln w="22225">
          <a:solidFill>
            <a:schemeClr val="bg1"/>
          </a:solidFill>
          <a:prstDash val="solid"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240014</xdr:colOff>
      <xdr:row>189</xdr:row>
      <xdr:rowOff>143328</xdr:rowOff>
    </xdr:from>
    <xdr:to>
      <xdr:col>4</xdr:col>
      <xdr:colOff>777461</xdr:colOff>
      <xdr:row>192</xdr:row>
      <xdr:rowOff>29028</xdr:rowOff>
    </xdr:to>
    <xdr:sp macro="" textlink="'Cost &amp; Revenue'!$C$27">
      <xdr:nvSpPr>
        <xdr:cNvPr id="245" name="TextBox 244">
          <a:extLst>
            <a:ext uri="{FF2B5EF4-FFF2-40B4-BE49-F238E27FC236}">
              <a16:creationId xmlns:a16="http://schemas.microsoft.com/office/drawing/2014/main" id="{0F931445-D008-42A8-A8B7-3D59DBF6EA6F}"/>
            </a:ext>
          </a:extLst>
        </xdr:cNvPr>
        <xdr:cNvSpPr txBox="1"/>
      </xdr:nvSpPr>
      <xdr:spPr>
        <a:xfrm>
          <a:off x="1777621" y="37358864"/>
          <a:ext cx="1367483" cy="457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754B6F0-6857-4403-97B4-CB758E68A97B}" type="TxLink"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pPr marL="0" indent="0" algn="ctr"/>
            <a:t> 7,325,800 </a:t>
          </a:fld>
          <a:endParaRPr 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37</xdr:col>
      <xdr:colOff>62969</xdr:colOff>
      <xdr:row>181</xdr:row>
      <xdr:rowOff>184742</xdr:rowOff>
    </xdr:from>
    <xdr:to>
      <xdr:col>37</xdr:col>
      <xdr:colOff>750986</xdr:colOff>
      <xdr:row>185</xdr:row>
      <xdr:rowOff>23323</xdr:rowOff>
    </xdr:to>
    <xdr:pic>
      <xdr:nvPicPr>
        <xdr:cNvPr id="246" name="Graphic 245" descr="Money">
          <a:extLst>
            <a:ext uri="{FF2B5EF4-FFF2-40B4-BE49-F238E27FC236}">
              <a16:creationId xmlns:a16="http://schemas.microsoft.com/office/drawing/2014/main" id="{39C7322D-2C64-4267-8BE6-F9DFCD677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26715651" y="35773606"/>
          <a:ext cx="688017" cy="600581"/>
        </a:xfrm>
        <a:prstGeom prst="rect">
          <a:avLst/>
        </a:prstGeom>
      </xdr:spPr>
    </xdr:pic>
    <xdr:clientData/>
  </xdr:twoCellAnchor>
  <xdr:twoCellAnchor>
    <xdr:from>
      <xdr:col>3</xdr:col>
      <xdr:colOff>75783</xdr:colOff>
      <xdr:row>184</xdr:row>
      <xdr:rowOff>168811</xdr:rowOff>
    </xdr:from>
    <xdr:to>
      <xdr:col>5</xdr:col>
      <xdr:colOff>41148</xdr:colOff>
      <xdr:row>189</xdr:row>
      <xdr:rowOff>28585</xdr:rowOff>
    </xdr:to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A4E5E96-CC5F-4BDE-A7B0-C2D8853A82FC}"/>
            </a:ext>
          </a:extLst>
        </xdr:cNvPr>
        <xdr:cNvSpPr txBox="1"/>
      </xdr:nvSpPr>
      <xdr:spPr>
        <a:xfrm>
          <a:off x="1613390" y="36431847"/>
          <a:ext cx="1707079" cy="81227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Waste Collected (in Tonnes)</a:t>
          </a:r>
        </a:p>
      </xdr:txBody>
    </xdr:sp>
    <xdr:clientData/>
  </xdr:twoCellAnchor>
  <xdr:twoCellAnchor>
    <xdr:from>
      <xdr:col>9</xdr:col>
      <xdr:colOff>190482</xdr:colOff>
      <xdr:row>179</xdr:row>
      <xdr:rowOff>34637</xdr:rowOff>
    </xdr:from>
    <xdr:to>
      <xdr:col>13</xdr:col>
      <xdr:colOff>619142</xdr:colOff>
      <xdr:row>197</xdr:row>
      <xdr:rowOff>43781</xdr:rowOff>
    </xdr:to>
    <xdr:sp macro="" textlink="">
      <xdr:nvSpPr>
        <xdr:cNvPr id="248" name="Circle: Hollow 247">
          <a:extLst>
            <a:ext uri="{FF2B5EF4-FFF2-40B4-BE49-F238E27FC236}">
              <a16:creationId xmlns:a16="http://schemas.microsoft.com/office/drawing/2014/main" id="{B487D979-4EB2-4440-AF65-C31FB392A21E}"/>
            </a:ext>
          </a:extLst>
        </xdr:cNvPr>
        <xdr:cNvSpPr/>
      </xdr:nvSpPr>
      <xdr:spPr>
        <a:xfrm>
          <a:off x="6215045" y="35086637"/>
          <a:ext cx="3524285" cy="3438144"/>
        </a:xfrm>
        <a:prstGeom prst="donut">
          <a:avLst>
            <a:gd name="adj" fmla="val 14151"/>
          </a:avLst>
        </a:prstGeom>
        <a:solidFill>
          <a:srgbClr val="17553C"/>
        </a:solidFill>
        <a:ln w="22225">
          <a:solidFill>
            <a:schemeClr val="bg1"/>
          </a:solidFill>
          <a:prstDash val="solid"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576192</xdr:colOff>
      <xdr:row>184</xdr:row>
      <xdr:rowOff>167269</xdr:rowOff>
    </xdr:from>
    <xdr:to>
      <xdr:col>12</xdr:col>
      <xdr:colOff>614431</xdr:colOff>
      <xdr:row>189</xdr:row>
      <xdr:rowOff>28585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B741BB18-474A-4A91-80BD-76A37D08AE8F}"/>
            </a:ext>
          </a:extLst>
        </xdr:cNvPr>
        <xdr:cNvSpPr txBox="1"/>
      </xdr:nvSpPr>
      <xdr:spPr>
        <a:xfrm>
          <a:off x="7175656" y="36430305"/>
          <a:ext cx="1711918" cy="813816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Waste Recycled (in Tonnes)</a:t>
          </a:r>
        </a:p>
      </xdr:txBody>
    </xdr:sp>
    <xdr:clientData/>
  </xdr:twoCellAnchor>
  <xdr:twoCellAnchor>
    <xdr:from>
      <xdr:col>10</xdr:col>
      <xdr:colOff>744508</xdr:colOff>
      <xdr:row>189</xdr:row>
      <xdr:rowOff>143328</xdr:rowOff>
    </xdr:from>
    <xdr:to>
      <xdr:col>12</xdr:col>
      <xdr:colOff>446115</xdr:colOff>
      <xdr:row>192</xdr:row>
      <xdr:rowOff>29028</xdr:rowOff>
    </xdr:to>
    <xdr:sp macro="" textlink="'Cost &amp; Revenue'!$D$27">
      <xdr:nvSpPr>
        <xdr:cNvPr id="250" name="TextBox 249">
          <a:extLst>
            <a:ext uri="{FF2B5EF4-FFF2-40B4-BE49-F238E27FC236}">
              <a16:creationId xmlns:a16="http://schemas.microsoft.com/office/drawing/2014/main" id="{E3B90D77-5778-4062-AB5A-358A4C04AA9D}"/>
            </a:ext>
          </a:extLst>
        </xdr:cNvPr>
        <xdr:cNvSpPr txBox="1"/>
      </xdr:nvSpPr>
      <xdr:spPr>
        <a:xfrm>
          <a:off x="7343972" y="37358864"/>
          <a:ext cx="1375286" cy="457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80D6935-E1B3-4850-90CE-199D3A3BF553}" type="TxLink"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pPr marL="0" indent="0" algn="ctr"/>
            <a:t> 4,522,900 </a:t>
          </a:fld>
          <a:endParaRPr 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121228</xdr:colOff>
      <xdr:row>179</xdr:row>
      <xdr:rowOff>8968</xdr:rowOff>
    </xdr:from>
    <xdr:to>
      <xdr:col>21</xdr:col>
      <xdr:colOff>321693</xdr:colOff>
      <xdr:row>197</xdr:row>
      <xdr:rowOff>17318</xdr:rowOff>
    </xdr:to>
    <xdr:sp macro="" textlink="">
      <xdr:nvSpPr>
        <xdr:cNvPr id="251" name="Circle: Hollow 250">
          <a:extLst>
            <a:ext uri="{FF2B5EF4-FFF2-40B4-BE49-F238E27FC236}">
              <a16:creationId xmlns:a16="http://schemas.microsoft.com/office/drawing/2014/main" id="{24D45E9F-E81F-4D1D-8B32-A26989D38CC3}"/>
            </a:ext>
          </a:extLst>
        </xdr:cNvPr>
        <xdr:cNvSpPr/>
      </xdr:nvSpPr>
      <xdr:spPr>
        <a:xfrm>
          <a:off x="11776364" y="35216832"/>
          <a:ext cx="3508238" cy="3437350"/>
        </a:xfrm>
        <a:prstGeom prst="donut">
          <a:avLst>
            <a:gd name="adj" fmla="val 14151"/>
          </a:avLst>
        </a:prstGeom>
        <a:solidFill>
          <a:srgbClr val="17553C"/>
        </a:solidFill>
        <a:ln w="22225">
          <a:solidFill>
            <a:schemeClr val="bg1"/>
          </a:solidFill>
          <a:prstDash val="solid"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275670</xdr:colOff>
      <xdr:row>185</xdr:row>
      <xdr:rowOff>4201</xdr:rowOff>
    </xdr:from>
    <xdr:to>
      <xdr:col>20</xdr:col>
      <xdr:colOff>341340</xdr:colOff>
      <xdr:row>189</xdr:row>
      <xdr:rowOff>28585</xdr:rowOff>
    </xdr:to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2140C1D-29D5-41F7-8189-EC5F2F4D9B55}"/>
            </a:ext>
          </a:extLst>
        </xdr:cNvPr>
        <xdr:cNvSpPr txBox="1"/>
      </xdr:nvSpPr>
      <xdr:spPr>
        <a:xfrm>
          <a:off x="12675488" y="36355065"/>
          <a:ext cx="1728216" cy="78638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Waste-to-Landfill (in Tonnes)</a:t>
          </a:r>
        </a:p>
      </xdr:txBody>
    </xdr:sp>
    <xdr:clientData/>
  </xdr:twoCellAnchor>
  <xdr:twoCellAnchor>
    <xdr:from>
      <xdr:col>18</xdr:col>
      <xdr:colOff>330534</xdr:colOff>
      <xdr:row>189</xdr:row>
      <xdr:rowOff>143328</xdr:rowOff>
    </xdr:from>
    <xdr:to>
      <xdr:col>20</xdr:col>
      <xdr:colOff>286476</xdr:colOff>
      <xdr:row>192</xdr:row>
      <xdr:rowOff>29028</xdr:rowOff>
    </xdr:to>
    <xdr:sp macro="" textlink="'Cost &amp; Revenue'!$E$27">
      <xdr:nvSpPr>
        <xdr:cNvPr id="253" name="TextBox 252">
          <a:extLst>
            <a:ext uri="{FF2B5EF4-FFF2-40B4-BE49-F238E27FC236}">
              <a16:creationId xmlns:a16="http://schemas.microsoft.com/office/drawing/2014/main" id="{DDDF768E-2594-4E16-84E8-FBC185B84ED5}"/>
            </a:ext>
          </a:extLst>
        </xdr:cNvPr>
        <xdr:cNvSpPr txBox="1"/>
      </xdr:nvSpPr>
      <xdr:spPr>
        <a:xfrm>
          <a:off x="12862713" y="37358864"/>
          <a:ext cx="1629620" cy="457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06317CA-F32A-41B8-89F1-D99AF2A4E353}" type="TxLink"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pPr marL="0" indent="0" algn="ctr"/>
            <a:t> 2,802,900 </a:t>
          </a:fld>
          <a:endParaRPr 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717577</xdr:colOff>
      <xdr:row>179</xdr:row>
      <xdr:rowOff>8968</xdr:rowOff>
    </xdr:from>
    <xdr:to>
      <xdr:col>31</xdr:col>
      <xdr:colOff>834509</xdr:colOff>
      <xdr:row>197</xdr:row>
      <xdr:rowOff>18112</xdr:rowOff>
    </xdr:to>
    <xdr:sp macro="" textlink="">
      <xdr:nvSpPr>
        <xdr:cNvPr id="254" name="Circle: Hollow 253">
          <a:extLst>
            <a:ext uri="{FF2B5EF4-FFF2-40B4-BE49-F238E27FC236}">
              <a16:creationId xmlns:a16="http://schemas.microsoft.com/office/drawing/2014/main" id="{EC06F2E8-E3FC-4F48-9C9F-D37DDADD3266}"/>
            </a:ext>
          </a:extLst>
        </xdr:cNvPr>
        <xdr:cNvSpPr/>
      </xdr:nvSpPr>
      <xdr:spPr>
        <a:xfrm>
          <a:off x="19802213" y="35216832"/>
          <a:ext cx="3511296" cy="3438144"/>
        </a:xfrm>
        <a:prstGeom prst="donut">
          <a:avLst>
            <a:gd name="adj" fmla="val 14151"/>
          </a:avLst>
        </a:prstGeom>
        <a:solidFill>
          <a:srgbClr val="17553C"/>
        </a:solidFill>
        <a:ln w="22225">
          <a:solidFill>
            <a:schemeClr val="bg1"/>
          </a:solidFill>
          <a:prstDash val="solid"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777844</xdr:colOff>
      <xdr:row>185</xdr:row>
      <xdr:rowOff>4201</xdr:rowOff>
    </xdr:from>
    <xdr:to>
      <xdr:col>30</xdr:col>
      <xdr:colOff>774242</xdr:colOff>
      <xdr:row>189</xdr:row>
      <xdr:rowOff>28585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CCD867F4-D38B-4C0C-B008-7503EF3D080A}"/>
            </a:ext>
          </a:extLst>
        </xdr:cNvPr>
        <xdr:cNvSpPr txBox="1"/>
      </xdr:nvSpPr>
      <xdr:spPr>
        <a:xfrm>
          <a:off x="20693753" y="36355065"/>
          <a:ext cx="1728216" cy="78638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Recycling Cost</a:t>
          </a:r>
        </a:p>
      </xdr:txBody>
    </xdr:sp>
    <xdr:clientData/>
  </xdr:twoCellAnchor>
  <xdr:twoCellAnchor>
    <xdr:from>
      <xdr:col>28</xdr:col>
      <xdr:colOff>832708</xdr:colOff>
      <xdr:row>189</xdr:row>
      <xdr:rowOff>143328</xdr:rowOff>
    </xdr:from>
    <xdr:to>
      <xdr:col>30</xdr:col>
      <xdr:colOff>719378</xdr:colOff>
      <xdr:row>192</xdr:row>
      <xdr:rowOff>29028</xdr:rowOff>
    </xdr:to>
    <xdr:sp macro="" textlink="'Cost &amp; Revenue'!$G$27">
      <xdr:nvSpPr>
        <xdr:cNvPr id="256" name="TextBox 255">
          <a:extLst>
            <a:ext uri="{FF2B5EF4-FFF2-40B4-BE49-F238E27FC236}">
              <a16:creationId xmlns:a16="http://schemas.microsoft.com/office/drawing/2014/main" id="{A1A46297-D863-4643-B3E3-158241E81548}"/>
            </a:ext>
          </a:extLst>
        </xdr:cNvPr>
        <xdr:cNvSpPr txBox="1"/>
      </xdr:nvSpPr>
      <xdr:spPr>
        <a:xfrm>
          <a:off x="20944065" y="37358864"/>
          <a:ext cx="1641992" cy="457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EC0CCB8-10FD-4F31-AB4D-3BE767B022D5}" type="TxLink"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pPr marL="0" indent="0" algn="ctr"/>
            <a:t> 506,573,500 </a:t>
          </a:fld>
          <a:endParaRPr 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383147</xdr:colOff>
      <xdr:row>179</xdr:row>
      <xdr:rowOff>15690</xdr:rowOff>
    </xdr:from>
    <xdr:to>
      <xdr:col>39</xdr:col>
      <xdr:colOff>500080</xdr:colOff>
      <xdr:row>197</xdr:row>
      <xdr:rowOff>24834</xdr:rowOff>
    </xdr:to>
    <xdr:sp macro="" textlink="">
      <xdr:nvSpPr>
        <xdr:cNvPr id="257" name="Circle: Hollow 256">
          <a:extLst>
            <a:ext uri="{FF2B5EF4-FFF2-40B4-BE49-F238E27FC236}">
              <a16:creationId xmlns:a16="http://schemas.microsoft.com/office/drawing/2014/main" id="{8F9EA078-F57B-4A6F-B6F9-C1C9287B35F6}"/>
            </a:ext>
          </a:extLst>
        </xdr:cNvPr>
        <xdr:cNvSpPr/>
      </xdr:nvSpPr>
      <xdr:spPr>
        <a:xfrm>
          <a:off x="25304011" y="35223554"/>
          <a:ext cx="3511296" cy="3438144"/>
        </a:xfrm>
        <a:prstGeom prst="donut">
          <a:avLst>
            <a:gd name="adj" fmla="val 14151"/>
          </a:avLst>
        </a:prstGeom>
        <a:solidFill>
          <a:srgbClr val="17553C"/>
        </a:solidFill>
        <a:ln w="22225">
          <a:solidFill>
            <a:schemeClr val="bg1"/>
          </a:solidFill>
          <a:prstDash val="solid"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443415</xdr:colOff>
      <xdr:row>185</xdr:row>
      <xdr:rowOff>4201</xdr:rowOff>
    </xdr:from>
    <xdr:to>
      <xdr:col>38</xdr:col>
      <xdr:colOff>439812</xdr:colOff>
      <xdr:row>189</xdr:row>
      <xdr:rowOff>28585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33190D92-6191-4E27-ACD3-C7997AFF664A}"/>
            </a:ext>
          </a:extLst>
        </xdr:cNvPr>
        <xdr:cNvSpPr txBox="1"/>
      </xdr:nvSpPr>
      <xdr:spPr>
        <a:xfrm>
          <a:off x="26195551" y="36355065"/>
          <a:ext cx="1728216" cy="78638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Amount Received</a:t>
          </a:r>
        </a:p>
      </xdr:txBody>
    </xdr:sp>
    <xdr:clientData/>
  </xdr:twoCellAnchor>
  <xdr:twoCellAnchor>
    <xdr:from>
      <xdr:col>36</xdr:col>
      <xdr:colOff>489135</xdr:colOff>
      <xdr:row>189</xdr:row>
      <xdr:rowOff>118114</xdr:rowOff>
    </xdr:from>
    <xdr:to>
      <xdr:col>38</xdr:col>
      <xdr:colOff>394092</xdr:colOff>
      <xdr:row>192</xdr:row>
      <xdr:rowOff>3814</xdr:rowOff>
    </xdr:to>
    <xdr:sp macro="" textlink="'Cost &amp; Revenue'!$F$27">
      <xdr:nvSpPr>
        <xdr:cNvPr id="259" name="TextBox 258">
          <a:extLst>
            <a:ext uri="{FF2B5EF4-FFF2-40B4-BE49-F238E27FC236}">
              <a16:creationId xmlns:a16="http://schemas.microsoft.com/office/drawing/2014/main" id="{2D131CD6-F773-4344-9FA4-9E3323902FCD}"/>
            </a:ext>
          </a:extLst>
        </xdr:cNvPr>
        <xdr:cNvSpPr txBox="1"/>
      </xdr:nvSpPr>
      <xdr:spPr>
        <a:xfrm>
          <a:off x="26349510" y="37075114"/>
          <a:ext cx="1643270" cy="457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AC09066-A66C-43B6-88C3-14F6937116E0}" type="TxLink"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pPr marL="0" indent="0" algn="ctr"/>
            <a:t> 3,197,520,000 </a:t>
          </a:fld>
          <a:endParaRPr 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44</xdr:col>
      <xdr:colOff>702426</xdr:colOff>
      <xdr:row>181</xdr:row>
      <xdr:rowOff>120154</xdr:rowOff>
    </xdr:from>
    <xdr:ext cx="694944" cy="694944"/>
    <xdr:pic>
      <xdr:nvPicPr>
        <xdr:cNvPr id="260" name="Graphic 259" descr="Upward trend">
          <a:extLst>
            <a:ext uri="{FF2B5EF4-FFF2-40B4-BE49-F238E27FC236}">
              <a16:creationId xmlns:a16="http://schemas.microsoft.com/office/drawing/2014/main" id="{D907E49D-104E-495C-A932-9ABCD708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32273471" y="35709018"/>
          <a:ext cx="694944" cy="694944"/>
        </a:xfrm>
        <a:prstGeom prst="rect">
          <a:avLst/>
        </a:prstGeom>
      </xdr:spPr>
    </xdr:pic>
    <xdr:clientData/>
  </xdr:oneCellAnchor>
  <xdr:twoCellAnchor editAs="oneCell">
    <xdr:from>
      <xdr:col>29</xdr:col>
      <xdr:colOff>397398</xdr:colOff>
      <xdr:row>181</xdr:row>
      <xdr:rowOff>150717</xdr:rowOff>
    </xdr:from>
    <xdr:to>
      <xdr:col>30</xdr:col>
      <xdr:colOff>254142</xdr:colOff>
      <xdr:row>184</xdr:row>
      <xdr:rowOff>115800</xdr:rowOff>
    </xdr:to>
    <xdr:pic>
      <xdr:nvPicPr>
        <xdr:cNvPr id="261" name="Graphic 260" descr="Database">
          <a:extLst>
            <a:ext uri="{FF2B5EF4-FFF2-40B4-BE49-F238E27FC236}">
              <a16:creationId xmlns:a16="http://schemas.microsoft.com/office/drawing/2014/main" id="{C2A8CE5A-BE60-4470-A44C-533238DD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21213853" y="35739581"/>
          <a:ext cx="688016" cy="536583"/>
        </a:xfrm>
        <a:prstGeom prst="rect">
          <a:avLst/>
        </a:prstGeom>
      </xdr:spPr>
    </xdr:pic>
    <xdr:clientData/>
  </xdr:twoCellAnchor>
  <xdr:twoCellAnchor>
    <xdr:from>
      <xdr:col>43</xdr:col>
      <xdr:colOff>125522</xdr:colOff>
      <xdr:row>179</xdr:row>
      <xdr:rowOff>0</xdr:rowOff>
    </xdr:from>
    <xdr:to>
      <xdr:col>47</xdr:col>
      <xdr:colOff>242455</xdr:colOff>
      <xdr:row>197</xdr:row>
      <xdr:rowOff>9144</xdr:rowOff>
    </xdr:to>
    <xdr:sp macro="" textlink="">
      <xdr:nvSpPr>
        <xdr:cNvPr id="262" name="Circle: Hollow 261">
          <a:extLst>
            <a:ext uri="{FF2B5EF4-FFF2-40B4-BE49-F238E27FC236}">
              <a16:creationId xmlns:a16="http://schemas.microsoft.com/office/drawing/2014/main" id="{77333F28-EAC7-442C-90F9-8F7EB695E80F}"/>
            </a:ext>
          </a:extLst>
        </xdr:cNvPr>
        <xdr:cNvSpPr/>
      </xdr:nvSpPr>
      <xdr:spPr>
        <a:xfrm>
          <a:off x="30865295" y="35207864"/>
          <a:ext cx="3511296" cy="3438144"/>
        </a:xfrm>
        <a:prstGeom prst="donut">
          <a:avLst>
            <a:gd name="adj" fmla="val 14151"/>
          </a:avLst>
        </a:prstGeom>
        <a:solidFill>
          <a:srgbClr val="17553C"/>
        </a:solidFill>
        <a:ln w="22225">
          <a:solidFill>
            <a:schemeClr val="bg1"/>
          </a:solidFill>
          <a:prstDash val="solid"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185790</xdr:colOff>
      <xdr:row>185</xdr:row>
      <xdr:rowOff>4201</xdr:rowOff>
    </xdr:from>
    <xdr:to>
      <xdr:col>46</xdr:col>
      <xdr:colOff>182187</xdr:colOff>
      <xdr:row>189</xdr:row>
      <xdr:rowOff>28585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4EC8EA51-10B5-4753-87FE-762E3B6E3F26}"/>
            </a:ext>
          </a:extLst>
        </xdr:cNvPr>
        <xdr:cNvSpPr txBox="1"/>
      </xdr:nvSpPr>
      <xdr:spPr>
        <a:xfrm>
          <a:off x="31756835" y="36355065"/>
          <a:ext cx="1728216" cy="78638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Profit %</a:t>
          </a:r>
        </a:p>
      </xdr:txBody>
    </xdr:sp>
    <xdr:clientData/>
  </xdr:twoCellAnchor>
  <xdr:twoCellAnchor>
    <xdr:from>
      <xdr:col>44</xdr:col>
      <xdr:colOff>185790</xdr:colOff>
      <xdr:row>189</xdr:row>
      <xdr:rowOff>118114</xdr:rowOff>
    </xdr:from>
    <xdr:to>
      <xdr:col>46</xdr:col>
      <xdr:colOff>182187</xdr:colOff>
      <xdr:row>192</xdr:row>
      <xdr:rowOff>3814</xdr:rowOff>
    </xdr:to>
    <xdr:sp macro="" textlink="'Cost &amp; Revenue'!$I$27">
      <xdr:nvSpPr>
        <xdr:cNvPr id="264" name="TextBox 263">
          <a:extLst>
            <a:ext uri="{FF2B5EF4-FFF2-40B4-BE49-F238E27FC236}">
              <a16:creationId xmlns:a16="http://schemas.microsoft.com/office/drawing/2014/main" id="{DADC5085-4850-42F8-9CC5-2EB6BD4CEEA4}"/>
            </a:ext>
          </a:extLst>
        </xdr:cNvPr>
        <xdr:cNvSpPr txBox="1"/>
      </xdr:nvSpPr>
      <xdr:spPr>
        <a:xfrm>
          <a:off x="31756835" y="37230978"/>
          <a:ext cx="1728216" cy="457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395C4AC-D310-4249-89ED-CE4210533666}" type="TxLink">
            <a:rPr 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pPr marL="0" indent="0" algn="ctr"/>
            <a:t>28%</a:t>
          </a:fld>
          <a:endParaRPr 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247840</xdr:colOff>
      <xdr:row>181</xdr:row>
      <xdr:rowOff>92169</xdr:rowOff>
    </xdr:from>
    <xdr:to>
      <xdr:col>12</xdr:col>
      <xdr:colOff>109346</xdr:colOff>
      <xdr:row>185</xdr:row>
      <xdr:rowOff>25113</xdr:rowOff>
    </xdr:to>
    <xdr:pic>
      <xdr:nvPicPr>
        <xdr:cNvPr id="55" name="Graphic 54" descr="Recycle">
          <a:extLst>
            <a:ext uri="{FF2B5EF4-FFF2-40B4-BE49-F238E27FC236}">
              <a16:creationId xmlns:a16="http://schemas.microsoft.com/office/drawing/2014/main" id="{BB1CFA95-7A01-4A8A-8334-E6C7A3F8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7690947" y="35783705"/>
          <a:ext cx="691542" cy="694944"/>
        </a:xfrm>
        <a:prstGeom prst="rect">
          <a:avLst/>
        </a:prstGeom>
      </xdr:spPr>
    </xdr:pic>
    <xdr:clientData/>
  </xdr:twoCellAnchor>
  <xdr:twoCellAnchor editAs="oneCell">
    <xdr:from>
      <xdr:col>3</xdr:col>
      <xdr:colOff>580194</xdr:colOff>
      <xdr:row>181</xdr:row>
      <xdr:rowOff>142875</xdr:rowOff>
    </xdr:from>
    <xdr:to>
      <xdr:col>4</xdr:col>
      <xdr:colOff>437281</xdr:colOff>
      <xdr:row>185</xdr:row>
      <xdr:rowOff>71400</xdr:rowOff>
    </xdr:to>
    <xdr:pic>
      <xdr:nvPicPr>
        <xdr:cNvPr id="63" name="Graphic 62" descr="Wheelbarrow">
          <a:extLst>
            <a:ext uri="{FF2B5EF4-FFF2-40B4-BE49-F238E27FC236}">
              <a16:creationId xmlns:a16="http://schemas.microsoft.com/office/drawing/2014/main" id="{DA3A42AF-B431-4C95-A6A4-D71BEAC85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2104194" y="35575875"/>
          <a:ext cx="690525" cy="690525"/>
        </a:xfrm>
        <a:prstGeom prst="rect">
          <a:avLst/>
        </a:prstGeom>
      </xdr:spPr>
    </xdr:pic>
    <xdr:clientData/>
  </xdr:twoCellAnchor>
  <xdr:twoCellAnchor editAs="oneCell">
    <xdr:from>
      <xdr:col>18</xdr:col>
      <xdr:colOff>734094</xdr:colOff>
      <xdr:row>181</xdr:row>
      <xdr:rowOff>121227</xdr:rowOff>
    </xdr:from>
    <xdr:to>
      <xdr:col>19</xdr:col>
      <xdr:colOff>695963</xdr:colOff>
      <xdr:row>185</xdr:row>
      <xdr:rowOff>54171</xdr:rowOff>
    </xdr:to>
    <xdr:pic>
      <xdr:nvPicPr>
        <xdr:cNvPr id="65" name="Graphic 64" descr="Return">
          <a:extLst>
            <a:ext uri="{FF2B5EF4-FFF2-40B4-BE49-F238E27FC236}">
              <a16:creationId xmlns:a16="http://schemas.microsoft.com/office/drawing/2014/main" id="{46D6F7B8-4B5A-4B60-B17C-8486AF11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13133912" y="35710091"/>
          <a:ext cx="793142" cy="694944"/>
        </a:xfrm>
        <a:prstGeom prst="rect">
          <a:avLst/>
        </a:prstGeom>
      </xdr:spPr>
    </xdr:pic>
    <xdr:clientData/>
  </xdr:twoCellAnchor>
  <xdr:twoCellAnchor>
    <xdr:from>
      <xdr:col>2</xdr:col>
      <xdr:colOff>428624</xdr:colOff>
      <xdr:row>170</xdr:row>
      <xdr:rowOff>119062</xdr:rowOff>
    </xdr:from>
    <xdr:to>
      <xdr:col>20</xdr:col>
      <xdr:colOff>785812</xdr:colOff>
      <xdr:row>177</xdr:row>
      <xdr:rowOff>71437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085EFE3B-DFC3-46A4-A1B8-31B4F1EFA61E}"/>
            </a:ext>
          </a:extLst>
        </xdr:cNvPr>
        <xdr:cNvSpPr/>
      </xdr:nvSpPr>
      <xdr:spPr>
        <a:xfrm>
          <a:off x="1119187" y="33456562"/>
          <a:ext cx="13787438" cy="128587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4000" b="1"/>
            <a:t>ZONE</a:t>
          </a:r>
          <a:r>
            <a:rPr lang="en-US" sz="4000" b="1" baseline="0"/>
            <a:t> WISE WASTE COLLECTED --&gt; RECYCLED --&gt; TO-LANDFILL</a:t>
          </a:r>
          <a:endParaRPr lang="en-US" sz="4000" b="1"/>
        </a:p>
      </xdr:txBody>
    </xdr:sp>
    <xdr:clientData/>
  </xdr:twoCellAnchor>
  <xdr:twoCellAnchor>
    <xdr:from>
      <xdr:col>28</xdr:col>
      <xdr:colOff>29279</xdr:colOff>
      <xdr:row>170</xdr:row>
      <xdr:rowOff>119062</xdr:rowOff>
    </xdr:from>
    <xdr:to>
      <xdr:col>47</xdr:col>
      <xdr:colOff>79571</xdr:colOff>
      <xdr:row>177</xdr:row>
      <xdr:rowOff>71437</xdr:rowOff>
    </xdr:to>
    <xdr:sp macro="" textlink="">
      <xdr:nvSpPr>
        <xdr:cNvPr id="269" name="Rectangle: Rounded Corners 268">
          <a:extLst>
            <a:ext uri="{FF2B5EF4-FFF2-40B4-BE49-F238E27FC236}">
              <a16:creationId xmlns:a16="http://schemas.microsoft.com/office/drawing/2014/main" id="{5327863C-9387-4A9F-80F4-7FB71AD22578}"/>
            </a:ext>
          </a:extLst>
        </xdr:cNvPr>
        <xdr:cNvSpPr/>
      </xdr:nvSpPr>
      <xdr:spPr>
        <a:xfrm>
          <a:off x="20031779" y="33456562"/>
          <a:ext cx="14337792" cy="128587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4000" b="1"/>
            <a:t>ZONE</a:t>
          </a:r>
          <a:r>
            <a:rPr lang="en-US" sz="4000" b="1" baseline="0"/>
            <a:t> WISE RECYCLING COST --&gt; AMOUNT RECEIVED--&gt; PROFIT%</a:t>
          </a:r>
          <a:endParaRPr lang="en-US" sz="4000" b="1"/>
        </a:p>
      </xdr:txBody>
    </xdr:sp>
    <xdr:clientData/>
  </xdr:twoCellAnchor>
  <xdr:twoCellAnchor>
    <xdr:from>
      <xdr:col>10</xdr:col>
      <xdr:colOff>776293</xdr:colOff>
      <xdr:row>291</xdr:row>
      <xdr:rowOff>23812</xdr:rowOff>
    </xdr:from>
    <xdr:to>
      <xdr:col>38</xdr:col>
      <xdr:colOff>433393</xdr:colOff>
      <xdr:row>297</xdr:row>
      <xdr:rowOff>23812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7B1E500D-B31B-46EC-93E6-1CDE1E1D40DF}"/>
            </a:ext>
          </a:extLst>
        </xdr:cNvPr>
        <xdr:cNvSpPr/>
      </xdr:nvSpPr>
      <xdr:spPr>
        <a:xfrm>
          <a:off x="7367593" y="56449912"/>
          <a:ext cx="20878800" cy="1143000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4000" b="1"/>
            <a:t>ZONE</a:t>
          </a:r>
          <a:r>
            <a:rPr lang="en-US" sz="4000" b="1" baseline="0"/>
            <a:t> WISE TOTAL COST OF RECYCLING --&gt; TOTAL AMOUNT RECEIVED --&gt; PROFIT %AGE SHARE</a:t>
          </a:r>
          <a:endParaRPr lang="en-US" sz="4000" b="1"/>
        </a:p>
      </xdr:txBody>
    </xdr:sp>
    <xdr:clientData/>
  </xdr:twoCellAnchor>
  <xdr:twoCellAnchor>
    <xdr:from>
      <xdr:col>10</xdr:col>
      <xdr:colOff>745332</xdr:colOff>
      <xdr:row>225</xdr:row>
      <xdr:rowOff>23812</xdr:rowOff>
    </xdr:from>
    <xdr:to>
      <xdr:col>38</xdr:col>
      <xdr:colOff>511969</xdr:colOff>
      <xdr:row>229</xdr:row>
      <xdr:rowOff>71437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578F9DD9-6B45-422B-90AC-D8C6DE34CFFF}"/>
            </a:ext>
          </a:extLst>
        </xdr:cNvPr>
        <xdr:cNvSpPr/>
      </xdr:nvSpPr>
      <xdr:spPr>
        <a:xfrm>
          <a:off x="7336632" y="43876912"/>
          <a:ext cx="20988337" cy="8096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200"/>
            <a:t>ZONE</a:t>
          </a:r>
          <a:r>
            <a:rPr lang="en-US" sz="3200" baseline="0"/>
            <a:t> WISE AREAS (WASTE COLLECTED --&gt; WASTE RECYCLED --&gt; WASTE DISPOSED)</a:t>
          </a:r>
          <a:endParaRPr lang="en-US" sz="3200"/>
        </a:p>
      </xdr:txBody>
    </xdr:sp>
    <xdr:clientData/>
  </xdr:twoCellAnchor>
  <xdr:twoCellAnchor>
    <xdr:from>
      <xdr:col>0</xdr:col>
      <xdr:colOff>142875</xdr:colOff>
      <xdr:row>2</xdr:row>
      <xdr:rowOff>0</xdr:rowOff>
    </xdr:from>
    <xdr:to>
      <xdr:col>47</xdr:col>
      <xdr:colOff>881062</xdr:colOff>
      <xdr:row>6</xdr:row>
      <xdr:rowOff>112565</xdr:rowOff>
    </xdr:to>
    <xdr:sp macro="" textlink="">
      <xdr:nvSpPr>
        <xdr:cNvPr id="271" name="Rectangle: Rounded Corners 270">
          <a:extLst>
            <a:ext uri="{FF2B5EF4-FFF2-40B4-BE49-F238E27FC236}">
              <a16:creationId xmlns:a16="http://schemas.microsoft.com/office/drawing/2014/main" id="{642AE72D-F853-4021-9976-884320A10C93}"/>
            </a:ext>
          </a:extLst>
        </xdr:cNvPr>
        <xdr:cNvSpPr/>
      </xdr:nvSpPr>
      <xdr:spPr>
        <a:xfrm>
          <a:off x="142875" y="381000"/>
          <a:ext cx="35028187" cy="874565"/>
        </a:xfrm>
        <a:prstGeom prst="roundRect">
          <a:avLst/>
        </a:prstGeom>
        <a:solidFill>
          <a:schemeClr val="tx1"/>
        </a:solidFill>
        <a:ln w="19050">
          <a:solidFill>
            <a:schemeClr val="tx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 i="1">
              <a:solidFill>
                <a:schemeClr val="bg1"/>
              </a:solidFill>
            </a:rPr>
            <a:t>WASTE MANAGEMENT DASHBOARD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4BA0-2BC7-40FC-BFDA-5C77930A2C1C}">
  <sheetPr codeName="Sheet1"/>
  <dimension ref="B1:XFC337"/>
  <sheetViews>
    <sheetView showGridLines="0" tabSelected="1" zoomScale="36" zoomScaleNormal="36" workbookViewId="0">
      <selection activeCell="AT168" sqref="AT168"/>
    </sheetView>
  </sheetViews>
  <sheetFormatPr defaultColWidth="0" defaultRowHeight="15" zeroHeight="1" x14ac:dyDescent="0.25"/>
  <cols>
    <col min="1" max="1" width="2.42578125" customWidth="1"/>
    <col min="2" max="2" width="7.85546875" bestFit="1" customWidth="1"/>
    <col min="3" max="3" width="12.5703125" bestFit="1" customWidth="1"/>
    <col min="4" max="4" width="12.42578125" bestFit="1" customWidth="1"/>
    <col min="5" max="5" width="13.5703125" bestFit="1" customWidth="1"/>
    <col min="6" max="6" width="12.5703125" bestFit="1" customWidth="1"/>
    <col min="7" max="7" width="12.42578125" bestFit="1" customWidth="1"/>
    <col min="8" max="8" width="13.5703125" bestFit="1" customWidth="1"/>
    <col min="9" max="9" width="3" customWidth="1"/>
    <col min="10" max="10" width="7.85546875" bestFit="1" customWidth="1"/>
    <col min="11" max="11" width="12.5703125" bestFit="1" customWidth="1"/>
    <col min="12" max="12" width="12.42578125" bestFit="1" customWidth="1"/>
    <col min="13" max="13" width="13.5703125" bestFit="1" customWidth="1"/>
    <col min="14" max="14" width="12.5703125" bestFit="1" customWidth="1"/>
    <col min="15" max="15" width="12.42578125" bestFit="1" customWidth="1"/>
    <col min="16" max="16" width="13.5703125" bestFit="1" customWidth="1"/>
    <col min="17" max="17" width="3.42578125" customWidth="1"/>
    <col min="18" max="18" width="7.85546875" bestFit="1" customWidth="1"/>
    <col min="19" max="19" width="12.5703125" bestFit="1" customWidth="1"/>
    <col min="20" max="20" width="12.42578125" bestFit="1" customWidth="1"/>
    <col min="21" max="21" width="13.5703125" bestFit="1" customWidth="1"/>
    <col min="22" max="22" width="12.5703125" bestFit="1" customWidth="1"/>
    <col min="23" max="23" width="12.42578125" bestFit="1" customWidth="1"/>
    <col min="24" max="24" width="13.5703125" customWidth="1"/>
    <col min="25" max="25" width="3.140625" customWidth="1"/>
    <col min="26" max="26" width="7.85546875" bestFit="1" customWidth="1"/>
    <col min="27" max="27" width="12.5703125" bestFit="1" customWidth="1"/>
    <col min="28" max="28" width="12.42578125" bestFit="1" customWidth="1"/>
    <col min="29" max="29" width="13.5703125" bestFit="1" customWidth="1"/>
    <col min="30" max="30" width="12.5703125" bestFit="1" customWidth="1"/>
    <col min="31" max="31" width="12.42578125" bestFit="1" customWidth="1"/>
    <col min="32" max="32" width="13.5703125" bestFit="1" customWidth="1"/>
    <col min="33" max="33" width="2.85546875" customWidth="1"/>
    <col min="34" max="34" width="7.85546875" bestFit="1" customWidth="1"/>
    <col min="35" max="35" width="12.5703125" bestFit="1" customWidth="1"/>
    <col min="36" max="36" width="12.42578125" bestFit="1" customWidth="1"/>
    <col min="37" max="37" width="13.5703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2.7109375" customWidth="1"/>
    <col min="42" max="42" width="7.85546875" bestFit="1" customWidth="1"/>
    <col min="43" max="43" width="12.5703125" bestFit="1" customWidth="1"/>
    <col min="44" max="44" width="12.42578125" bestFit="1" customWidth="1"/>
    <col min="45" max="45" width="13.5703125" bestFit="1" customWidth="1"/>
    <col min="46" max="46" width="12.5703125" bestFit="1" customWidth="1"/>
    <col min="47" max="47" width="12.42578125" bestFit="1" customWidth="1"/>
    <col min="48" max="48" width="13.5703125" bestFit="1" customWidth="1"/>
    <col min="49" max="16383" width="9.140625" hidden="1"/>
    <col min="16384" max="16384" width="5.42578125" customWidth="1"/>
  </cols>
  <sheetData>
    <row r="1" spans="2:48" x14ac:dyDescent="0.25"/>
    <row r="2" spans="2:48" ht="15.75" thickBot="1" x14ac:dyDescent="0.3"/>
    <row r="3" spans="2:48" x14ac:dyDescent="0.25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7"/>
    </row>
    <row r="4" spans="2:48" ht="15" customHeight="1" x14ac:dyDescent="0.25">
      <c r="B4" s="88"/>
      <c r="AV4" s="89"/>
    </row>
    <row r="5" spans="2:48" ht="15" customHeight="1" x14ac:dyDescent="0.25">
      <c r="B5" s="88"/>
      <c r="AV5" s="89"/>
    </row>
    <row r="6" spans="2:48" ht="15.75" customHeight="1" x14ac:dyDescent="0.25">
      <c r="B6" s="88"/>
      <c r="AV6" s="89"/>
    </row>
    <row r="7" spans="2:48" x14ac:dyDescent="0.25">
      <c r="B7" s="88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89"/>
    </row>
    <row r="8" spans="2:48" x14ac:dyDescent="0.25">
      <c r="B8" s="88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89"/>
    </row>
    <row r="9" spans="2:48" x14ac:dyDescent="0.25">
      <c r="B9" s="88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89"/>
    </row>
    <row r="10" spans="2:48" x14ac:dyDescent="0.25">
      <c r="B10" s="88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89"/>
    </row>
    <row r="11" spans="2:48" x14ac:dyDescent="0.25">
      <c r="B11" s="88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89"/>
    </row>
    <row r="12" spans="2:48" x14ac:dyDescent="0.25">
      <c r="B12" s="88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89"/>
    </row>
    <row r="13" spans="2:48" x14ac:dyDescent="0.25">
      <c r="B13" s="88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89"/>
    </row>
    <row r="14" spans="2:48" x14ac:dyDescent="0.25">
      <c r="B14" s="88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89"/>
    </row>
    <row r="15" spans="2:48" x14ac:dyDescent="0.25">
      <c r="B15" s="88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89"/>
    </row>
    <row r="16" spans="2:48" x14ac:dyDescent="0.25">
      <c r="B16" s="88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89"/>
    </row>
    <row r="17" spans="2:48" x14ac:dyDescent="0.25">
      <c r="B17" s="88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89"/>
    </row>
    <row r="18" spans="2:48" x14ac:dyDescent="0.25">
      <c r="B18" s="88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89"/>
    </row>
    <row r="19" spans="2:48" x14ac:dyDescent="0.25">
      <c r="B19" s="88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89"/>
    </row>
    <row r="20" spans="2:48" x14ac:dyDescent="0.25">
      <c r="B20" s="88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89"/>
    </row>
    <row r="21" spans="2:48" x14ac:dyDescent="0.25">
      <c r="B21" s="88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89"/>
    </row>
    <row r="22" spans="2:48" x14ac:dyDescent="0.25">
      <c r="B22" s="88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89"/>
    </row>
    <row r="23" spans="2:48" x14ac:dyDescent="0.25">
      <c r="B23" s="88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89"/>
    </row>
    <row r="24" spans="2:48" x14ac:dyDescent="0.25">
      <c r="B24" s="88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89"/>
    </row>
    <row r="25" spans="2:48" x14ac:dyDescent="0.25">
      <c r="B25" s="88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89"/>
    </row>
    <row r="26" spans="2:48" x14ac:dyDescent="0.25">
      <c r="B26" s="88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89"/>
    </row>
    <row r="27" spans="2:48" x14ac:dyDescent="0.25">
      <c r="B27" s="88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89"/>
    </row>
    <row r="28" spans="2:48" x14ac:dyDescent="0.25">
      <c r="B28" s="88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89"/>
    </row>
    <row r="29" spans="2:48" x14ac:dyDescent="0.25">
      <c r="B29" s="88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89"/>
    </row>
    <row r="30" spans="2:48" x14ac:dyDescent="0.25">
      <c r="B30" s="88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89"/>
    </row>
    <row r="31" spans="2:48" x14ac:dyDescent="0.25">
      <c r="B31" s="88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89"/>
    </row>
    <row r="32" spans="2:48" x14ac:dyDescent="0.25">
      <c r="B32" s="88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89"/>
    </row>
    <row r="33" spans="2:48" x14ac:dyDescent="0.25">
      <c r="B33" s="88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89"/>
    </row>
    <row r="34" spans="2:48" x14ac:dyDescent="0.25">
      <c r="B34" s="88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89"/>
    </row>
    <row r="35" spans="2:48" x14ac:dyDescent="0.25">
      <c r="B35" s="88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89"/>
    </row>
    <row r="36" spans="2:48" x14ac:dyDescent="0.25">
      <c r="B36" s="8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89"/>
    </row>
    <row r="37" spans="2:48" x14ac:dyDescent="0.25">
      <c r="B37" s="88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89"/>
    </row>
    <row r="38" spans="2:48" x14ac:dyDescent="0.25">
      <c r="B38" s="88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89"/>
    </row>
    <row r="39" spans="2:48" x14ac:dyDescent="0.25">
      <c r="B39" s="88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89"/>
    </row>
    <row r="40" spans="2:48" x14ac:dyDescent="0.25">
      <c r="B40" s="88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89"/>
    </row>
    <row r="41" spans="2:48" x14ac:dyDescent="0.25">
      <c r="B41" s="88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89"/>
    </row>
    <row r="42" spans="2:48" x14ac:dyDescent="0.25">
      <c r="B42" s="88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89"/>
    </row>
    <row r="43" spans="2:48" x14ac:dyDescent="0.25">
      <c r="B43" s="88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89"/>
    </row>
    <row r="44" spans="2:48" x14ac:dyDescent="0.25">
      <c r="B44" s="88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89"/>
    </row>
    <row r="45" spans="2:48" x14ac:dyDescent="0.25">
      <c r="B45" s="88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89"/>
    </row>
    <row r="46" spans="2:48" x14ac:dyDescent="0.25">
      <c r="B46" s="88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89"/>
    </row>
    <row r="47" spans="2:48" x14ac:dyDescent="0.25">
      <c r="B47" s="88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89"/>
    </row>
    <row r="48" spans="2:48" x14ac:dyDescent="0.25">
      <c r="B48" s="88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89"/>
    </row>
    <row r="49" spans="2:48" x14ac:dyDescent="0.25">
      <c r="B49" s="88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89"/>
    </row>
    <row r="50" spans="2:48" x14ac:dyDescent="0.25">
      <c r="B50" s="88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89"/>
    </row>
    <row r="51" spans="2:48" x14ac:dyDescent="0.25">
      <c r="B51" s="88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89"/>
    </row>
    <row r="52" spans="2:48" x14ac:dyDescent="0.25">
      <c r="B52" s="88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89"/>
    </row>
    <row r="53" spans="2:48" x14ac:dyDescent="0.25">
      <c r="B53" s="88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89"/>
    </row>
    <row r="54" spans="2:48" x14ac:dyDescent="0.25">
      <c r="B54" s="88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89"/>
    </row>
    <row r="55" spans="2:48" x14ac:dyDescent="0.25">
      <c r="B55" s="88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89"/>
    </row>
    <row r="56" spans="2:48" x14ac:dyDescent="0.25">
      <c r="B56" s="88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89"/>
    </row>
    <row r="57" spans="2:48" ht="15.75" thickBot="1" x14ac:dyDescent="0.3">
      <c r="B57" s="88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89"/>
    </row>
    <row r="58" spans="2:48" x14ac:dyDescent="0.25">
      <c r="B58" s="131" t="s">
        <v>94</v>
      </c>
      <c r="C58" s="132"/>
      <c r="D58" s="132"/>
      <c r="E58" s="132"/>
      <c r="F58" s="133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89"/>
    </row>
    <row r="59" spans="2:48" ht="15.75" thickBot="1" x14ac:dyDescent="0.3">
      <c r="B59" s="134"/>
      <c r="C59" s="135"/>
      <c r="D59" s="135"/>
      <c r="E59" s="135"/>
      <c r="F59" s="13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89"/>
    </row>
    <row r="60" spans="2:48" x14ac:dyDescent="0.25">
      <c r="B60" s="125">
        <v>2023</v>
      </c>
      <c r="C60" s="126"/>
      <c r="D60" s="126"/>
      <c r="E60" s="126"/>
      <c r="F60" s="127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89"/>
    </row>
    <row r="61" spans="2:48" ht="15.75" thickBot="1" x14ac:dyDescent="0.3">
      <c r="B61" s="128"/>
      <c r="C61" s="129"/>
      <c r="D61" s="129"/>
      <c r="E61" s="129"/>
      <c r="F61" s="130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89"/>
    </row>
    <row r="62" spans="2:48" x14ac:dyDescent="0.25">
      <c r="B62" s="88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89"/>
    </row>
    <row r="63" spans="2:48" x14ac:dyDescent="0.25">
      <c r="B63" s="88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89"/>
    </row>
    <row r="64" spans="2:48" x14ac:dyDescent="0.25">
      <c r="B64" s="88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89"/>
    </row>
    <row r="65" spans="2:48" x14ac:dyDescent="0.25">
      <c r="B65" s="88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89"/>
    </row>
    <row r="66" spans="2:48" x14ac:dyDescent="0.25">
      <c r="B66" s="88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89"/>
    </row>
    <row r="67" spans="2:48" x14ac:dyDescent="0.25">
      <c r="B67" s="88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89"/>
    </row>
    <row r="68" spans="2:48" x14ac:dyDescent="0.25">
      <c r="B68" s="88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89"/>
    </row>
    <row r="69" spans="2:48" x14ac:dyDescent="0.25">
      <c r="B69" s="88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89"/>
    </row>
    <row r="70" spans="2:48" x14ac:dyDescent="0.25">
      <c r="B70" s="88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89"/>
    </row>
    <row r="71" spans="2:48" x14ac:dyDescent="0.25">
      <c r="B71" s="88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89"/>
    </row>
    <row r="72" spans="2:48" x14ac:dyDescent="0.25">
      <c r="B72" s="88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89"/>
    </row>
    <row r="73" spans="2:48" x14ac:dyDescent="0.25">
      <c r="B73" s="88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89"/>
    </row>
    <row r="74" spans="2:48" x14ac:dyDescent="0.25">
      <c r="B74" s="88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89"/>
    </row>
    <row r="75" spans="2:48" x14ac:dyDescent="0.25">
      <c r="B75" s="88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89"/>
    </row>
    <row r="76" spans="2:48" x14ac:dyDescent="0.25">
      <c r="B76" s="88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89"/>
    </row>
    <row r="77" spans="2:48" x14ac:dyDescent="0.25">
      <c r="B77" s="88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89"/>
    </row>
    <row r="78" spans="2:48" x14ac:dyDescent="0.25">
      <c r="B78" s="88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89"/>
    </row>
    <row r="79" spans="2:48" x14ac:dyDescent="0.25">
      <c r="B79" s="88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89"/>
    </row>
    <row r="80" spans="2:48" x14ac:dyDescent="0.25">
      <c r="B80" s="88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89"/>
    </row>
    <row r="81" spans="2:48" x14ac:dyDescent="0.25">
      <c r="B81" s="88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89"/>
    </row>
    <row r="82" spans="2:48" x14ac:dyDescent="0.25">
      <c r="B82" s="88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89"/>
    </row>
    <row r="83" spans="2:48" x14ac:dyDescent="0.25">
      <c r="B83" s="88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89"/>
    </row>
    <row r="84" spans="2:48" x14ac:dyDescent="0.25">
      <c r="B84" s="88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89"/>
    </row>
    <row r="85" spans="2:48" x14ac:dyDescent="0.25">
      <c r="B85" s="88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89"/>
    </row>
    <row r="86" spans="2:48" x14ac:dyDescent="0.25">
      <c r="B86" s="88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89"/>
    </row>
    <row r="87" spans="2:48" x14ac:dyDescent="0.25">
      <c r="B87" s="88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89"/>
    </row>
    <row r="88" spans="2:48" x14ac:dyDescent="0.25">
      <c r="B88" s="88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89"/>
    </row>
    <row r="89" spans="2:48" x14ac:dyDescent="0.25">
      <c r="B89" s="88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89"/>
    </row>
    <row r="90" spans="2:48" ht="21" x14ac:dyDescent="0.35">
      <c r="B90" s="88"/>
      <c r="C90" s="56"/>
      <c r="D90" s="56"/>
      <c r="E90" s="56"/>
      <c r="F90" s="56"/>
      <c r="G90" s="110" t="s">
        <v>105</v>
      </c>
      <c r="H90" s="110"/>
      <c r="I90" s="56"/>
      <c r="J90" s="56"/>
      <c r="K90" s="56"/>
      <c r="L90" s="56"/>
      <c r="M90" s="56"/>
      <c r="N90" s="56"/>
      <c r="O90" s="110" t="s">
        <v>105</v>
      </c>
      <c r="P90" s="110"/>
      <c r="Q90" s="56"/>
      <c r="R90" s="56"/>
      <c r="S90" s="56"/>
      <c r="T90" s="56"/>
      <c r="U90" s="56"/>
      <c r="V90" s="56"/>
      <c r="W90" s="110" t="s">
        <v>105</v>
      </c>
      <c r="X90" s="110"/>
      <c r="Y90" s="56"/>
      <c r="Z90" s="56"/>
      <c r="AA90" s="56"/>
      <c r="AB90" s="56"/>
      <c r="AC90" s="56"/>
      <c r="AD90" s="56"/>
      <c r="AE90" s="110" t="s">
        <v>105</v>
      </c>
      <c r="AF90" s="110"/>
      <c r="AG90" s="56"/>
      <c r="AH90" s="56"/>
      <c r="AI90" s="56"/>
      <c r="AJ90" s="56"/>
      <c r="AK90" s="56"/>
      <c r="AL90" s="56"/>
      <c r="AM90" s="110" t="s">
        <v>105</v>
      </c>
      <c r="AN90" s="110"/>
      <c r="AO90" s="56"/>
      <c r="AP90" s="56"/>
      <c r="AQ90" s="56"/>
      <c r="AR90" s="56"/>
      <c r="AS90" s="56"/>
      <c r="AT90" s="56"/>
      <c r="AU90" s="110" t="s">
        <v>105</v>
      </c>
      <c r="AV90" s="177"/>
    </row>
    <row r="91" spans="2:48" x14ac:dyDescent="0.25">
      <c r="B91" s="88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89"/>
    </row>
    <row r="92" spans="2:48" x14ac:dyDescent="0.25">
      <c r="B92" s="88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89"/>
    </row>
    <row r="93" spans="2:48" x14ac:dyDescent="0.25">
      <c r="B93" s="88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89"/>
    </row>
    <row r="94" spans="2:48" ht="15.75" thickBot="1" x14ac:dyDescent="0.3">
      <c r="B94" s="88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89"/>
    </row>
    <row r="95" spans="2:48" ht="15.75" customHeight="1" x14ac:dyDescent="0.35">
      <c r="B95" s="178" t="s">
        <v>28</v>
      </c>
      <c r="C95" s="124">
        <f>$B$60</f>
        <v>2023</v>
      </c>
      <c r="D95" s="124"/>
      <c r="E95" s="124">
        <f>$C$95-1</f>
        <v>2022</v>
      </c>
      <c r="F95" s="124"/>
      <c r="G95" s="120" t="s">
        <v>106</v>
      </c>
      <c r="H95" s="121"/>
      <c r="I95" s="65"/>
      <c r="J95" s="111" t="s">
        <v>28</v>
      </c>
      <c r="K95" s="124">
        <f>$B$60</f>
        <v>2023</v>
      </c>
      <c r="L95" s="124"/>
      <c r="M95" s="124">
        <f>$C$95-1</f>
        <v>2022</v>
      </c>
      <c r="N95" s="124"/>
      <c r="O95" s="120" t="s">
        <v>106</v>
      </c>
      <c r="P95" s="121"/>
      <c r="Q95" s="56"/>
      <c r="R95" s="111" t="s">
        <v>28</v>
      </c>
      <c r="S95" s="124">
        <f>$B$60</f>
        <v>2023</v>
      </c>
      <c r="T95" s="124"/>
      <c r="U95" s="124">
        <f>$C$95-1</f>
        <v>2022</v>
      </c>
      <c r="V95" s="124"/>
      <c r="W95" s="120" t="s">
        <v>106</v>
      </c>
      <c r="X95" s="121"/>
      <c r="Y95" s="65"/>
      <c r="Z95" s="111" t="s">
        <v>28</v>
      </c>
      <c r="AA95" s="124">
        <f>$B$60</f>
        <v>2023</v>
      </c>
      <c r="AB95" s="124"/>
      <c r="AC95" s="124">
        <f>$C$95-1</f>
        <v>2022</v>
      </c>
      <c r="AD95" s="124"/>
      <c r="AE95" s="120" t="s">
        <v>106</v>
      </c>
      <c r="AF95" s="121"/>
      <c r="AG95" s="56"/>
      <c r="AH95" s="111" t="s">
        <v>28</v>
      </c>
      <c r="AI95" s="124">
        <f>$B$60</f>
        <v>2023</v>
      </c>
      <c r="AJ95" s="124"/>
      <c r="AK95" s="124">
        <f>$C$95-1</f>
        <v>2022</v>
      </c>
      <c r="AL95" s="124"/>
      <c r="AM95" s="120" t="s">
        <v>106</v>
      </c>
      <c r="AN95" s="121"/>
      <c r="AO95" s="56"/>
      <c r="AP95" s="111" t="s">
        <v>28</v>
      </c>
      <c r="AQ95" s="124">
        <f>$B$60</f>
        <v>2023</v>
      </c>
      <c r="AR95" s="124"/>
      <c r="AS95" s="124">
        <f>$C$95-1</f>
        <v>2022</v>
      </c>
      <c r="AT95" s="124"/>
      <c r="AU95" s="120" t="s">
        <v>106</v>
      </c>
      <c r="AV95" s="179"/>
    </row>
    <row r="96" spans="2:48" ht="15.75" customHeight="1" x14ac:dyDescent="0.35">
      <c r="B96" s="180"/>
      <c r="C96" s="115" t="s">
        <v>95</v>
      </c>
      <c r="D96" s="115"/>
      <c r="E96" s="115" t="s">
        <v>95</v>
      </c>
      <c r="F96" s="115"/>
      <c r="G96" s="122"/>
      <c r="H96" s="123"/>
      <c r="I96" s="65"/>
      <c r="J96" s="112"/>
      <c r="K96" s="115" t="s">
        <v>95</v>
      </c>
      <c r="L96" s="115"/>
      <c r="M96" s="115" t="s">
        <v>95</v>
      </c>
      <c r="N96" s="115"/>
      <c r="O96" s="122"/>
      <c r="P96" s="123"/>
      <c r="Q96" s="56"/>
      <c r="R96" s="112"/>
      <c r="S96" s="115" t="s">
        <v>95</v>
      </c>
      <c r="T96" s="115"/>
      <c r="U96" s="115" t="s">
        <v>95</v>
      </c>
      <c r="V96" s="115"/>
      <c r="W96" s="122"/>
      <c r="X96" s="123"/>
      <c r="Y96" s="65"/>
      <c r="Z96" s="112"/>
      <c r="AA96" s="115" t="s">
        <v>95</v>
      </c>
      <c r="AB96" s="115"/>
      <c r="AC96" s="115" t="s">
        <v>95</v>
      </c>
      <c r="AD96" s="115"/>
      <c r="AE96" s="122"/>
      <c r="AF96" s="123"/>
      <c r="AG96" s="56"/>
      <c r="AH96" s="112"/>
      <c r="AI96" s="115" t="s">
        <v>95</v>
      </c>
      <c r="AJ96" s="115"/>
      <c r="AK96" s="115" t="s">
        <v>95</v>
      </c>
      <c r="AL96" s="115"/>
      <c r="AM96" s="122"/>
      <c r="AN96" s="123"/>
      <c r="AO96" s="56"/>
      <c r="AP96" s="112"/>
      <c r="AQ96" s="115" t="s">
        <v>95</v>
      </c>
      <c r="AR96" s="115"/>
      <c r="AS96" s="115" t="s">
        <v>95</v>
      </c>
      <c r="AT96" s="115"/>
      <c r="AU96" s="122"/>
      <c r="AV96" s="181"/>
    </row>
    <row r="97" spans="2:48" ht="21" x14ac:dyDescent="0.35">
      <c r="B97" s="182" t="s">
        <v>29</v>
      </c>
      <c r="C97" s="137">
        <f>IF(ISERROR(SUMIFS(Data!$H:$H,Data!$A:$A,C$95,Data!$B:$B,$B97,Data!$E:$E,"Construction")/SUMIFS(Data!$G:$G,Data!$A:$A,C$95,Data!$B:$B,$B97,Data!$E:$E,"Construction")),0,SUMIFS(Data!$H:$H,Data!$A:$A,C$95,Data!$B:$B,$B97,Data!$E:$E,"Construction")/SUMIFS(Data!$G:$G,Data!$A:$A,C$95,Data!$B:$B,$B97,Data!$E:$E,"Construction"))</f>
        <v>0.86588579795021958</v>
      </c>
      <c r="D97" s="138"/>
      <c r="E97" s="116">
        <f>IF(ISERROR(SUMIFS(Data!$H:$H,Data!$A:$A,E$95,Data!$B:$B,$B97,Data!$E:$E,"Construction")/SUMIFS(Data!$G:$G,Data!$A:$A,E$95,Data!$B:$B,$B97,Data!$E:$E,"Construction")),0,SUMIFS(Data!$H:$H,Data!$A:$A,E$95,Data!$B:$B,$B97,Data!$E:$E,"Construction")/SUMIFS(Data!$G:$G,Data!$A:$A,E$95,Data!$B:$B,$B97,Data!$E:$E,"Construction"))</f>
        <v>0.92852775739789684</v>
      </c>
      <c r="F97" s="117"/>
      <c r="G97" s="139">
        <f>IF(ISERROR(C97-E97),0,C97-E97)</f>
        <v>-6.2641959447677253E-2</v>
      </c>
      <c r="H97" s="140"/>
      <c r="I97" s="99"/>
      <c r="J97" s="97" t="s">
        <v>29</v>
      </c>
      <c r="K97" s="116">
        <f>IF(ISERROR(SUMIFS(Data!$H:$H,Data!$A:$A,K$95,Data!$B:$B,$J97,Data!$E:$E,"Bio-Hazardous")/SUMIFS(Data!$G:$G,Data!$A:$A,K$95,Data!$B:$B,$J97,Data!$E:$E,"Bio-Hazardous")),0,SUMIFS(Data!$H:$H,Data!$A:$A,K$95,Data!$B:$B,$J97,Data!$E:$E,"Bio-Hazardous")/SUMIFS(Data!$G:$G,Data!$A:$A,K$95,Data!$B:$B,$J97,Data!$E:$E,"Bio-Hazardous"))</f>
        <v>0</v>
      </c>
      <c r="L97" s="117"/>
      <c r="M97" s="116">
        <f>IF(ISERROR(SUMIFS(Data!$H:$H,Data!$A:$A,M$95,Data!$B:$B,$J97,Data!$E:$E,"Bio-Hazardous")/SUMIFS(Data!$G:$G,Data!$A:$A,M$95,Data!$B:$B,$J97,Data!$E:$E,"Bio-Hazardous")),0,SUMIFS(Data!$H:$H,Data!$A:$A,M$95,Data!$B:$B,$J97,Data!$E:$E,"Bio-Hazardous")/SUMIFS(Data!$G:$G,Data!$A:$A,M$95,Data!$B:$B,$J97,Data!$E:$E,"Bio-Hazardous"))</f>
        <v>0</v>
      </c>
      <c r="N97" s="117"/>
      <c r="O97" s="116">
        <f>IF(ISERROR(K97-M97),0,K97-M97)</f>
        <v>0</v>
      </c>
      <c r="P97" s="140"/>
      <c r="Q97" s="56"/>
      <c r="R97" s="97" t="s">
        <v>29</v>
      </c>
      <c r="S97" s="116">
        <f>IF(ISERROR(SUMIFS(Data!$H:$H,Data!$A:$A,S$95,Data!$B:$B,$R97,Data!$E:$E,"E-Waste")/SUMIFS(Data!$G:$G,Data!$A:$A,S$95,Data!$B:$B,$R97,Data!$E:$E,"E-Waste")),0,SUMIFS(Data!$H:$H,Data!$A:$A,S$95,Data!$B:$B,$R97,Data!$E:$E,"E-Waste")/SUMIFS(Data!$G:$G,Data!$A:$A,S$95,Data!$B:$B,$R97,Data!$E:$E,"E-Waste"))</f>
        <v>0</v>
      </c>
      <c r="T97" s="117"/>
      <c r="U97" s="116">
        <f>IF(ISERROR(SUMIFS(Data!$H:$H,Data!$A:$A,U$95,Data!$B:$B,$R97,Data!$E:$E,"E-Waste")/SUMIFS(Data!$G:$G,Data!$A:$A,U$95,Data!$B:$B,$R97,Data!$E:$E,"E-Waste")),0,SUMIFS(Data!$H:$H,Data!$A:$A,U$95,Data!$B:$B,$R97,Data!$E:$E,"E-Waste")/SUMIFS(Data!$G:$G,Data!$A:$A,U$95,Data!$B:$B,$R97,Data!$E:$E,"E-Waste"))</f>
        <v>0</v>
      </c>
      <c r="V97" s="117"/>
      <c r="W97" s="116">
        <f>IF(ISERROR(S97-U97),0,S97-U97)</f>
        <v>0</v>
      </c>
      <c r="X97" s="140"/>
      <c r="Y97" s="99"/>
      <c r="Z97" s="97" t="s">
        <v>29</v>
      </c>
      <c r="AA97" s="116">
        <f>IF(ISERROR(SUMIFS(Data!$H:$H,Data!$A:$A,AA$95,Data!$B:$B,$Z97,Data!$E:$E,"Industry")/SUMIFS(Data!$G:$G,Data!$A:$A,AA$95,Data!$B:$B,$Z97,Data!$E:$E,"Industry")),0,SUMIFS(Data!$H:$H,Data!$A:$A,AA$95,Data!$B:$B,$Z97,Data!$E:$E,"Industry")/SUMIFS(Data!$G:$G,Data!$A:$A,AA$95,Data!$B:$B,$Z97,Data!$E:$E,"Industry"))</f>
        <v>0</v>
      </c>
      <c r="AB97" s="117"/>
      <c r="AC97" s="116">
        <f>IF(ISERROR(SUMIFS(Data!$H:$H,Data!$A:$A,AC$95,Data!$B:$B,$Z97,Data!$E:$E,"Industry")/SUMIFS(Data!$G:$G,Data!$A:$A,AC$95,Data!$B:$B,$Z97,Data!$E:$E,"Industry")),0,SUMIFS(Data!$H:$H,Data!$A:$A,AC$95,Data!$B:$B,$Z97,Data!$E:$E,"Industry")/SUMIFS(Data!$G:$G,Data!$A:$A,AC$95,Data!$B:$B,$Z97,Data!$E:$E,"Industry"))</f>
        <v>0</v>
      </c>
      <c r="AD97" s="117"/>
      <c r="AE97" s="116">
        <f>IF(ISERROR(AA97-AC97),0,AA97-AC97)</f>
        <v>0</v>
      </c>
      <c r="AF97" s="140"/>
      <c r="AG97" s="56"/>
      <c r="AH97" s="97" t="s">
        <v>29</v>
      </c>
      <c r="AI97" s="116">
        <f>IF(ISERROR(SUMIFS(Data!$H:$H,Data!$A:$A,AI$95,Data!$B:$B,$Z97,Data!$E:$E,"Non-Biodegradable")/SUMIFS(Data!$G:$G,Data!$A:$A,AI$95,Data!$B:$B,$Z97,Data!$E:$E,"Non-Biodegradable")),0,SUMIFS(Data!$H:$H,Data!$A:$A,AI$95,Data!$B:$B,$Z97,Data!$E:$E,"Non-Biodegradable")/SUMIFS(Data!$G:$G,Data!$A:$A,AI$95,Data!$B:$B,$Z97,Data!$E:$E,"Non-Biodegradable"))</f>
        <v>0.11367080933616247</v>
      </c>
      <c r="AJ97" s="117"/>
      <c r="AK97" s="116">
        <f>IF(ISERROR(SUMIFS(Data!$H:$H,Data!$A:$A,AK$95,Data!$B:$B,$Z97,Data!$E:$E,"Non-Biodegradable")/SUMIFS(Data!$G:$G,Data!$A:$A,AK$95,Data!$B:$B,$Z97,Data!$E:$E,"Non-Biodegradable")),0,SUMIFS(Data!$H:$H,Data!$A:$A,AK$95,Data!$B:$B,$Z97,Data!$E:$E,"Non-Biodegradable")/SUMIFS(Data!$G:$G,Data!$A:$A,AK$95,Data!$B:$B,$Z97,Data!$E:$E,"Non-Biodegradable"))</f>
        <v>0.10219068956933035</v>
      </c>
      <c r="AL97" s="117"/>
      <c r="AM97" s="116">
        <f>IF(ISERROR(AI97-AK97),0,AI97-AK97)</f>
        <v>1.1480119766832123E-2</v>
      </c>
      <c r="AN97" s="140"/>
      <c r="AO97" s="56"/>
      <c r="AP97" s="97" t="s">
        <v>29</v>
      </c>
      <c r="AQ97" s="116">
        <f>IF(ISERROR(SUMIFS(Data!$H:$H,Data!$A:$A,AQ$95,Data!$B:$B,$Z97,Data!$E:$E,"Organic")/SUMIFS(Data!$G:$G,Data!$A:$A,AQ$95,Data!$B:$B,$Z97,Data!$E:$E,"Organic")),0,SUMIFS(Data!$H:$H,Data!$A:$A,AQ$95,Data!$B:$B,$Z97,Data!$E:$E,"Organic")/SUMIFS(Data!$G:$G,Data!$A:$A,AQ$95,Data!$B:$B,$Z97,Data!$E:$E,"Organic"))</f>
        <v>0.38040640254285391</v>
      </c>
      <c r="AR97" s="117"/>
      <c r="AS97" s="116">
        <f>IF(ISERROR(SUMIFS(Data!$H:$H,Data!$A:$A,AS$95,Data!$B:$B,$Z97,Data!$E:$E,"Organic")/SUMIFS(Data!$G:$G,Data!$A:$A,AS$95,Data!$B:$B,$Z97,Data!$E:$E,"Organic")),0,SUMIFS(Data!$H:$H,Data!$A:$A,AS$95,Data!$B:$B,$Z97,Data!$E:$E,"Organic")/SUMIFS(Data!$G:$G,Data!$A:$A,AS$95,Data!$B:$B,$Z97,Data!$E:$E,"Organic"))</f>
        <v>0.40390376758965046</v>
      </c>
      <c r="AT97" s="117"/>
      <c r="AU97" s="116">
        <f>IF(ISERROR(AQ97-AS97),0,AQ97-AS97)</f>
        <v>-2.3497365046796559E-2</v>
      </c>
      <c r="AV97" s="183"/>
    </row>
    <row r="98" spans="2:48" ht="21" x14ac:dyDescent="0.35">
      <c r="B98" s="182" t="s">
        <v>30</v>
      </c>
      <c r="C98" s="118">
        <f>IF(ISERROR(SUMIFS(Data!$H:$H,Data!$A:$A,C$95,Data!$B:$B,$B98,Data!$E:$E,"Construction")/SUMIFS(Data!$G:$G,Data!$A:$A,C$95,Data!$B:$B,$B98,Data!$E:$E,"Construction")),0,SUMIFS(Data!$H:$H,Data!$A:$A,C$95,Data!$B:$B,$B98,Data!$E:$E,"Construction")/SUMIFS(Data!$G:$G,Data!$A:$A,C$95,Data!$B:$B,$B98,Data!$E:$E,"Construction"))</f>
        <v>0.89720077220077221</v>
      </c>
      <c r="D98" s="119"/>
      <c r="E98" s="118">
        <f>IF(ISERROR(SUMIFS(Data!$H:$H,Data!$A:$A,E$95,Data!$B:$B,$B98,Data!$E:$E,"Construction")/SUMIFS(Data!$G:$G,Data!$A:$A,E$95,Data!$B:$B,$B98,Data!$E:$E,"Construction")),0,SUMIFS(Data!$H:$H,Data!$A:$A,E$95,Data!$B:$B,$B98,Data!$E:$E,"Construction")/SUMIFS(Data!$G:$G,Data!$A:$A,E$95,Data!$B:$B,$B98,Data!$E:$E,"Construction"))</f>
        <v>0.94696718594630425</v>
      </c>
      <c r="F98" s="119"/>
      <c r="G98" s="141">
        <f t="shared" ref="G98:G108" si="0">IF(ISERROR(C98-E98),0,C98-E98)</f>
        <v>-4.9766413745532034E-2</v>
      </c>
      <c r="H98" s="142"/>
      <c r="I98" s="99"/>
      <c r="J98" s="97" t="s">
        <v>30</v>
      </c>
      <c r="K98" s="118">
        <f>IF(ISERROR(SUMIFS(Data!$H:$H,Data!$A:$A,K$95,Data!$B:$B,$J98,Data!$E:$E,"Bio-Hazardous")/SUMIFS(Data!$G:$G,Data!$A:$A,K$95,Data!$B:$B,$J98,Data!$E:$E,"Bio-Hazardous")),0,SUMIFS(Data!$H:$H,Data!$A:$A,K$95,Data!$B:$B,$J98,Data!$E:$E,"Bio-Hazardous")/SUMIFS(Data!$G:$G,Data!$A:$A,K$95,Data!$B:$B,$J98,Data!$E:$E,"Bio-Hazardous"))</f>
        <v>0</v>
      </c>
      <c r="L98" s="119"/>
      <c r="M98" s="118">
        <f>IF(ISERROR(SUMIFS(Data!$H:$H,Data!$A:$A,M$95,Data!$B:$B,$J98,Data!$E:$E,"Bio-Hazardous")/SUMIFS(Data!$G:$G,Data!$A:$A,M$95,Data!$B:$B,$J98,Data!$E:$E,"Bio-Hazardous")),0,SUMIFS(Data!$H:$H,Data!$A:$A,M$95,Data!$B:$B,$J98,Data!$E:$E,"Bio-Hazardous")/SUMIFS(Data!$G:$G,Data!$A:$A,M$95,Data!$B:$B,$J98,Data!$E:$E,"Bio-Hazardous"))</f>
        <v>0.875</v>
      </c>
      <c r="N98" s="119"/>
      <c r="O98" s="118">
        <f t="shared" ref="O98:O108" si="1">IF(ISERROR(K98-M98),0,K98-M98)</f>
        <v>-0.875</v>
      </c>
      <c r="P98" s="142"/>
      <c r="Q98" s="56"/>
      <c r="R98" s="97" t="s">
        <v>30</v>
      </c>
      <c r="S98" s="118">
        <f>IF(ISERROR(SUMIFS(Data!$H:$H,Data!$A:$A,S$95,Data!$B:$B,$R98,Data!$E:$E,"E-Waste")/SUMIFS(Data!$G:$G,Data!$A:$A,S$95,Data!$B:$B,$R98,Data!$E:$E,"E-Waste")),0,SUMIFS(Data!$H:$H,Data!$A:$A,S$95,Data!$B:$B,$R98,Data!$E:$E,"E-Waste")/SUMIFS(Data!$G:$G,Data!$A:$A,S$95,Data!$B:$B,$R98,Data!$E:$E,"E-Waste"))</f>
        <v>0</v>
      </c>
      <c r="T98" s="119"/>
      <c r="U98" s="118">
        <f>IF(ISERROR(SUMIFS(Data!$H:$H,Data!$A:$A,U$95,Data!$B:$B,$R98,Data!$E:$E,"E-Waste")/SUMIFS(Data!$G:$G,Data!$A:$A,U$95,Data!$B:$B,$R98,Data!$E:$E,"E-Waste")),0,SUMIFS(Data!$H:$H,Data!$A:$A,U$95,Data!$B:$B,$R98,Data!$E:$E,"E-Waste")/SUMIFS(Data!$G:$G,Data!$A:$A,U$95,Data!$B:$B,$R98,Data!$E:$E,"E-Waste"))</f>
        <v>0</v>
      </c>
      <c r="V98" s="119"/>
      <c r="W98" s="118">
        <f t="shared" ref="W98:W108" si="2">IF(ISERROR(S98-U98),0,S98-U98)</f>
        <v>0</v>
      </c>
      <c r="X98" s="142"/>
      <c r="Y98" s="99"/>
      <c r="Z98" s="97" t="s">
        <v>30</v>
      </c>
      <c r="AA98" s="118">
        <f>IF(ISERROR(SUMIFS(Data!$H:$H,Data!$A:$A,AA$95,Data!$B:$B,$Z98,Data!$E:$E,"Industry")/SUMIFS(Data!$G:$G,Data!$A:$A,AA$95,Data!$B:$B,$Z98,Data!$E:$E,"Industry")),0,SUMIFS(Data!$H:$H,Data!$A:$A,AA$95,Data!$B:$B,$Z98,Data!$E:$E,"Industry")/SUMIFS(Data!$G:$G,Data!$A:$A,AA$95,Data!$B:$B,$Z98,Data!$E:$E,"Industry"))</f>
        <v>0.73323106958583184</v>
      </c>
      <c r="AB98" s="119"/>
      <c r="AC98" s="118">
        <f>IF(ISERROR(SUMIFS(Data!$H:$H,Data!$A:$A,AC$95,Data!$B:$B,$Z98,Data!$E:$E,"Industry")/SUMIFS(Data!$G:$G,Data!$A:$A,AC$95,Data!$B:$B,$Z98,Data!$E:$E,"Industry")),0,SUMIFS(Data!$H:$H,Data!$A:$A,AC$95,Data!$B:$B,$Z98,Data!$E:$E,"Industry")/SUMIFS(Data!$G:$G,Data!$A:$A,AC$95,Data!$B:$B,$Z98,Data!$E:$E,"Industry"))</f>
        <v>0.62614032177807266</v>
      </c>
      <c r="AD98" s="119"/>
      <c r="AE98" s="118">
        <f t="shared" ref="AE98:AE108" si="3">IF(ISERROR(AA98-AC98),0,AA98-AC98)</f>
        <v>0.10709074780775918</v>
      </c>
      <c r="AF98" s="142"/>
      <c r="AG98" s="56"/>
      <c r="AH98" s="97" t="s">
        <v>30</v>
      </c>
      <c r="AI98" s="118">
        <f>IF(ISERROR(SUMIFS(Data!$H:$H,Data!$A:$A,AI$95,Data!$B:$B,$Z98,Data!$E:$E,"Non-Biodegradable")/SUMIFS(Data!$G:$G,Data!$A:$A,AI$95,Data!$B:$B,$Z98,Data!$E:$E,"Non-Biodegradable")),0,SUMIFS(Data!$H:$H,Data!$A:$A,AI$95,Data!$B:$B,$Z98,Data!$E:$E,"Non-Biodegradable")/SUMIFS(Data!$G:$G,Data!$A:$A,AI$95,Data!$B:$B,$Z98,Data!$E:$E,"Non-Biodegradable"))</f>
        <v>0</v>
      </c>
      <c r="AJ98" s="119"/>
      <c r="AK98" s="118">
        <f>IF(ISERROR(SUMIFS(Data!$H:$H,Data!$A:$A,AK$95,Data!$B:$B,$Z98,Data!$E:$E,"Non-Biodegradable")/SUMIFS(Data!$G:$G,Data!$A:$A,AK$95,Data!$B:$B,$Z98,Data!$E:$E,"Non-Biodegradable")),0,SUMIFS(Data!$H:$H,Data!$A:$A,AK$95,Data!$B:$B,$Z98,Data!$E:$E,"Non-Biodegradable")/SUMIFS(Data!$G:$G,Data!$A:$A,AK$95,Data!$B:$B,$Z98,Data!$E:$E,"Non-Biodegradable"))</f>
        <v>0</v>
      </c>
      <c r="AL98" s="119"/>
      <c r="AM98" s="118">
        <f t="shared" ref="AM98:AM108" si="4">IF(ISERROR(AI98-AK98),0,AI98-AK98)</f>
        <v>0</v>
      </c>
      <c r="AN98" s="142"/>
      <c r="AO98" s="56"/>
      <c r="AP98" s="97" t="s">
        <v>30</v>
      </c>
      <c r="AQ98" s="118">
        <f>IF(ISERROR(SUMIFS(Data!$H:$H,Data!$A:$A,AQ$95,Data!$B:$B,$Z98,Data!$E:$E,"Organic")/SUMIFS(Data!$G:$G,Data!$A:$A,AQ$95,Data!$B:$B,$Z98,Data!$E:$E,"Organic")),0,SUMIFS(Data!$H:$H,Data!$A:$A,AQ$95,Data!$B:$B,$Z98,Data!$E:$E,"Organic")/SUMIFS(Data!$G:$G,Data!$A:$A,AQ$95,Data!$B:$B,$Z98,Data!$E:$E,"Organic"))</f>
        <v>0.40560997328584147</v>
      </c>
      <c r="AR98" s="119"/>
      <c r="AS98" s="118">
        <f>IF(ISERROR(SUMIFS(Data!$H:$H,Data!$A:$A,AS$95,Data!$B:$B,$Z98,Data!$E:$E,"Organic")/SUMIFS(Data!$G:$G,Data!$A:$A,AS$95,Data!$B:$B,$Z98,Data!$E:$E,"Organic")),0,SUMIFS(Data!$H:$H,Data!$A:$A,AS$95,Data!$B:$B,$Z98,Data!$E:$E,"Organic")/SUMIFS(Data!$G:$G,Data!$A:$A,AS$95,Data!$B:$B,$Z98,Data!$E:$E,"Organic"))</f>
        <v>0.11487758945386065</v>
      </c>
      <c r="AT98" s="119"/>
      <c r="AU98" s="118">
        <f t="shared" ref="AU98:AU108" si="5">IF(ISERROR(AQ98-AS98),0,AQ98-AS98)</f>
        <v>0.29073238383198086</v>
      </c>
      <c r="AV98" s="184"/>
    </row>
    <row r="99" spans="2:48" ht="21" x14ac:dyDescent="0.35">
      <c r="B99" s="182" t="s">
        <v>31</v>
      </c>
      <c r="C99" s="118">
        <f>IF(ISERROR(SUMIFS(Data!$H:$H,Data!$A:$A,C$95,Data!$B:$B,$B99,Data!$E:$E,"Construction")/SUMIFS(Data!$G:$G,Data!$A:$A,C$95,Data!$B:$B,$B99,Data!$E:$E,"Construction")),0,SUMIFS(Data!$H:$H,Data!$A:$A,C$95,Data!$B:$B,$B99,Data!$E:$E,"Construction")/SUMIFS(Data!$G:$G,Data!$A:$A,C$95,Data!$B:$B,$B99,Data!$E:$E,"Construction"))</f>
        <v>0</v>
      </c>
      <c r="D99" s="119"/>
      <c r="E99" s="118">
        <f>IF(ISERROR(SUMIFS(Data!$H:$H,Data!$A:$A,E$95,Data!$B:$B,$B99,Data!$E:$E,"Construction")/SUMIFS(Data!$G:$G,Data!$A:$A,E$95,Data!$B:$B,$B99,Data!$E:$E,"Construction")),0,SUMIFS(Data!$H:$H,Data!$A:$A,E$95,Data!$B:$B,$B99,Data!$E:$E,"Construction")/SUMIFS(Data!$G:$G,Data!$A:$A,E$95,Data!$B:$B,$B99,Data!$E:$E,"Construction"))</f>
        <v>0.77537124700084303</v>
      </c>
      <c r="F99" s="119"/>
      <c r="G99" s="141">
        <f t="shared" si="0"/>
        <v>-0.77537124700084303</v>
      </c>
      <c r="H99" s="142"/>
      <c r="I99" s="99"/>
      <c r="J99" s="97" t="s">
        <v>31</v>
      </c>
      <c r="K99" s="118">
        <f>IF(ISERROR(SUMIFS(Data!$H:$H,Data!$A:$A,K$95,Data!$B:$B,$J99,Data!$E:$E,"Bio-Hazardous")/SUMIFS(Data!$G:$G,Data!$A:$A,K$95,Data!$B:$B,$J99,Data!$E:$E,"Bio-Hazardous")),0,SUMIFS(Data!$H:$H,Data!$A:$A,K$95,Data!$B:$B,$J99,Data!$E:$E,"Bio-Hazardous")/SUMIFS(Data!$G:$G,Data!$A:$A,K$95,Data!$B:$B,$J99,Data!$E:$E,"Bio-Hazardous"))</f>
        <v>0.86274509803921573</v>
      </c>
      <c r="L99" s="119"/>
      <c r="M99" s="118">
        <f>IF(ISERROR(SUMIFS(Data!$H:$H,Data!$A:$A,M$95,Data!$B:$B,$J99,Data!$E:$E,"Bio-Hazardous")/SUMIFS(Data!$G:$G,Data!$A:$A,M$95,Data!$B:$B,$J99,Data!$E:$E,"Bio-Hazardous")),0,SUMIFS(Data!$H:$H,Data!$A:$A,M$95,Data!$B:$B,$J99,Data!$E:$E,"Bio-Hazardous")/SUMIFS(Data!$G:$G,Data!$A:$A,M$95,Data!$B:$B,$J99,Data!$E:$E,"Bio-Hazardous"))</f>
        <v>0</v>
      </c>
      <c r="N99" s="119"/>
      <c r="O99" s="118">
        <f t="shared" si="1"/>
        <v>0.86274509803921573</v>
      </c>
      <c r="P99" s="142"/>
      <c r="Q99" s="56"/>
      <c r="R99" s="97" t="s">
        <v>31</v>
      </c>
      <c r="S99" s="118">
        <f>IF(ISERROR(SUMIFS(Data!$H:$H,Data!$A:$A,S$95,Data!$B:$B,$R99,Data!$E:$E,"E-Waste")/SUMIFS(Data!$G:$G,Data!$A:$A,S$95,Data!$B:$B,$R99,Data!$E:$E,"E-Waste")),0,SUMIFS(Data!$H:$H,Data!$A:$A,S$95,Data!$B:$B,$R99,Data!$E:$E,"E-Waste")/SUMIFS(Data!$G:$G,Data!$A:$A,S$95,Data!$B:$B,$R99,Data!$E:$E,"E-Waste"))</f>
        <v>5.6315366049879322E-2</v>
      </c>
      <c r="T99" s="119"/>
      <c r="U99" s="118">
        <f>IF(ISERROR(SUMIFS(Data!$H:$H,Data!$A:$A,U$95,Data!$B:$B,$R99,Data!$E:$E,"E-Waste")/SUMIFS(Data!$G:$G,Data!$A:$A,U$95,Data!$B:$B,$R99,Data!$E:$E,"E-Waste")),0,SUMIFS(Data!$H:$H,Data!$A:$A,U$95,Data!$B:$B,$R99,Data!$E:$E,"E-Waste")/SUMIFS(Data!$G:$G,Data!$A:$A,U$95,Data!$B:$B,$R99,Data!$E:$E,"E-Waste"))</f>
        <v>0</v>
      </c>
      <c r="V99" s="119"/>
      <c r="W99" s="118">
        <f t="shared" si="2"/>
        <v>5.6315366049879322E-2</v>
      </c>
      <c r="X99" s="142"/>
      <c r="Y99" s="99"/>
      <c r="Z99" s="97" t="s">
        <v>31</v>
      </c>
      <c r="AA99" s="118">
        <f>IF(ISERROR(SUMIFS(Data!$H:$H,Data!$A:$A,AA$95,Data!$B:$B,$Z99,Data!$E:$E,"Industry")/SUMIFS(Data!$G:$G,Data!$A:$A,AA$95,Data!$B:$B,$Z99,Data!$E:$E,"Industry")),0,SUMIFS(Data!$H:$H,Data!$A:$A,AA$95,Data!$B:$B,$Z99,Data!$E:$E,"Industry")/SUMIFS(Data!$G:$G,Data!$A:$A,AA$95,Data!$B:$B,$Z99,Data!$E:$E,"Industry"))</f>
        <v>0</v>
      </c>
      <c r="AB99" s="119"/>
      <c r="AC99" s="118">
        <f>IF(ISERROR(SUMIFS(Data!$H:$H,Data!$A:$A,AC$95,Data!$B:$B,$Z99,Data!$E:$E,"Industry")/SUMIFS(Data!$G:$G,Data!$A:$A,AC$95,Data!$B:$B,$Z99,Data!$E:$E,"Industry")),0,SUMIFS(Data!$H:$H,Data!$A:$A,AC$95,Data!$B:$B,$Z99,Data!$E:$E,"Industry")/SUMIFS(Data!$G:$G,Data!$A:$A,AC$95,Data!$B:$B,$Z99,Data!$E:$E,"Industry"))</f>
        <v>0</v>
      </c>
      <c r="AD99" s="119"/>
      <c r="AE99" s="118">
        <f t="shared" si="3"/>
        <v>0</v>
      </c>
      <c r="AF99" s="142"/>
      <c r="AG99" s="56"/>
      <c r="AH99" s="97" t="s">
        <v>31</v>
      </c>
      <c r="AI99" s="118">
        <f>IF(ISERROR(SUMIFS(Data!$H:$H,Data!$A:$A,AI$95,Data!$B:$B,$Z99,Data!$E:$E,"Non-Biodegradable")/SUMIFS(Data!$G:$G,Data!$A:$A,AI$95,Data!$B:$B,$Z99,Data!$E:$E,"Non-Biodegradable")),0,SUMIFS(Data!$H:$H,Data!$A:$A,AI$95,Data!$B:$B,$Z99,Data!$E:$E,"Non-Biodegradable")/SUMIFS(Data!$G:$G,Data!$A:$A,AI$95,Data!$B:$B,$Z99,Data!$E:$E,"Non-Biodegradable"))</f>
        <v>0</v>
      </c>
      <c r="AJ99" s="119"/>
      <c r="AK99" s="118">
        <f>IF(ISERROR(SUMIFS(Data!$H:$H,Data!$A:$A,AK$95,Data!$B:$B,$Z99,Data!$E:$E,"Non-Biodegradable")/SUMIFS(Data!$G:$G,Data!$A:$A,AK$95,Data!$B:$B,$Z99,Data!$E:$E,"Non-Biodegradable")),0,SUMIFS(Data!$H:$H,Data!$A:$A,AK$95,Data!$B:$B,$Z99,Data!$E:$E,"Non-Biodegradable")/SUMIFS(Data!$G:$G,Data!$A:$A,AK$95,Data!$B:$B,$Z99,Data!$E:$E,"Non-Biodegradable"))</f>
        <v>0.10504774897680765</v>
      </c>
      <c r="AL99" s="119"/>
      <c r="AM99" s="118">
        <f t="shared" si="4"/>
        <v>-0.10504774897680765</v>
      </c>
      <c r="AN99" s="142"/>
      <c r="AO99" s="56"/>
      <c r="AP99" s="97" t="s">
        <v>31</v>
      </c>
      <c r="AQ99" s="118">
        <f>IF(ISERROR(SUMIFS(Data!$H:$H,Data!$A:$A,AQ$95,Data!$B:$B,$Z99,Data!$E:$E,"Organic")/SUMIFS(Data!$G:$G,Data!$A:$A,AQ$95,Data!$B:$B,$Z99,Data!$E:$E,"Organic")),0,SUMIFS(Data!$H:$H,Data!$A:$A,AQ$95,Data!$B:$B,$Z99,Data!$E:$E,"Organic")/SUMIFS(Data!$G:$G,Data!$A:$A,AQ$95,Data!$B:$B,$Z99,Data!$E:$E,"Organic"))</f>
        <v>0.3516477304844271</v>
      </c>
      <c r="AR99" s="119"/>
      <c r="AS99" s="118">
        <f>IF(ISERROR(SUMIFS(Data!$H:$H,Data!$A:$A,AS$95,Data!$B:$B,$Z99,Data!$E:$E,"Organic")/SUMIFS(Data!$G:$G,Data!$A:$A,AS$95,Data!$B:$B,$Z99,Data!$E:$E,"Organic")),0,SUMIFS(Data!$H:$H,Data!$A:$A,AS$95,Data!$B:$B,$Z99,Data!$E:$E,"Organic")/SUMIFS(Data!$G:$G,Data!$A:$A,AS$95,Data!$B:$B,$Z99,Data!$E:$E,"Organic"))</f>
        <v>0.40842589421147918</v>
      </c>
      <c r="AT99" s="119"/>
      <c r="AU99" s="118">
        <f t="shared" si="5"/>
        <v>-5.6778163727052078E-2</v>
      </c>
      <c r="AV99" s="184"/>
    </row>
    <row r="100" spans="2:48" ht="21" x14ac:dyDescent="0.35">
      <c r="B100" s="182" t="s">
        <v>32</v>
      </c>
      <c r="C100" s="118">
        <f>IF(ISERROR(SUMIFS(Data!$H:$H,Data!$A:$A,C$95,Data!$B:$B,$B100,Data!$E:$E,"Construction")/SUMIFS(Data!$G:$G,Data!$A:$A,C$95,Data!$B:$B,$B100,Data!$E:$E,"Construction")),0,SUMIFS(Data!$H:$H,Data!$A:$A,C$95,Data!$B:$B,$B100,Data!$E:$E,"Construction")/SUMIFS(Data!$G:$G,Data!$A:$A,C$95,Data!$B:$B,$B100,Data!$E:$E,"Construction"))</f>
        <v>0.85410499607321932</v>
      </c>
      <c r="D100" s="119"/>
      <c r="E100" s="118">
        <f>IF(ISERROR(SUMIFS(Data!$H:$H,Data!$A:$A,E$95,Data!$B:$B,$B100,Data!$E:$E,"Construction")/SUMIFS(Data!$G:$G,Data!$A:$A,E$95,Data!$B:$B,$B100,Data!$E:$E,"Construction")),0,SUMIFS(Data!$H:$H,Data!$A:$A,E$95,Data!$B:$B,$B100,Data!$E:$E,"Construction")/SUMIFS(Data!$G:$G,Data!$A:$A,E$95,Data!$B:$B,$B100,Data!$E:$E,"Construction"))</f>
        <v>0.88990431795878311</v>
      </c>
      <c r="F100" s="119"/>
      <c r="G100" s="141">
        <f t="shared" si="0"/>
        <v>-3.5799321885563784E-2</v>
      </c>
      <c r="H100" s="142"/>
      <c r="I100" s="99"/>
      <c r="J100" s="97" t="s">
        <v>32</v>
      </c>
      <c r="K100" s="118">
        <f>IF(ISERROR(SUMIFS(Data!$H:$H,Data!$A:$A,K$95,Data!$B:$B,$J100,Data!$E:$E,"Bio-Hazardous")/SUMIFS(Data!$G:$G,Data!$A:$A,K$95,Data!$B:$B,$J100,Data!$E:$E,"Bio-Hazardous")),0,SUMIFS(Data!$H:$H,Data!$A:$A,K$95,Data!$B:$B,$J100,Data!$E:$E,"Bio-Hazardous")/SUMIFS(Data!$G:$G,Data!$A:$A,K$95,Data!$B:$B,$J100,Data!$E:$E,"Bio-Hazardous"))</f>
        <v>0.81171548117154813</v>
      </c>
      <c r="L100" s="119"/>
      <c r="M100" s="118">
        <f>IF(ISERROR(SUMIFS(Data!$H:$H,Data!$A:$A,M$95,Data!$B:$B,$J100,Data!$E:$E,"Bio-Hazardous")/SUMIFS(Data!$G:$G,Data!$A:$A,M$95,Data!$B:$B,$J100,Data!$E:$E,"Bio-Hazardous")),0,SUMIFS(Data!$H:$H,Data!$A:$A,M$95,Data!$B:$B,$J100,Data!$E:$E,"Bio-Hazardous")/SUMIFS(Data!$G:$G,Data!$A:$A,M$95,Data!$B:$B,$J100,Data!$E:$E,"Bio-Hazardous"))</f>
        <v>0</v>
      </c>
      <c r="N100" s="119"/>
      <c r="O100" s="118">
        <f t="shared" si="1"/>
        <v>0.81171548117154813</v>
      </c>
      <c r="P100" s="142"/>
      <c r="Q100" s="56"/>
      <c r="R100" s="97" t="s">
        <v>32</v>
      </c>
      <c r="S100" s="118">
        <f>IF(ISERROR(SUMIFS(Data!$H:$H,Data!$A:$A,S$95,Data!$B:$B,$R100,Data!$E:$E,"E-Waste")/SUMIFS(Data!$G:$G,Data!$A:$A,S$95,Data!$B:$B,$R100,Data!$E:$E,"E-Waste")),0,SUMIFS(Data!$H:$H,Data!$A:$A,S$95,Data!$B:$B,$R100,Data!$E:$E,"E-Waste")/SUMIFS(Data!$G:$G,Data!$A:$A,S$95,Data!$B:$B,$R100,Data!$E:$E,"E-Waste"))</f>
        <v>6.3144861741642591E-2</v>
      </c>
      <c r="T100" s="119"/>
      <c r="U100" s="118">
        <f>IF(ISERROR(SUMIFS(Data!$H:$H,Data!$A:$A,U$95,Data!$B:$B,$R100,Data!$E:$E,"E-Waste")/SUMIFS(Data!$G:$G,Data!$A:$A,U$95,Data!$B:$B,$R100,Data!$E:$E,"E-Waste")),0,SUMIFS(Data!$H:$H,Data!$A:$A,U$95,Data!$B:$B,$R100,Data!$E:$E,"E-Waste")/SUMIFS(Data!$G:$G,Data!$A:$A,U$95,Data!$B:$B,$R100,Data!$E:$E,"E-Waste"))</f>
        <v>0</v>
      </c>
      <c r="V100" s="119"/>
      <c r="W100" s="118">
        <f t="shared" si="2"/>
        <v>6.3144861741642591E-2</v>
      </c>
      <c r="X100" s="142"/>
      <c r="Y100" s="99"/>
      <c r="Z100" s="97" t="s">
        <v>32</v>
      </c>
      <c r="AA100" s="118">
        <f>IF(ISERROR(SUMIFS(Data!$H:$H,Data!$A:$A,AA$95,Data!$B:$B,$Z100,Data!$E:$E,"Industry")/SUMIFS(Data!$G:$G,Data!$A:$A,AA$95,Data!$B:$B,$Z100,Data!$E:$E,"Industry")),0,SUMIFS(Data!$H:$H,Data!$A:$A,AA$95,Data!$B:$B,$Z100,Data!$E:$E,"Industry")/SUMIFS(Data!$G:$G,Data!$A:$A,AA$95,Data!$B:$B,$Z100,Data!$E:$E,"Industry"))</f>
        <v>0.64112658994548755</v>
      </c>
      <c r="AB100" s="119"/>
      <c r="AC100" s="118">
        <f>IF(ISERROR(SUMIFS(Data!$H:$H,Data!$A:$A,AC$95,Data!$B:$B,$Z100,Data!$E:$E,"Industry")/SUMIFS(Data!$G:$G,Data!$A:$A,AC$95,Data!$B:$B,$Z100,Data!$E:$E,"Industry")),0,SUMIFS(Data!$H:$H,Data!$A:$A,AC$95,Data!$B:$B,$Z100,Data!$E:$E,"Industry")/SUMIFS(Data!$G:$G,Data!$A:$A,AC$95,Data!$B:$B,$Z100,Data!$E:$E,"Industry"))</f>
        <v>0.67927199191102128</v>
      </c>
      <c r="AD100" s="119"/>
      <c r="AE100" s="118">
        <f t="shared" si="3"/>
        <v>-3.8145401965533732E-2</v>
      </c>
      <c r="AF100" s="142"/>
      <c r="AG100" s="56"/>
      <c r="AH100" s="97" t="s">
        <v>32</v>
      </c>
      <c r="AI100" s="118">
        <f>IF(ISERROR(SUMIFS(Data!$H:$H,Data!$A:$A,AI$95,Data!$B:$B,$Z100,Data!$E:$E,"Non-Biodegradable")/SUMIFS(Data!$G:$G,Data!$A:$A,AI$95,Data!$B:$B,$Z100,Data!$E:$E,"Non-Biodegradable")),0,SUMIFS(Data!$H:$H,Data!$A:$A,AI$95,Data!$B:$B,$Z100,Data!$E:$E,"Non-Biodegradable")/SUMIFS(Data!$G:$G,Data!$A:$A,AI$95,Data!$B:$B,$Z100,Data!$E:$E,"Non-Biodegradable"))</f>
        <v>0.11845310596833131</v>
      </c>
      <c r="AJ100" s="119"/>
      <c r="AK100" s="118">
        <f>IF(ISERROR(SUMIFS(Data!$H:$H,Data!$A:$A,AK$95,Data!$B:$B,$Z100,Data!$E:$E,"Non-Biodegradable")/SUMIFS(Data!$G:$G,Data!$A:$A,AK$95,Data!$B:$B,$Z100,Data!$E:$E,"Non-Biodegradable")),0,SUMIFS(Data!$H:$H,Data!$A:$A,AK$95,Data!$B:$B,$Z100,Data!$E:$E,"Non-Biodegradable")/SUMIFS(Data!$G:$G,Data!$A:$A,AK$95,Data!$B:$B,$Z100,Data!$E:$E,"Non-Biodegradable"))</f>
        <v>0</v>
      </c>
      <c r="AL100" s="119"/>
      <c r="AM100" s="118">
        <f t="shared" si="4"/>
        <v>0.11845310596833131</v>
      </c>
      <c r="AN100" s="142"/>
      <c r="AO100" s="56"/>
      <c r="AP100" s="97" t="s">
        <v>32</v>
      </c>
      <c r="AQ100" s="118">
        <f>IF(ISERROR(SUMIFS(Data!$H:$H,Data!$A:$A,AQ$95,Data!$B:$B,$Z100,Data!$E:$E,"Organic")/SUMIFS(Data!$G:$G,Data!$A:$A,AQ$95,Data!$B:$B,$Z100,Data!$E:$E,"Organic")),0,SUMIFS(Data!$H:$H,Data!$A:$A,AQ$95,Data!$B:$B,$Z100,Data!$E:$E,"Organic")/SUMIFS(Data!$G:$G,Data!$A:$A,AQ$95,Data!$B:$B,$Z100,Data!$E:$E,"Organic"))</f>
        <v>0.28221809169764561</v>
      </c>
      <c r="AR100" s="119"/>
      <c r="AS100" s="118">
        <f>IF(ISERROR(SUMIFS(Data!$H:$H,Data!$A:$A,AS$95,Data!$B:$B,$Z100,Data!$E:$E,"Organic")/SUMIFS(Data!$G:$G,Data!$A:$A,AS$95,Data!$B:$B,$Z100,Data!$E:$E,"Organic")),0,SUMIFS(Data!$H:$H,Data!$A:$A,AS$95,Data!$B:$B,$Z100,Data!$E:$E,"Organic")/SUMIFS(Data!$G:$G,Data!$A:$A,AS$95,Data!$B:$B,$Z100,Data!$E:$E,"Organic"))</f>
        <v>0.37269681742043553</v>
      </c>
      <c r="AT100" s="119"/>
      <c r="AU100" s="118">
        <f t="shared" si="5"/>
        <v>-9.0478725722789921E-2</v>
      </c>
      <c r="AV100" s="184"/>
    </row>
    <row r="101" spans="2:48" ht="21" x14ac:dyDescent="0.35">
      <c r="B101" s="182" t="s">
        <v>33</v>
      </c>
      <c r="C101" s="118">
        <f>IF(ISERROR(SUMIFS(Data!$H:$H,Data!$A:$A,C$95,Data!$B:$B,$B101,Data!$E:$E,"Construction")/SUMIFS(Data!$G:$G,Data!$A:$A,C$95,Data!$B:$B,$B101,Data!$E:$E,"Construction")),0,SUMIFS(Data!$H:$H,Data!$A:$A,C$95,Data!$B:$B,$B101,Data!$E:$E,"Construction")/SUMIFS(Data!$G:$G,Data!$A:$A,C$95,Data!$B:$B,$B101,Data!$E:$E,"Construction"))</f>
        <v>0.94477157360406094</v>
      </c>
      <c r="D101" s="119"/>
      <c r="E101" s="118">
        <f>IF(ISERROR(SUMIFS(Data!$H:$H,Data!$A:$A,E$95,Data!$B:$B,$B101,Data!$E:$E,"Construction")/SUMIFS(Data!$G:$G,Data!$A:$A,E$95,Data!$B:$B,$B101,Data!$E:$E,"Construction")),0,SUMIFS(Data!$H:$H,Data!$A:$A,E$95,Data!$B:$B,$B101,Data!$E:$E,"Construction")/SUMIFS(Data!$G:$G,Data!$A:$A,E$95,Data!$B:$B,$B101,Data!$E:$E,"Construction"))</f>
        <v>0.98980256020828816</v>
      </c>
      <c r="F101" s="119"/>
      <c r="G101" s="141">
        <f t="shared" si="0"/>
        <v>-4.5030986604227219E-2</v>
      </c>
      <c r="H101" s="142"/>
      <c r="I101" s="99"/>
      <c r="J101" s="97" t="s">
        <v>33</v>
      </c>
      <c r="K101" s="118">
        <f>IF(ISERROR(SUMIFS(Data!$H:$H,Data!$A:$A,K$95,Data!$B:$B,$J101,Data!$E:$E,"Bio-Hazardous")/SUMIFS(Data!$G:$G,Data!$A:$A,K$95,Data!$B:$B,$J101,Data!$E:$E,"Bio-Hazardous")),0,SUMIFS(Data!$H:$H,Data!$A:$A,K$95,Data!$B:$B,$J101,Data!$E:$E,"Bio-Hazardous")/SUMIFS(Data!$G:$G,Data!$A:$A,K$95,Data!$B:$B,$J101,Data!$E:$E,"Bio-Hazardous"))</f>
        <v>0</v>
      </c>
      <c r="L101" s="119"/>
      <c r="M101" s="118">
        <f>IF(ISERROR(SUMIFS(Data!$H:$H,Data!$A:$A,M$95,Data!$B:$B,$J101,Data!$E:$E,"Bio-Hazardous")/SUMIFS(Data!$G:$G,Data!$A:$A,M$95,Data!$B:$B,$J101,Data!$E:$E,"Bio-Hazardous")),0,SUMIFS(Data!$H:$H,Data!$A:$A,M$95,Data!$B:$B,$J101,Data!$E:$E,"Bio-Hazardous")/SUMIFS(Data!$G:$G,Data!$A:$A,M$95,Data!$B:$B,$J101,Data!$E:$E,"Bio-Hazardous"))</f>
        <v>0.83181818181818179</v>
      </c>
      <c r="N101" s="119"/>
      <c r="O101" s="118">
        <f t="shared" si="1"/>
        <v>-0.83181818181818179</v>
      </c>
      <c r="P101" s="142"/>
      <c r="Q101" s="56"/>
      <c r="R101" s="97" t="s">
        <v>33</v>
      </c>
      <c r="S101" s="118">
        <f>IF(ISERROR(SUMIFS(Data!$H:$H,Data!$A:$A,S$95,Data!$B:$B,$R101,Data!$E:$E,"E-Waste")/SUMIFS(Data!$G:$G,Data!$A:$A,S$95,Data!$B:$B,$R101,Data!$E:$E,"E-Waste")),0,SUMIFS(Data!$H:$H,Data!$A:$A,S$95,Data!$B:$B,$R101,Data!$E:$E,"E-Waste")/SUMIFS(Data!$G:$G,Data!$A:$A,S$95,Data!$B:$B,$R101,Data!$E:$E,"E-Waste"))</f>
        <v>0</v>
      </c>
      <c r="T101" s="119"/>
      <c r="U101" s="118">
        <f>IF(ISERROR(SUMIFS(Data!$H:$H,Data!$A:$A,U$95,Data!$B:$B,$R101,Data!$E:$E,"E-Waste")/SUMIFS(Data!$G:$G,Data!$A:$A,U$95,Data!$B:$B,$R101,Data!$E:$E,"E-Waste")),0,SUMIFS(Data!$H:$H,Data!$A:$A,U$95,Data!$B:$B,$R101,Data!$E:$E,"E-Waste")/SUMIFS(Data!$G:$G,Data!$A:$A,U$95,Data!$B:$B,$R101,Data!$E:$E,"E-Waste"))</f>
        <v>9.7442143727161992E-3</v>
      </c>
      <c r="V101" s="119"/>
      <c r="W101" s="118">
        <f t="shared" si="2"/>
        <v>-9.7442143727161992E-3</v>
      </c>
      <c r="X101" s="142"/>
      <c r="Y101" s="99"/>
      <c r="Z101" s="97" t="s">
        <v>33</v>
      </c>
      <c r="AA101" s="118">
        <f>IF(ISERROR(SUMIFS(Data!$H:$H,Data!$A:$A,AA$95,Data!$B:$B,$Z101,Data!$E:$E,"Industry")/SUMIFS(Data!$G:$G,Data!$A:$A,AA$95,Data!$B:$B,$Z101,Data!$E:$E,"Industry")),0,SUMIFS(Data!$H:$H,Data!$A:$A,AA$95,Data!$B:$B,$Z101,Data!$E:$E,"Industry")/SUMIFS(Data!$G:$G,Data!$A:$A,AA$95,Data!$B:$B,$Z101,Data!$E:$E,"Industry"))</f>
        <v>0</v>
      </c>
      <c r="AB101" s="119"/>
      <c r="AC101" s="118">
        <f>IF(ISERROR(SUMIFS(Data!$H:$H,Data!$A:$A,AC$95,Data!$B:$B,$Z101,Data!$E:$E,"Industry")/SUMIFS(Data!$G:$G,Data!$A:$A,AC$95,Data!$B:$B,$Z101,Data!$E:$E,"Industry")),0,SUMIFS(Data!$H:$H,Data!$A:$A,AC$95,Data!$B:$B,$Z101,Data!$E:$E,"Industry")/SUMIFS(Data!$G:$G,Data!$A:$A,AC$95,Data!$B:$B,$Z101,Data!$E:$E,"Industry"))</f>
        <v>0.29395604395604397</v>
      </c>
      <c r="AD101" s="119"/>
      <c r="AE101" s="118">
        <f t="shared" si="3"/>
        <v>-0.29395604395604397</v>
      </c>
      <c r="AF101" s="142"/>
      <c r="AG101" s="56"/>
      <c r="AH101" s="97" t="s">
        <v>33</v>
      </c>
      <c r="AI101" s="118">
        <f>IF(ISERROR(SUMIFS(Data!$H:$H,Data!$A:$A,AI$95,Data!$B:$B,$Z101,Data!$E:$E,"Non-Biodegradable")/SUMIFS(Data!$G:$G,Data!$A:$A,AI$95,Data!$B:$B,$Z101,Data!$E:$E,"Non-Biodegradable")),0,SUMIFS(Data!$H:$H,Data!$A:$A,AI$95,Data!$B:$B,$Z101,Data!$E:$E,"Non-Biodegradable")/SUMIFS(Data!$G:$G,Data!$A:$A,AI$95,Data!$B:$B,$Z101,Data!$E:$E,"Non-Biodegradable"))</f>
        <v>0.12744516893894486</v>
      </c>
      <c r="AJ101" s="119"/>
      <c r="AK101" s="118">
        <f>IF(ISERROR(SUMIFS(Data!$H:$H,Data!$A:$A,AK$95,Data!$B:$B,$Z101,Data!$E:$E,"Non-Biodegradable")/SUMIFS(Data!$G:$G,Data!$A:$A,AK$95,Data!$B:$B,$Z101,Data!$E:$E,"Non-Biodegradable")),0,SUMIFS(Data!$H:$H,Data!$A:$A,AK$95,Data!$B:$B,$Z101,Data!$E:$E,"Non-Biodegradable")/SUMIFS(Data!$G:$G,Data!$A:$A,AK$95,Data!$B:$B,$Z101,Data!$E:$E,"Non-Biodegradable"))</f>
        <v>0.10548352242031335</v>
      </c>
      <c r="AL101" s="119"/>
      <c r="AM101" s="118">
        <f t="shared" si="4"/>
        <v>2.1961646518631514E-2</v>
      </c>
      <c r="AN101" s="142"/>
      <c r="AO101" s="56"/>
      <c r="AP101" s="97" t="s">
        <v>33</v>
      </c>
      <c r="AQ101" s="118">
        <f>IF(ISERROR(SUMIFS(Data!$H:$H,Data!$A:$A,AQ$95,Data!$B:$B,$Z101,Data!$E:$E,"Organic")/SUMIFS(Data!$G:$G,Data!$A:$A,AQ$95,Data!$B:$B,$Z101,Data!$E:$E,"Organic")),0,SUMIFS(Data!$H:$H,Data!$A:$A,AQ$95,Data!$B:$B,$Z101,Data!$E:$E,"Organic")/SUMIFS(Data!$G:$G,Data!$A:$A,AQ$95,Data!$B:$B,$Z101,Data!$E:$E,"Organic"))</f>
        <v>0.35396601435494757</v>
      </c>
      <c r="AR101" s="119"/>
      <c r="AS101" s="118">
        <f>IF(ISERROR(SUMIFS(Data!$H:$H,Data!$A:$A,AS$95,Data!$B:$B,$Z101,Data!$E:$E,"Organic")/SUMIFS(Data!$G:$G,Data!$A:$A,AS$95,Data!$B:$B,$Z101,Data!$E:$E,"Organic")),0,SUMIFS(Data!$H:$H,Data!$A:$A,AS$95,Data!$B:$B,$Z101,Data!$E:$E,"Organic")/SUMIFS(Data!$G:$G,Data!$A:$A,AS$95,Data!$B:$B,$Z101,Data!$E:$E,"Organic"))</f>
        <v>0.39802356871114408</v>
      </c>
      <c r="AT101" s="119"/>
      <c r="AU101" s="118">
        <f t="shared" si="5"/>
        <v>-4.4057554356196515E-2</v>
      </c>
      <c r="AV101" s="184"/>
    </row>
    <row r="102" spans="2:48" ht="21" x14ac:dyDescent="0.35">
      <c r="B102" s="182" t="s">
        <v>34</v>
      </c>
      <c r="C102" s="118">
        <f>IF(ISERROR(SUMIFS(Data!$H:$H,Data!$A:$A,C$95,Data!$B:$B,$B102,Data!$E:$E,"Construction")/SUMIFS(Data!$G:$G,Data!$A:$A,C$95,Data!$B:$B,$B102,Data!$E:$E,"Construction")),0,SUMIFS(Data!$H:$H,Data!$A:$A,C$95,Data!$B:$B,$B102,Data!$E:$E,"Construction")/SUMIFS(Data!$G:$G,Data!$A:$A,C$95,Data!$B:$B,$B102,Data!$E:$E,"Construction"))</f>
        <v>0.79668700959023542</v>
      </c>
      <c r="D102" s="119"/>
      <c r="E102" s="118">
        <f>IF(ISERROR(SUMIFS(Data!$H:$H,Data!$A:$A,E$95,Data!$B:$B,$B102,Data!$E:$E,"Construction")/SUMIFS(Data!$G:$G,Data!$A:$A,E$95,Data!$B:$B,$B102,Data!$E:$E,"Construction")),0,SUMIFS(Data!$H:$H,Data!$A:$A,E$95,Data!$B:$B,$B102,Data!$E:$E,"Construction")/SUMIFS(Data!$G:$G,Data!$A:$A,E$95,Data!$B:$B,$B102,Data!$E:$E,"Construction"))</f>
        <v>0.89710341268305271</v>
      </c>
      <c r="F102" s="119"/>
      <c r="G102" s="141">
        <f t="shared" si="0"/>
        <v>-0.1004164030928173</v>
      </c>
      <c r="H102" s="142"/>
      <c r="I102" s="99"/>
      <c r="J102" s="97" t="s">
        <v>34</v>
      </c>
      <c r="K102" s="118">
        <f>IF(ISERROR(SUMIFS(Data!$H:$H,Data!$A:$A,K$95,Data!$B:$B,$J102,Data!$E:$E,"Bio-Hazardous")/SUMIFS(Data!$G:$G,Data!$A:$A,K$95,Data!$B:$B,$J102,Data!$E:$E,"Bio-Hazardous")),0,SUMIFS(Data!$H:$H,Data!$A:$A,K$95,Data!$B:$B,$J102,Data!$E:$E,"Bio-Hazardous")/SUMIFS(Data!$G:$G,Data!$A:$A,K$95,Data!$B:$B,$J102,Data!$E:$E,"Bio-Hazardous"))</f>
        <v>0</v>
      </c>
      <c r="L102" s="119"/>
      <c r="M102" s="118">
        <f>IF(ISERROR(SUMIFS(Data!$H:$H,Data!$A:$A,M$95,Data!$B:$B,$J102,Data!$E:$E,"Bio-Hazardous")/SUMIFS(Data!$G:$G,Data!$A:$A,M$95,Data!$B:$B,$J102,Data!$E:$E,"Bio-Hazardous")),0,SUMIFS(Data!$H:$H,Data!$A:$A,M$95,Data!$B:$B,$J102,Data!$E:$E,"Bio-Hazardous")/SUMIFS(Data!$G:$G,Data!$A:$A,M$95,Data!$B:$B,$J102,Data!$E:$E,"Bio-Hazardous"))</f>
        <v>0</v>
      </c>
      <c r="N102" s="119"/>
      <c r="O102" s="118">
        <f t="shared" si="1"/>
        <v>0</v>
      </c>
      <c r="P102" s="142"/>
      <c r="Q102" s="56"/>
      <c r="R102" s="97" t="s">
        <v>34</v>
      </c>
      <c r="S102" s="118">
        <f>IF(ISERROR(SUMIFS(Data!$H:$H,Data!$A:$A,S$95,Data!$B:$B,$R102,Data!$E:$E,"E-Waste")/SUMIFS(Data!$G:$G,Data!$A:$A,S$95,Data!$B:$B,$R102,Data!$E:$E,"E-Waste")),0,SUMIFS(Data!$H:$H,Data!$A:$A,S$95,Data!$B:$B,$R102,Data!$E:$E,"E-Waste")/SUMIFS(Data!$G:$G,Data!$A:$A,S$95,Data!$B:$B,$R102,Data!$E:$E,"E-Waste"))</f>
        <v>0</v>
      </c>
      <c r="T102" s="119"/>
      <c r="U102" s="118">
        <f>IF(ISERROR(SUMIFS(Data!$H:$H,Data!$A:$A,U$95,Data!$B:$B,$R102,Data!$E:$E,"E-Waste")/SUMIFS(Data!$G:$G,Data!$A:$A,U$95,Data!$B:$B,$R102,Data!$E:$E,"E-Waste")),0,SUMIFS(Data!$H:$H,Data!$A:$A,U$95,Data!$B:$B,$R102,Data!$E:$E,"E-Waste")/SUMIFS(Data!$G:$G,Data!$A:$A,U$95,Data!$B:$B,$R102,Data!$E:$E,"E-Waste"))</f>
        <v>0</v>
      </c>
      <c r="V102" s="119"/>
      <c r="W102" s="118">
        <f t="shared" si="2"/>
        <v>0</v>
      </c>
      <c r="X102" s="142"/>
      <c r="Y102" s="99"/>
      <c r="Z102" s="97" t="s">
        <v>34</v>
      </c>
      <c r="AA102" s="118">
        <f>IF(ISERROR(SUMIFS(Data!$H:$H,Data!$A:$A,AA$95,Data!$B:$B,$Z102,Data!$E:$E,"Industry")/SUMIFS(Data!$G:$G,Data!$A:$A,AA$95,Data!$B:$B,$Z102,Data!$E:$E,"Industry")),0,SUMIFS(Data!$H:$H,Data!$A:$A,AA$95,Data!$B:$B,$Z102,Data!$E:$E,"Industry")/SUMIFS(Data!$G:$G,Data!$A:$A,AA$95,Data!$B:$B,$Z102,Data!$E:$E,"Industry"))</f>
        <v>0.55715074544450582</v>
      </c>
      <c r="AB102" s="119"/>
      <c r="AC102" s="118">
        <f>IF(ISERROR(SUMIFS(Data!$H:$H,Data!$A:$A,AC$95,Data!$B:$B,$Z102,Data!$E:$E,"Industry")/SUMIFS(Data!$G:$G,Data!$A:$A,AC$95,Data!$B:$B,$Z102,Data!$E:$E,"Industry")),0,SUMIFS(Data!$H:$H,Data!$A:$A,AC$95,Data!$B:$B,$Z102,Data!$E:$E,"Industry")/SUMIFS(Data!$G:$G,Data!$A:$A,AC$95,Data!$B:$B,$Z102,Data!$E:$E,"Industry"))</f>
        <v>0.68994800693240899</v>
      </c>
      <c r="AD102" s="119"/>
      <c r="AE102" s="118">
        <f t="shared" si="3"/>
        <v>-0.13279726148790316</v>
      </c>
      <c r="AF102" s="142"/>
      <c r="AG102" s="56"/>
      <c r="AH102" s="97" t="s">
        <v>34</v>
      </c>
      <c r="AI102" s="118">
        <f>IF(ISERROR(SUMIFS(Data!$H:$H,Data!$A:$A,AI$95,Data!$B:$B,$Z102,Data!$E:$E,"Non-Biodegradable")/SUMIFS(Data!$G:$G,Data!$A:$A,AI$95,Data!$B:$B,$Z102,Data!$E:$E,"Non-Biodegradable")),0,SUMIFS(Data!$H:$H,Data!$A:$A,AI$95,Data!$B:$B,$Z102,Data!$E:$E,"Non-Biodegradable")/SUMIFS(Data!$G:$G,Data!$A:$A,AI$95,Data!$B:$B,$Z102,Data!$E:$E,"Non-Biodegradable"))</f>
        <v>0</v>
      </c>
      <c r="AJ102" s="119"/>
      <c r="AK102" s="118">
        <f>IF(ISERROR(SUMIFS(Data!$H:$H,Data!$A:$A,AK$95,Data!$B:$B,$Z102,Data!$E:$E,"Non-Biodegradable")/SUMIFS(Data!$G:$G,Data!$A:$A,AK$95,Data!$B:$B,$Z102,Data!$E:$E,"Non-Biodegradable")),0,SUMIFS(Data!$H:$H,Data!$A:$A,AK$95,Data!$B:$B,$Z102,Data!$E:$E,"Non-Biodegradable")/SUMIFS(Data!$G:$G,Data!$A:$A,AK$95,Data!$B:$B,$Z102,Data!$E:$E,"Non-Biodegradable"))</f>
        <v>0</v>
      </c>
      <c r="AL102" s="119"/>
      <c r="AM102" s="118">
        <f t="shared" si="4"/>
        <v>0</v>
      </c>
      <c r="AN102" s="142"/>
      <c r="AO102" s="56"/>
      <c r="AP102" s="97" t="s">
        <v>34</v>
      </c>
      <c r="AQ102" s="118">
        <f>IF(ISERROR(SUMIFS(Data!$H:$H,Data!$A:$A,AQ$95,Data!$B:$B,$Z102,Data!$E:$E,"Organic")/SUMIFS(Data!$G:$G,Data!$A:$A,AQ$95,Data!$B:$B,$Z102,Data!$E:$E,"Organic")),0,SUMIFS(Data!$H:$H,Data!$A:$A,AQ$95,Data!$B:$B,$Z102,Data!$E:$E,"Organic")/SUMIFS(Data!$G:$G,Data!$A:$A,AQ$95,Data!$B:$B,$Z102,Data!$E:$E,"Organic"))</f>
        <v>0.36395147313691506</v>
      </c>
      <c r="AR102" s="119"/>
      <c r="AS102" s="118">
        <f>IF(ISERROR(SUMIFS(Data!$H:$H,Data!$A:$A,AS$95,Data!$B:$B,$Z102,Data!$E:$E,"Organic")/SUMIFS(Data!$G:$G,Data!$A:$A,AS$95,Data!$B:$B,$Z102,Data!$E:$E,"Organic")),0,SUMIFS(Data!$H:$H,Data!$A:$A,AS$95,Data!$B:$B,$Z102,Data!$E:$E,"Organic")/SUMIFS(Data!$G:$G,Data!$A:$A,AS$95,Data!$B:$B,$Z102,Data!$E:$E,"Organic"))</f>
        <v>0.3952191235059761</v>
      </c>
      <c r="AT102" s="119"/>
      <c r="AU102" s="118">
        <f t="shared" si="5"/>
        <v>-3.126765036906104E-2</v>
      </c>
      <c r="AV102" s="184"/>
    </row>
    <row r="103" spans="2:48" ht="21" x14ac:dyDescent="0.35">
      <c r="B103" s="182" t="s">
        <v>35</v>
      </c>
      <c r="C103" s="118">
        <f>IF(ISERROR(SUMIFS(Data!$H:$H,Data!$A:$A,C$95,Data!$B:$B,$B103,Data!$E:$E,"Construction")/SUMIFS(Data!$G:$G,Data!$A:$A,C$95,Data!$B:$B,$B103,Data!$E:$E,"Construction")),0,SUMIFS(Data!$H:$H,Data!$A:$A,C$95,Data!$B:$B,$B103,Data!$E:$E,"Construction")/SUMIFS(Data!$G:$G,Data!$A:$A,C$95,Data!$B:$B,$B103,Data!$E:$E,"Construction"))</f>
        <v>0.92534381139489197</v>
      </c>
      <c r="D103" s="119"/>
      <c r="E103" s="118">
        <f>IF(ISERROR(SUMIFS(Data!$H:$H,Data!$A:$A,E$95,Data!$B:$B,$B103,Data!$E:$E,"Construction")/SUMIFS(Data!$G:$G,Data!$A:$A,E$95,Data!$B:$B,$B103,Data!$E:$E,"Construction")),0,SUMIFS(Data!$H:$H,Data!$A:$A,E$95,Data!$B:$B,$B103,Data!$E:$E,"Construction")/SUMIFS(Data!$G:$G,Data!$A:$A,E$95,Data!$B:$B,$B103,Data!$E:$E,"Construction"))</f>
        <v>0.22669383596535914</v>
      </c>
      <c r="F103" s="119"/>
      <c r="G103" s="141">
        <f t="shared" si="0"/>
        <v>0.69864997542953278</v>
      </c>
      <c r="H103" s="142"/>
      <c r="I103" s="99"/>
      <c r="J103" s="97" t="s">
        <v>35</v>
      </c>
      <c r="K103" s="118">
        <f>IF(ISERROR(SUMIFS(Data!$H:$H,Data!$A:$A,K$95,Data!$B:$B,$J103,Data!$E:$E,"Bio-Hazardous")/SUMIFS(Data!$G:$G,Data!$A:$A,K$95,Data!$B:$B,$J103,Data!$E:$E,"Bio-Hazardous")),0,SUMIFS(Data!$H:$H,Data!$A:$A,K$95,Data!$B:$B,$J103,Data!$E:$E,"Bio-Hazardous")/SUMIFS(Data!$G:$G,Data!$A:$A,K$95,Data!$B:$B,$J103,Data!$E:$E,"Bio-Hazardous"))</f>
        <v>0.6428571428571429</v>
      </c>
      <c r="L103" s="119"/>
      <c r="M103" s="118">
        <f>IF(ISERROR(SUMIFS(Data!$H:$H,Data!$A:$A,M$95,Data!$B:$B,$J103,Data!$E:$E,"Bio-Hazardous")/SUMIFS(Data!$G:$G,Data!$A:$A,M$95,Data!$B:$B,$J103,Data!$E:$E,"Bio-Hazardous")),0,SUMIFS(Data!$H:$H,Data!$A:$A,M$95,Data!$B:$B,$J103,Data!$E:$E,"Bio-Hazardous")/SUMIFS(Data!$G:$G,Data!$A:$A,M$95,Data!$B:$B,$J103,Data!$E:$E,"Bio-Hazardous"))</f>
        <v>0.83333333333333337</v>
      </c>
      <c r="N103" s="119"/>
      <c r="O103" s="118">
        <f t="shared" si="1"/>
        <v>-0.19047619047619047</v>
      </c>
      <c r="P103" s="142"/>
      <c r="Q103" s="56"/>
      <c r="R103" s="97" t="s">
        <v>35</v>
      </c>
      <c r="S103" s="118">
        <f>IF(ISERROR(SUMIFS(Data!$H:$H,Data!$A:$A,S$95,Data!$B:$B,$R103,Data!$E:$E,"E-Waste")/SUMIFS(Data!$G:$G,Data!$A:$A,S$95,Data!$B:$B,$R103,Data!$E:$E,"E-Waste")),0,SUMIFS(Data!$H:$H,Data!$A:$A,S$95,Data!$B:$B,$R103,Data!$E:$E,"E-Waste")/SUMIFS(Data!$G:$G,Data!$A:$A,S$95,Data!$B:$B,$R103,Data!$E:$E,"E-Waste"))</f>
        <v>3.9076376554174071E-2</v>
      </c>
      <c r="T103" s="119"/>
      <c r="U103" s="118">
        <f>IF(ISERROR(SUMIFS(Data!$H:$H,Data!$A:$A,U$95,Data!$B:$B,$R103,Data!$E:$E,"E-Waste")/SUMIFS(Data!$G:$G,Data!$A:$A,U$95,Data!$B:$B,$R103,Data!$E:$E,"E-Waste")),0,SUMIFS(Data!$H:$H,Data!$A:$A,U$95,Data!$B:$B,$R103,Data!$E:$E,"E-Waste")/SUMIFS(Data!$G:$G,Data!$A:$A,U$95,Data!$B:$B,$R103,Data!$E:$E,"E-Waste"))</f>
        <v>0</v>
      </c>
      <c r="V103" s="119"/>
      <c r="W103" s="118">
        <f t="shared" si="2"/>
        <v>3.9076376554174071E-2</v>
      </c>
      <c r="X103" s="142"/>
      <c r="Y103" s="99"/>
      <c r="Z103" s="97" t="s">
        <v>35</v>
      </c>
      <c r="AA103" s="118">
        <f>IF(ISERROR(SUMIFS(Data!$H:$H,Data!$A:$A,AA$95,Data!$B:$B,$Z103,Data!$E:$E,"Industry")/SUMIFS(Data!$G:$G,Data!$A:$A,AA$95,Data!$B:$B,$Z103,Data!$E:$E,"Industry")),0,SUMIFS(Data!$H:$H,Data!$A:$A,AA$95,Data!$B:$B,$Z103,Data!$E:$E,"Industry")/SUMIFS(Data!$G:$G,Data!$A:$A,AA$95,Data!$B:$B,$Z103,Data!$E:$E,"Industry"))</f>
        <v>0</v>
      </c>
      <c r="AB103" s="119"/>
      <c r="AC103" s="118">
        <f>IF(ISERROR(SUMIFS(Data!$H:$H,Data!$A:$A,AC$95,Data!$B:$B,$Z103,Data!$E:$E,"Industry")/SUMIFS(Data!$G:$G,Data!$A:$A,AC$95,Data!$B:$B,$Z103,Data!$E:$E,"Industry")),0,SUMIFS(Data!$H:$H,Data!$A:$A,AC$95,Data!$B:$B,$Z103,Data!$E:$E,"Industry")/SUMIFS(Data!$G:$G,Data!$A:$A,AC$95,Data!$B:$B,$Z103,Data!$E:$E,"Industry"))</f>
        <v>0</v>
      </c>
      <c r="AD103" s="119"/>
      <c r="AE103" s="118">
        <f t="shared" si="3"/>
        <v>0</v>
      </c>
      <c r="AF103" s="142"/>
      <c r="AG103" s="56"/>
      <c r="AH103" s="97" t="s">
        <v>35</v>
      </c>
      <c r="AI103" s="118">
        <f>IF(ISERROR(SUMIFS(Data!$H:$H,Data!$A:$A,AI$95,Data!$B:$B,$Z103,Data!$E:$E,"Non-Biodegradable")/SUMIFS(Data!$G:$G,Data!$A:$A,AI$95,Data!$B:$B,$Z103,Data!$E:$E,"Non-Biodegradable")),0,SUMIFS(Data!$H:$H,Data!$A:$A,AI$95,Data!$B:$B,$Z103,Data!$E:$E,"Non-Biodegradable")/SUMIFS(Data!$G:$G,Data!$A:$A,AI$95,Data!$B:$B,$Z103,Data!$E:$E,"Non-Biodegradable"))</f>
        <v>0.10847606499780413</v>
      </c>
      <c r="AJ103" s="119"/>
      <c r="AK103" s="118">
        <f>IF(ISERROR(SUMIFS(Data!$H:$H,Data!$A:$A,AK$95,Data!$B:$B,$Z103,Data!$E:$E,"Non-Biodegradable")/SUMIFS(Data!$G:$G,Data!$A:$A,AK$95,Data!$B:$B,$Z103,Data!$E:$E,"Non-Biodegradable")),0,SUMIFS(Data!$H:$H,Data!$A:$A,AK$95,Data!$B:$B,$Z103,Data!$E:$E,"Non-Biodegradable")/SUMIFS(Data!$G:$G,Data!$A:$A,AK$95,Data!$B:$B,$Z103,Data!$E:$E,"Non-Biodegradable"))</f>
        <v>0</v>
      </c>
      <c r="AL103" s="119"/>
      <c r="AM103" s="118">
        <f t="shared" si="4"/>
        <v>0.10847606499780413</v>
      </c>
      <c r="AN103" s="142"/>
      <c r="AO103" s="56"/>
      <c r="AP103" s="97" t="s">
        <v>35</v>
      </c>
      <c r="AQ103" s="118">
        <f>IF(ISERROR(SUMIFS(Data!$H:$H,Data!$A:$A,AQ$95,Data!$B:$B,$Z103,Data!$E:$E,"Organic")/SUMIFS(Data!$G:$G,Data!$A:$A,AQ$95,Data!$B:$B,$Z103,Data!$E:$E,"Organic")),0,SUMIFS(Data!$H:$H,Data!$A:$A,AQ$95,Data!$B:$B,$Z103,Data!$E:$E,"Organic")/SUMIFS(Data!$G:$G,Data!$A:$A,AQ$95,Data!$B:$B,$Z103,Data!$E:$E,"Organic"))</f>
        <v>0.3312890812890813</v>
      </c>
      <c r="AR103" s="119"/>
      <c r="AS103" s="118">
        <f>IF(ISERROR(SUMIFS(Data!$H:$H,Data!$A:$A,AS$95,Data!$B:$B,$Z103,Data!$E:$E,"Organic")/SUMIFS(Data!$G:$G,Data!$A:$A,AS$95,Data!$B:$B,$Z103,Data!$E:$E,"Organic")),0,SUMIFS(Data!$H:$H,Data!$A:$A,AS$95,Data!$B:$B,$Z103,Data!$E:$E,"Organic")/SUMIFS(Data!$G:$G,Data!$A:$A,AS$95,Data!$B:$B,$Z103,Data!$E:$E,"Organic"))</f>
        <v>0.12572214580467675</v>
      </c>
      <c r="AT103" s="119"/>
      <c r="AU103" s="118">
        <f t="shared" si="5"/>
        <v>0.20556693548440455</v>
      </c>
      <c r="AV103" s="184"/>
    </row>
    <row r="104" spans="2:48" ht="21" x14ac:dyDescent="0.35">
      <c r="B104" s="182" t="s">
        <v>36</v>
      </c>
      <c r="C104" s="118">
        <f>IF(ISERROR(SUMIFS(Data!$H:$H,Data!$A:$A,C$95,Data!$B:$B,$B104,Data!$E:$E,"Construction")/SUMIFS(Data!$G:$G,Data!$A:$A,C$95,Data!$B:$B,$B104,Data!$E:$E,"Construction")),0,SUMIFS(Data!$H:$H,Data!$A:$A,C$95,Data!$B:$B,$B104,Data!$E:$E,"Construction")/SUMIFS(Data!$G:$G,Data!$A:$A,C$95,Data!$B:$B,$B104,Data!$E:$E,"Construction"))</f>
        <v>0.76774535809018563</v>
      </c>
      <c r="D104" s="119"/>
      <c r="E104" s="118">
        <f>IF(ISERROR(SUMIFS(Data!$H:$H,Data!$A:$A,E$95,Data!$B:$B,$B104,Data!$E:$E,"Construction")/SUMIFS(Data!$G:$G,Data!$A:$A,E$95,Data!$B:$B,$B104,Data!$E:$E,"Construction")),0,SUMIFS(Data!$H:$H,Data!$A:$A,E$95,Data!$B:$B,$B104,Data!$E:$E,"Construction")/SUMIFS(Data!$G:$G,Data!$A:$A,E$95,Data!$B:$B,$B104,Data!$E:$E,"Construction"))</f>
        <v>0.92427914751358131</v>
      </c>
      <c r="F104" s="119"/>
      <c r="G104" s="141">
        <f t="shared" si="0"/>
        <v>-0.15653378942339569</v>
      </c>
      <c r="H104" s="142"/>
      <c r="I104" s="99"/>
      <c r="J104" s="97" t="s">
        <v>36</v>
      </c>
      <c r="K104" s="118">
        <f>IF(ISERROR(SUMIFS(Data!$H:$H,Data!$A:$A,K$95,Data!$B:$B,$J104,Data!$E:$E,"Bio-Hazardous")/SUMIFS(Data!$G:$G,Data!$A:$A,K$95,Data!$B:$B,$J104,Data!$E:$E,"Bio-Hazardous")),0,SUMIFS(Data!$H:$H,Data!$A:$A,K$95,Data!$B:$B,$J104,Data!$E:$E,"Bio-Hazardous")/SUMIFS(Data!$G:$G,Data!$A:$A,K$95,Data!$B:$B,$J104,Data!$E:$E,"Bio-Hazardous"))</f>
        <v>0</v>
      </c>
      <c r="L104" s="119"/>
      <c r="M104" s="145">
        <f>IF(ISERROR(SUMIFS(Data!$H:$H,Data!$A:$A,M$95,Data!$B:$B,$J104,Data!$E:$E,"Bio-Hazardous")/SUMIFS(Data!$G:$G,Data!$A:$A,M$95,Data!$B:$B,$J104,Data!$E:$E,"Bio-Hazardous")),0,SUMIFS(Data!$H:$H,Data!$A:$A,M$95,Data!$B:$B,$J104,Data!$E:$E,"Bio-Hazardous")/SUMIFS(Data!$G:$G,Data!$A:$A,M$95,Data!$B:$B,$J104,Data!$E:$E,"Bio-Hazardous"))</f>
        <v>0</v>
      </c>
      <c r="N104" s="146"/>
      <c r="O104" s="118">
        <f t="shared" si="1"/>
        <v>0</v>
      </c>
      <c r="P104" s="142"/>
      <c r="Q104" s="56"/>
      <c r="R104" s="97" t="s">
        <v>36</v>
      </c>
      <c r="S104" s="118">
        <f>IF(ISERROR(SUMIFS(Data!$H:$H,Data!$A:$A,S$95,Data!$B:$B,$R104,Data!$E:$E,"E-Waste")/SUMIFS(Data!$G:$G,Data!$A:$A,S$95,Data!$B:$B,$R104,Data!$E:$E,"E-Waste")),0,SUMIFS(Data!$H:$H,Data!$A:$A,S$95,Data!$B:$B,$R104,Data!$E:$E,"E-Waste")/SUMIFS(Data!$G:$G,Data!$A:$A,S$95,Data!$B:$B,$R104,Data!$E:$E,"E-Waste"))</f>
        <v>0</v>
      </c>
      <c r="T104" s="119"/>
      <c r="U104" s="145">
        <f>IF(ISERROR(SUMIFS(Data!$H:$H,Data!$A:$A,U$95,Data!$B:$B,$R104,Data!$E:$E,"E-Waste")/SUMIFS(Data!$G:$G,Data!$A:$A,U$95,Data!$B:$B,$R104,Data!$E:$E,"E-Waste")),0,SUMIFS(Data!$H:$H,Data!$A:$A,U$95,Data!$B:$B,$R104,Data!$E:$E,"E-Waste")/SUMIFS(Data!$G:$G,Data!$A:$A,U$95,Data!$B:$B,$R104,Data!$E:$E,"E-Waste"))</f>
        <v>0</v>
      </c>
      <c r="V104" s="146"/>
      <c r="W104" s="118">
        <f t="shared" si="2"/>
        <v>0</v>
      </c>
      <c r="X104" s="142"/>
      <c r="Y104" s="99"/>
      <c r="Z104" s="97" t="s">
        <v>36</v>
      </c>
      <c r="AA104" s="118">
        <f>IF(ISERROR(SUMIFS(Data!$H:$H,Data!$A:$A,AA$95,Data!$B:$B,$Z104,Data!$E:$E,"Industry")/SUMIFS(Data!$G:$G,Data!$A:$A,AA$95,Data!$B:$B,$Z104,Data!$E:$E,"Industry")),0,SUMIFS(Data!$H:$H,Data!$A:$A,AA$95,Data!$B:$B,$Z104,Data!$E:$E,"Industry")/SUMIFS(Data!$G:$G,Data!$A:$A,AA$95,Data!$B:$B,$Z104,Data!$E:$E,"Industry"))</f>
        <v>0</v>
      </c>
      <c r="AB104" s="119"/>
      <c r="AC104" s="145">
        <f>IF(ISERROR(SUMIFS(Data!$H:$H,Data!$A:$A,AC$95,Data!$B:$B,$Z104,Data!$E:$E,"Industry")/SUMIFS(Data!$G:$G,Data!$A:$A,AC$95,Data!$B:$B,$Z104,Data!$E:$E,"Industry")),0,SUMIFS(Data!$H:$H,Data!$A:$A,AC$95,Data!$B:$B,$Z104,Data!$E:$E,"Industry")/SUMIFS(Data!$G:$G,Data!$A:$A,AC$95,Data!$B:$B,$Z104,Data!$E:$E,"Industry"))</f>
        <v>0</v>
      </c>
      <c r="AD104" s="146"/>
      <c r="AE104" s="118">
        <f t="shared" si="3"/>
        <v>0</v>
      </c>
      <c r="AF104" s="142"/>
      <c r="AG104" s="56"/>
      <c r="AH104" s="97" t="s">
        <v>36</v>
      </c>
      <c r="AI104" s="118">
        <f>IF(ISERROR(SUMIFS(Data!$H:$H,Data!$A:$A,AI$95,Data!$B:$B,$Z104,Data!$E:$E,"Non-Biodegradable")/SUMIFS(Data!$G:$G,Data!$A:$A,AI$95,Data!$B:$B,$Z104,Data!$E:$E,"Non-Biodegradable")),0,SUMIFS(Data!$H:$H,Data!$A:$A,AI$95,Data!$B:$B,$Z104,Data!$E:$E,"Non-Biodegradable")/SUMIFS(Data!$G:$G,Data!$A:$A,AI$95,Data!$B:$B,$Z104,Data!$E:$E,"Non-Biodegradable"))</f>
        <v>0</v>
      </c>
      <c r="AJ104" s="119"/>
      <c r="AK104" s="145">
        <f>IF(ISERROR(SUMIFS(Data!$H:$H,Data!$A:$A,AK$95,Data!$B:$B,$Z104,Data!$E:$E,"Non-Biodegradable")/SUMIFS(Data!$G:$G,Data!$A:$A,AK$95,Data!$B:$B,$Z104,Data!$E:$E,"Non-Biodegradable")),0,SUMIFS(Data!$H:$H,Data!$A:$A,AK$95,Data!$B:$B,$Z104,Data!$E:$E,"Non-Biodegradable")/SUMIFS(Data!$G:$G,Data!$A:$A,AK$95,Data!$B:$B,$Z104,Data!$E:$E,"Non-Biodegradable"))</f>
        <v>8.7530846276672958E-2</v>
      </c>
      <c r="AL104" s="146"/>
      <c r="AM104" s="118">
        <f t="shared" si="4"/>
        <v>-8.7530846276672958E-2</v>
      </c>
      <c r="AN104" s="142"/>
      <c r="AO104" s="56"/>
      <c r="AP104" s="97" t="s">
        <v>36</v>
      </c>
      <c r="AQ104" s="118">
        <f>IF(ISERROR(SUMIFS(Data!$H:$H,Data!$A:$A,AQ$95,Data!$B:$B,$Z104,Data!$E:$E,"Organic")/SUMIFS(Data!$G:$G,Data!$A:$A,AQ$95,Data!$B:$B,$Z104,Data!$E:$E,"Organic")),0,SUMIFS(Data!$H:$H,Data!$A:$A,AQ$95,Data!$B:$B,$Z104,Data!$E:$E,"Organic")/SUMIFS(Data!$G:$G,Data!$A:$A,AQ$95,Data!$B:$B,$Z104,Data!$E:$E,"Organic"))</f>
        <v>0.56343612334801763</v>
      </c>
      <c r="AR104" s="119"/>
      <c r="AS104" s="145">
        <f>IF(ISERROR(SUMIFS(Data!$H:$H,Data!$A:$A,AS$95,Data!$B:$B,$Z104,Data!$E:$E,"Organic")/SUMIFS(Data!$G:$G,Data!$A:$A,AS$95,Data!$B:$B,$Z104,Data!$E:$E,"Organic")),0,SUMIFS(Data!$H:$H,Data!$A:$A,AS$95,Data!$B:$B,$Z104,Data!$E:$E,"Organic")/SUMIFS(Data!$G:$G,Data!$A:$A,AS$95,Data!$B:$B,$Z104,Data!$E:$E,"Organic"))</f>
        <v>0.46397053714126885</v>
      </c>
      <c r="AT104" s="146"/>
      <c r="AU104" s="118">
        <f t="shared" si="5"/>
        <v>9.9465586206748779E-2</v>
      </c>
      <c r="AV104" s="184"/>
    </row>
    <row r="105" spans="2:48" ht="21" x14ac:dyDescent="0.35">
      <c r="B105" s="182" t="s">
        <v>37</v>
      </c>
      <c r="C105" s="118">
        <f>IF(ISERROR(SUMIFS(Data!$H:$H,Data!$A:$A,C$95,Data!$B:$B,$B105,Data!$E:$E,"Construction")/SUMIFS(Data!$G:$G,Data!$A:$A,C$95,Data!$B:$B,$B105,Data!$E:$E,"Construction")),0,SUMIFS(Data!$H:$H,Data!$A:$A,C$95,Data!$B:$B,$B105,Data!$E:$E,"Construction")/SUMIFS(Data!$G:$G,Data!$A:$A,C$95,Data!$B:$B,$B105,Data!$E:$E,"Construction"))</f>
        <v>0.82623705408515535</v>
      </c>
      <c r="D105" s="119"/>
      <c r="E105" s="118">
        <f>IF(ISERROR(SUMIFS(Data!$H:$H,Data!$A:$A,E$95,Data!$B:$B,$B105,Data!$E:$E,"Construction")/SUMIFS(Data!$G:$G,Data!$A:$A,E$95,Data!$B:$B,$B105,Data!$E:$E,"Construction")),0,SUMIFS(Data!$H:$H,Data!$A:$A,E$95,Data!$B:$B,$B105,Data!$E:$E,"Construction")/SUMIFS(Data!$G:$G,Data!$A:$A,E$95,Data!$B:$B,$B105,Data!$E:$E,"Construction"))</f>
        <v>0</v>
      </c>
      <c r="F105" s="119"/>
      <c r="G105" s="141">
        <f t="shared" si="0"/>
        <v>0.82623705408515535</v>
      </c>
      <c r="H105" s="142"/>
      <c r="I105" s="99"/>
      <c r="J105" s="97" t="s">
        <v>37</v>
      </c>
      <c r="K105" s="118">
        <f>IF(ISERROR(SUMIFS(Data!$H:$H,Data!$A:$A,K$95,Data!$B:$B,$J105,Data!$E:$E,"Bio-Hazardous")/SUMIFS(Data!$G:$G,Data!$A:$A,K$95,Data!$B:$B,$J105,Data!$E:$E,"Bio-Hazardous")),0,SUMIFS(Data!$H:$H,Data!$A:$A,K$95,Data!$B:$B,$J105,Data!$E:$E,"Bio-Hazardous")/SUMIFS(Data!$G:$G,Data!$A:$A,K$95,Data!$B:$B,$J105,Data!$E:$E,"Bio-Hazardous"))</f>
        <v>0.48979591836734693</v>
      </c>
      <c r="L105" s="119"/>
      <c r="M105" s="118">
        <f>IF(ISERROR(SUMIFS(Data!$H:$H,Data!$A:$A,M$95,Data!$B:$B,$J105,Data!$E:$E,"Bio-Hazardous")/SUMIFS(Data!$G:$G,Data!$A:$A,M$95,Data!$B:$B,$J105,Data!$E:$E,"Bio-Hazardous")),0,SUMIFS(Data!$H:$H,Data!$A:$A,M$95,Data!$B:$B,$J105,Data!$E:$E,"Bio-Hazardous")/SUMIFS(Data!$G:$G,Data!$A:$A,M$95,Data!$B:$B,$J105,Data!$E:$E,"Bio-Hazardous"))</f>
        <v>0</v>
      </c>
      <c r="N105" s="119"/>
      <c r="O105" s="118">
        <f t="shared" si="1"/>
        <v>0.48979591836734693</v>
      </c>
      <c r="P105" s="142"/>
      <c r="Q105" s="56"/>
      <c r="R105" s="97" t="s">
        <v>37</v>
      </c>
      <c r="S105" s="118">
        <f>IF(ISERROR(SUMIFS(Data!$H:$H,Data!$A:$A,S$95,Data!$B:$B,$R105,Data!$E:$E,"E-Waste")/SUMIFS(Data!$G:$G,Data!$A:$A,S$95,Data!$B:$B,$R105,Data!$E:$E,"E-Waste")),0,SUMIFS(Data!$H:$H,Data!$A:$A,S$95,Data!$B:$B,$R105,Data!$E:$E,"E-Waste")/SUMIFS(Data!$G:$G,Data!$A:$A,S$95,Data!$B:$B,$R105,Data!$E:$E,"E-Waste"))</f>
        <v>0</v>
      </c>
      <c r="T105" s="119"/>
      <c r="U105" s="118">
        <f>IF(ISERROR(SUMIFS(Data!$H:$H,Data!$A:$A,U$95,Data!$B:$B,$R105,Data!$E:$E,"E-Waste")/SUMIFS(Data!$G:$G,Data!$A:$A,U$95,Data!$B:$B,$R105,Data!$E:$E,"E-Waste")),0,SUMIFS(Data!$H:$H,Data!$A:$A,U$95,Data!$B:$B,$R105,Data!$E:$E,"E-Waste")/SUMIFS(Data!$G:$G,Data!$A:$A,U$95,Data!$B:$B,$R105,Data!$E:$E,"E-Waste"))</f>
        <v>0</v>
      </c>
      <c r="V105" s="119"/>
      <c r="W105" s="118">
        <f t="shared" si="2"/>
        <v>0</v>
      </c>
      <c r="X105" s="142"/>
      <c r="Y105" s="99"/>
      <c r="Z105" s="97" t="s">
        <v>37</v>
      </c>
      <c r="AA105" s="118">
        <f>IF(ISERROR(SUMIFS(Data!$H:$H,Data!$A:$A,AA$95,Data!$B:$B,$Z105,Data!$E:$E,"Industry")/SUMIFS(Data!$G:$G,Data!$A:$A,AA$95,Data!$B:$B,$Z105,Data!$E:$E,"Industry")),0,SUMIFS(Data!$H:$H,Data!$A:$A,AA$95,Data!$B:$B,$Z105,Data!$E:$E,"Industry")/SUMIFS(Data!$G:$G,Data!$A:$A,AA$95,Data!$B:$B,$Z105,Data!$E:$E,"Industry"))</f>
        <v>0.60846560846560849</v>
      </c>
      <c r="AB105" s="119"/>
      <c r="AC105" s="118">
        <f>IF(ISERROR(SUMIFS(Data!$H:$H,Data!$A:$A,AC$95,Data!$B:$B,$Z105,Data!$E:$E,"Industry")/SUMIFS(Data!$G:$G,Data!$A:$A,AC$95,Data!$B:$B,$Z105,Data!$E:$E,"Industry")),0,SUMIFS(Data!$H:$H,Data!$A:$A,AC$95,Data!$B:$B,$Z105,Data!$E:$E,"Industry")/SUMIFS(Data!$G:$G,Data!$A:$A,AC$95,Data!$B:$B,$Z105,Data!$E:$E,"Industry"))</f>
        <v>0.81945071868583164</v>
      </c>
      <c r="AD105" s="119"/>
      <c r="AE105" s="118">
        <f t="shared" si="3"/>
        <v>-0.21098511022022315</v>
      </c>
      <c r="AF105" s="142"/>
      <c r="AG105" s="56"/>
      <c r="AH105" s="97" t="s">
        <v>37</v>
      </c>
      <c r="AI105" s="118">
        <f>IF(ISERROR(SUMIFS(Data!$H:$H,Data!$A:$A,AI$95,Data!$B:$B,$Z105,Data!$E:$E,"Non-Biodegradable")/SUMIFS(Data!$G:$G,Data!$A:$A,AI$95,Data!$B:$B,$Z105,Data!$E:$E,"Non-Biodegradable")),0,SUMIFS(Data!$H:$H,Data!$A:$A,AI$95,Data!$B:$B,$Z105,Data!$E:$E,"Non-Biodegradable")/SUMIFS(Data!$G:$G,Data!$A:$A,AI$95,Data!$B:$B,$Z105,Data!$E:$E,"Non-Biodegradable"))</f>
        <v>0</v>
      </c>
      <c r="AJ105" s="119"/>
      <c r="AK105" s="118">
        <f>IF(ISERROR(SUMIFS(Data!$H:$H,Data!$A:$A,AK$95,Data!$B:$B,$Z105,Data!$E:$E,"Non-Biodegradable")/SUMIFS(Data!$G:$G,Data!$A:$A,AK$95,Data!$B:$B,$Z105,Data!$E:$E,"Non-Biodegradable")),0,SUMIFS(Data!$H:$H,Data!$A:$A,AK$95,Data!$B:$B,$Z105,Data!$E:$E,"Non-Biodegradable")/SUMIFS(Data!$G:$G,Data!$A:$A,AK$95,Data!$B:$B,$Z105,Data!$E:$E,"Non-Biodegradable"))</f>
        <v>0</v>
      </c>
      <c r="AL105" s="119"/>
      <c r="AM105" s="118">
        <f t="shared" si="4"/>
        <v>0</v>
      </c>
      <c r="AN105" s="142"/>
      <c r="AO105" s="56"/>
      <c r="AP105" s="97" t="s">
        <v>37</v>
      </c>
      <c r="AQ105" s="118">
        <f>IF(ISERROR(SUMIFS(Data!$H:$H,Data!$A:$A,AQ$95,Data!$B:$B,$Z105,Data!$E:$E,"Organic")/SUMIFS(Data!$G:$G,Data!$A:$A,AQ$95,Data!$B:$B,$Z105,Data!$E:$E,"Organic")),0,SUMIFS(Data!$H:$H,Data!$A:$A,AQ$95,Data!$B:$B,$Z105,Data!$E:$E,"Organic")/SUMIFS(Data!$G:$G,Data!$A:$A,AQ$95,Data!$B:$B,$Z105,Data!$E:$E,"Organic"))</f>
        <v>4.3668122270742356E-2</v>
      </c>
      <c r="AR105" s="119"/>
      <c r="AS105" s="118">
        <f>IF(ISERROR(SUMIFS(Data!$H:$H,Data!$A:$A,AS$95,Data!$B:$B,$Z105,Data!$E:$E,"Organic")/SUMIFS(Data!$G:$G,Data!$A:$A,AS$95,Data!$B:$B,$Z105,Data!$E:$E,"Organic")),0,SUMIFS(Data!$H:$H,Data!$A:$A,AS$95,Data!$B:$B,$Z105,Data!$E:$E,"Organic")/SUMIFS(Data!$G:$G,Data!$A:$A,AS$95,Data!$B:$B,$Z105,Data!$E:$E,"Organic"))</f>
        <v>0</v>
      </c>
      <c r="AT105" s="119"/>
      <c r="AU105" s="118">
        <f t="shared" si="5"/>
        <v>4.3668122270742356E-2</v>
      </c>
      <c r="AV105" s="184"/>
    </row>
    <row r="106" spans="2:48" ht="21" x14ac:dyDescent="0.35">
      <c r="B106" s="182" t="s">
        <v>38</v>
      </c>
      <c r="C106" s="118">
        <f>IF(ISERROR(SUMIFS(Data!$H:$H,Data!$A:$A,C$95,Data!$B:$B,$B106,Data!$E:$E,"Construction")/SUMIFS(Data!$G:$G,Data!$A:$A,C$95,Data!$B:$B,$B106,Data!$E:$E,"Construction")),0,SUMIFS(Data!$H:$H,Data!$A:$A,C$95,Data!$B:$B,$B106,Data!$E:$E,"Construction")/SUMIFS(Data!$G:$G,Data!$A:$A,C$95,Data!$B:$B,$B106,Data!$E:$E,"Construction"))</f>
        <v>0.69008329404369007</v>
      </c>
      <c r="D106" s="119"/>
      <c r="E106" s="118">
        <f>IF(ISERROR(SUMIFS(Data!$H:$H,Data!$A:$A,E$95,Data!$B:$B,$B106,Data!$E:$E,"Construction")/SUMIFS(Data!$G:$G,Data!$A:$A,E$95,Data!$B:$B,$B106,Data!$E:$E,"Construction")),0,SUMIFS(Data!$H:$H,Data!$A:$A,E$95,Data!$B:$B,$B106,Data!$E:$E,"Construction")/SUMIFS(Data!$G:$G,Data!$A:$A,E$95,Data!$B:$B,$B106,Data!$E:$E,"Construction"))</f>
        <v>0.33289308097736026</v>
      </c>
      <c r="F106" s="119"/>
      <c r="G106" s="141">
        <f t="shared" si="0"/>
        <v>0.35719021306632981</v>
      </c>
      <c r="H106" s="142"/>
      <c r="I106" s="99"/>
      <c r="J106" s="97" t="s">
        <v>38</v>
      </c>
      <c r="K106" s="118">
        <f>IF(ISERROR(SUMIFS(Data!$H:$H,Data!$A:$A,K$95,Data!$B:$B,$J106,Data!$E:$E,"Bio-Hazardous")/SUMIFS(Data!$G:$G,Data!$A:$A,K$95,Data!$B:$B,$J106,Data!$E:$E,"Bio-Hazardous")),0,SUMIFS(Data!$H:$H,Data!$A:$A,K$95,Data!$B:$B,$J106,Data!$E:$E,"Bio-Hazardous")/SUMIFS(Data!$G:$G,Data!$A:$A,K$95,Data!$B:$B,$J106,Data!$E:$E,"Bio-Hazardous"))</f>
        <v>0</v>
      </c>
      <c r="L106" s="119"/>
      <c r="M106" s="118">
        <f>IF(ISERROR(SUMIFS(Data!$H:$H,Data!$A:$A,M$95,Data!$B:$B,$J106,Data!$E:$E,"Bio-Hazardous")/SUMIFS(Data!$G:$G,Data!$A:$A,M$95,Data!$B:$B,$J106,Data!$E:$E,"Bio-Hazardous")),0,SUMIFS(Data!$H:$H,Data!$A:$A,M$95,Data!$B:$B,$J106,Data!$E:$E,"Bio-Hazardous")/SUMIFS(Data!$G:$G,Data!$A:$A,M$95,Data!$B:$B,$J106,Data!$E:$E,"Bio-Hazardous"))</f>
        <v>0.82743362831858402</v>
      </c>
      <c r="N106" s="119"/>
      <c r="O106" s="118">
        <f t="shared" si="1"/>
        <v>-0.82743362831858402</v>
      </c>
      <c r="P106" s="142"/>
      <c r="Q106" s="56"/>
      <c r="R106" s="97" t="s">
        <v>38</v>
      </c>
      <c r="S106" s="118">
        <f>IF(ISERROR(SUMIFS(Data!$H:$H,Data!$A:$A,S$95,Data!$B:$B,$R106,Data!$E:$E,"E-Waste")/SUMIFS(Data!$G:$G,Data!$A:$A,S$95,Data!$B:$B,$R106,Data!$E:$E,"E-Waste")),0,SUMIFS(Data!$H:$H,Data!$A:$A,S$95,Data!$B:$B,$R106,Data!$E:$E,"E-Waste")/SUMIFS(Data!$G:$G,Data!$A:$A,S$95,Data!$B:$B,$R106,Data!$E:$E,"E-Waste"))</f>
        <v>9.6406660823838738E-2</v>
      </c>
      <c r="T106" s="119"/>
      <c r="U106" s="118">
        <f>IF(ISERROR(SUMIFS(Data!$H:$H,Data!$A:$A,U$95,Data!$B:$B,$R106,Data!$E:$E,"E-Waste")/SUMIFS(Data!$G:$G,Data!$A:$A,U$95,Data!$B:$B,$R106,Data!$E:$E,"E-Waste")),0,SUMIFS(Data!$H:$H,Data!$A:$A,U$95,Data!$B:$B,$R106,Data!$E:$E,"E-Waste")/SUMIFS(Data!$G:$G,Data!$A:$A,U$95,Data!$B:$B,$R106,Data!$E:$E,"E-Waste"))</f>
        <v>0</v>
      </c>
      <c r="V106" s="119"/>
      <c r="W106" s="118">
        <f t="shared" si="2"/>
        <v>9.6406660823838738E-2</v>
      </c>
      <c r="X106" s="142"/>
      <c r="Y106" s="99"/>
      <c r="Z106" s="97" t="s">
        <v>38</v>
      </c>
      <c r="AA106" s="118">
        <f>IF(ISERROR(SUMIFS(Data!$H:$H,Data!$A:$A,AA$95,Data!$B:$B,$Z106,Data!$E:$E,"Industry")/SUMIFS(Data!$G:$G,Data!$A:$A,AA$95,Data!$B:$B,$Z106,Data!$E:$E,"Industry")),0,SUMIFS(Data!$H:$H,Data!$A:$A,AA$95,Data!$B:$B,$Z106,Data!$E:$E,"Industry")/SUMIFS(Data!$G:$G,Data!$A:$A,AA$95,Data!$B:$B,$Z106,Data!$E:$E,"Industry"))</f>
        <v>0</v>
      </c>
      <c r="AB106" s="119"/>
      <c r="AC106" s="118">
        <f>IF(ISERROR(SUMIFS(Data!$H:$H,Data!$A:$A,AC$95,Data!$B:$B,$Z106,Data!$E:$E,"Industry")/SUMIFS(Data!$G:$G,Data!$A:$A,AC$95,Data!$B:$B,$Z106,Data!$E:$E,"Industry")),0,SUMIFS(Data!$H:$H,Data!$A:$A,AC$95,Data!$B:$B,$Z106,Data!$E:$E,"Industry")/SUMIFS(Data!$G:$G,Data!$A:$A,AC$95,Data!$B:$B,$Z106,Data!$E:$E,"Industry"))</f>
        <v>0</v>
      </c>
      <c r="AD106" s="119"/>
      <c r="AE106" s="118">
        <f t="shared" si="3"/>
        <v>0</v>
      </c>
      <c r="AF106" s="142"/>
      <c r="AG106" s="56"/>
      <c r="AH106" s="97" t="s">
        <v>38</v>
      </c>
      <c r="AI106" s="118">
        <f>IF(ISERROR(SUMIFS(Data!$H:$H,Data!$A:$A,AI$95,Data!$B:$B,$Z106,Data!$E:$E,"Non-Biodegradable")/SUMIFS(Data!$G:$G,Data!$A:$A,AI$95,Data!$B:$B,$Z106,Data!$E:$E,"Non-Biodegradable")),0,SUMIFS(Data!$H:$H,Data!$A:$A,AI$95,Data!$B:$B,$Z106,Data!$E:$E,"Non-Biodegradable")/SUMIFS(Data!$G:$G,Data!$A:$A,AI$95,Data!$B:$B,$Z106,Data!$E:$E,"Non-Biodegradable"))</f>
        <v>6.7425418175547508E-2</v>
      </c>
      <c r="AJ106" s="119"/>
      <c r="AK106" s="118">
        <f>IF(ISERROR(SUMIFS(Data!$H:$H,Data!$A:$A,AK$95,Data!$B:$B,$Z106,Data!$E:$E,"Non-Biodegradable")/SUMIFS(Data!$G:$G,Data!$A:$A,AK$95,Data!$B:$B,$Z106,Data!$E:$E,"Non-Biodegradable")),0,SUMIFS(Data!$H:$H,Data!$A:$A,AK$95,Data!$B:$B,$Z106,Data!$E:$E,"Non-Biodegradable")/SUMIFS(Data!$G:$G,Data!$A:$A,AK$95,Data!$B:$B,$Z106,Data!$E:$E,"Non-Biodegradable"))</f>
        <v>0</v>
      </c>
      <c r="AL106" s="119"/>
      <c r="AM106" s="118">
        <f t="shared" si="4"/>
        <v>6.7425418175547508E-2</v>
      </c>
      <c r="AN106" s="142"/>
      <c r="AO106" s="56"/>
      <c r="AP106" s="97" t="s">
        <v>38</v>
      </c>
      <c r="AQ106" s="118">
        <f>IF(ISERROR(SUMIFS(Data!$H:$H,Data!$A:$A,AQ$95,Data!$B:$B,$Z106,Data!$E:$E,"Organic")/SUMIFS(Data!$G:$G,Data!$A:$A,AQ$95,Data!$B:$B,$Z106,Data!$E:$E,"Organic")),0,SUMIFS(Data!$H:$H,Data!$A:$A,AQ$95,Data!$B:$B,$Z106,Data!$E:$E,"Organic")/SUMIFS(Data!$G:$G,Data!$A:$A,AQ$95,Data!$B:$B,$Z106,Data!$E:$E,"Organic"))</f>
        <v>0.31920714396324784</v>
      </c>
      <c r="AR106" s="119"/>
      <c r="AS106" s="118">
        <f>IF(ISERROR(SUMIFS(Data!$H:$H,Data!$A:$A,AS$95,Data!$B:$B,$Z106,Data!$E:$E,"Organic")/SUMIFS(Data!$G:$G,Data!$A:$A,AS$95,Data!$B:$B,$Z106,Data!$E:$E,"Organic")),0,SUMIFS(Data!$H:$H,Data!$A:$A,AS$95,Data!$B:$B,$Z106,Data!$E:$E,"Organic")/SUMIFS(Data!$G:$G,Data!$A:$A,AS$95,Data!$B:$B,$Z106,Data!$E:$E,"Organic"))</f>
        <v>0.35533099608166635</v>
      </c>
      <c r="AT106" s="119"/>
      <c r="AU106" s="118">
        <f t="shared" si="5"/>
        <v>-3.6123852118418509E-2</v>
      </c>
      <c r="AV106" s="184"/>
    </row>
    <row r="107" spans="2:48" ht="21" x14ac:dyDescent="0.35">
      <c r="B107" s="182" t="s">
        <v>39</v>
      </c>
      <c r="C107" s="118">
        <f>IF(ISERROR(SUMIFS(Data!$H:$H,Data!$A:$A,C$95,Data!$B:$B,$B107,Data!$E:$E,"Construction")/SUMIFS(Data!$G:$G,Data!$A:$A,C$95,Data!$B:$B,$B107,Data!$E:$E,"Construction")),0,SUMIFS(Data!$H:$H,Data!$A:$A,C$95,Data!$B:$B,$B107,Data!$E:$E,"Construction")/SUMIFS(Data!$G:$G,Data!$A:$A,C$95,Data!$B:$B,$B107,Data!$E:$E,"Construction"))</f>
        <v>0.9202608878602988</v>
      </c>
      <c r="D107" s="119"/>
      <c r="E107" s="118">
        <f>IF(ISERROR(SUMIFS(Data!$H:$H,Data!$A:$A,E$95,Data!$B:$B,$B107,Data!$E:$E,"Construction")/SUMIFS(Data!$G:$G,Data!$A:$A,E$95,Data!$B:$B,$B107,Data!$E:$E,"Construction")),0,SUMIFS(Data!$H:$H,Data!$A:$A,E$95,Data!$B:$B,$B107,Data!$E:$E,"Construction")/SUMIFS(Data!$G:$G,Data!$A:$A,E$95,Data!$B:$B,$B107,Data!$E:$E,"Construction"))</f>
        <v>0.92349726775956287</v>
      </c>
      <c r="F107" s="119"/>
      <c r="G107" s="141">
        <f t="shared" si="0"/>
        <v>-3.2363798992640636E-3</v>
      </c>
      <c r="H107" s="142"/>
      <c r="I107" s="99"/>
      <c r="J107" s="97" t="s">
        <v>39</v>
      </c>
      <c r="K107" s="118">
        <f>IF(ISERROR(SUMIFS(Data!$H:$H,Data!$A:$A,K$95,Data!$B:$B,$J107,Data!$E:$E,"Bio-Hazardous")/SUMIFS(Data!$G:$G,Data!$A:$A,K$95,Data!$B:$B,$J107,Data!$E:$E,"Bio-Hazardous")),0,SUMIFS(Data!$H:$H,Data!$A:$A,K$95,Data!$B:$B,$J107,Data!$E:$E,"Bio-Hazardous")/SUMIFS(Data!$G:$G,Data!$A:$A,K$95,Data!$B:$B,$J107,Data!$E:$E,"Bio-Hazardous"))</f>
        <v>0</v>
      </c>
      <c r="L107" s="119"/>
      <c r="M107" s="118">
        <f>IF(ISERROR(SUMIFS(Data!$H:$H,Data!$A:$A,M$95,Data!$B:$B,$J107,Data!$E:$E,"Bio-Hazardous")/SUMIFS(Data!$G:$G,Data!$A:$A,M$95,Data!$B:$B,$J107,Data!$E:$E,"Bio-Hazardous")),0,SUMIFS(Data!$H:$H,Data!$A:$A,M$95,Data!$B:$B,$J107,Data!$E:$E,"Bio-Hazardous")/SUMIFS(Data!$G:$G,Data!$A:$A,M$95,Data!$B:$B,$J107,Data!$E:$E,"Bio-Hazardous"))</f>
        <v>0</v>
      </c>
      <c r="N107" s="119"/>
      <c r="O107" s="118">
        <f t="shared" si="1"/>
        <v>0</v>
      </c>
      <c r="P107" s="142"/>
      <c r="Q107" s="56"/>
      <c r="R107" s="97" t="s">
        <v>39</v>
      </c>
      <c r="S107" s="118">
        <f>IF(ISERROR(SUMIFS(Data!$H:$H,Data!$A:$A,S$95,Data!$B:$B,$R107,Data!$E:$E,"E-Waste")/SUMIFS(Data!$G:$G,Data!$A:$A,S$95,Data!$B:$B,$R107,Data!$E:$E,"E-Waste")),0,SUMIFS(Data!$H:$H,Data!$A:$A,S$95,Data!$B:$B,$R107,Data!$E:$E,"E-Waste")/SUMIFS(Data!$G:$G,Data!$A:$A,S$95,Data!$B:$B,$R107,Data!$E:$E,"E-Waste"))</f>
        <v>0</v>
      </c>
      <c r="T107" s="119"/>
      <c r="U107" s="118">
        <f>IF(ISERROR(SUMIFS(Data!$H:$H,Data!$A:$A,U$95,Data!$B:$B,$R107,Data!$E:$E,"E-Waste")/SUMIFS(Data!$G:$G,Data!$A:$A,U$95,Data!$B:$B,$R107,Data!$E:$E,"E-Waste")),0,SUMIFS(Data!$H:$H,Data!$A:$A,U$95,Data!$B:$B,$R107,Data!$E:$E,"E-Waste")/SUMIFS(Data!$G:$G,Data!$A:$A,U$95,Data!$B:$B,$R107,Data!$E:$E,"E-Waste"))</f>
        <v>0</v>
      </c>
      <c r="V107" s="119"/>
      <c r="W107" s="118">
        <f t="shared" si="2"/>
        <v>0</v>
      </c>
      <c r="X107" s="142"/>
      <c r="Y107" s="99"/>
      <c r="Z107" s="97" t="s">
        <v>39</v>
      </c>
      <c r="AA107" s="118">
        <f>IF(ISERROR(SUMIFS(Data!$H:$H,Data!$A:$A,AA$95,Data!$B:$B,$Z107,Data!$E:$E,"Industry")/SUMIFS(Data!$G:$G,Data!$A:$A,AA$95,Data!$B:$B,$Z107,Data!$E:$E,"Industry")),0,SUMIFS(Data!$H:$H,Data!$A:$A,AA$95,Data!$B:$B,$Z107,Data!$E:$E,"Industry")/SUMIFS(Data!$G:$G,Data!$A:$A,AA$95,Data!$B:$B,$Z107,Data!$E:$E,"Industry"))</f>
        <v>0.68377293577981646</v>
      </c>
      <c r="AB107" s="119"/>
      <c r="AC107" s="118">
        <f>IF(ISERROR(SUMIFS(Data!$H:$H,Data!$A:$A,AC$95,Data!$B:$B,$Z107,Data!$E:$E,"Industry")/SUMIFS(Data!$G:$G,Data!$A:$A,AC$95,Data!$B:$B,$Z107,Data!$E:$E,"Industry")),0,SUMIFS(Data!$H:$H,Data!$A:$A,AC$95,Data!$B:$B,$Z107,Data!$E:$E,"Industry")/SUMIFS(Data!$G:$G,Data!$A:$A,AC$95,Data!$B:$B,$Z107,Data!$E:$E,"Industry"))</f>
        <v>0</v>
      </c>
      <c r="AD107" s="119"/>
      <c r="AE107" s="118">
        <f t="shared" si="3"/>
        <v>0.68377293577981646</v>
      </c>
      <c r="AF107" s="142"/>
      <c r="AG107" s="56"/>
      <c r="AH107" s="97" t="s">
        <v>39</v>
      </c>
      <c r="AI107" s="118">
        <f>IF(ISERROR(SUMIFS(Data!$H:$H,Data!$A:$A,AI$95,Data!$B:$B,$Z107,Data!$E:$E,"Non-Biodegradable")/SUMIFS(Data!$G:$G,Data!$A:$A,AI$95,Data!$B:$B,$Z107,Data!$E:$E,"Non-Biodegradable")),0,SUMIFS(Data!$H:$H,Data!$A:$A,AI$95,Data!$B:$B,$Z107,Data!$E:$E,"Non-Biodegradable")/SUMIFS(Data!$G:$G,Data!$A:$A,AI$95,Data!$B:$B,$Z107,Data!$E:$E,"Non-Biodegradable"))</f>
        <v>0</v>
      </c>
      <c r="AJ107" s="119"/>
      <c r="AK107" s="118">
        <f>IF(ISERROR(SUMIFS(Data!$H:$H,Data!$A:$A,AK$95,Data!$B:$B,$Z107,Data!$E:$E,"Non-Biodegradable")/SUMIFS(Data!$G:$G,Data!$A:$A,AK$95,Data!$B:$B,$Z107,Data!$E:$E,"Non-Biodegradable")),0,SUMIFS(Data!$H:$H,Data!$A:$A,AK$95,Data!$B:$B,$Z107,Data!$E:$E,"Non-Biodegradable")/SUMIFS(Data!$G:$G,Data!$A:$A,AK$95,Data!$B:$B,$Z107,Data!$E:$E,"Non-Biodegradable"))</f>
        <v>8.942139099941554E-2</v>
      </c>
      <c r="AL107" s="119"/>
      <c r="AM107" s="118">
        <f t="shared" si="4"/>
        <v>-8.942139099941554E-2</v>
      </c>
      <c r="AN107" s="142"/>
      <c r="AO107" s="56"/>
      <c r="AP107" s="97" t="s">
        <v>39</v>
      </c>
      <c r="AQ107" s="118">
        <f>IF(ISERROR(SUMIFS(Data!$H:$H,Data!$A:$A,AQ$95,Data!$B:$B,$Z107,Data!$E:$E,"Organic")/SUMIFS(Data!$G:$G,Data!$A:$A,AQ$95,Data!$B:$B,$Z107,Data!$E:$E,"Organic")),0,SUMIFS(Data!$H:$H,Data!$A:$A,AQ$95,Data!$B:$B,$Z107,Data!$E:$E,"Organic")/SUMIFS(Data!$G:$G,Data!$A:$A,AQ$95,Data!$B:$B,$Z107,Data!$E:$E,"Organic"))</f>
        <v>0</v>
      </c>
      <c r="AR107" s="119"/>
      <c r="AS107" s="118">
        <f>IF(ISERROR(SUMIFS(Data!$H:$H,Data!$A:$A,AS$95,Data!$B:$B,$Z107,Data!$E:$E,"Organic")/SUMIFS(Data!$G:$G,Data!$A:$A,AS$95,Data!$B:$B,$Z107,Data!$E:$E,"Organic")),0,SUMIFS(Data!$H:$H,Data!$A:$A,AS$95,Data!$B:$B,$Z107,Data!$E:$E,"Organic")/SUMIFS(Data!$G:$G,Data!$A:$A,AS$95,Data!$B:$B,$Z107,Data!$E:$E,"Organic"))</f>
        <v>0.41866550370693417</v>
      </c>
      <c r="AT107" s="119"/>
      <c r="AU107" s="118">
        <f t="shared" si="5"/>
        <v>-0.41866550370693417</v>
      </c>
      <c r="AV107" s="184"/>
    </row>
    <row r="108" spans="2:48" ht="21.75" thickBot="1" x14ac:dyDescent="0.4">
      <c r="B108" s="185" t="s">
        <v>40</v>
      </c>
      <c r="C108" s="113">
        <f>IF(ISERROR(SUMIFS(Data!$H:$H,Data!$A:$A,C$95,Data!$B:$B,$B108,Data!$E:$E,"Construction")/SUMIFS(Data!$G:$G,Data!$A:$A,C$95,Data!$B:$B,$B108,Data!$E:$E,"Construction")),0,SUMIFS(Data!$H:$H,Data!$A:$A,C$95,Data!$B:$B,$B108,Data!$E:$E,"Construction")/SUMIFS(Data!$G:$G,Data!$A:$A,C$95,Data!$B:$B,$B108,Data!$E:$E,"Construction"))</f>
        <v>0</v>
      </c>
      <c r="D108" s="114"/>
      <c r="E108" s="113">
        <f>IF(ISERROR(SUMIFS(Data!$H:$H,Data!$A:$A,E$95,Data!$B:$B,$B108,Data!$E:$E,"Construction")/SUMIFS(Data!$G:$G,Data!$A:$A,E$95,Data!$B:$B,$B108,Data!$E:$E,"Construction")),0,SUMIFS(Data!$H:$H,Data!$A:$A,E$95,Data!$B:$B,$B108,Data!$E:$E,"Construction")/SUMIFS(Data!$G:$G,Data!$A:$A,E$95,Data!$B:$B,$B108,Data!$E:$E,"Construction"))</f>
        <v>0.20340706839562675</v>
      </c>
      <c r="F108" s="114"/>
      <c r="G108" s="143">
        <f t="shared" si="0"/>
        <v>-0.20340706839562675</v>
      </c>
      <c r="H108" s="144"/>
      <c r="I108" s="99"/>
      <c r="J108" s="98" t="s">
        <v>40</v>
      </c>
      <c r="K108" s="113">
        <f>IF(ISERROR(SUMIFS(Data!$H:$H,Data!$A:$A,K$95,Data!$B:$B,$J108,Data!$E:$E,"Bio-Hazardous")/SUMIFS(Data!$G:$G,Data!$A:$A,K$95,Data!$B:$B,$J108,Data!$E:$E,"Bio-Hazardous")),0,SUMIFS(Data!$H:$H,Data!$A:$A,K$95,Data!$B:$B,$J108,Data!$E:$E,"Bio-Hazardous")/SUMIFS(Data!$G:$G,Data!$A:$A,K$95,Data!$B:$B,$J108,Data!$E:$E,"Bio-Hazardous"))</f>
        <v>0.43055555555555558</v>
      </c>
      <c r="L108" s="114"/>
      <c r="M108" s="113">
        <f>IF(ISERROR(SUMIFS(Data!$H:$H,Data!$A:$A,M$95,Data!$B:$B,$J108,Data!$E:$E,"Bio-Hazardous")/SUMIFS(Data!$G:$G,Data!$A:$A,M$95,Data!$B:$B,$J108,Data!$E:$E,"Bio-Hazardous")),0,SUMIFS(Data!$H:$H,Data!$A:$A,M$95,Data!$B:$B,$J108,Data!$E:$E,"Bio-Hazardous")/SUMIFS(Data!$G:$G,Data!$A:$A,M$95,Data!$B:$B,$J108,Data!$E:$E,"Bio-Hazardous"))</f>
        <v>0.88047808764940239</v>
      </c>
      <c r="N108" s="114"/>
      <c r="O108" s="113">
        <f t="shared" si="1"/>
        <v>-0.44992253209384681</v>
      </c>
      <c r="P108" s="144"/>
      <c r="Q108" s="56"/>
      <c r="R108" s="98" t="s">
        <v>40</v>
      </c>
      <c r="S108" s="113">
        <f>IF(ISERROR(SUMIFS(Data!$H:$H,Data!$A:$A,S$95,Data!$B:$B,$R108,Data!$E:$E,"E-Waste")/SUMIFS(Data!$G:$G,Data!$A:$A,S$95,Data!$B:$B,$R108,Data!$E:$E,"E-Waste")),0,SUMIFS(Data!$H:$H,Data!$A:$A,S$95,Data!$B:$B,$R108,Data!$E:$E,"E-Waste")/SUMIFS(Data!$G:$G,Data!$A:$A,S$95,Data!$B:$B,$R108,Data!$E:$E,"E-Waste"))</f>
        <v>0</v>
      </c>
      <c r="T108" s="114"/>
      <c r="U108" s="113">
        <f>IF(ISERROR(SUMIFS(Data!$H:$H,Data!$A:$A,U$95,Data!$B:$B,$R108,Data!$E:$E,"E-Waste")/SUMIFS(Data!$G:$G,Data!$A:$A,U$95,Data!$B:$B,$R108,Data!$E:$E,"E-Waste")),0,SUMIFS(Data!$H:$H,Data!$A:$A,U$95,Data!$B:$B,$R108,Data!$E:$E,"E-Waste")/SUMIFS(Data!$G:$G,Data!$A:$A,U$95,Data!$B:$B,$R108,Data!$E:$E,"E-Waste"))</f>
        <v>0</v>
      </c>
      <c r="V108" s="114"/>
      <c r="W108" s="113">
        <f t="shared" si="2"/>
        <v>0</v>
      </c>
      <c r="X108" s="144"/>
      <c r="Y108" s="99"/>
      <c r="Z108" s="98" t="s">
        <v>40</v>
      </c>
      <c r="AA108" s="113">
        <f>IF(ISERROR(SUMIFS(Data!$H:$H,Data!$A:$A,AA$95,Data!$B:$B,$Z108,Data!$E:$E,"Industry")/SUMIFS(Data!$G:$G,Data!$A:$A,AA$95,Data!$B:$B,$Z108,Data!$E:$E,"Industry")),0,SUMIFS(Data!$H:$H,Data!$A:$A,AA$95,Data!$B:$B,$Z108,Data!$E:$E,"Industry")/SUMIFS(Data!$G:$G,Data!$A:$A,AA$95,Data!$B:$B,$Z108,Data!$E:$E,"Industry"))</f>
        <v>9.465648854961832E-2</v>
      </c>
      <c r="AB108" s="114"/>
      <c r="AC108" s="113">
        <f>IF(ISERROR(SUMIFS(Data!$H:$H,Data!$A:$A,AC$95,Data!$B:$B,$Z108,Data!$E:$E,"Industry")/SUMIFS(Data!$G:$G,Data!$A:$A,AC$95,Data!$B:$B,$Z108,Data!$E:$E,"Industry")),0,SUMIFS(Data!$H:$H,Data!$A:$A,AC$95,Data!$B:$B,$Z108,Data!$E:$E,"Industry")/SUMIFS(Data!$G:$G,Data!$A:$A,AC$95,Data!$B:$B,$Z108,Data!$E:$E,"Industry"))</f>
        <v>0.77313999186881688</v>
      </c>
      <c r="AD108" s="114"/>
      <c r="AE108" s="113">
        <f t="shared" si="3"/>
        <v>-0.6784835033191986</v>
      </c>
      <c r="AF108" s="144"/>
      <c r="AG108" s="56"/>
      <c r="AH108" s="98" t="s">
        <v>40</v>
      </c>
      <c r="AI108" s="113">
        <f>IF(ISERROR(SUMIFS(Data!$H:$H,Data!$A:$A,AI$95,Data!$B:$B,$Z108,Data!$E:$E,"Non-Biodegradable")/SUMIFS(Data!$G:$G,Data!$A:$A,AI$95,Data!$B:$B,$Z108,Data!$E:$E,"Non-Biodegradable")),0,SUMIFS(Data!$H:$H,Data!$A:$A,AI$95,Data!$B:$B,$Z108,Data!$E:$E,"Non-Biodegradable")/SUMIFS(Data!$G:$G,Data!$A:$A,AI$95,Data!$B:$B,$Z108,Data!$E:$E,"Non-Biodegradable"))</f>
        <v>0</v>
      </c>
      <c r="AJ108" s="114"/>
      <c r="AK108" s="113">
        <f>IF(ISERROR(SUMIFS(Data!$H:$H,Data!$A:$A,AK$95,Data!$B:$B,$Z108,Data!$E:$E,"Non-Biodegradable")/SUMIFS(Data!$G:$G,Data!$A:$A,AK$95,Data!$B:$B,$Z108,Data!$E:$E,"Non-Biodegradable")),0,SUMIFS(Data!$H:$H,Data!$A:$A,AK$95,Data!$B:$B,$Z108,Data!$E:$E,"Non-Biodegradable")/SUMIFS(Data!$G:$G,Data!$A:$A,AK$95,Data!$B:$B,$Z108,Data!$E:$E,"Non-Biodegradable"))</f>
        <v>0</v>
      </c>
      <c r="AL108" s="114"/>
      <c r="AM108" s="113">
        <f t="shared" si="4"/>
        <v>0</v>
      </c>
      <c r="AN108" s="144"/>
      <c r="AO108" s="56"/>
      <c r="AP108" s="98" t="s">
        <v>40</v>
      </c>
      <c r="AQ108" s="113">
        <f>IF(ISERROR(SUMIFS(Data!$H:$H,Data!$A:$A,AQ$95,Data!$B:$B,$Z108,Data!$E:$E,"Organic")/SUMIFS(Data!$G:$G,Data!$A:$A,AQ$95,Data!$B:$B,$Z108,Data!$E:$E,"Organic")),0,SUMIFS(Data!$H:$H,Data!$A:$A,AQ$95,Data!$B:$B,$Z108,Data!$E:$E,"Organic")/SUMIFS(Data!$G:$G,Data!$A:$A,AQ$95,Data!$B:$B,$Z108,Data!$E:$E,"Organic"))</f>
        <v>9.8253275109170309E-3</v>
      </c>
      <c r="AR108" s="114"/>
      <c r="AS108" s="113">
        <f>IF(ISERROR(SUMIFS(Data!$H:$H,Data!$A:$A,AS$95,Data!$B:$B,$Z108,Data!$E:$E,"Organic")/SUMIFS(Data!$G:$G,Data!$A:$A,AS$95,Data!$B:$B,$Z108,Data!$E:$E,"Organic")),0,SUMIFS(Data!$H:$H,Data!$A:$A,AS$95,Data!$B:$B,$Z108,Data!$E:$E,"Organic")/SUMIFS(Data!$G:$G,Data!$A:$A,AS$95,Data!$B:$B,$Z108,Data!$E:$E,"Organic"))</f>
        <v>0.11789924973204716</v>
      </c>
      <c r="AT108" s="114"/>
      <c r="AU108" s="113">
        <f t="shared" si="5"/>
        <v>-0.10807392222113013</v>
      </c>
      <c r="AV108" s="186"/>
    </row>
    <row r="109" spans="2:48" x14ac:dyDescent="0.25">
      <c r="B109" s="88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89"/>
    </row>
    <row r="110" spans="2:48" x14ac:dyDescent="0.25">
      <c r="B110" s="88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89"/>
    </row>
    <row r="111" spans="2:48" x14ac:dyDescent="0.25">
      <c r="B111" s="88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89"/>
    </row>
    <row r="112" spans="2:48" x14ac:dyDescent="0.25">
      <c r="B112" s="88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89"/>
    </row>
    <row r="113" spans="2:48" x14ac:dyDescent="0.25">
      <c r="B113" s="88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89"/>
    </row>
    <row r="114" spans="2:48" x14ac:dyDescent="0.25">
      <c r="B114" s="88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89"/>
    </row>
    <row r="115" spans="2:48" x14ac:dyDescent="0.25">
      <c r="B115" s="88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89"/>
    </row>
    <row r="116" spans="2:48" x14ac:dyDescent="0.25">
      <c r="B116" s="88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89"/>
    </row>
    <row r="117" spans="2:48" x14ac:dyDescent="0.25">
      <c r="B117" s="88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89"/>
    </row>
    <row r="118" spans="2:48" x14ac:dyDescent="0.25">
      <c r="B118" s="88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89"/>
    </row>
    <row r="119" spans="2:48" x14ac:dyDescent="0.25">
      <c r="B119" s="88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89"/>
    </row>
    <row r="120" spans="2:48" x14ac:dyDescent="0.25">
      <c r="B120" s="88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89"/>
    </row>
    <row r="121" spans="2:48" x14ac:dyDescent="0.25">
      <c r="B121" s="88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89"/>
    </row>
    <row r="122" spans="2:48" x14ac:dyDescent="0.25">
      <c r="B122" s="88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89"/>
    </row>
    <row r="123" spans="2:48" x14ac:dyDescent="0.25">
      <c r="B123" s="88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89"/>
    </row>
    <row r="124" spans="2:48" x14ac:dyDescent="0.25">
      <c r="B124" s="88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89"/>
    </row>
    <row r="125" spans="2:48" x14ac:dyDescent="0.25">
      <c r="B125" s="88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89"/>
    </row>
    <row r="126" spans="2:48" x14ac:dyDescent="0.25">
      <c r="B126" s="88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89"/>
    </row>
    <row r="127" spans="2:48" ht="15" customHeight="1" x14ac:dyDescent="0.25">
      <c r="B127" s="88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89"/>
    </row>
    <row r="128" spans="2:48" ht="15" customHeight="1" x14ac:dyDescent="0.25">
      <c r="B128" s="88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89"/>
    </row>
    <row r="129" spans="2:48" ht="15" customHeight="1" x14ac:dyDescent="0.25">
      <c r="B129" s="88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89"/>
    </row>
    <row r="130" spans="2:48" x14ac:dyDescent="0.25">
      <c r="B130" s="88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89"/>
    </row>
    <row r="131" spans="2:48" x14ac:dyDescent="0.25">
      <c r="B131" s="88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89"/>
    </row>
    <row r="132" spans="2:48" x14ac:dyDescent="0.25">
      <c r="B132" s="88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89"/>
    </row>
    <row r="133" spans="2:48" x14ac:dyDescent="0.25">
      <c r="B133" s="88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89"/>
    </row>
    <row r="134" spans="2:48" x14ac:dyDescent="0.25">
      <c r="B134" s="88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89"/>
    </row>
    <row r="135" spans="2:48" x14ac:dyDescent="0.25">
      <c r="B135" s="88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89"/>
    </row>
    <row r="136" spans="2:48" x14ac:dyDescent="0.25">
      <c r="B136" s="88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89"/>
    </row>
    <row r="137" spans="2:48" x14ac:dyDescent="0.25">
      <c r="B137" s="88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89"/>
    </row>
    <row r="138" spans="2:48" x14ac:dyDescent="0.25">
      <c r="B138" s="88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89"/>
    </row>
    <row r="139" spans="2:48" x14ac:dyDescent="0.25">
      <c r="B139" s="88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89"/>
    </row>
    <row r="140" spans="2:48" x14ac:dyDescent="0.25">
      <c r="B140" s="88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89"/>
    </row>
    <row r="141" spans="2:48" x14ac:dyDescent="0.25">
      <c r="B141" s="88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89"/>
    </row>
    <row r="142" spans="2:48" x14ac:dyDescent="0.25">
      <c r="B142" s="88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89"/>
    </row>
    <row r="143" spans="2:48" x14ac:dyDescent="0.25">
      <c r="B143" s="88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89"/>
    </row>
    <row r="144" spans="2:48" x14ac:dyDescent="0.25">
      <c r="B144" s="88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89"/>
    </row>
    <row r="145" spans="2:48" x14ac:dyDescent="0.25">
      <c r="B145" s="88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89"/>
    </row>
    <row r="146" spans="2:48" x14ac:dyDescent="0.25">
      <c r="B146" s="88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89"/>
    </row>
    <row r="147" spans="2:48" x14ac:dyDescent="0.25">
      <c r="B147" s="88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89"/>
    </row>
    <row r="148" spans="2:48" x14ac:dyDescent="0.25">
      <c r="B148" s="88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89"/>
    </row>
    <row r="149" spans="2:48" x14ac:dyDescent="0.25">
      <c r="B149" s="88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89"/>
    </row>
    <row r="150" spans="2:48" x14ac:dyDescent="0.25">
      <c r="B150" s="88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89"/>
    </row>
    <row r="151" spans="2:48" x14ac:dyDescent="0.25">
      <c r="B151" s="88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89"/>
    </row>
    <row r="152" spans="2:48" x14ac:dyDescent="0.25">
      <c r="B152" s="88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89"/>
    </row>
    <row r="153" spans="2:48" x14ac:dyDescent="0.25">
      <c r="B153" s="88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89"/>
    </row>
    <row r="154" spans="2:48" x14ac:dyDescent="0.25">
      <c r="B154" s="88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89"/>
    </row>
    <row r="155" spans="2:48" x14ac:dyDescent="0.25">
      <c r="B155" s="88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89"/>
    </row>
    <row r="156" spans="2:48" x14ac:dyDescent="0.25">
      <c r="B156" s="88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89"/>
    </row>
    <row r="157" spans="2:48" x14ac:dyDescent="0.25">
      <c r="B157" s="88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89"/>
    </row>
    <row r="158" spans="2:48" x14ac:dyDescent="0.25">
      <c r="B158" s="88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89"/>
    </row>
    <row r="159" spans="2:48" x14ac:dyDescent="0.25">
      <c r="B159" s="88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89"/>
    </row>
    <row r="160" spans="2:48" x14ac:dyDescent="0.25">
      <c r="B160" s="88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89"/>
    </row>
    <row r="161" spans="2:48" x14ac:dyDescent="0.25">
      <c r="B161" s="88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89"/>
    </row>
    <row r="162" spans="2:48" x14ac:dyDescent="0.25">
      <c r="B162" s="88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89"/>
    </row>
    <row r="163" spans="2:48" x14ac:dyDescent="0.25">
      <c r="B163" s="88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147" t="s">
        <v>103</v>
      </c>
      <c r="X163" s="148"/>
      <c r="Y163" s="148"/>
      <c r="Z163" s="148"/>
      <c r="AA163" s="148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 t="s">
        <v>71</v>
      </c>
      <c r="AO163" s="56"/>
      <c r="AP163" s="56"/>
      <c r="AQ163" s="56"/>
      <c r="AR163" s="56"/>
      <c r="AS163" s="56"/>
      <c r="AT163" s="56"/>
      <c r="AU163" s="56"/>
      <c r="AV163" s="89"/>
    </row>
    <row r="164" spans="2:48" ht="15" customHeight="1" x14ac:dyDescent="0.25">
      <c r="B164" s="88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148"/>
      <c r="X164" s="148"/>
      <c r="Y164" s="148"/>
      <c r="Z164" s="148"/>
      <c r="AA164" s="148"/>
      <c r="AB164" s="56"/>
      <c r="AC164" s="90"/>
      <c r="AD164" s="91"/>
      <c r="AE164" s="91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89"/>
    </row>
    <row r="165" spans="2:48" ht="15.75" thickBot="1" x14ac:dyDescent="0.3">
      <c r="B165" s="88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149"/>
      <c r="X165" s="149"/>
      <c r="Y165" s="149"/>
      <c r="Z165" s="149"/>
      <c r="AA165" s="149"/>
      <c r="AB165" s="56"/>
      <c r="AC165" s="91"/>
      <c r="AD165" s="91"/>
      <c r="AE165" s="91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89"/>
    </row>
    <row r="166" spans="2:48" ht="15" customHeight="1" x14ac:dyDescent="0.25">
      <c r="B166" s="88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168" t="s">
        <v>98</v>
      </c>
      <c r="X166" s="169"/>
      <c r="Y166" s="169"/>
      <c r="Z166" s="169"/>
      <c r="AA166" s="170"/>
      <c r="AB166" s="56"/>
      <c r="AC166" s="91"/>
      <c r="AD166" s="91"/>
      <c r="AE166" s="91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89"/>
    </row>
    <row r="167" spans="2:48" ht="15" customHeight="1" x14ac:dyDescent="0.25">
      <c r="B167" s="88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171"/>
      <c r="X167" s="172"/>
      <c r="Y167" s="172"/>
      <c r="Z167" s="172"/>
      <c r="AA167" s="173"/>
      <c r="AB167" s="56"/>
      <c r="AC167" s="91"/>
      <c r="AD167" s="91"/>
      <c r="AE167" s="91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89"/>
    </row>
    <row r="168" spans="2:48" ht="15" customHeight="1" x14ac:dyDescent="0.25">
      <c r="B168" s="88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171"/>
      <c r="X168" s="172"/>
      <c r="Y168" s="172"/>
      <c r="Z168" s="172"/>
      <c r="AA168" s="173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89"/>
    </row>
    <row r="169" spans="2:48" ht="15" customHeight="1" x14ac:dyDescent="0.25">
      <c r="B169" s="88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171"/>
      <c r="X169" s="172"/>
      <c r="Y169" s="172"/>
      <c r="Z169" s="172"/>
      <c r="AA169" s="173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89"/>
    </row>
    <row r="170" spans="2:48" ht="15" customHeight="1" x14ac:dyDescent="0.25">
      <c r="B170" s="88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171"/>
      <c r="X170" s="172"/>
      <c r="Y170" s="172"/>
      <c r="Z170" s="172"/>
      <c r="AA170" s="173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89"/>
    </row>
    <row r="171" spans="2:48" ht="15" customHeight="1" x14ac:dyDescent="0.25">
      <c r="B171" s="88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171"/>
      <c r="X171" s="172"/>
      <c r="Y171" s="172"/>
      <c r="Z171" s="172"/>
      <c r="AA171" s="173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89"/>
    </row>
    <row r="172" spans="2:48" ht="15" customHeight="1" x14ac:dyDescent="0.25">
      <c r="B172" s="88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171"/>
      <c r="X172" s="172"/>
      <c r="Y172" s="172"/>
      <c r="Z172" s="172"/>
      <c r="AA172" s="173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89"/>
    </row>
    <row r="173" spans="2:48" ht="15" customHeight="1" x14ac:dyDescent="0.25">
      <c r="B173" s="88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171"/>
      <c r="X173" s="172"/>
      <c r="Y173" s="172"/>
      <c r="Z173" s="172"/>
      <c r="AA173" s="173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89"/>
    </row>
    <row r="174" spans="2:48" ht="15" customHeight="1" x14ac:dyDescent="0.25">
      <c r="B174" s="88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171"/>
      <c r="X174" s="172"/>
      <c r="Y174" s="172"/>
      <c r="Z174" s="172"/>
      <c r="AA174" s="173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89"/>
    </row>
    <row r="175" spans="2:48" ht="15" customHeight="1" x14ac:dyDescent="0.25">
      <c r="B175" s="88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171"/>
      <c r="X175" s="172"/>
      <c r="Y175" s="172"/>
      <c r="Z175" s="172"/>
      <c r="AA175" s="173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89"/>
    </row>
    <row r="176" spans="2:48" ht="15.75" customHeight="1" thickBot="1" x14ac:dyDescent="0.3">
      <c r="B176" s="88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165"/>
      <c r="X176" s="166"/>
      <c r="Y176" s="166"/>
      <c r="Z176" s="166"/>
      <c r="AA176" s="167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89"/>
    </row>
    <row r="177" spans="2:48" x14ac:dyDescent="0.25">
      <c r="B177" s="88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104">
        <f>$B$60</f>
        <v>2023</v>
      </c>
      <c r="X177" s="105"/>
      <c r="Y177" s="105"/>
      <c r="Z177" s="105"/>
      <c r="AA177" s="10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89"/>
    </row>
    <row r="178" spans="2:48" ht="15.75" thickBot="1" x14ac:dyDescent="0.3">
      <c r="B178" s="88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107"/>
      <c r="X178" s="108"/>
      <c r="Y178" s="108"/>
      <c r="Z178" s="108"/>
      <c r="AA178" s="109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89"/>
    </row>
    <row r="179" spans="2:48" x14ac:dyDescent="0.25">
      <c r="B179" s="88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89"/>
    </row>
    <row r="180" spans="2:48" s="96" customFormat="1" x14ac:dyDescent="0.25">
      <c r="B180" s="174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175"/>
    </row>
    <row r="181" spans="2:48" x14ac:dyDescent="0.25">
      <c r="B181" s="88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89"/>
    </row>
    <row r="182" spans="2:48" x14ac:dyDescent="0.25">
      <c r="B182" s="88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89"/>
    </row>
    <row r="183" spans="2:48" x14ac:dyDescent="0.25">
      <c r="B183" s="88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89"/>
    </row>
    <row r="184" spans="2:48" s="96" customFormat="1" x14ac:dyDescent="0.25">
      <c r="B184" s="174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175"/>
    </row>
    <row r="185" spans="2:48" x14ac:dyDescent="0.25">
      <c r="B185" s="88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89"/>
    </row>
    <row r="186" spans="2:48" x14ac:dyDescent="0.25">
      <c r="B186" s="88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89"/>
    </row>
    <row r="187" spans="2:48" x14ac:dyDescent="0.25">
      <c r="B187" s="88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89"/>
    </row>
    <row r="188" spans="2:48" x14ac:dyDescent="0.25">
      <c r="B188" s="88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89"/>
    </row>
    <row r="189" spans="2:48" x14ac:dyDescent="0.25">
      <c r="B189" s="88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89"/>
    </row>
    <row r="190" spans="2:48" s="96" customFormat="1" x14ac:dyDescent="0.25">
      <c r="B190" s="174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175"/>
    </row>
    <row r="191" spans="2:48" x14ac:dyDescent="0.25">
      <c r="B191" s="88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89"/>
    </row>
    <row r="192" spans="2:48" x14ac:dyDescent="0.25">
      <c r="B192" s="88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89"/>
    </row>
    <row r="193" spans="2:48" x14ac:dyDescent="0.25">
      <c r="B193" s="88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89"/>
    </row>
    <row r="194" spans="2:48" x14ac:dyDescent="0.25">
      <c r="B194" s="88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89"/>
    </row>
    <row r="195" spans="2:48" x14ac:dyDescent="0.25">
      <c r="B195" s="88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89"/>
    </row>
    <row r="196" spans="2:48" x14ac:dyDescent="0.25">
      <c r="B196" s="88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89"/>
    </row>
    <row r="197" spans="2:48" s="96" customFormat="1" x14ac:dyDescent="0.25">
      <c r="B197" s="174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175"/>
    </row>
    <row r="198" spans="2:48" x14ac:dyDescent="0.25">
      <c r="B198" s="88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89"/>
    </row>
    <row r="199" spans="2:48" x14ac:dyDescent="0.25">
      <c r="B199" s="88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89"/>
    </row>
    <row r="200" spans="2:48" x14ac:dyDescent="0.25">
      <c r="B200" s="88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89"/>
    </row>
    <row r="201" spans="2:48" x14ac:dyDescent="0.25">
      <c r="B201" s="88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89"/>
    </row>
    <row r="202" spans="2:48" x14ac:dyDescent="0.25">
      <c r="B202" s="88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89"/>
    </row>
    <row r="203" spans="2:48" x14ac:dyDescent="0.25">
      <c r="B203" s="88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89"/>
    </row>
    <row r="204" spans="2:48" x14ac:dyDescent="0.25">
      <c r="B204" s="88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89"/>
    </row>
    <row r="205" spans="2:48" x14ac:dyDescent="0.25">
      <c r="B205" s="88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89"/>
    </row>
    <row r="206" spans="2:48" x14ac:dyDescent="0.25">
      <c r="B206" s="88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89"/>
    </row>
    <row r="207" spans="2:48" x14ac:dyDescent="0.25">
      <c r="B207" s="88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89"/>
    </row>
    <row r="208" spans="2:48" x14ac:dyDescent="0.25">
      <c r="B208" s="88"/>
      <c r="C208" s="95"/>
      <c r="D208" s="95"/>
      <c r="E208" s="95"/>
      <c r="F208" s="95"/>
      <c r="G208" s="95"/>
      <c r="H208" s="95"/>
      <c r="I208" s="95"/>
      <c r="J208" s="56"/>
      <c r="K208" s="95"/>
      <c r="L208" s="95"/>
      <c r="M208" s="95"/>
      <c r="N208" s="95"/>
      <c r="O208" s="95"/>
      <c r="P208" s="95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89"/>
    </row>
    <row r="209" spans="2:48" x14ac:dyDescent="0.25">
      <c r="B209" s="88"/>
      <c r="C209" s="95"/>
      <c r="D209" s="95"/>
      <c r="E209" s="95"/>
      <c r="F209" s="95"/>
      <c r="G209" s="95"/>
      <c r="H209" s="95"/>
      <c r="I209" s="95"/>
      <c r="J209" s="56"/>
      <c r="K209" s="95"/>
      <c r="L209" s="95"/>
      <c r="M209" s="95"/>
      <c r="N209" s="95"/>
      <c r="O209" s="95"/>
      <c r="P209" s="95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89"/>
    </row>
    <row r="210" spans="2:48" x14ac:dyDescent="0.25">
      <c r="B210" s="88"/>
      <c r="C210" s="95"/>
      <c r="D210" s="95"/>
      <c r="E210" s="95"/>
      <c r="F210" s="95"/>
      <c r="G210" s="95"/>
      <c r="H210" s="95"/>
      <c r="I210" s="95"/>
      <c r="J210" s="56"/>
      <c r="K210" s="95"/>
      <c r="L210" s="95"/>
      <c r="M210" s="95"/>
      <c r="N210" s="95"/>
      <c r="O210" s="95"/>
      <c r="P210" s="9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89"/>
    </row>
    <row r="211" spans="2:48" x14ac:dyDescent="0.25">
      <c r="B211" s="88"/>
      <c r="C211" s="95"/>
      <c r="D211" s="95"/>
      <c r="E211" s="95"/>
      <c r="F211" s="95"/>
      <c r="G211" s="95"/>
      <c r="H211" s="95"/>
      <c r="I211" s="95"/>
      <c r="J211" s="56"/>
      <c r="K211" s="95"/>
      <c r="L211" s="95"/>
      <c r="M211" s="95"/>
      <c r="N211" s="95"/>
      <c r="O211" s="95"/>
      <c r="P211" s="9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89"/>
    </row>
    <row r="212" spans="2:48" x14ac:dyDescent="0.25">
      <c r="B212" s="88"/>
      <c r="C212" s="95"/>
      <c r="D212" s="95"/>
      <c r="E212" s="95"/>
      <c r="F212" s="95"/>
      <c r="G212" s="95"/>
      <c r="H212" s="95"/>
      <c r="I212" s="95"/>
      <c r="J212" s="56"/>
      <c r="K212" s="95"/>
      <c r="L212" s="95"/>
      <c r="M212" s="95"/>
      <c r="N212" s="95"/>
      <c r="O212" s="95"/>
      <c r="P212" s="9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89"/>
    </row>
    <row r="213" spans="2:48" x14ac:dyDescent="0.25">
      <c r="B213" s="88"/>
      <c r="C213" s="95"/>
      <c r="D213" s="95"/>
      <c r="E213" s="95"/>
      <c r="F213" s="95"/>
      <c r="G213" s="95"/>
      <c r="H213" s="95"/>
      <c r="I213" s="95"/>
      <c r="J213" s="56"/>
      <c r="K213" s="95"/>
      <c r="L213" s="95"/>
      <c r="M213" s="95"/>
      <c r="N213" s="95"/>
      <c r="O213" s="95"/>
      <c r="P213" s="9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89"/>
    </row>
    <row r="214" spans="2:48" x14ac:dyDescent="0.25">
      <c r="B214" s="88"/>
      <c r="C214" s="95"/>
      <c r="D214" s="95"/>
      <c r="E214" s="95"/>
      <c r="F214" s="95"/>
      <c r="G214" s="95"/>
      <c r="H214" s="95"/>
      <c r="I214" s="95"/>
      <c r="J214" s="56"/>
      <c r="K214" s="95"/>
      <c r="L214" s="95"/>
      <c r="M214" s="95"/>
      <c r="N214" s="95"/>
      <c r="O214" s="95"/>
      <c r="P214" s="9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89"/>
    </row>
    <row r="215" spans="2:48" x14ac:dyDescent="0.25">
      <c r="B215" s="88"/>
      <c r="C215" s="95"/>
      <c r="D215" s="95"/>
      <c r="E215" s="95"/>
      <c r="F215" s="95"/>
      <c r="G215" s="95"/>
      <c r="H215" s="95"/>
      <c r="I215" s="95"/>
      <c r="J215" s="56"/>
      <c r="K215" s="95"/>
      <c r="L215" s="95"/>
      <c r="M215" s="95"/>
      <c r="N215" s="95"/>
      <c r="O215" s="95"/>
      <c r="P215" s="9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89"/>
    </row>
    <row r="216" spans="2:48" x14ac:dyDescent="0.25">
      <c r="B216" s="88"/>
      <c r="C216" s="95"/>
      <c r="D216" s="95"/>
      <c r="E216" s="95"/>
      <c r="F216" s="95"/>
      <c r="G216" s="95"/>
      <c r="H216" s="95"/>
      <c r="I216" s="95"/>
      <c r="J216" s="56"/>
      <c r="K216" s="95"/>
      <c r="L216" s="95"/>
      <c r="M216" s="95"/>
      <c r="N216" s="95"/>
      <c r="O216" s="95"/>
      <c r="P216" s="9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89"/>
    </row>
    <row r="217" spans="2:48" x14ac:dyDescent="0.25">
      <c r="B217" s="88"/>
      <c r="C217" s="95"/>
      <c r="D217" s="95"/>
      <c r="E217" s="95"/>
      <c r="F217" s="95"/>
      <c r="G217" s="95"/>
      <c r="H217" s="95"/>
      <c r="I217" s="95"/>
      <c r="J217" s="56"/>
      <c r="K217" s="95"/>
      <c r="L217" s="95"/>
      <c r="M217" s="95"/>
      <c r="N217" s="95"/>
      <c r="O217" s="95"/>
      <c r="P217" s="9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89"/>
    </row>
    <row r="218" spans="2:48" x14ac:dyDescent="0.25">
      <c r="B218" s="88"/>
      <c r="C218" s="95"/>
      <c r="D218" s="95"/>
      <c r="E218" s="95"/>
      <c r="F218" s="95"/>
      <c r="G218" s="95"/>
      <c r="H218" s="95"/>
      <c r="I218" s="95"/>
      <c r="J218" s="56"/>
      <c r="K218" s="95"/>
      <c r="L218" s="95"/>
      <c r="M218" s="95"/>
      <c r="N218" s="95"/>
      <c r="O218" s="95"/>
      <c r="P218" s="9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89"/>
    </row>
    <row r="219" spans="2:48" x14ac:dyDescent="0.25">
      <c r="B219" s="88"/>
      <c r="C219" s="95"/>
      <c r="D219" s="95"/>
      <c r="E219" s="95"/>
      <c r="F219" s="95"/>
      <c r="G219" s="95"/>
      <c r="H219" s="95"/>
      <c r="I219" s="95"/>
      <c r="J219" s="56"/>
      <c r="K219" s="95"/>
      <c r="L219" s="95"/>
      <c r="M219" s="95"/>
      <c r="N219" s="95"/>
      <c r="O219" s="95"/>
      <c r="P219" s="9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89"/>
    </row>
    <row r="220" spans="2:48" x14ac:dyDescent="0.25">
      <c r="B220" s="88"/>
      <c r="C220" s="95"/>
      <c r="D220" s="95"/>
      <c r="E220" s="95"/>
      <c r="F220" s="95"/>
      <c r="G220" s="95"/>
      <c r="H220" s="95"/>
      <c r="I220" s="95"/>
      <c r="J220" s="56"/>
      <c r="K220" s="95"/>
      <c r="L220" s="95"/>
      <c r="M220" s="95"/>
      <c r="N220" s="95"/>
      <c r="O220" s="95"/>
      <c r="P220" s="95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89"/>
    </row>
    <row r="221" spans="2:48" x14ac:dyDescent="0.25">
      <c r="B221" s="88"/>
      <c r="C221" s="95"/>
      <c r="D221" s="95"/>
      <c r="E221" s="95"/>
      <c r="F221" s="95"/>
      <c r="G221" s="95"/>
      <c r="H221" s="95"/>
      <c r="I221" s="95"/>
      <c r="J221" s="56"/>
      <c r="K221" s="95"/>
      <c r="L221" s="95"/>
      <c r="M221" s="95"/>
      <c r="N221" s="95"/>
      <c r="O221" s="95"/>
      <c r="P221" s="9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89"/>
    </row>
    <row r="222" spans="2:48" x14ac:dyDescent="0.25">
      <c r="B222" s="88"/>
      <c r="C222" s="95"/>
      <c r="D222" s="95"/>
      <c r="E222" s="95"/>
      <c r="F222" s="95"/>
      <c r="G222" s="95"/>
      <c r="H222" s="95"/>
      <c r="I222" s="95"/>
      <c r="J222" s="56"/>
      <c r="K222" s="95"/>
      <c r="L222" s="95"/>
      <c r="M222" s="95"/>
      <c r="N222" s="95"/>
      <c r="O222" s="95"/>
      <c r="P222" s="9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89"/>
    </row>
    <row r="223" spans="2:48" x14ac:dyDescent="0.25">
      <c r="B223" s="88"/>
      <c r="C223" s="95"/>
      <c r="D223" s="95"/>
      <c r="E223" s="95"/>
      <c r="F223" s="95"/>
      <c r="G223" s="95"/>
      <c r="H223" s="95"/>
      <c r="I223" s="95"/>
      <c r="J223" s="56"/>
      <c r="K223" s="95"/>
      <c r="L223" s="95"/>
      <c r="M223" s="95"/>
      <c r="N223" s="95"/>
      <c r="O223" s="95"/>
      <c r="P223" s="95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89"/>
    </row>
    <row r="224" spans="2:48" x14ac:dyDescent="0.25">
      <c r="B224" s="88"/>
      <c r="C224" s="95"/>
      <c r="D224" s="95"/>
      <c r="E224" s="95"/>
      <c r="F224" s="95"/>
      <c r="G224" s="95"/>
      <c r="H224" s="95"/>
      <c r="I224" s="95"/>
      <c r="J224" s="56"/>
      <c r="K224" s="95"/>
      <c r="L224" s="95"/>
      <c r="M224" s="95"/>
      <c r="N224" s="95"/>
      <c r="O224" s="95"/>
      <c r="P224" s="95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89"/>
    </row>
    <row r="225" spans="2:48" x14ac:dyDescent="0.25">
      <c r="B225" s="88"/>
      <c r="C225" s="95"/>
      <c r="D225" s="95"/>
      <c r="E225" s="95"/>
      <c r="F225" s="95"/>
      <c r="G225" s="95"/>
      <c r="H225" s="95"/>
      <c r="I225" s="95"/>
      <c r="J225" s="56"/>
      <c r="K225" s="95"/>
      <c r="L225" s="95"/>
      <c r="M225" s="95"/>
      <c r="N225" s="95"/>
      <c r="O225" s="95"/>
      <c r="P225" s="95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89"/>
    </row>
    <row r="226" spans="2:48" x14ac:dyDescent="0.25">
      <c r="B226" s="88"/>
      <c r="C226" s="95"/>
      <c r="D226" s="95"/>
      <c r="E226" s="95"/>
      <c r="F226" s="95"/>
      <c r="G226" s="95"/>
      <c r="H226" s="95"/>
      <c r="I226" s="95"/>
      <c r="J226" s="56"/>
      <c r="K226" s="95"/>
      <c r="L226" s="95"/>
      <c r="M226" s="95"/>
      <c r="N226" s="95"/>
      <c r="O226" s="95"/>
      <c r="P226" s="95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89"/>
    </row>
    <row r="227" spans="2:48" x14ac:dyDescent="0.25">
      <c r="B227" s="88"/>
      <c r="C227" s="95"/>
      <c r="D227" s="95"/>
      <c r="E227" s="95"/>
      <c r="F227" s="95"/>
      <c r="G227" s="95"/>
      <c r="H227" s="95"/>
      <c r="I227" s="95"/>
      <c r="J227" s="56"/>
      <c r="K227" s="95"/>
      <c r="L227" s="95"/>
      <c r="M227" s="95"/>
      <c r="N227" s="95"/>
      <c r="O227" s="95"/>
      <c r="P227" s="95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89"/>
    </row>
    <row r="228" spans="2:48" x14ac:dyDescent="0.25">
      <c r="B228" s="88"/>
      <c r="C228" s="95"/>
      <c r="D228" s="95"/>
      <c r="E228" s="95"/>
      <c r="F228" s="95"/>
      <c r="G228" s="95"/>
      <c r="H228" s="95"/>
      <c r="I228" s="95"/>
      <c r="J228" s="56"/>
      <c r="K228" s="95"/>
      <c r="L228" s="95"/>
      <c r="M228" s="95"/>
      <c r="N228" s="95"/>
      <c r="O228" s="95"/>
      <c r="P228" s="95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89"/>
    </row>
    <row r="229" spans="2:48" x14ac:dyDescent="0.25">
      <c r="B229" s="88"/>
      <c r="C229" s="95"/>
      <c r="D229" s="95"/>
      <c r="E229" s="95"/>
      <c r="F229" s="95"/>
      <c r="G229" s="95"/>
      <c r="H229" s="95"/>
      <c r="I229" s="95"/>
      <c r="J229" s="56"/>
      <c r="K229" s="95"/>
      <c r="L229" s="95"/>
      <c r="M229" s="95"/>
      <c r="N229" s="95"/>
      <c r="O229" s="95"/>
      <c r="P229" s="95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89"/>
    </row>
    <row r="230" spans="2:48" x14ac:dyDescent="0.25">
      <c r="B230" s="88"/>
      <c r="C230" s="95"/>
      <c r="D230" s="95"/>
      <c r="E230" s="95"/>
      <c r="F230" s="95"/>
      <c r="G230" s="95"/>
      <c r="H230" s="95"/>
      <c r="I230" s="95"/>
      <c r="J230" s="56"/>
      <c r="K230" s="95"/>
      <c r="L230" s="95"/>
      <c r="M230" s="95"/>
      <c r="N230" s="95"/>
      <c r="O230" s="95"/>
      <c r="P230" s="95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89"/>
    </row>
    <row r="231" spans="2:48" x14ac:dyDescent="0.25">
      <c r="B231" s="88"/>
      <c r="C231" s="95"/>
      <c r="D231" s="95"/>
      <c r="E231" s="95"/>
      <c r="F231" s="95"/>
      <c r="G231" s="95"/>
      <c r="H231" s="95"/>
      <c r="I231" s="95"/>
      <c r="J231" s="56"/>
      <c r="K231" s="95"/>
      <c r="L231" s="95"/>
      <c r="M231" s="95"/>
      <c r="N231" s="95"/>
      <c r="O231" s="95"/>
      <c r="P231" s="95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89"/>
    </row>
    <row r="232" spans="2:48" x14ac:dyDescent="0.25">
      <c r="B232" s="88"/>
      <c r="C232" s="95"/>
      <c r="D232" s="95"/>
      <c r="E232" s="95"/>
      <c r="F232" s="95"/>
      <c r="G232" s="95"/>
      <c r="H232" s="95"/>
      <c r="I232" s="95"/>
      <c r="J232" s="56"/>
      <c r="K232" s="95"/>
      <c r="L232" s="95"/>
      <c r="M232" s="95"/>
      <c r="N232" s="95"/>
      <c r="O232" s="95"/>
      <c r="P232" s="95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89"/>
    </row>
    <row r="233" spans="2:48" x14ac:dyDescent="0.25">
      <c r="B233" s="88"/>
      <c r="C233" s="95"/>
      <c r="D233" s="95"/>
      <c r="E233" s="95"/>
      <c r="F233" s="95"/>
      <c r="G233" s="95"/>
      <c r="H233" s="95"/>
      <c r="I233" s="95"/>
      <c r="J233" s="56"/>
      <c r="K233" s="95"/>
      <c r="L233" s="95"/>
      <c r="M233" s="95"/>
      <c r="N233" s="95"/>
      <c r="O233" s="95"/>
      <c r="P233" s="95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89"/>
    </row>
    <row r="234" spans="2:48" x14ac:dyDescent="0.25">
      <c r="B234" s="88"/>
      <c r="C234" s="95"/>
      <c r="D234" s="95"/>
      <c r="E234" s="95"/>
      <c r="F234" s="95"/>
      <c r="G234" s="95"/>
      <c r="H234" s="95"/>
      <c r="I234" s="95"/>
      <c r="J234" s="56"/>
      <c r="K234" s="95"/>
      <c r="L234" s="95"/>
      <c r="M234" s="95"/>
      <c r="N234" s="95"/>
      <c r="O234" s="95"/>
      <c r="P234" s="95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89"/>
    </row>
    <row r="235" spans="2:48" x14ac:dyDescent="0.25">
      <c r="B235" s="88"/>
      <c r="C235" s="95"/>
      <c r="D235" s="95"/>
      <c r="E235" s="95"/>
      <c r="F235" s="95"/>
      <c r="G235" s="95"/>
      <c r="H235" s="95"/>
      <c r="I235" s="95"/>
      <c r="J235" s="56"/>
      <c r="K235" s="95"/>
      <c r="L235" s="95"/>
      <c r="M235" s="95"/>
      <c r="N235" s="95"/>
      <c r="O235" s="95"/>
      <c r="P235" s="95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89"/>
    </row>
    <row r="236" spans="2:48" x14ac:dyDescent="0.25">
      <c r="B236" s="88"/>
      <c r="C236" s="95"/>
      <c r="D236" s="95"/>
      <c r="E236" s="95"/>
      <c r="F236" s="95"/>
      <c r="G236" s="95"/>
      <c r="H236" s="95"/>
      <c r="I236" s="95"/>
      <c r="J236" s="56"/>
      <c r="K236" s="95"/>
      <c r="L236" s="95"/>
      <c r="M236" s="95"/>
      <c r="N236" s="95"/>
      <c r="O236" s="95"/>
      <c r="P236" s="95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89"/>
    </row>
    <row r="237" spans="2:48" x14ac:dyDescent="0.25">
      <c r="B237" s="88"/>
      <c r="C237" s="95"/>
      <c r="D237" s="95"/>
      <c r="E237" s="95"/>
      <c r="F237" s="95"/>
      <c r="G237" s="95"/>
      <c r="H237" s="95"/>
      <c r="I237" s="95"/>
      <c r="J237" s="56"/>
      <c r="K237" s="95"/>
      <c r="L237" s="95"/>
      <c r="M237" s="95"/>
      <c r="N237" s="95"/>
      <c r="O237" s="95"/>
      <c r="P237" s="95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89"/>
    </row>
    <row r="238" spans="2:48" x14ac:dyDescent="0.25">
      <c r="B238" s="88"/>
      <c r="C238" s="95"/>
      <c r="D238" s="95"/>
      <c r="E238" s="95"/>
      <c r="F238" s="95"/>
      <c r="G238" s="95"/>
      <c r="H238" s="95"/>
      <c r="I238" s="95"/>
      <c r="J238" s="56"/>
      <c r="K238" s="95"/>
      <c r="L238" s="95"/>
      <c r="M238" s="95"/>
      <c r="N238" s="95"/>
      <c r="O238" s="95"/>
      <c r="P238" s="95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89"/>
    </row>
    <row r="239" spans="2:48" x14ac:dyDescent="0.25">
      <c r="B239" s="88"/>
      <c r="C239" s="95"/>
      <c r="D239" s="95"/>
      <c r="E239" s="95"/>
      <c r="F239" s="95"/>
      <c r="G239" s="95"/>
      <c r="H239" s="95"/>
      <c r="I239" s="95"/>
      <c r="J239" s="56"/>
      <c r="K239" s="95"/>
      <c r="L239" s="95"/>
      <c r="M239" s="95"/>
      <c r="N239" s="95"/>
      <c r="O239" s="95"/>
      <c r="P239" s="95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89"/>
    </row>
    <row r="240" spans="2:48" x14ac:dyDescent="0.25">
      <c r="B240" s="88"/>
      <c r="C240" s="95"/>
      <c r="D240" s="95"/>
      <c r="E240" s="95"/>
      <c r="F240" s="95"/>
      <c r="G240" s="95"/>
      <c r="H240" s="95"/>
      <c r="I240" s="95"/>
      <c r="J240" s="56"/>
      <c r="K240" s="95"/>
      <c r="L240" s="95"/>
      <c r="M240" s="95"/>
      <c r="N240" s="95"/>
      <c r="O240" s="95"/>
      <c r="P240" s="95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89"/>
    </row>
    <row r="241" spans="2:48" x14ac:dyDescent="0.25">
      <c r="B241" s="88"/>
      <c r="C241" s="95"/>
      <c r="D241" s="95"/>
      <c r="E241" s="95"/>
      <c r="F241" s="95"/>
      <c r="G241" s="95"/>
      <c r="H241" s="95"/>
      <c r="I241" s="95"/>
      <c r="J241" s="56"/>
      <c r="K241" s="95"/>
      <c r="L241" s="95"/>
      <c r="M241" s="95"/>
      <c r="N241" s="95"/>
      <c r="O241" s="95"/>
      <c r="P241" s="95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89"/>
    </row>
    <row r="242" spans="2:48" x14ac:dyDescent="0.25">
      <c r="B242" s="88"/>
      <c r="C242" s="95"/>
      <c r="D242" s="95"/>
      <c r="E242" s="95"/>
      <c r="F242" s="95"/>
      <c r="G242" s="95"/>
      <c r="H242" s="95"/>
      <c r="I242" s="95"/>
      <c r="J242" s="56"/>
      <c r="K242" s="95"/>
      <c r="L242" s="95"/>
      <c r="M242" s="95"/>
      <c r="N242" s="95"/>
      <c r="O242" s="95"/>
      <c r="P242" s="95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89"/>
    </row>
    <row r="243" spans="2:48" x14ac:dyDescent="0.25">
      <c r="B243" s="88"/>
      <c r="C243" s="95"/>
      <c r="D243" s="95"/>
      <c r="E243" s="95"/>
      <c r="F243" s="95"/>
      <c r="G243" s="95"/>
      <c r="H243" s="95"/>
      <c r="I243" s="95"/>
      <c r="J243" s="56"/>
      <c r="K243" s="95"/>
      <c r="L243" s="95"/>
      <c r="M243" s="95"/>
      <c r="N243" s="95"/>
      <c r="O243" s="95"/>
      <c r="P243" s="95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89"/>
    </row>
    <row r="244" spans="2:48" x14ac:dyDescent="0.25">
      <c r="B244" s="88"/>
      <c r="C244" s="95"/>
      <c r="D244" s="95"/>
      <c r="E244" s="95"/>
      <c r="F244" s="95"/>
      <c r="G244" s="95"/>
      <c r="H244" s="95"/>
      <c r="I244" s="95"/>
      <c r="J244" s="56"/>
      <c r="K244" s="95"/>
      <c r="L244" s="95"/>
      <c r="M244" s="95"/>
      <c r="N244" s="95"/>
      <c r="O244" s="95"/>
      <c r="P244" s="95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89"/>
    </row>
    <row r="245" spans="2:48" x14ac:dyDescent="0.25">
      <c r="B245" s="88"/>
      <c r="C245" s="95"/>
      <c r="D245" s="95"/>
      <c r="E245" s="95"/>
      <c r="F245" s="95"/>
      <c r="G245" s="95"/>
      <c r="H245" s="95"/>
      <c r="I245" s="95"/>
      <c r="J245" s="56"/>
      <c r="K245" s="95"/>
      <c r="L245" s="95"/>
      <c r="M245" s="95"/>
      <c r="N245" s="95"/>
      <c r="O245" s="95"/>
      <c r="P245" s="95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89"/>
    </row>
    <row r="246" spans="2:48" x14ac:dyDescent="0.25">
      <c r="B246" s="88"/>
      <c r="C246" s="95"/>
      <c r="D246" s="95"/>
      <c r="E246" s="95"/>
      <c r="F246" s="95"/>
      <c r="G246" s="95"/>
      <c r="H246" s="95"/>
      <c r="I246" s="95"/>
      <c r="J246" s="56"/>
      <c r="K246" s="95"/>
      <c r="L246" s="95"/>
      <c r="M246" s="95"/>
      <c r="N246" s="95"/>
      <c r="O246" s="95"/>
      <c r="P246" s="95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89"/>
    </row>
    <row r="247" spans="2:48" x14ac:dyDescent="0.25">
      <c r="B247" s="88"/>
      <c r="C247" s="95"/>
      <c r="D247" s="95"/>
      <c r="E247" s="95"/>
      <c r="F247" s="95"/>
      <c r="G247" s="95"/>
      <c r="H247" s="95"/>
      <c r="I247" s="95"/>
      <c r="J247" s="56"/>
      <c r="K247" s="95"/>
      <c r="L247" s="95"/>
      <c r="M247" s="95"/>
      <c r="N247" s="95"/>
      <c r="O247" s="95"/>
      <c r="P247" s="95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89"/>
    </row>
    <row r="248" spans="2:48" x14ac:dyDescent="0.25">
      <c r="B248" s="88"/>
      <c r="C248" s="95"/>
      <c r="D248" s="95"/>
      <c r="E248" s="95"/>
      <c r="F248" s="95"/>
      <c r="G248" s="95"/>
      <c r="H248" s="95"/>
      <c r="I248" s="95"/>
      <c r="J248" s="56"/>
      <c r="K248" s="95"/>
      <c r="L248" s="95"/>
      <c r="M248" s="95"/>
      <c r="N248" s="95"/>
      <c r="O248" s="95"/>
      <c r="P248" s="95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89"/>
    </row>
    <row r="249" spans="2:48" x14ac:dyDescent="0.25">
      <c r="B249" s="88"/>
      <c r="C249" s="95"/>
      <c r="D249" s="95"/>
      <c r="E249" s="95"/>
      <c r="F249" s="95"/>
      <c r="G249" s="95"/>
      <c r="H249" s="95"/>
      <c r="I249" s="95"/>
      <c r="J249" s="56"/>
      <c r="K249" s="95"/>
      <c r="L249" s="95"/>
      <c r="M249" s="95"/>
      <c r="N249" s="95"/>
      <c r="O249" s="95"/>
      <c r="P249" s="95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89"/>
    </row>
    <row r="250" spans="2:48" x14ac:dyDescent="0.25">
      <c r="B250" s="88"/>
      <c r="C250" s="95"/>
      <c r="D250" s="95"/>
      <c r="E250" s="95"/>
      <c r="F250" s="95"/>
      <c r="G250" s="95"/>
      <c r="H250" s="95"/>
      <c r="I250" s="95"/>
      <c r="J250" s="56"/>
      <c r="K250" s="95"/>
      <c r="L250" s="95"/>
      <c r="M250" s="95"/>
      <c r="N250" s="95"/>
      <c r="O250" s="95"/>
      <c r="P250" s="95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89"/>
    </row>
    <row r="251" spans="2:48" x14ac:dyDescent="0.25">
      <c r="B251" s="88"/>
      <c r="C251" s="95"/>
      <c r="D251" s="95"/>
      <c r="E251" s="95"/>
      <c r="F251" s="95"/>
      <c r="G251" s="95"/>
      <c r="H251" s="95"/>
      <c r="I251" s="95"/>
      <c r="J251" s="56"/>
      <c r="K251" s="95"/>
      <c r="L251" s="95"/>
      <c r="M251" s="95"/>
      <c r="N251" s="95"/>
      <c r="O251" s="95"/>
      <c r="P251" s="95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89"/>
    </row>
    <row r="252" spans="2:48" x14ac:dyDescent="0.25">
      <c r="B252" s="88"/>
      <c r="C252" s="95"/>
      <c r="D252" s="95"/>
      <c r="E252" s="95"/>
      <c r="F252" s="95"/>
      <c r="G252" s="95"/>
      <c r="H252" s="95"/>
      <c r="I252" s="95"/>
      <c r="J252" s="56"/>
      <c r="K252" s="95"/>
      <c r="L252" s="95"/>
      <c r="M252" s="95"/>
      <c r="N252" s="95"/>
      <c r="O252" s="95"/>
      <c r="P252" s="95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89"/>
    </row>
    <row r="253" spans="2:48" x14ac:dyDescent="0.25">
      <c r="B253" s="88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89"/>
    </row>
    <row r="254" spans="2:48" x14ac:dyDescent="0.25">
      <c r="B254" s="88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89"/>
    </row>
    <row r="255" spans="2:48" x14ac:dyDescent="0.25">
      <c r="B255" s="88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89"/>
    </row>
    <row r="256" spans="2:48" x14ac:dyDescent="0.25">
      <c r="B256" s="88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89"/>
    </row>
    <row r="257" spans="2:48" x14ac:dyDescent="0.25">
      <c r="B257" s="88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89"/>
    </row>
    <row r="258" spans="2:48" x14ac:dyDescent="0.25">
      <c r="B258" s="88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89"/>
    </row>
    <row r="259" spans="2:48" x14ac:dyDescent="0.25">
      <c r="B259" s="88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89"/>
    </row>
    <row r="260" spans="2:48" x14ac:dyDescent="0.25">
      <c r="B260" s="88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89"/>
    </row>
    <row r="261" spans="2:48" x14ac:dyDescent="0.25">
      <c r="B261" s="88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89"/>
    </row>
    <row r="262" spans="2:48" x14ac:dyDescent="0.25">
      <c r="B262" s="88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89"/>
    </row>
    <row r="263" spans="2:48" x14ac:dyDescent="0.25">
      <c r="B263" s="88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89"/>
    </row>
    <row r="264" spans="2:48" x14ac:dyDescent="0.25">
      <c r="B264" s="88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89"/>
    </row>
    <row r="265" spans="2:48" x14ac:dyDescent="0.25">
      <c r="B265" s="88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89"/>
    </row>
    <row r="266" spans="2:48" x14ac:dyDescent="0.25">
      <c r="B266" s="88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89"/>
    </row>
    <row r="267" spans="2:48" x14ac:dyDescent="0.25">
      <c r="B267" s="88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89"/>
    </row>
    <row r="268" spans="2:48" x14ac:dyDescent="0.25">
      <c r="B268" s="88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89"/>
    </row>
    <row r="269" spans="2:48" x14ac:dyDescent="0.25">
      <c r="B269" s="88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89"/>
    </row>
    <row r="270" spans="2:48" x14ac:dyDescent="0.25">
      <c r="B270" s="88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89"/>
    </row>
    <row r="271" spans="2:48" x14ac:dyDescent="0.25">
      <c r="B271" s="88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89"/>
    </row>
    <row r="272" spans="2:48" x14ac:dyDescent="0.25">
      <c r="B272" s="88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89"/>
    </row>
    <row r="273" spans="2:48" x14ac:dyDescent="0.25">
      <c r="B273" s="88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89"/>
    </row>
    <row r="274" spans="2:48" x14ac:dyDescent="0.25">
      <c r="B274" s="88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89"/>
    </row>
    <row r="275" spans="2:48" x14ac:dyDescent="0.25">
      <c r="B275" s="88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89"/>
    </row>
    <row r="276" spans="2:48" x14ac:dyDescent="0.25">
      <c r="B276" s="88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89"/>
    </row>
    <row r="277" spans="2:48" x14ac:dyDescent="0.25">
      <c r="B277" s="88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89"/>
    </row>
    <row r="278" spans="2:48" x14ac:dyDescent="0.25">
      <c r="B278" s="88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 t="s">
        <v>71</v>
      </c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89"/>
    </row>
    <row r="279" spans="2:48" x14ac:dyDescent="0.25">
      <c r="B279" s="88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89"/>
    </row>
    <row r="280" spans="2:48" x14ac:dyDescent="0.25">
      <c r="B280" s="88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89"/>
    </row>
    <row r="281" spans="2:48" x14ac:dyDescent="0.25">
      <c r="B281" s="88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89"/>
    </row>
    <row r="282" spans="2:48" x14ac:dyDescent="0.25">
      <c r="B282" s="88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89"/>
    </row>
    <row r="283" spans="2:48" x14ac:dyDescent="0.25">
      <c r="B283" s="88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89"/>
    </row>
    <row r="284" spans="2:48" x14ac:dyDescent="0.25">
      <c r="B284" s="88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89"/>
    </row>
    <row r="285" spans="2:48" x14ac:dyDescent="0.25">
      <c r="B285" s="88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89"/>
    </row>
    <row r="286" spans="2:48" x14ac:dyDescent="0.25">
      <c r="B286" s="88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89"/>
    </row>
    <row r="287" spans="2:48" x14ac:dyDescent="0.25">
      <c r="B287" s="88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89"/>
    </row>
    <row r="288" spans="2:48" x14ac:dyDescent="0.25">
      <c r="B288" s="88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89"/>
    </row>
    <row r="289" spans="2:48" x14ac:dyDescent="0.25">
      <c r="B289" s="88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89"/>
    </row>
    <row r="290" spans="2:48" x14ac:dyDescent="0.25">
      <c r="B290" s="88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89"/>
    </row>
    <row r="291" spans="2:48" x14ac:dyDescent="0.25">
      <c r="B291" s="88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89"/>
    </row>
    <row r="292" spans="2:48" x14ac:dyDescent="0.25">
      <c r="B292" s="88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89"/>
    </row>
    <row r="293" spans="2:48" x14ac:dyDescent="0.25">
      <c r="B293" s="88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89"/>
    </row>
    <row r="294" spans="2:48" x14ac:dyDescent="0.25">
      <c r="B294" s="88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89"/>
    </row>
    <row r="295" spans="2:48" x14ac:dyDescent="0.25">
      <c r="B295" s="88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89"/>
    </row>
    <row r="296" spans="2:48" x14ac:dyDescent="0.25">
      <c r="B296" s="88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89"/>
    </row>
    <row r="297" spans="2:48" x14ac:dyDescent="0.25">
      <c r="B297" s="88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89"/>
    </row>
    <row r="298" spans="2:48" x14ac:dyDescent="0.25">
      <c r="B298" s="88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89"/>
    </row>
    <row r="299" spans="2:48" x14ac:dyDescent="0.25">
      <c r="B299" s="88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89"/>
    </row>
    <row r="300" spans="2:48" x14ac:dyDescent="0.25">
      <c r="B300" s="88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89"/>
    </row>
    <row r="301" spans="2:48" x14ac:dyDescent="0.25">
      <c r="B301" s="88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89"/>
    </row>
    <row r="302" spans="2:48" x14ac:dyDescent="0.25">
      <c r="B302" s="88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89"/>
    </row>
    <row r="303" spans="2:48" x14ac:dyDescent="0.25">
      <c r="B303" s="88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89"/>
    </row>
    <row r="304" spans="2:48" x14ac:dyDescent="0.25">
      <c r="B304" s="88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89"/>
    </row>
    <row r="305" spans="2:48" x14ac:dyDescent="0.25">
      <c r="B305" s="88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89"/>
    </row>
    <row r="306" spans="2:48" x14ac:dyDescent="0.25">
      <c r="B306" s="88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89"/>
    </row>
    <row r="307" spans="2:48" x14ac:dyDescent="0.25">
      <c r="B307" s="88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89"/>
    </row>
    <row r="308" spans="2:48" x14ac:dyDescent="0.25">
      <c r="B308" s="88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89"/>
    </row>
    <row r="309" spans="2:48" x14ac:dyDescent="0.25">
      <c r="B309" s="88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89"/>
    </row>
    <row r="310" spans="2:48" x14ac:dyDescent="0.25">
      <c r="B310" s="88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89"/>
    </row>
    <row r="311" spans="2:48" x14ac:dyDescent="0.25">
      <c r="B311" s="88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89"/>
    </row>
    <row r="312" spans="2:48" x14ac:dyDescent="0.25">
      <c r="B312" s="88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89"/>
    </row>
    <row r="313" spans="2:48" x14ac:dyDescent="0.25">
      <c r="B313" s="88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89"/>
    </row>
    <row r="314" spans="2:48" x14ac:dyDescent="0.25">
      <c r="B314" s="88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89"/>
    </row>
    <row r="315" spans="2:48" x14ac:dyDescent="0.25">
      <c r="B315" s="88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89"/>
    </row>
    <row r="316" spans="2:48" x14ac:dyDescent="0.25">
      <c r="B316" s="88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89"/>
    </row>
    <row r="317" spans="2:48" x14ac:dyDescent="0.25">
      <c r="B317" s="88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89"/>
    </row>
    <row r="318" spans="2:48" x14ac:dyDescent="0.25">
      <c r="B318" s="88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89"/>
    </row>
    <row r="319" spans="2:48" x14ac:dyDescent="0.25">
      <c r="B319" s="88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89"/>
    </row>
    <row r="320" spans="2:48" x14ac:dyDescent="0.25">
      <c r="B320" s="88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89"/>
    </row>
    <row r="321" spans="2:48" x14ac:dyDescent="0.25">
      <c r="B321" s="88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89"/>
    </row>
    <row r="322" spans="2:48" x14ac:dyDescent="0.25">
      <c r="B322" s="88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89"/>
    </row>
    <row r="323" spans="2:48" x14ac:dyDescent="0.25">
      <c r="B323" s="88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89"/>
    </row>
    <row r="324" spans="2:48" x14ac:dyDescent="0.25">
      <c r="B324" s="88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89"/>
    </row>
    <row r="325" spans="2:48" x14ac:dyDescent="0.25">
      <c r="B325" s="88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89"/>
    </row>
    <row r="326" spans="2:48" x14ac:dyDescent="0.25">
      <c r="B326" s="88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89"/>
    </row>
    <row r="327" spans="2:48" x14ac:dyDescent="0.25">
      <c r="B327" s="88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89"/>
    </row>
    <row r="328" spans="2:48" x14ac:dyDescent="0.25">
      <c r="B328" s="88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89"/>
    </row>
    <row r="329" spans="2:48" x14ac:dyDescent="0.25">
      <c r="B329" s="88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89"/>
    </row>
    <row r="330" spans="2:48" x14ac:dyDescent="0.25">
      <c r="B330" s="88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89"/>
    </row>
    <row r="331" spans="2:48" x14ac:dyDescent="0.25">
      <c r="B331" s="88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89"/>
    </row>
    <row r="332" spans="2:48" x14ac:dyDescent="0.25">
      <c r="B332" s="88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89"/>
    </row>
    <row r="333" spans="2:48" x14ac:dyDescent="0.25">
      <c r="B333" s="88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89"/>
    </row>
    <row r="334" spans="2:48" x14ac:dyDescent="0.25">
      <c r="B334" s="88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89"/>
    </row>
    <row r="335" spans="2:48" x14ac:dyDescent="0.25">
      <c r="B335" s="88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89"/>
    </row>
    <row r="336" spans="2:48" ht="15.75" thickBot="1" x14ac:dyDescent="0.3">
      <c r="B336" s="92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4"/>
    </row>
    <row r="337" x14ac:dyDescent="0.25"/>
  </sheetData>
  <mergeCells count="263">
    <mergeCell ref="AU107:AV107"/>
    <mergeCell ref="AU108:AV108"/>
    <mergeCell ref="W163:AA165"/>
    <mergeCell ref="W166:AA176"/>
    <mergeCell ref="AU102:AV102"/>
    <mergeCell ref="AU103:AV103"/>
    <mergeCell ref="AU104:AV104"/>
    <mergeCell ref="AU105:AV105"/>
    <mergeCell ref="AU106:AV106"/>
    <mergeCell ref="AQ105:AR105"/>
    <mergeCell ref="AQ106:AR106"/>
    <mergeCell ref="AK106:AL106"/>
    <mergeCell ref="AE105:AF105"/>
    <mergeCell ref="AE106:AF106"/>
    <mergeCell ref="AA105:AB105"/>
    <mergeCell ref="AA106:AB106"/>
    <mergeCell ref="AU97:AV97"/>
    <mergeCell ref="AU98:AV98"/>
    <mergeCell ref="AU99:AV99"/>
    <mergeCell ref="AU100:AV100"/>
    <mergeCell ref="AU101:AV101"/>
    <mergeCell ref="AQ107:AR107"/>
    <mergeCell ref="AQ108:AR108"/>
    <mergeCell ref="AS95:AT95"/>
    <mergeCell ref="AS96:AT96"/>
    <mergeCell ref="AS97:AT97"/>
    <mergeCell ref="AS98:AT98"/>
    <mergeCell ref="AS99:AT99"/>
    <mergeCell ref="AS100:AT100"/>
    <mergeCell ref="AS101:AT101"/>
    <mergeCell ref="AS102:AT102"/>
    <mergeCell ref="AS103:AT103"/>
    <mergeCell ref="AS104:AT104"/>
    <mergeCell ref="AS105:AT105"/>
    <mergeCell ref="AS106:AT106"/>
    <mergeCell ref="AS107:AT107"/>
    <mergeCell ref="AS108:AT108"/>
    <mergeCell ref="AQ102:AR102"/>
    <mergeCell ref="AQ103:AR103"/>
    <mergeCell ref="AQ104:AR104"/>
    <mergeCell ref="AQ97:AR97"/>
    <mergeCell ref="AQ98:AR98"/>
    <mergeCell ref="AQ99:AR99"/>
    <mergeCell ref="AQ100:AR100"/>
    <mergeCell ref="AQ101:AR101"/>
    <mergeCell ref="AK107:AL107"/>
    <mergeCell ref="AK108:AL108"/>
    <mergeCell ref="AM95:AN96"/>
    <mergeCell ref="AM97:AN97"/>
    <mergeCell ref="AM98:AN98"/>
    <mergeCell ref="AM99:AN99"/>
    <mergeCell ref="AM100:AN100"/>
    <mergeCell ref="AM101:AN101"/>
    <mergeCell ref="AM102:AN102"/>
    <mergeCell ref="AM103:AN103"/>
    <mergeCell ref="AM104:AN104"/>
    <mergeCell ref="AM105:AN105"/>
    <mergeCell ref="AM106:AN106"/>
    <mergeCell ref="AM107:AN107"/>
    <mergeCell ref="AM108:AN108"/>
    <mergeCell ref="AK102:AL102"/>
    <mergeCell ref="AK103:AL103"/>
    <mergeCell ref="AK104:AL104"/>
    <mergeCell ref="AK105:AL105"/>
    <mergeCell ref="AK97:AL97"/>
    <mergeCell ref="AK98:AL98"/>
    <mergeCell ref="AK99:AL99"/>
    <mergeCell ref="AK100:AL100"/>
    <mergeCell ref="AK101:AL101"/>
    <mergeCell ref="AE107:AF107"/>
    <mergeCell ref="AE108:AF108"/>
    <mergeCell ref="AI95:AJ95"/>
    <mergeCell ref="AI96:AJ96"/>
    <mergeCell ref="AI97:AJ97"/>
    <mergeCell ref="AI98:AJ98"/>
    <mergeCell ref="AI99:AJ99"/>
    <mergeCell ref="AI100:AJ100"/>
    <mergeCell ref="AI101:AJ101"/>
    <mergeCell ref="AI102:AJ102"/>
    <mergeCell ref="AI103:AJ103"/>
    <mergeCell ref="AI104:AJ104"/>
    <mergeCell ref="AI105:AJ105"/>
    <mergeCell ref="AI106:AJ106"/>
    <mergeCell ref="AI107:AJ107"/>
    <mergeCell ref="AI108:AJ108"/>
    <mergeCell ref="AE102:AF102"/>
    <mergeCell ref="AE103:AF103"/>
    <mergeCell ref="AE104:AF104"/>
    <mergeCell ref="AE97:AF97"/>
    <mergeCell ref="AE98:AF98"/>
    <mergeCell ref="AE99:AF99"/>
    <mergeCell ref="AE100:AF100"/>
    <mergeCell ref="AE101:AF101"/>
    <mergeCell ref="AA107:AB107"/>
    <mergeCell ref="AA108:AB108"/>
    <mergeCell ref="AC95:AD95"/>
    <mergeCell ref="AC96:AD96"/>
    <mergeCell ref="AC97:AD97"/>
    <mergeCell ref="AC98:AD98"/>
    <mergeCell ref="AC99:AD99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A102:AB102"/>
    <mergeCell ref="AA103:AB103"/>
    <mergeCell ref="AA104:AB104"/>
    <mergeCell ref="AA97:AB97"/>
    <mergeCell ref="AA98:AB98"/>
    <mergeCell ref="AA99:AB99"/>
    <mergeCell ref="AA100:AB100"/>
    <mergeCell ref="AA101:AB101"/>
    <mergeCell ref="U107:V107"/>
    <mergeCell ref="U108:V108"/>
    <mergeCell ref="W95:X96"/>
    <mergeCell ref="W97:X97"/>
    <mergeCell ref="W98:X98"/>
    <mergeCell ref="W99:X99"/>
    <mergeCell ref="W100:X100"/>
    <mergeCell ref="W101:X101"/>
    <mergeCell ref="W102:X102"/>
    <mergeCell ref="W103:X103"/>
    <mergeCell ref="W104:X104"/>
    <mergeCell ref="W105:X105"/>
    <mergeCell ref="W106:X106"/>
    <mergeCell ref="W107:X107"/>
    <mergeCell ref="W108:X108"/>
    <mergeCell ref="U102:V102"/>
    <mergeCell ref="U103:V103"/>
    <mergeCell ref="U104:V104"/>
    <mergeCell ref="U105:V105"/>
    <mergeCell ref="U106:V106"/>
    <mergeCell ref="U97:V97"/>
    <mergeCell ref="U98:V98"/>
    <mergeCell ref="U99:V99"/>
    <mergeCell ref="U100:V100"/>
    <mergeCell ref="U101:V101"/>
    <mergeCell ref="O107:P107"/>
    <mergeCell ref="O108:P108"/>
    <mergeCell ref="S95:T95"/>
    <mergeCell ref="S96:T96"/>
    <mergeCell ref="S97:T97"/>
    <mergeCell ref="S98:T98"/>
    <mergeCell ref="S99:T99"/>
    <mergeCell ref="S100:T100"/>
    <mergeCell ref="S101:T101"/>
    <mergeCell ref="S102:T102"/>
    <mergeCell ref="S103:T103"/>
    <mergeCell ref="S104:T104"/>
    <mergeCell ref="S105:T105"/>
    <mergeCell ref="S106:T106"/>
    <mergeCell ref="S107:T107"/>
    <mergeCell ref="S108:T108"/>
    <mergeCell ref="O102:P102"/>
    <mergeCell ref="O103:P103"/>
    <mergeCell ref="O104:P104"/>
    <mergeCell ref="O105:P105"/>
    <mergeCell ref="O106:P106"/>
    <mergeCell ref="O97:P97"/>
    <mergeCell ref="O98:P98"/>
    <mergeCell ref="O99:P99"/>
    <mergeCell ref="O100:P100"/>
    <mergeCell ref="O101:P101"/>
    <mergeCell ref="K107:L107"/>
    <mergeCell ref="M107:N107"/>
    <mergeCell ref="M108:N108"/>
    <mergeCell ref="K102:L102"/>
    <mergeCell ref="K103:L103"/>
    <mergeCell ref="K104:L104"/>
    <mergeCell ref="K105:L105"/>
    <mergeCell ref="K106:L106"/>
    <mergeCell ref="K97:L97"/>
    <mergeCell ref="K98:L98"/>
    <mergeCell ref="K99:L99"/>
    <mergeCell ref="K100:L100"/>
    <mergeCell ref="K101:L101"/>
    <mergeCell ref="M98:N98"/>
    <mergeCell ref="M99:N99"/>
    <mergeCell ref="M100:N100"/>
    <mergeCell ref="M101:N101"/>
    <mergeCell ref="M102:N102"/>
    <mergeCell ref="M103:N103"/>
    <mergeCell ref="M104:N104"/>
    <mergeCell ref="M105:N105"/>
    <mergeCell ref="M106:N106"/>
    <mergeCell ref="K95:L95"/>
    <mergeCell ref="M95:N95"/>
    <mergeCell ref="K96:L96"/>
    <mergeCell ref="M96:N96"/>
    <mergeCell ref="E108:F108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E103:F103"/>
    <mergeCell ref="E104:F104"/>
    <mergeCell ref="E105:F105"/>
    <mergeCell ref="E106:F106"/>
    <mergeCell ref="E107:F107"/>
    <mergeCell ref="K108:L108"/>
    <mergeCell ref="M97:N97"/>
    <mergeCell ref="AQ95:AR95"/>
    <mergeCell ref="AQ96:AR96"/>
    <mergeCell ref="AU95:AV96"/>
    <mergeCell ref="R95:R96"/>
    <mergeCell ref="O95:P96"/>
    <mergeCell ref="U95:V95"/>
    <mergeCell ref="U96:V96"/>
    <mergeCell ref="AA95:AB95"/>
    <mergeCell ref="AA96:AB96"/>
    <mergeCell ref="AP95:AP96"/>
    <mergeCell ref="B95:B96"/>
    <mergeCell ref="B60:F61"/>
    <mergeCell ref="C105:D105"/>
    <mergeCell ref="C106:D106"/>
    <mergeCell ref="C107:D107"/>
    <mergeCell ref="B58:F59"/>
    <mergeCell ref="J95:J96"/>
    <mergeCell ref="E95:F95"/>
    <mergeCell ref="C95:D95"/>
    <mergeCell ref="C96:D96"/>
    <mergeCell ref="C97:D97"/>
    <mergeCell ref="C98:D98"/>
    <mergeCell ref="C99:D99"/>
    <mergeCell ref="C100:D100"/>
    <mergeCell ref="G90:H90"/>
    <mergeCell ref="G95:H96"/>
    <mergeCell ref="W177:AA178"/>
    <mergeCell ref="O90:P90"/>
    <mergeCell ref="W90:X90"/>
    <mergeCell ref="AE90:AF90"/>
    <mergeCell ref="AM90:AN90"/>
    <mergeCell ref="AU90:AV90"/>
    <mergeCell ref="Z95:Z96"/>
    <mergeCell ref="C108:D108"/>
    <mergeCell ref="E96:F96"/>
    <mergeCell ref="E97:F97"/>
    <mergeCell ref="E98:F98"/>
    <mergeCell ref="E99:F99"/>
    <mergeCell ref="E100:F100"/>
    <mergeCell ref="E101:F101"/>
    <mergeCell ref="E102:F102"/>
    <mergeCell ref="AH95:AH96"/>
    <mergeCell ref="C101:D101"/>
    <mergeCell ref="C102:D102"/>
    <mergeCell ref="C103:D103"/>
    <mergeCell ref="C104:D104"/>
    <mergeCell ref="AE95:AF96"/>
    <mergeCell ref="AK95:AL95"/>
    <mergeCell ref="AK96:AL96"/>
  </mergeCells>
  <phoneticPr fontId="18" type="noConversion"/>
  <dataValidations count="2">
    <dataValidation type="list" allowBlank="1" showInputMessage="1" showErrorMessage="1" sqref="B60:F61" xr:uid="{3888ABF8-5835-45E5-BB08-DC774F8F9B0B}">
      <formula1>"2021, 2022, 2023"</formula1>
    </dataValidation>
    <dataValidation type="list" allowBlank="1" showInputMessage="1" showErrorMessage="1" sqref="W166:AA176" xr:uid="{C4D8479C-236E-4783-AF98-5EAEB6BF46CC}">
      <formula1>"Zone A, Zone B, Zone C, Zone D, Zone E"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7"/>
  <sheetViews>
    <sheetView zoomScale="70" zoomScaleNormal="70" workbookViewId="0">
      <pane ySplit="1" topLeftCell="A2" activePane="bottomLeft" state="frozen"/>
      <selection pane="bottomLeft" activeCell="G237" sqref="G237:I238"/>
    </sheetView>
  </sheetViews>
  <sheetFormatPr defaultRowHeight="15" x14ac:dyDescent="0.25"/>
  <cols>
    <col min="1" max="3" width="9.140625" style="4"/>
    <col min="4" max="4" width="25.28515625" style="4" bestFit="1" customWidth="1"/>
    <col min="5" max="5" width="20.28515625" bestFit="1" customWidth="1"/>
    <col min="6" max="6" width="38.140625" bestFit="1" customWidth="1"/>
    <col min="7" max="7" width="30.7109375" bestFit="1" customWidth="1"/>
    <col min="8" max="8" width="35.85546875" bestFit="1" customWidth="1"/>
    <col min="9" max="9" width="29.140625" bestFit="1" customWidth="1"/>
    <col min="10" max="10" width="19.140625" bestFit="1" customWidth="1"/>
    <col min="11" max="11" width="23.5703125" bestFit="1" customWidth="1"/>
    <col min="12" max="12" width="37.42578125" style="4" bestFit="1" customWidth="1"/>
    <col min="13" max="13" width="20" style="4" bestFit="1" customWidth="1"/>
    <col min="14" max="14" width="41.140625" bestFit="1" customWidth="1"/>
    <col min="15" max="15" width="37.7109375" bestFit="1" customWidth="1"/>
    <col min="16" max="16" width="39.140625" bestFit="1" customWidth="1"/>
    <col min="17" max="17" width="44.42578125" bestFit="1" customWidth="1"/>
    <col min="18" max="18" width="45.85546875" bestFit="1" customWidth="1"/>
    <col min="19" max="19" width="26.28515625" bestFit="1" customWidth="1"/>
  </cols>
  <sheetData>
    <row r="1" spans="1:15" ht="17.25" customHeight="1" x14ac:dyDescent="0.25">
      <c r="A1" s="61" t="s">
        <v>1</v>
      </c>
      <c r="B1" s="61" t="s">
        <v>28</v>
      </c>
      <c r="C1" s="61" t="s">
        <v>97</v>
      </c>
      <c r="D1" s="61" t="s">
        <v>68</v>
      </c>
      <c r="E1" s="62" t="s">
        <v>25</v>
      </c>
      <c r="F1" s="62" t="s">
        <v>0</v>
      </c>
      <c r="G1" s="63" t="s">
        <v>96</v>
      </c>
      <c r="H1" s="64" t="s">
        <v>91</v>
      </c>
      <c r="I1" s="64" t="s">
        <v>92</v>
      </c>
      <c r="J1" s="64" t="s">
        <v>93</v>
      </c>
      <c r="K1" s="100" t="s">
        <v>109</v>
      </c>
      <c r="L1" s="101" t="s">
        <v>110</v>
      </c>
      <c r="M1" s="64" t="s">
        <v>111</v>
      </c>
      <c r="N1" s="102" t="s">
        <v>107</v>
      </c>
      <c r="O1" s="103" t="s">
        <v>108</v>
      </c>
    </row>
    <row r="2" spans="1:15" x14ac:dyDescent="0.25">
      <c r="A2" s="4">
        <v>2021</v>
      </c>
      <c r="B2" s="4" t="s">
        <v>29</v>
      </c>
      <c r="C2" s="4" t="s">
        <v>100</v>
      </c>
      <c r="D2" s="4" t="s">
        <v>54</v>
      </c>
      <c r="E2" t="s">
        <v>22</v>
      </c>
      <c r="F2" t="s">
        <v>18</v>
      </c>
      <c r="G2" s="1">
        <v>1609300</v>
      </c>
      <c r="H2" s="1">
        <v>1599900</v>
      </c>
      <c r="I2" s="1">
        <v>9400</v>
      </c>
      <c r="J2" s="5">
        <v>0.99415895109675012</v>
      </c>
      <c r="K2" s="6">
        <f>$M2*0.4</f>
        <v>64372000</v>
      </c>
      <c r="L2" s="7">
        <f>$M2-$K2</f>
        <v>96558000</v>
      </c>
      <c r="M2" s="6">
        <f>G2*(INDEX('Cost &amp; Revenue'!$L$3:$L$8,MATCH(Data!$E2,'Cost &amp; Revenue'!$K$3:$K$8,0)))</f>
        <v>160930000</v>
      </c>
      <c r="N2" s="164">
        <f>O2*0.2</f>
        <v>22398600</v>
      </c>
      <c r="O2" s="6">
        <f>H2*INDEX('Cost &amp; Revenue'!$M$3:$M$8,MATCH(Data!$E2,'Cost &amp; Revenue'!$K$3:$K$8,0))</f>
        <v>111993000</v>
      </c>
    </row>
    <row r="3" spans="1:15" x14ac:dyDescent="0.25">
      <c r="A3" s="4">
        <v>2021</v>
      </c>
      <c r="B3" s="4" t="s">
        <v>29</v>
      </c>
      <c r="C3" s="4" t="s">
        <v>98</v>
      </c>
      <c r="D3" s="4" t="s">
        <v>45</v>
      </c>
      <c r="E3" t="s">
        <v>22</v>
      </c>
      <c r="F3" t="s">
        <v>5</v>
      </c>
      <c r="G3" s="1">
        <v>1378800</v>
      </c>
      <c r="H3" s="1">
        <v>1371000</v>
      </c>
      <c r="I3" s="1">
        <v>7800</v>
      </c>
      <c r="J3" s="5">
        <v>0.99434290687554394</v>
      </c>
      <c r="K3" s="6">
        <f t="shared" ref="K3:K66" si="0">$M3*0.4</f>
        <v>55152000</v>
      </c>
      <c r="L3" s="7">
        <f t="shared" ref="L3:L66" si="1">$M3-$K3</f>
        <v>82728000</v>
      </c>
      <c r="M3" s="6">
        <f>G3*(INDEX('Cost &amp; Revenue'!$L$3:$L$8,MATCH(Data!$E3,'Cost &amp; Revenue'!$K$3:$K$8,0)))</f>
        <v>137880000</v>
      </c>
      <c r="N3" s="164">
        <f t="shared" ref="N3:N66" si="2">O3*0.2</f>
        <v>19194000</v>
      </c>
      <c r="O3" s="6">
        <f>H3*INDEX('Cost &amp; Revenue'!$M$3:$M$8,MATCH(Data!$E3,'Cost &amp; Revenue'!$K$3:$K$8,0))</f>
        <v>95970000</v>
      </c>
    </row>
    <row r="4" spans="1:15" x14ac:dyDescent="0.25">
      <c r="A4" s="4">
        <v>2021</v>
      </c>
      <c r="B4" s="4" t="s">
        <v>29</v>
      </c>
      <c r="C4" s="4" t="s">
        <v>99</v>
      </c>
      <c r="D4" s="4" t="s">
        <v>49</v>
      </c>
      <c r="E4" t="s">
        <v>23</v>
      </c>
      <c r="F4" t="s">
        <v>7</v>
      </c>
      <c r="G4" s="1">
        <v>272500</v>
      </c>
      <c r="H4" s="1">
        <v>269400</v>
      </c>
      <c r="I4" s="1">
        <v>3100</v>
      </c>
      <c r="J4" s="5">
        <v>0.98862385321100921</v>
      </c>
      <c r="K4" s="6">
        <f t="shared" si="0"/>
        <v>54500000</v>
      </c>
      <c r="L4" s="7">
        <f t="shared" si="1"/>
        <v>81750000</v>
      </c>
      <c r="M4" s="6">
        <f>G4*(INDEX('Cost &amp; Revenue'!$L$3:$L$8,MATCH(Data!$E4,'Cost &amp; Revenue'!$K$3:$K$8,0)))</f>
        <v>136250000</v>
      </c>
      <c r="N4" s="164">
        <f t="shared" si="2"/>
        <v>25323600</v>
      </c>
      <c r="O4" s="6">
        <f>H4*INDEX('Cost &amp; Revenue'!$M$3:$M$8,MATCH(Data!$E4,'Cost &amp; Revenue'!$K$3:$K$8,0))</f>
        <v>126618000</v>
      </c>
    </row>
    <row r="5" spans="1:15" x14ac:dyDescent="0.25">
      <c r="A5" s="4">
        <v>2021</v>
      </c>
      <c r="B5" s="4" t="s">
        <v>29</v>
      </c>
      <c r="C5" s="4" t="s">
        <v>100</v>
      </c>
      <c r="D5" s="4" t="s">
        <v>54</v>
      </c>
      <c r="E5" t="s">
        <v>22</v>
      </c>
      <c r="F5" t="s">
        <v>6</v>
      </c>
      <c r="G5" s="1">
        <v>93700</v>
      </c>
      <c r="H5" s="1">
        <v>92200</v>
      </c>
      <c r="I5" s="1">
        <v>1500</v>
      </c>
      <c r="J5" s="5">
        <v>0.98399146211312705</v>
      </c>
      <c r="K5" s="6">
        <f t="shared" si="0"/>
        <v>3748000</v>
      </c>
      <c r="L5" s="7">
        <f t="shared" si="1"/>
        <v>5622000</v>
      </c>
      <c r="M5" s="6">
        <f>G5*(INDEX('Cost &amp; Revenue'!$L$3:$L$8,MATCH(Data!$E5,'Cost &amp; Revenue'!$K$3:$K$8,0)))</f>
        <v>9370000</v>
      </c>
      <c r="N5" s="164">
        <f t="shared" si="2"/>
        <v>1290800</v>
      </c>
      <c r="O5" s="6">
        <f>H5*INDEX('Cost &amp; Revenue'!$M$3:$M$8,MATCH(Data!$E5,'Cost &amp; Revenue'!$K$3:$K$8,0))</f>
        <v>6454000</v>
      </c>
    </row>
    <row r="6" spans="1:15" x14ac:dyDescent="0.25">
      <c r="A6" s="4">
        <v>2021</v>
      </c>
      <c r="B6" s="4" t="s">
        <v>29</v>
      </c>
      <c r="C6" s="4" t="s">
        <v>100</v>
      </c>
      <c r="D6" s="4" t="s">
        <v>52</v>
      </c>
      <c r="E6" t="s">
        <v>24</v>
      </c>
      <c r="F6" t="s">
        <v>10</v>
      </c>
      <c r="G6" s="1">
        <v>35900</v>
      </c>
      <c r="H6" s="1">
        <v>33000</v>
      </c>
      <c r="I6" s="1">
        <v>2900</v>
      </c>
      <c r="J6" s="5">
        <v>0.91922005571030641</v>
      </c>
      <c r="K6" s="6">
        <f t="shared" si="0"/>
        <v>129240000</v>
      </c>
      <c r="L6" s="7">
        <f t="shared" si="1"/>
        <v>193860000</v>
      </c>
      <c r="M6" s="6">
        <f>G6*(INDEX('Cost &amp; Revenue'!$L$3:$L$8,MATCH(Data!$E6,'Cost &amp; Revenue'!$K$3:$K$8,0)))</f>
        <v>323100000</v>
      </c>
      <c r="N6" s="164">
        <f t="shared" si="2"/>
        <v>43890000</v>
      </c>
      <c r="O6" s="6">
        <f>H6*INDEX('Cost &amp; Revenue'!$M$3:$M$8,MATCH(Data!$E6,'Cost &amp; Revenue'!$K$3:$K$8,0))</f>
        <v>219450000</v>
      </c>
    </row>
    <row r="7" spans="1:15" x14ac:dyDescent="0.25">
      <c r="A7" s="4">
        <v>2021</v>
      </c>
      <c r="B7" s="4" t="s">
        <v>29</v>
      </c>
      <c r="C7" s="4" t="s">
        <v>102</v>
      </c>
      <c r="D7" s="4" t="s">
        <v>64</v>
      </c>
      <c r="E7" t="s">
        <v>22</v>
      </c>
      <c r="F7" t="s">
        <v>13</v>
      </c>
      <c r="G7" s="1">
        <v>424100</v>
      </c>
      <c r="H7" s="1">
        <v>326800</v>
      </c>
      <c r="I7" s="1">
        <v>97300</v>
      </c>
      <c r="J7" s="5">
        <v>0.77057297807120961</v>
      </c>
      <c r="K7" s="6">
        <f t="shared" si="0"/>
        <v>16964000</v>
      </c>
      <c r="L7" s="7">
        <f t="shared" si="1"/>
        <v>25446000</v>
      </c>
      <c r="M7" s="6">
        <f>G7*(INDEX('Cost &amp; Revenue'!$L$3:$L$8,MATCH(Data!$E7,'Cost &amp; Revenue'!$K$3:$K$8,0)))</f>
        <v>42410000</v>
      </c>
      <c r="N7" s="164">
        <f t="shared" si="2"/>
        <v>4575200</v>
      </c>
      <c r="O7" s="6">
        <f>H7*INDEX('Cost &amp; Revenue'!$M$3:$M$8,MATCH(Data!$E7,'Cost &amp; Revenue'!$K$3:$K$8,0))</f>
        <v>22876000</v>
      </c>
    </row>
    <row r="8" spans="1:15" x14ac:dyDescent="0.25">
      <c r="A8" s="4">
        <v>2021</v>
      </c>
      <c r="B8" s="4" t="s">
        <v>30</v>
      </c>
      <c r="C8" s="4" t="s">
        <v>102</v>
      </c>
      <c r="D8" s="4" t="s">
        <v>66</v>
      </c>
      <c r="E8" t="s">
        <v>20</v>
      </c>
      <c r="F8" t="s">
        <v>4</v>
      </c>
      <c r="G8" s="1">
        <v>328300</v>
      </c>
      <c r="H8" s="1">
        <v>220700</v>
      </c>
      <c r="I8" s="1">
        <v>107600</v>
      </c>
      <c r="J8" s="5">
        <v>0.67225098994821808</v>
      </c>
      <c r="K8" s="6">
        <f t="shared" si="0"/>
        <v>13132000</v>
      </c>
      <c r="L8" s="7">
        <f t="shared" si="1"/>
        <v>19698000</v>
      </c>
      <c r="M8" s="6">
        <f>G8*(INDEX('Cost &amp; Revenue'!$L$3:$L$8,MATCH(Data!$E8,'Cost &amp; Revenue'!$K$3:$K$8,0)))</f>
        <v>32830000</v>
      </c>
      <c r="N8" s="164">
        <f t="shared" si="2"/>
        <v>3310500</v>
      </c>
      <c r="O8" s="6">
        <f>H8*INDEX('Cost &amp; Revenue'!$M$3:$M$8,MATCH(Data!$E8,'Cost &amp; Revenue'!$K$3:$K$8,0))</f>
        <v>16552500</v>
      </c>
    </row>
    <row r="9" spans="1:15" x14ac:dyDescent="0.25">
      <c r="A9" s="4">
        <v>2021</v>
      </c>
      <c r="B9" s="4" t="s">
        <v>30</v>
      </c>
      <c r="C9" s="4" t="s">
        <v>99</v>
      </c>
      <c r="D9" s="4" t="s">
        <v>47</v>
      </c>
      <c r="E9" t="s">
        <v>20</v>
      </c>
      <c r="F9" t="s">
        <v>2</v>
      </c>
      <c r="G9" s="1">
        <v>1144800</v>
      </c>
      <c r="H9" s="1">
        <v>568800</v>
      </c>
      <c r="I9" s="1">
        <v>576000</v>
      </c>
      <c r="J9" s="5">
        <v>0.49685534591194969</v>
      </c>
      <c r="K9" s="6">
        <f t="shared" si="0"/>
        <v>45792000</v>
      </c>
      <c r="L9" s="7">
        <f t="shared" si="1"/>
        <v>68688000</v>
      </c>
      <c r="M9" s="6">
        <f>G9*(INDEX('Cost &amp; Revenue'!$L$3:$L$8,MATCH(Data!$E9,'Cost &amp; Revenue'!$K$3:$K$8,0)))</f>
        <v>114480000</v>
      </c>
      <c r="N9" s="164">
        <f t="shared" si="2"/>
        <v>8532000</v>
      </c>
      <c r="O9" s="6">
        <f>H9*INDEX('Cost &amp; Revenue'!$M$3:$M$8,MATCH(Data!$E9,'Cost &amp; Revenue'!$K$3:$K$8,0))</f>
        <v>42660000</v>
      </c>
    </row>
    <row r="10" spans="1:15" x14ac:dyDescent="0.25">
      <c r="A10" s="4">
        <v>2021</v>
      </c>
      <c r="B10" s="4" t="s">
        <v>30</v>
      </c>
      <c r="C10" s="4" t="s">
        <v>98</v>
      </c>
      <c r="D10" s="4" t="s">
        <v>44</v>
      </c>
      <c r="E10" t="s">
        <v>23</v>
      </c>
      <c r="F10" t="s">
        <v>8</v>
      </c>
      <c r="G10" s="1">
        <v>71300</v>
      </c>
      <c r="H10" s="1">
        <v>12400</v>
      </c>
      <c r="I10" s="1">
        <v>58900</v>
      </c>
      <c r="J10" s="5">
        <v>0.17391304347826086</v>
      </c>
      <c r="K10" s="6">
        <f t="shared" si="0"/>
        <v>14260000</v>
      </c>
      <c r="L10" s="7">
        <f t="shared" si="1"/>
        <v>21390000</v>
      </c>
      <c r="M10" s="6">
        <f>G10*(INDEX('Cost &amp; Revenue'!$L$3:$L$8,MATCH(Data!$E10,'Cost &amp; Revenue'!$K$3:$K$8,0)))</f>
        <v>35650000</v>
      </c>
      <c r="N10" s="164">
        <f t="shared" si="2"/>
        <v>1165600</v>
      </c>
      <c r="O10" s="6">
        <f>H10*INDEX('Cost &amp; Revenue'!$M$3:$M$8,MATCH(Data!$E10,'Cost &amp; Revenue'!$K$3:$K$8,0))</f>
        <v>5828000</v>
      </c>
    </row>
    <row r="11" spans="1:15" x14ac:dyDescent="0.25">
      <c r="A11" s="4">
        <v>2021</v>
      </c>
      <c r="B11" s="4" t="s">
        <v>30</v>
      </c>
      <c r="C11" s="4" t="s">
        <v>99</v>
      </c>
      <c r="D11" s="4" t="s">
        <v>50</v>
      </c>
      <c r="E11" t="s">
        <v>20</v>
      </c>
      <c r="F11" t="s">
        <v>12</v>
      </c>
      <c r="G11" s="1">
        <v>809800</v>
      </c>
      <c r="H11" s="1">
        <v>133000</v>
      </c>
      <c r="I11" s="1">
        <v>676800</v>
      </c>
      <c r="J11" s="5">
        <v>0.16423808347740182</v>
      </c>
      <c r="K11" s="6">
        <f t="shared" si="0"/>
        <v>32392000</v>
      </c>
      <c r="L11" s="7">
        <f t="shared" si="1"/>
        <v>48588000</v>
      </c>
      <c r="M11" s="6">
        <f>G11*(INDEX('Cost &amp; Revenue'!$L$3:$L$8,MATCH(Data!$E11,'Cost &amp; Revenue'!$K$3:$K$8,0)))</f>
        <v>80980000</v>
      </c>
      <c r="N11" s="164">
        <f t="shared" si="2"/>
        <v>1995000</v>
      </c>
      <c r="O11" s="6">
        <f>H11*INDEX('Cost &amp; Revenue'!$M$3:$M$8,MATCH(Data!$E11,'Cost &amp; Revenue'!$K$3:$K$8,0))</f>
        <v>9975000</v>
      </c>
    </row>
    <row r="12" spans="1:15" x14ac:dyDescent="0.25">
      <c r="A12" s="4">
        <v>2021</v>
      </c>
      <c r="B12" s="4" t="s">
        <v>30</v>
      </c>
      <c r="C12" s="4" t="s">
        <v>101</v>
      </c>
      <c r="D12" s="4" t="s">
        <v>60</v>
      </c>
      <c r="E12" t="s">
        <v>23</v>
      </c>
      <c r="F12" t="s">
        <v>19</v>
      </c>
      <c r="G12" s="1">
        <v>243400</v>
      </c>
      <c r="H12" s="1">
        <v>28600</v>
      </c>
      <c r="I12" s="1">
        <v>214800</v>
      </c>
      <c r="J12" s="5">
        <v>0.11750205423171733</v>
      </c>
      <c r="K12" s="6">
        <f t="shared" si="0"/>
        <v>48680000</v>
      </c>
      <c r="L12" s="7">
        <f t="shared" si="1"/>
        <v>73020000</v>
      </c>
      <c r="M12" s="6">
        <f>G12*(INDEX('Cost &amp; Revenue'!$L$3:$L$8,MATCH(Data!$E12,'Cost &amp; Revenue'!$K$3:$K$8,0)))</f>
        <v>121700000</v>
      </c>
      <c r="N12" s="164">
        <f t="shared" si="2"/>
        <v>2688400</v>
      </c>
      <c r="O12" s="6">
        <f>H12*INDEX('Cost &amp; Revenue'!$M$3:$M$8,MATCH(Data!$E12,'Cost &amp; Revenue'!$K$3:$K$8,0))</f>
        <v>13442000</v>
      </c>
    </row>
    <row r="13" spans="1:15" x14ac:dyDescent="0.25">
      <c r="A13" s="4">
        <v>2021</v>
      </c>
      <c r="B13" s="4" t="s">
        <v>31</v>
      </c>
      <c r="C13" s="4" t="s">
        <v>99</v>
      </c>
      <c r="D13" s="4" t="s">
        <v>48</v>
      </c>
      <c r="E13" t="s">
        <v>21</v>
      </c>
      <c r="F13" t="s">
        <v>3</v>
      </c>
      <c r="G13" s="1">
        <v>815200</v>
      </c>
      <c r="H13" s="1">
        <v>51800</v>
      </c>
      <c r="I13" s="1">
        <v>763400</v>
      </c>
      <c r="J13" s="5">
        <v>6.3542688910696768E-2</v>
      </c>
      <c r="K13" s="6">
        <f t="shared" si="0"/>
        <v>97824000</v>
      </c>
      <c r="L13" s="7">
        <f t="shared" si="1"/>
        <v>146736000</v>
      </c>
      <c r="M13" s="6">
        <f>G13*(INDEX('Cost &amp; Revenue'!$L$3:$L$8,MATCH(Data!$E13,'Cost &amp; Revenue'!$K$3:$K$8,0)))</f>
        <v>244560000</v>
      </c>
      <c r="N13" s="164">
        <f t="shared" si="2"/>
        <v>2590000</v>
      </c>
      <c r="O13" s="6">
        <f>H13*INDEX('Cost &amp; Revenue'!$M$3:$M$8,MATCH(Data!$E13,'Cost &amp; Revenue'!$K$3:$K$8,0))</f>
        <v>12950000</v>
      </c>
    </row>
    <row r="14" spans="1:15" x14ac:dyDescent="0.25">
      <c r="A14" s="4">
        <v>2021</v>
      </c>
      <c r="B14" s="4" t="s">
        <v>31</v>
      </c>
      <c r="C14" s="4" t="s">
        <v>101</v>
      </c>
      <c r="D14" s="4" t="s">
        <v>56</v>
      </c>
      <c r="E14" t="s">
        <v>20</v>
      </c>
      <c r="F14" t="s">
        <v>9</v>
      </c>
      <c r="G14" s="1">
        <v>150800</v>
      </c>
      <c r="H14" s="1">
        <v>9600</v>
      </c>
      <c r="I14" s="1">
        <v>141200</v>
      </c>
      <c r="J14" s="5">
        <v>6.3660477453580902E-2</v>
      </c>
      <c r="K14" s="6">
        <f t="shared" si="0"/>
        <v>6032000</v>
      </c>
      <c r="L14" s="7">
        <f t="shared" si="1"/>
        <v>9048000</v>
      </c>
      <c r="M14" s="6">
        <f>G14*(INDEX('Cost &amp; Revenue'!$L$3:$L$8,MATCH(Data!$E14,'Cost &amp; Revenue'!$K$3:$K$8,0)))</f>
        <v>15080000</v>
      </c>
      <c r="N14" s="164">
        <f t="shared" si="2"/>
        <v>144000</v>
      </c>
      <c r="O14" s="6">
        <f>H14*INDEX('Cost &amp; Revenue'!$M$3:$M$8,MATCH(Data!$E14,'Cost &amp; Revenue'!$K$3:$K$8,0))</f>
        <v>720000</v>
      </c>
    </row>
    <row r="15" spans="1:15" x14ac:dyDescent="0.25">
      <c r="A15" s="4">
        <v>2021</v>
      </c>
      <c r="B15" s="4" t="s">
        <v>31</v>
      </c>
      <c r="C15" s="4" t="s">
        <v>99</v>
      </c>
      <c r="D15" s="4" t="s">
        <v>48</v>
      </c>
      <c r="E15" t="s">
        <v>22</v>
      </c>
      <c r="F15" t="s">
        <v>11</v>
      </c>
      <c r="G15" s="1">
        <v>326400</v>
      </c>
      <c r="H15" s="1">
        <v>7100</v>
      </c>
      <c r="I15" s="1">
        <v>319300</v>
      </c>
      <c r="J15" s="5">
        <v>2.1752450980392156E-2</v>
      </c>
      <c r="K15" s="6">
        <f t="shared" si="0"/>
        <v>13056000</v>
      </c>
      <c r="L15" s="7">
        <f t="shared" si="1"/>
        <v>19584000</v>
      </c>
      <c r="M15" s="6">
        <f>G15*(INDEX('Cost &amp; Revenue'!$L$3:$L$8,MATCH(Data!$E15,'Cost &amp; Revenue'!$K$3:$K$8,0)))</f>
        <v>32640000</v>
      </c>
      <c r="N15" s="164">
        <f t="shared" si="2"/>
        <v>99400</v>
      </c>
      <c r="O15" s="6">
        <f>H15*INDEX('Cost &amp; Revenue'!$M$3:$M$8,MATCH(Data!$E15,'Cost &amp; Revenue'!$K$3:$K$8,0))</f>
        <v>497000</v>
      </c>
    </row>
    <row r="16" spans="1:15" x14ac:dyDescent="0.25">
      <c r="A16" s="4">
        <v>2021</v>
      </c>
      <c r="B16" s="4" t="s">
        <v>31</v>
      </c>
      <c r="C16" s="4" t="s">
        <v>102</v>
      </c>
      <c r="D16" s="4" t="s">
        <v>63</v>
      </c>
      <c r="E16" t="s">
        <v>20</v>
      </c>
      <c r="F16" t="s">
        <v>12</v>
      </c>
      <c r="G16" s="1">
        <v>791000</v>
      </c>
      <c r="H16" s="1">
        <v>111100</v>
      </c>
      <c r="I16" s="1">
        <v>679900</v>
      </c>
      <c r="J16" s="5">
        <v>0.14045512010113781</v>
      </c>
      <c r="K16" s="6">
        <f t="shared" si="0"/>
        <v>31640000</v>
      </c>
      <c r="L16" s="7">
        <f t="shared" si="1"/>
        <v>47460000</v>
      </c>
      <c r="M16" s="6">
        <f>G16*(INDEX('Cost &amp; Revenue'!$L$3:$L$8,MATCH(Data!$E16,'Cost &amp; Revenue'!$K$3:$K$8,0)))</f>
        <v>79100000</v>
      </c>
      <c r="N16" s="164">
        <f t="shared" si="2"/>
        <v>1666500</v>
      </c>
      <c r="O16" s="6">
        <f>H16*INDEX('Cost &amp; Revenue'!$M$3:$M$8,MATCH(Data!$E16,'Cost &amp; Revenue'!$K$3:$K$8,0))</f>
        <v>8332500</v>
      </c>
    </row>
    <row r="17" spans="1:15" x14ac:dyDescent="0.25">
      <c r="A17" s="4">
        <v>2021</v>
      </c>
      <c r="B17" s="4" t="s">
        <v>31</v>
      </c>
      <c r="C17" s="4" t="s">
        <v>98</v>
      </c>
      <c r="D17" s="4" t="s">
        <v>43</v>
      </c>
      <c r="E17" t="s">
        <v>20</v>
      </c>
      <c r="F17" t="s">
        <v>2</v>
      </c>
      <c r="G17" s="1">
        <v>1183100</v>
      </c>
      <c r="H17" s="1">
        <v>607100</v>
      </c>
      <c r="I17" s="1">
        <v>576000</v>
      </c>
      <c r="J17" s="5">
        <v>0.51314343673400387</v>
      </c>
      <c r="K17" s="6">
        <f t="shared" si="0"/>
        <v>47324000</v>
      </c>
      <c r="L17" s="7">
        <f t="shared" si="1"/>
        <v>70986000</v>
      </c>
      <c r="M17" s="6">
        <f>G17*(INDEX('Cost &amp; Revenue'!$L$3:$L$8,MATCH(Data!$E17,'Cost &amp; Revenue'!$K$3:$K$8,0)))</f>
        <v>118310000</v>
      </c>
      <c r="N17" s="164">
        <f t="shared" si="2"/>
        <v>9106500</v>
      </c>
      <c r="O17" s="6">
        <f>H17*INDEX('Cost &amp; Revenue'!$M$3:$M$8,MATCH(Data!$E17,'Cost &amp; Revenue'!$K$3:$K$8,0))</f>
        <v>45532500</v>
      </c>
    </row>
    <row r="18" spans="1:15" x14ac:dyDescent="0.25">
      <c r="A18" s="4">
        <v>2021</v>
      </c>
      <c r="B18" s="4" t="s">
        <v>31</v>
      </c>
      <c r="C18" s="4" t="s">
        <v>99</v>
      </c>
      <c r="D18" s="4" t="s">
        <v>49</v>
      </c>
      <c r="E18" t="s">
        <v>21</v>
      </c>
      <c r="F18" t="s">
        <v>3</v>
      </c>
      <c r="G18" s="1">
        <v>822200</v>
      </c>
      <c r="H18" s="1">
        <v>59500</v>
      </c>
      <c r="I18" s="1">
        <v>762700</v>
      </c>
      <c r="J18" s="5">
        <v>7.2366820724884456E-2</v>
      </c>
      <c r="K18" s="6">
        <f t="shared" si="0"/>
        <v>98664000</v>
      </c>
      <c r="L18" s="7">
        <f t="shared" si="1"/>
        <v>147996000</v>
      </c>
      <c r="M18" s="6">
        <f>G18*(INDEX('Cost &amp; Revenue'!$L$3:$L$8,MATCH(Data!$E18,'Cost &amp; Revenue'!$K$3:$K$8,0)))</f>
        <v>246660000</v>
      </c>
      <c r="N18" s="164">
        <f t="shared" si="2"/>
        <v>2975000</v>
      </c>
      <c r="O18" s="6">
        <f>H18*INDEX('Cost &amp; Revenue'!$M$3:$M$8,MATCH(Data!$E18,'Cost &amp; Revenue'!$K$3:$K$8,0))</f>
        <v>14875000</v>
      </c>
    </row>
    <row r="19" spans="1:15" x14ac:dyDescent="0.25">
      <c r="A19" s="4">
        <v>2021</v>
      </c>
      <c r="B19" s="4" t="s">
        <v>31</v>
      </c>
      <c r="C19" s="4" t="s">
        <v>101</v>
      </c>
      <c r="D19" s="4" t="s">
        <v>60</v>
      </c>
      <c r="E19" t="s">
        <v>22</v>
      </c>
      <c r="F19" t="s">
        <v>18</v>
      </c>
      <c r="G19" s="1">
        <v>1595400</v>
      </c>
      <c r="H19" s="1">
        <v>1585700</v>
      </c>
      <c r="I19" s="1">
        <v>9700</v>
      </c>
      <c r="J19" s="5">
        <v>0.99392002005766578</v>
      </c>
      <c r="K19" s="6">
        <f t="shared" si="0"/>
        <v>63816000</v>
      </c>
      <c r="L19" s="7">
        <f t="shared" si="1"/>
        <v>95724000</v>
      </c>
      <c r="M19" s="6">
        <f>G19*(INDEX('Cost &amp; Revenue'!$L$3:$L$8,MATCH(Data!$E19,'Cost &amp; Revenue'!$K$3:$K$8,0)))</f>
        <v>159540000</v>
      </c>
      <c r="N19" s="164">
        <f t="shared" si="2"/>
        <v>22199800</v>
      </c>
      <c r="O19" s="6">
        <f>H19*INDEX('Cost &amp; Revenue'!$M$3:$M$8,MATCH(Data!$E19,'Cost &amp; Revenue'!$K$3:$K$8,0))</f>
        <v>110999000</v>
      </c>
    </row>
    <row r="20" spans="1:15" x14ac:dyDescent="0.25">
      <c r="A20" s="4">
        <v>2021</v>
      </c>
      <c r="B20" s="4" t="s">
        <v>32</v>
      </c>
      <c r="C20" s="4" t="s">
        <v>100</v>
      </c>
      <c r="D20" s="4" t="s">
        <v>52</v>
      </c>
      <c r="E20" t="s">
        <v>20</v>
      </c>
      <c r="F20" t="s">
        <v>4</v>
      </c>
      <c r="G20" s="1">
        <v>320500</v>
      </c>
      <c r="H20" s="1">
        <v>209000</v>
      </c>
      <c r="I20" s="1">
        <v>111500</v>
      </c>
      <c r="J20" s="5">
        <v>0.65210608424336969</v>
      </c>
      <c r="K20" s="6">
        <f t="shared" si="0"/>
        <v>12820000</v>
      </c>
      <c r="L20" s="7">
        <f t="shared" si="1"/>
        <v>19230000</v>
      </c>
      <c r="M20" s="6">
        <f>G20*(INDEX('Cost &amp; Revenue'!$L$3:$L$8,MATCH(Data!$E20,'Cost &amp; Revenue'!$K$3:$K$8,0)))</f>
        <v>32050000</v>
      </c>
      <c r="N20" s="164">
        <f t="shared" si="2"/>
        <v>3135000</v>
      </c>
      <c r="O20" s="6">
        <f>H20*INDEX('Cost &amp; Revenue'!$M$3:$M$8,MATCH(Data!$E20,'Cost &amp; Revenue'!$K$3:$K$8,0))</f>
        <v>15675000</v>
      </c>
    </row>
    <row r="21" spans="1:15" x14ac:dyDescent="0.25">
      <c r="A21" s="4">
        <v>2021</v>
      </c>
      <c r="B21" s="4" t="s">
        <v>32</v>
      </c>
      <c r="C21" s="4" t="s">
        <v>99</v>
      </c>
      <c r="D21" s="4" t="s">
        <v>46</v>
      </c>
      <c r="E21" t="s">
        <v>22</v>
      </c>
      <c r="F21" t="s">
        <v>13</v>
      </c>
      <c r="G21" s="1">
        <v>530700</v>
      </c>
      <c r="H21" s="1">
        <v>411600</v>
      </c>
      <c r="I21" s="1">
        <v>119100</v>
      </c>
      <c r="J21" s="5">
        <v>0.77557942340305253</v>
      </c>
      <c r="K21" s="6">
        <f t="shared" si="0"/>
        <v>21228000</v>
      </c>
      <c r="L21" s="7">
        <f t="shared" si="1"/>
        <v>31842000</v>
      </c>
      <c r="M21" s="6">
        <f>G21*(INDEX('Cost &amp; Revenue'!$L$3:$L$8,MATCH(Data!$E21,'Cost &amp; Revenue'!$K$3:$K$8,0)))</f>
        <v>53070000</v>
      </c>
      <c r="N21" s="164">
        <f t="shared" si="2"/>
        <v>5762400</v>
      </c>
      <c r="O21" s="6">
        <f>H21*INDEX('Cost &amp; Revenue'!$M$3:$M$8,MATCH(Data!$E21,'Cost &amp; Revenue'!$K$3:$K$8,0))</f>
        <v>28812000</v>
      </c>
    </row>
    <row r="22" spans="1:15" x14ac:dyDescent="0.25">
      <c r="A22" s="4">
        <v>2021</v>
      </c>
      <c r="B22" s="4" t="s">
        <v>32</v>
      </c>
      <c r="C22" s="4" t="s">
        <v>102</v>
      </c>
      <c r="D22" s="4" t="s">
        <v>62</v>
      </c>
      <c r="E22" t="s">
        <v>22</v>
      </c>
      <c r="F22" t="s">
        <v>5</v>
      </c>
      <c r="G22" s="1">
        <v>1357500</v>
      </c>
      <c r="H22" s="1">
        <v>1351500</v>
      </c>
      <c r="I22" s="1">
        <v>6000</v>
      </c>
      <c r="J22" s="5">
        <v>0.9955801104972376</v>
      </c>
      <c r="K22" s="6">
        <f t="shared" si="0"/>
        <v>54300000</v>
      </c>
      <c r="L22" s="7">
        <f t="shared" si="1"/>
        <v>81450000</v>
      </c>
      <c r="M22" s="6">
        <f>G22*(INDEX('Cost &amp; Revenue'!$L$3:$L$8,MATCH(Data!$E22,'Cost &amp; Revenue'!$K$3:$K$8,0)))</f>
        <v>135750000</v>
      </c>
      <c r="N22" s="164">
        <f t="shared" si="2"/>
        <v>18921000</v>
      </c>
      <c r="O22" s="6">
        <f>H22*INDEX('Cost &amp; Revenue'!$M$3:$M$8,MATCH(Data!$E22,'Cost &amp; Revenue'!$K$3:$K$8,0))</f>
        <v>94605000</v>
      </c>
    </row>
    <row r="23" spans="1:15" x14ac:dyDescent="0.25">
      <c r="A23" s="4">
        <v>2021</v>
      </c>
      <c r="B23" s="4" t="s">
        <v>32</v>
      </c>
      <c r="C23" s="4" t="s">
        <v>99</v>
      </c>
      <c r="D23" s="4" t="s">
        <v>48</v>
      </c>
      <c r="E23" t="s">
        <v>22</v>
      </c>
      <c r="F23" t="s">
        <v>6</v>
      </c>
      <c r="G23" s="1">
        <v>97200</v>
      </c>
      <c r="H23" s="1">
        <v>95900</v>
      </c>
      <c r="I23" s="1">
        <v>1300</v>
      </c>
      <c r="J23" s="5">
        <v>0.98662551440329216</v>
      </c>
      <c r="K23" s="6">
        <f t="shared" si="0"/>
        <v>3888000</v>
      </c>
      <c r="L23" s="7">
        <f t="shared" si="1"/>
        <v>5832000</v>
      </c>
      <c r="M23" s="6">
        <f>G23*(INDEX('Cost &amp; Revenue'!$L$3:$L$8,MATCH(Data!$E23,'Cost &amp; Revenue'!$K$3:$K$8,0)))</f>
        <v>9720000</v>
      </c>
      <c r="N23" s="164">
        <f t="shared" si="2"/>
        <v>1342600</v>
      </c>
      <c r="O23" s="6">
        <f>H23*INDEX('Cost &amp; Revenue'!$M$3:$M$8,MATCH(Data!$E23,'Cost &amp; Revenue'!$K$3:$K$8,0))</f>
        <v>6713000</v>
      </c>
    </row>
    <row r="24" spans="1:15" x14ac:dyDescent="0.25">
      <c r="A24" s="4">
        <v>2021</v>
      </c>
      <c r="B24" s="4" t="s">
        <v>32</v>
      </c>
      <c r="C24" s="4" t="s">
        <v>100</v>
      </c>
      <c r="D24" s="4" t="s">
        <v>52</v>
      </c>
      <c r="E24" t="s">
        <v>23</v>
      </c>
      <c r="F24" t="s">
        <v>7</v>
      </c>
      <c r="G24" s="1">
        <v>251100</v>
      </c>
      <c r="H24" s="1">
        <v>247000</v>
      </c>
      <c r="I24" s="1">
        <v>4100</v>
      </c>
      <c r="J24" s="5">
        <v>0.98367184388689766</v>
      </c>
      <c r="K24" s="6">
        <f t="shared" si="0"/>
        <v>50220000</v>
      </c>
      <c r="L24" s="7">
        <f t="shared" si="1"/>
        <v>75330000</v>
      </c>
      <c r="M24" s="6">
        <f>G24*(INDEX('Cost &amp; Revenue'!$L$3:$L$8,MATCH(Data!$E24,'Cost &amp; Revenue'!$K$3:$K$8,0)))</f>
        <v>125550000</v>
      </c>
      <c r="N24" s="164">
        <f t="shared" si="2"/>
        <v>23218000</v>
      </c>
      <c r="O24" s="6">
        <f>H24*INDEX('Cost &amp; Revenue'!$M$3:$M$8,MATCH(Data!$E24,'Cost &amp; Revenue'!$K$3:$K$8,0))</f>
        <v>116090000</v>
      </c>
    </row>
    <row r="25" spans="1:15" x14ac:dyDescent="0.25">
      <c r="A25" s="4">
        <v>2021</v>
      </c>
      <c r="B25" s="4" t="s">
        <v>32</v>
      </c>
      <c r="C25" s="4" t="s">
        <v>101</v>
      </c>
      <c r="D25" s="4" t="s">
        <v>61</v>
      </c>
      <c r="E25" t="s">
        <v>23</v>
      </c>
      <c r="F25" t="s">
        <v>19</v>
      </c>
      <c r="G25" s="1">
        <v>227300</v>
      </c>
      <c r="H25" s="1">
        <v>28300</v>
      </c>
      <c r="I25" s="1">
        <v>199000</v>
      </c>
      <c r="J25" s="5">
        <v>0.12450505939287286</v>
      </c>
      <c r="K25" s="6">
        <f t="shared" si="0"/>
        <v>45460000</v>
      </c>
      <c r="L25" s="7">
        <f t="shared" si="1"/>
        <v>68190000</v>
      </c>
      <c r="M25" s="6">
        <f>G25*(INDEX('Cost &amp; Revenue'!$L$3:$L$8,MATCH(Data!$E25,'Cost &amp; Revenue'!$K$3:$K$8,0)))</f>
        <v>113650000</v>
      </c>
      <c r="N25" s="164">
        <f t="shared" si="2"/>
        <v>2660200</v>
      </c>
      <c r="O25" s="6">
        <f>H25*INDEX('Cost &amp; Revenue'!$M$3:$M$8,MATCH(Data!$E25,'Cost &amp; Revenue'!$K$3:$K$8,0))</f>
        <v>13301000</v>
      </c>
    </row>
    <row r="26" spans="1:15" x14ac:dyDescent="0.25">
      <c r="A26" s="4">
        <v>2021</v>
      </c>
      <c r="B26" s="4" t="s">
        <v>32</v>
      </c>
      <c r="C26" s="4" t="s">
        <v>100</v>
      </c>
      <c r="D26" s="4" t="s">
        <v>52</v>
      </c>
      <c r="E26" t="s">
        <v>23</v>
      </c>
      <c r="F26" t="s">
        <v>8</v>
      </c>
      <c r="G26" s="1">
        <v>72300</v>
      </c>
      <c r="H26" s="1">
        <v>14700</v>
      </c>
      <c r="I26" s="1">
        <v>57600</v>
      </c>
      <c r="J26" s="5">
        <v>0.2033195020746888</v>
      </c>
      <c r="K26" s="6">
        <f t="shared" si="0"/>
        <v>14460000</v>
      </c>
      <c r="L26" s="7">
        <f t="shared" si="1"/>
        <v>21690000</v>
      </c>
      <c r="M26" s="6">
        <f>G26*(INDEX('Cost &amp; Revenue'!$L$3:$L$8,MATCH(Data!$E26,'Cost &amp; Revenue'!$K$3:$K$8,0)))</f>
        <v>36150000</v>
      </c>
      <c r="N26" s="164">
        <f t="shared" si="2"/>
        <v>1381800</v>
      </c>
      <c r="O26" s="6">
        <f>H26*INDEX('Cost &amp; Revenue'!$M$3:$M$8,MATCH(Data!$E26,'Cost &amp; Revenue'!$K$3:$K$8,0))</f>
        <v>6909000</v>
      </c>
    </row>
    <row r="27" spans="1:15" x14ac:dyDescent="0.25">
      <c r="A27" s="4">
        <v>2021</v>
      </c>
      <c r="B27" s="4" t="s">
        <v>32</v>
      </c>
      <c r="C27" s="4" t="s">
        <v>99</v>
      </c>
      <c r="D27" s="4" t="s">
        <v>48</v>
      </c>
      <c r="E27" t="s">
        <v>20</v>
      </c>
      <c r="F27" t="s">
        <v>9</v>
      </c>
      <c r="G27" s="1">
        <v>150700</v>
      </c>
      <c r="H27" s="1">
        <v>10900</v>
      </c>
      <c r="I27" s="1">
        <v>139800</v>
      </c>
      <c r="J27" s="5">
        <v>7.2329130723291307E-2</v>
      </c>
      <c r="K27" s="6">
        <f t="shared" si="0"/>
        <v>6028000</v>
      </c>
      <c r="L27" s="7">
        <f t="shared" si="1"/>
        <v>9042000</v>
      </c>
      <c r="M27" s="6">
        <f>G27*(INDEX('Cost &amp; Revenue'!$L$3:$L$8,MATCH(Data!$E27,'Cost &amp; Revenue'!$K$3:$K$8,0)))</f>
        <v>15070000</v>
      </c>
      <c r="N27" s="164">
        <f t="shared" si="2"/>
        <v>163500</v>
      </c>
      <c r="O27" s="6">
        <f>H27*INDEX('Cost &amp; Revenue'!$M$3:$M$8,MATCH(Data!$E27,'Cost &amp; Revenue'!$K$3:$K$8,0))</f>
        <v>817500</v>
      </c>
    </row>
    <row r="28" spans="1:15" x14ac:dyDescent="0.25">
      <c r="A28" s="4">
        <v>2021</v>
      </c>
      <c r="B28" s="4" t="s">
        <v>32</v>
      </c>
      <c r="C28" s="4" t="s">
        <v>101</v>
      </c>
      <c r="D28" s="4" t="s">
        <v>59</v>
      </c>
      <c r="E28" t="s">
        <v>24</v>
      </c>
      <c r="F28" t="s">
        <v>10</v>
      </c>
      <c r="G28" s="1">
        <v>32700</v>
      </c>
      <c r="H28" s="1">
        <v>29700</v>
      </c>
      <c r="I28" s="1">
        <v>3000</v>
      </c>
      <c r="J28" s="5">
        <v>0.90825688073394495</v>
      </c>
      <c r="K28" s="6">
        <f t="shared" si="0"/>
        <v>117720000</v>
      </c>
      <c r="L28" s="7">
        <f t="shared" si="1"/>
        <v>176580000</v>
      </c>
      <c r="M28" s="6">
        <f>G28*(INDEX('Cost &amp; Revenue'!$L$3:$L$8,MATCH(Data!$E28,'Cost &amp; Revenue'!$K$3:$K$8,0)))</f>
        <v>294300000</v>
      </c>
      <c r="N28" s="164">
        <f t="shared" si="2"/>
        <v>39501000</v>
      </c>
      <c r="O28" s="6">
        <f>H28*INDEX('Cost &amp; Revenue'!$M$3:$M$8,MATCH(Data!$E28,'Cost &amp; Revenue'!$K$3:$K$8,0))</f>
        <v>197505000</v>
      </c>
    </row>
    <row r="29" spans="1:15" x14ac:dyDescent="0.25">
      <c r="A29" s="4">
        <v>2021</v>
      </c>
      <c r="B29" s="4" t="s">
        <v>33</v>
      </c>
      <c r="C29" s="4" t="s">
        <v>102</v>
      </c>
      <c r="D29" s="4" t="s">
        <v>64</v>
      </c>
      <c r="E29" t="s">
        <v>27</v>
      </c>
      <c r="F29" t="s">
        <v>26</v>
      </c>
      <c r="G29" s="1">
        <v>382500</v>
      </c>
      <c r="H29" s="1">
        <v>7000</v>
      </c>
      <c r="I29" s="1">
        <v>375500</v>
      </c>
      <c r="J29" s="5">
        <v>1.8300653594771243E-2</v>
      </c>
      <c r="K29" s="6">
        <f t="shared" si="0"/>
        <v>1300500000</v>
      </c>
      <c r="L29" s="7">
        <f t="shared" si="1"/>
        <v>1950750000</v>
      </c>
      <c r="M29" s="6">
        <f>G29*(INDEX('Cost &amp; Revenue'!$L$3:$L$8,MATCH(Data!$E29,'Cost &amp; Revenue'!$K$3:$K$8,0)))</f>
        <v>3251250000</v>
      </c>
      <c r="N29" s="164">
        <f t="shared" si="2"/>
        <v>9870000</v>
      </c>
      <c r="O29" s="6">
        <f>H29*INDEX('Cost &amp; Revenue'!$M$3:$M$8,MATCH(Data!$E29,'Cost &amp; Revenue'!$K$3:$K$8,0))</f>
        <v>49350000</v>
      </c>
    </row>
    <row r="30" spans="1:15" x14ac:dyDescent="0.25">
      <c r="A30" s="4">
        <v>2021</v>
      </c>
      <c r="B30" s="4" t="s">
        <v>33</v>
      </c>
      <c r="C30" s="4" t="s">
        <v>98</v>
      </c>
      <c r="D30" s="4" t="s">
        <v>42</v>
      </c>
      <c r="E30" t="s">
        <v>20</v>
      </c>
      <c r="F30" t="s">
        <v>12</v>
      </c>
      <c r="G30" s="1">
        <v>785500</v>
      </c>
      <c r="H30">
        <v>104100</v>
      </c>
      <c r="I30">
        <v>681400</v>
      </c>
      <c r="J30" s="5">
        <v>0.1325270528325907</v>
      </c>
      <c r="K30" s="6">
        <f t="shared" si="0"/>
        <v>31420000</v>
      </c>
      <c r="L30" s="7">
        <f t="shared" si="1"/>
        <v>47130000</v>
      </c>
      <c r="M30" s="6">
        <f>G30*(INDEX('Cost &amp; Revenue'!$L$3:$L$8,MATCH(Data!$E30,'Cost &amp; Revenue'!$K$3:$K$8,0)))</f>
        <v>78550000</v>
      </c>
      <c r="N30" s="164">
        <f t="shared" si="2"/>
        <v>1561500</v>
      </c>
      <c r="O30" s="6">
        <f>H30*INDEX('Cost &amp; Revenue'!$M$3:$M$8,MATCH(Data!$E30,'Cost &amp; Revenue'!$K$3:$K$8,0))</f>
        <v>7807500</v>
      </c>
    </row>
    <row r="31" spans="1:15" x14ac:dyDescent="0.25">
      <c r="A31" s="4">
        <v>2021</v>
      </c>
      <c r="B31" s="4" t="s">
        <v>33</v>
      </c>
      <c r="C31" s="4" t="s">
        <v>98</v>
      </c>
      <c r="D31" s="4" t="s">
        <v>42</v>
      </c>
      <c r="E31" t="s">
        <v>20</v>
      </c>
      <c r="F31" t="s">
        <v>2</v>
      </c>
      <c r="G31" s="1">
        <v>1192200</v>
      </c>
      <c r="H31" s="1">
        <v>603700</v>
      </c>
      <c r="I31" s="1">
        <v>588500</v>
      </c>
      <c r="J31" s="5">
        <v>0.50637476933400438</v>
      </c>
      <c r="K31" s="6">
        <f t="shared" si="0"/>
        <v>47688000</v>
      </c>
      <c r="L31" s="7">
        <f t="shared" si="1"/>
        <v>71532000</v>
      </c>
      <c r="M31" s="6">
        <f>G31*(INDEX('Cost &amp; Revenue'!$L$3:$L$8,MATCH(Data!$E31,'Cost &amp; Revenue'!$K$3:$K$8,0)))</f>
        <v>119220000</v>
      </c>
      <c r="N31" s="164">
        <f t="shared" si="2"/>
        <v>9055500</v>
      </c>
      <c r="O31" s="6">
        <f>H31*INDEX('Cost &amp; Revenue'!$M$3:$M$8,MATCH(Data!$E31,'Cost &amp; Revenue'!$K$3:$K$8,0))</f>
        <v>45277500</v>
      </c>
    </row>
    <row r="32" spans="1:15" x14ac:dyDescent="0.25">
      <c r="A32" s="4">
        <v>2021</v>
      </c>
      <c r="B32" s="4" t="s">
        <v>33</v>
      </c>
      <c r="C32" s="4" t="s">
        <v>101</v>
      </c>
      <c r="D32" s="4" t="s">
        <v>61</v>
      </c>
      <c r="E32" t="s">
        <v>21</v>
      </c>
      <c r="F32" t="s">
        <v>3</v>
      </c>
      <c r="G32" s="1">
        <v>824600</v>
      </c>
      <c r="H32" s="1">
        <v>57800</v>
      </c>
      <c r="I32" s="1">
        <v>766800</v>
      </c>
      <c r="J32" s="5">
        <v>7.0094591317002186E-2</v>
      </c>
      <c r="K32" s="6">
        <f t="shared" si="0"/>
        <v>98952000</v>
      </c>
      <c r="L32" s="7">
        <f t="shared" si="1"/>
        <v>148428000</v>
      </c>
      <c r="M32" s="6">
        <f>G32*(INDEX('Cost &amp; Revenue'!$L$3:$L$8,MATCH(Data!$E32,'Cost &amp; Revenue'!$K$3:$K$8,0)))</f>
        <v>247380000</v>
      </c>
      <c r="N32" s="164">
        <f t="shared" si="2"/>
        <v>2890000</v>
      </c>
      <c r="O32" s="6">
        <f>H32*INDEX('Cost &amp; Revenue'!$M$3:$M$8,MATCH(Data!$E32,'Cost &amp; Revenue'!$K$3:$K$8,0))</f>
        <v>14450000</v>
      </c>
    </row>
    <row r="33" spans="1:15" x14ac:dyDescent="0.25">
      <c r="A33" s="4">
        <v>2021</v>
      </c>
      <c r="B33" s="4" t="s">
        <v>33</v>
      </c>
      <c r="C33" s="4" t="s">
        <v>100</v>
      </c>
      <c r="D33" s="4" t="s">
        <v>52</v>
      </c>
      <c r="E33" t="s">
        <v>22</v>
      </c>
      <c r="F33" t="s">
        <v>18</v>
      </c>
      <c r="G33" s="1">
        <v>1411800</v>
      </c>
      <c r="H33" s="1">
        <v>1402900</v>
      </c>
      <c r="I33" s="1">
        <v>8900</v>
      </c>
      <c r="J33" s="5">
        <v>0.99369599093355998</v>
      </c>
      <c r="K33" s="6">
        <f t="shared" si="0"/>
        <v>56472000</v>
      </c>
      <c r="L33" s="7">
        <f t="shared" si="1"/>
        <v>84708000</v>
      </c>
      <c r="M33" s="6">
        <f>G33*(INDEX('Cost &amp; Revenue'!$L$3:$L$8,MATCH(Data!$E33,'Cost &amp; Revenue'!$K$3:$K$8,0)))</f>
        <v>141180000</v>
      </c>
      <c r="N33" s="164">
        <f t="shared" si="2"/>
        <v>19640600</v>
      </c>
      <c r="O33" s="6">
        <f>H33*INDEX('Cost &amp; Revenue'!$M$3:$M$8,MATCH(Data!$E33,'Cost &amp; Revenue'!$K$3:$K$8,0))</f>
        <v>98203000</v>
      </c>
    </row>
    <row r="34" spans="1:15" x14ac:dyDescent="0.25">
      <c r="A34" s="4">
        <v>2021</v>
      </c>
      <c r="B34" s="4" t="s">
        <v>33</v>
      </c>
      <c r="C34" s="4" t="s">
        <v>102</v>
      </c>
      <c r="D34" s="4" t="s">
        <v>67</v>
      </c>
      <c r="E34" t="s">
        <v>20</v>
      </c>
      <c r="F34" t="s">
        <v>4</v>
      </c>
      <c r="G34" s="1">
        <v>362000</v>
      </c>
      <c r="H34" s="1">
        <v>237200</v>
      </c>
      <c r="I34" s="1">
        <v>124800</v>
      </c>
      <c r="J34" s="5">
        <v>0.65524861878453033</v>
      </c>
      <c r="K34" s="6">
        <f t="shared" si="0"/>
        <v>14480000</v>
      </c>
      <c r="L34" s="7">
        <f t="shared" si="1"/>
        <v>21720000</v>
      </c>
      <c r="M34" s="6">
        <f>G34*(INDEX('Cost &amp; Revenue'!$L$3:$L$8,MATCH(Data!$E34,'Cost &amp; Revenue'!$K$3:$K$8,0)))</f>
        <v>36200000</v>
      </c>
      <c r="N34" s="164">
        <f t="shared" si="2"/>
        <v>3558000</v>
      </c>
      <c r="O34" s="6">
        <f>H34*INDEX('Cost &amp; Revenue'!$M$3:$M$8,MATCH(Data!$E34,'Cost &amp; Revenue'!$K$3:$K$8,0))</f>
        <v>17790000</v>
      </c>
    </row>
    <row r="35" spans="1:15" x14ac:dyDescent="0.25">
      <c r="A35" s="4">
        <v>2021</v>
      </c>
      <c r="B35" s="4" t="s">
        <v>33</v>
      </c>
      <c r="C35" s="4" t="s">
        <v>98</v>
      </c>
      <c r="D35" s="4" t="s">
        <v>42</v>
      </c>
      <c r="E35" t="s">
        <v>22</v>
      </c>
      <c r="F35" t="s">
        <v>13</v>
      </c>
      <c r="G35" s="1">
        <v>370600</v>
      </c>
      <c r="H35" s="1">
        <v>293700</v>
      </c>
      <c r="I35" s="1">
        <v>76900</v>
      </c>
      <c r="J35" s="5">
        <v>0.79249865083648141</v>
      </c>
      <c r="K35" s="6">
        <f t="shared" si="0"/>
        <v>14824000</v>
      </c>
      <c r="L35" s="7">
        <f t="shared" si="1"/>
        <v>22236000</v>
      </c>
      <c r="M35" s="6">
        <f>G35*(INDEX('Cost &amp; Revenue'!$L$3:$L$8,MATCH(Data!$E35,'Cost &amp; Revenue'!$K$3:$K$8,0)))</f>
        <v>37060000</v>
      </c>
      <c r="N35" s="164">
        <f t="shared" si="2"/>
        <v>4111800</v>
      </c>
      <c r="O35" s="6">
        <f>H35*INDEX('Cost &amp; Revenue'!$M$3:$M$8,MATCH(Data!$E35,'Cost &amp; Revenue'!$K$3:$K$8,0))</f>
        <v>20559000</v>
      </c>
    </row>
    <row r="36" spans="1:15" x14ac:dyDescent="0.25">
      <c r="A36" s="4">
        <v>2021</v>
      </c>
      <c r="B36" s="4" t="s">
        <v>34</v>
      </c>
      <c r="C36" s="4" t="s">
        <v>100</v>
      </c>
      <c r="D36" s="4" t="s">
        <v>53</v>
      </c>
      <c r="E36" t="s">
        <v>22</v>
      </c>
      <c r="F36" t="s">
        <v>5</v>
      </c>
      <c r="G36" s="1">
        <v>1348500</v>
      </c>
      <c r="H36" s="1">
        <v>1333300</v>
      </c>
      <c r="I36" s="1">
        <v>15200</v>
      </c>
      <c r="J36" s="5">
        <v>0.9887282165368928</v>
      </c>
      <c r="K36" s="6">
        <f t="shared" si="0"/>
        <v>53940000</v>
      </c>
      <c r="L36" s="7">
        <f t="shared" si="1"/>
        <v>80910000</v>
      </c>
      <c r="M36" s="6">
        <f>G36*(INDEX('Cost &amp; Revenue'!$L$3:$L$8,MATCH(Data!$E36,'Cost &amp; Revenue'!$K$3:$K$8,0)))</f>
        <v>134850000</v>
      </c>
      <c r="N36" s="164">
        <f t="shared" si="2"/>
        <v>18666200</v>
      </c>
      <c r="O36" s="6">
        <f>H36*INDEX('Cost &amp; Revenue'!$M$3:$M$8,MATCH(Data!$E36,'Cost &amp; Revenue'!$K$3:$K$8,0))</f>
        <v>93331000</v>
      </c>
    </row>
    <row r="37" spans="1:15" x14ac:dyDescent="0.25">
      <c r="A37" s="4">
        <v>2021</v>
      </c>
      <c r="B37" s="4" t="s">
        <v>34</v>
      </c>
      <c r="C37" s="4" t="s">
        <v>99</v>
      </c>
      <c r="D37" s="4" t="s">
        <v>49</v>
      </c>
      <c r="E37" t="s">
        <v>22</v>
      </c>
      <c r="F37" t="s">
        <v>6</v>
      </c>
      <c r="G37" s="1">
        <v>180000</v>
      </c>
      <c r="H37" s="1">
        <v>160400</v>
      </c>
      <c r="I37" s="1">
        <v>19600</v>
      </c>
      <c r="J37" s="5">
        <v>0.89111111111111108</v>
      </c>
      <c r="K37" s="6">
        <f t="shared" si="0"/>
        <v>7200000</v>
      </c>
      <c r="L37" s="7">
        <f t="shared" si="1"/>
        <v>10800000</v>
      </c>
      <c r="M37" s="6">
        <f>G37*(INDEX('Cost &amp; Revenue'!$L$3:$L$8,MATCH(Data!$E37,'Cost &amp; Revenue'!$K$3:$K$8,0)))</f>
        <v>18000000</v>
      </c>
      <c r="N37" s="164">
        <f t="shared" si="2"/>
        <v>2245600</v>
      </c>
      <c r="O37" s="6">
        <f>H37*INDEX('Cost &amp; Revenue'!$M$3:$M$8,MATCH(Data!$E37,'Cost &amp; Revenue'!$K$3:$K$8,0))</f>
        <v>11228000</v>
      </c>
    </row>
    <row r="38" spans="1:15" x14ac:dyDescent="0.25">
      <c r="A38" s="4">
        <v>2021</v>
      </c>
      <c r="B38" s="4" t="s">
        <v>34</v>
      </c>
      <c r="C38" s="4" t="s">
        <v>101</v>
      </c>
      <c r="D38" s="4" t="s">
        <v>61</v>
      </c>
      <c r="E38" t="s">
        <v>23</v>
      </c>
      <c r="F38" t="s">
        <v>7</v>
      </c>
      <c r="G38" s="1">
        <v>369900</v>
      </c>
      <c r="H38" s="1">
        <v>365800</v>
      </c>
      <c r="I38" s="1">
        <v>4100</v>
      </c>
      <c r="J38" s="5">
        <v>0.98891592322249255</v>
      </c>
      <c r="K38" s="6">
        <f t="shared" si="0"/>
        <v>73980000</v>
      </c>
      <c r="L38" s="7">
        <f t="shared" si="1"/>
        <v>110970000</v>
      </c>
      <c r="M38" s="6">
        <f>G38*(INDEX('Cost &amp; Revenue'!$L$3:$L$8,MATCH(Data!$E38,'Cost &amp; Revenue'!$K$3:$K$8,0)))</f>
        <v>184950000</v>
      </c>
      <c r="N38" s="164">
        <f t="shared" si="2"/>
        <v>34385200</v>
      </c>
      <c r="O38" s="6">
        <f>H38*INDEX('Cost &amp; Revenue'!$M$3:$M$8,MATCH(Data!$E38,'Cost &amp; Revenue'!$K$3:$K$8,0))</f>
        <v>171926000</v>
      </c>
    </row>
    <row r="39" spans="1:15" x14ac:dyDescent="0.25">
      <c r="A39" s="4">
        <v>2021</v>
      </c>
      <c r="B39" s="4" t="s">
        <v>34</v>
      </c>
      <c r="C39" s="4" t="s">
        <v>98</v>
      </c>
      <c r="D39" s="4" t="s">
        <v>44</v>
      </c>
      <c r="E39" t="s">
        <v>23</v>
      </c>
      <c r="F39" t="s">
        <v>19</v>
      </c>
      <c r="G39" s="1">
        <v>196000</v>
      </c>
      <c r="H39" s="1">
        <v>25200</v>
      </c>
      <c r="I39" s="1">
        <v>170800</v>
      </c>
      <c r="J39" s="5">
        <v>0.12857142857142856</v>
      </c>
      <c r="K39" s="6">
        <f t="shared" si="0"/>
        <v>39200000</v>
      </c>
      <c r="L39" s="7">
        <f t="shared" si="1"/>
        <v>58800000</v>
      </c>
      <c r="M39" s="6">
        <f>G39*(INDEX('Cost &amp; Revenue'!$L$3:$L$8,MATCH(Data!$E39,'Cost &amp; Revenue'!$K$3:$K$8,0)))</f>
        <v>98000000</v>
      </c>
      <c r="N39" s="164">
        <f t="shared" si="2"/>
        <v>2368800</v>
      </c>
      <c r="O39" s="6">
        <f>H39*INDEX('Cost &amp; Revenue'!$M$3:$M$8,MATCH(Data!$E39,'Cost &amp; Revenue'!$K$3:$K$8,0))</f>
        <v>11844000</v>
      </c>
    </row>
    <row r="40" spans="1:15" x14ac:dyDescent="0.25">
      <c r="A40" s="4">
        <v>2021</v>
      </c>
      <c r="B40" s="4" t="s">
        <v>34</v>
      </c>
      <c r="C40" s="4" t="s">
        <v>101</v>
      </c>
      <c r="D40" s="4" t="s">
        <v>57</v>
      </c>
      <c r="E40" t="s">
        <v>23</v>
      </c>
      <c r="F40" t="s">
        <v>8</v>
      </c>
      <c r="G40" s="1">
        <v>75200</v>
      </c>
      <c r="H40" s="1">
        <v>14600</v>
      </c>
      <c r="I40" s="1">
        <v>60600</v>
      </c>
      <c r="J40" s="5">
        <v>0.19414893617021275</v>
      </c>
      <c r="K40" s="6">
        <f t="shared" si="0"/>
        <v>15040000</v>
      </c>
      <c r="L40" s="7">
        <f t="shared" si="1"/>
        <v>22560000</v>
      </c>
      <c r="M40" s="6">
        <f>G40*(INDEX('Cost &amp; Revenue'!$L$3:$L$8,MATCH(Data!$E40,'Cost &amp; Revenue'!$K$3:$K$8,0)))</f>
        <v>37600000</v>
      </c>
      <c r="N40" s="164">
        <f t="shared" si="2"/>
        <v>1372400</v>
      </c>
      <c r="O40" s="6">
        <f>H40*INDEX('Cost &amp; Revenue'!$M$3:$M$8,MATCH(Data!$E40,'Cost &amp; Revenue'!$K$3:$K$8,0))</f>
        <v>6862000</v>
      </c>
    </row>
    <row r="41" spans="1:15" x14ac:dyDescent="0.25">
      <c r="A41" s="4">
        <v>2021</v>
      </c>
      <c r="B41" s="4" t="s">
        <v>34</v>
      </c>
      <c r="C41" s="4" t="s">
        <v>99</v>
      </c>
      <c r="D41" s="4" t="s">
        <v>48</v>
      </c>
      <c r="E41" t="s">
        <v>20</v>
      </c>
      <c r="F41" t="s">
        <v>9</v>
      </c>
      <c r="G41" s="1">
        <v>156700</v>
      </c>
      <c r="H41" s="1">
        <v>12500</v>
      </c>
      <c r="I41" s="1">
        <v>144200</v>
      </c>
      <c r="J41" s="5">
        <v>7.9770261646458201E-2</v>
      </c>
      <c r="K41" s="6">
        <f t="shared" si="0"/>
        <v>6268000</v>
      </c>
      <c r="L41" s="7">
        <f t="shared" si="1"/>
        <v>9402000</v>
      </c>
      <c r="M41" s="6">
        <f>G41*(INDEX('Cost &amp; Revenue'!$L$3:$L$8,MATCH(Data!$E41,'Cost &amp; Revenue'!$K$3:$K$8,0)))</f>
        <v>15670000</v>
      </c>
      <c r="N41" s="164">
        <f t="shared" si="2"/>
        <v>187500</v>
      </c>
      <c r="O41" s="6">
        <f>H41*INDEX('Cost &amp; Revenue'!$M$3:$M$8,MATCH(Data!$E41,'Cost &amp; Revenue'!$K$3:$K$8,0))</f>
        <v>937500</v>
      </c>
    </row>
    <row r="42" spans="1:15" x14ac:dyDescent="0.25">
      <c r="A42" s="4">
        <v>2021</v>
      </c>
      <c r="B42" s="4" t="s">
        <v>35</v>
      </c>
      <c r="C42" s="4" t="s">
        <v>98</v>
      </c>
      <c r="D42" s="4" t="s">
        <v>42</v>
      </c>
      <c r="E42" t="s">
        <v>24</v>
      </c>
      <c r="F42" t="s">
        <v>10</v>
      </c>
      <c r="G42" s="1">
        <v>35500</v>
      </c>
      <c r="H42" s="1">
        <v>32800</v>
      </c>
      <c r="I42" s="1">
        <v>2700</v>
      </c>
      <c r="J42" s="5">
        <v>0.92394366197183098</v>
      </c>
      <c r="K42" s="6">
        <f t="shared" si="0"/>
        <v>127800000</v>
      </c>
      <c r="L42" s="7">
        <f t="shared" si="1"/>
        <v>191700000</v>
      </c>
      <c r="M42" s="6">
        <f>G42*(INDEX('Cost &amp; Revenue'!$L$3:$L$8,MATCH(Data!$E42,'Cost &amp; Revenue'!$K$3:$K$8,0)))</f>
        <v>319500000</v>
      </c>
      <c r="N42" s="164">
        <f t="shared" si="2"/>
        <v>43624000</v>
      </c>
      <c r="O42" s="6">
        <f>H42*INDEX('Cost &amp; Revenue'!$M$3:$M$8,MATCH(Data!$E42,'Cost &amp; Revenue'!$K$3:$K$8,0))</f>
        <v>218120000</v>
      </c>
    </row>
    <row r="43" spans="1:15" x14ac:dyDescent="0.25">
      <c r="A43" s="4">
        <v>2021</v>
      </c>
      <c r="B43" s="4" t="s">
        <v>35</v>
      </c>
      <c r="C43" s="4" t="s">
        <v>100</v>
      </c>
      <c r="D43" s="4" t="s">
        <v>52</v>
      </c>
      <c r="E43" t="s">
        <v>22</v>
      </c>
      <c r="F43" t="s">
        <v>26</v>
      </c>
      <c r="G43" s="1">
        <v>365000</v>
      </c>
      <c r="H43" s="1">
        <v>5700</v>
      </c>
      <c r="I43" s="1">
        <v>359300</v>
      </c>
      <c r="J43" s="5">
        <v>1.5616438356164384E-2</v>
      </c>
      <c r="K43" s="6">
        <f t="shared" si="0"/>
        <v>14600000</v>
      </c>
      <c r="L43" s="7">
        <f t="shared" si="1"/>
        <v>21900000</v>
      </c>
      <c r="M43" s="6">
        <f>G43*(INDEX('Cost &amp; Revenue'!$L$3:$L$8,MATCH(Data!$E43,'Cost &amp; Revenue'!$K$3:$K$8,0)))</f>
        <v>36500000</v>
      </c>
      <c r="N43" s="164">
        <f t="shared" si="2"/>
        <v>79800</v>
      </c>
      <c r="O43" s="6">
        <f>H43*INDEX('Cost &amp; Revenue'!$M$3:$M$8,MATCH(Data!$E43,'Cost &amp; Revenue'!$K$3:$K$8,0))</f>
        <v>399000</v>
      </c>
    </row>
    <row r="44" spans="1:15" x14ac:dyDescent="0.25">
      <c r="A44" s="4">
        <v>2021</v>
      </c>
      <c r="B44" s="4" t="s">
        <v>35</v>
      </c>
      <c r="C44" s="4" t="s">
        <v>98</v>
      </c>
      <c r="D44" s="4" t="s">
        <v>45</v>
      </c>
      <c r="E44" t="s">
        <v>20</v>
      </c>
      <c r="F44" t="s">
        <v>12</v>
      </c>
      <c r="G44" s="1">
        <v>788600</v>
      </c>
      <c r="H44">
        <v>101400</v>
      </c>
      <c r="I44" s="1">
        <v>687200</v>
      </c>
      <c r="J44" s="5">
        <v>0.12858229774283542</v>
      </c>
      <c r="K44" s="6">
        <f t="shared" si="0"/>
        <v>31544000</v>
      </c>
      <c r="L44" s="7">
        <f t="shared" si="1"/>
        <v>47316000</v>
      </c>
      <c r="M44" s="6">
        <f>G44*(INDEX('Cost &amp; Revenue'!$L$3:$L$8,MATCH(Data!$E44,'Cost &amp; Revenue'!$K$3:$K$8,0)))</f>
        <v>78860000</v>
      </c>
      <c r="N44" s="164">
        <f t="shared" si="2"/>
        <v>1521000</v>
      </c>
      <c r="O44" s="6">
        <f>H44*INDEX('Cost &amp; Revenue'!$M$3:$M$8,MATCH(Data!$E44,'Cost &amp; Revenue'!$K$3:$K$8,0))</f>
        <v>7605000</v>
      </c>
    </row>
    <row r="45" spans="1:15" x14ac:dyDescent="0.25">
      <c r="A45" s="4">
        <v>2021</v>
      </c>
      <c r="B45" s="4" t="s">
        <v>35</v>
      </c>
      <c r="C45" s="4" t="s">
        <v>101</v>
      </c>
      <c r="D45" s="4" t="s">
        <v>57</v>
      </c>
      <c r="E45" t="s">
        <v>20</v>
      </c>
      <c r="F45" t="s">
        <v>2</v>
      </c>
      <c r="G45" s="1">
        <v>1237300</v>
      </c>
      <c r="H45" s="1">
        <v>646500</v>
      </c>
      <c r="I45" s="1">
        <v>590800</v>
      </c>
      <c r="J45" s="5">
        <v>0.52250868827285213</v>
      </c>
      <c r="K45" s="6">
        <f t="shared" si="0"/>
        <v>49492000</v>
      </c>
      <c r="L45" s="7">
        <f t="shared" si="1"/>
        <v>74238000</v>
      </c>
      <c r="M45" s="6">
        <f>G45*(INDEX('Cost &amp; Revenue'!$L$3:$L$8,MATCH(Data!$E45,'Cost &amp; Revenue'!$K$3:$K$8,0)))</f>
        <v>123730000</v>
      </c>
      <c r="N45" s="164">
        <f t="shared" si="2"/>
        <v>9697500</v>
      </c>
      <c r="O45" s="6">
        <f>H45*INDEX('Cost &amp; Revenue'!$M$3:$M$8,MATCH(Data!$E45,'Cost &amp; Revenue'!$K$3:$K$8,0))</f>
        <v>48487500</v>
      </c>
    </row>
    <row r="46" spans="1:15" x14ac:dyDescent="0.25">
      <c r="A46" s="4">
        <v>2021</v>
      </c>
      <c r="B46" s="4" t="s">
        <v>35</v>
      </c>
      <c r="C46" s="4" t="s">
        <v>100</v>
      </c>
      <c r="D46" s="4" t="s">
        <v>51</v>
      </c>
      <c r="E46" t="s">
        <v>21</v>
      </c>
      <c r="F46" t="s">
        <v>3</v>
      </c>
      <c r="G46" s="1">
        <v>869000</v>
      </c>
      <c r="H46" s="1">
        <v>80000</v>
      </c>
      <c r="I46" s="1">
        <v>789000</v>
      </c>
      <c r="J46" s="5">
        <v>9.2059838895281937E-2</v>
      </c>
      <c r="K46" s="6">
        <f t="shared" si="0"/>
        <v>104280000</v>
      </c>
      <c r="L46" s="7">
        <f t="shared" si="1"/>
        <v>156420000</v>
      </c>
      <c r="M46" s="6">
        <f>G46*(INDEX('Cost &amp; Revenue'!$L$3:$L$8,MATCH(Data!$E46,'Cost &amp; Revenue'!$K$3:$K$8,0)))</f>
        <v>260700000</v>
      </c>
      <c r="N46" s="164">
        <f t="shared" si="2"/>
        <v>4000000</v>
      </c>
      <c r="O46" s="6">
        <f>H46*INDEX('Cost &amp; Revenue'!$M$3:$M$8,MATCH(Data!$E46,'Cost &amp; Revenue'!$K$3:$K$8,0))</f>
        <v>20000000</v>
      </c>
    </row>
    <row r="47" spans="1:15" x14ac:dyDescent="0.25">
      <c r="A47" s="4">
        <v>2021</v>
      </c>
      <c r="B47" s="4" t="s">
        <v>35</v>
      </c>
      <c r="C47" s="4" t="s">
        <v>101</v>
      </c>
      <c r="D47" s="4" t="s">
        <v>60</v>
      </c>
      <c r="E47" t="s">
        <v>22</v>
      </c>
      <c r="F47" t="s">
        <v>18</v>
      </c>
      <c r="G47" s="1">
        <v>1269700</v>
      </c>
      <c r="H47" s="1">
        <v>1260000</v>
      </c>
      <c r="I47" s="1">
        <v>9700</v>
      </c>
      <c r="J47" s="5">
        <v>0.99236040009451054</v>
      </c>
      <c r="K47" s="6">
        <f t="shared" si="0"/>
        <v>50788000</v>
      </c>
      <c r="L47" s="7">
        <f t="shared" si="1"/>
        <v>76182000</v>
      </c>
      <c r="M47" s="6">
        <f>G47*(INDEX('Cost &amp; Revenue'!$L$3:$L$8,MATCH(Data!$E47,'Cost &amp; Revenue'!$K$3:$K$8,0)))</f>
        <v>126970000</v>
      </c>
      <c r="N47" s="164">
        <f t="shared" si="2"/>
        <v>17640000</v>
      </c>
      <c r="O47" s="6">
        <f>H47*INDEX('Cost &amp; Revenue'!$M$3:$M$8,MATCH(Data!$E47,'Cost &amp; Revenue'!$K$3:$K$8,0))</f>
        <v>88200000</v>
      </c>
    </row>
    <row r="48" spans="1:15" x14ac:dyDescent="0.25">
      <c r="A48" s="4">
        <v>2021</v>
      </c>
      <c r="B48" s="4" t="s">
        <v>36</v>
      </c>
      <c r="C48" s="4" t="s">
        <v>98</v>
      </c>
      <c r="D48" s="4" t="s">
        <v>44</v>
      </c>
      <c r="E48" t="s">
        <v>20</v>
      </c>
      <c r="F48" t="s">
        <v>4</v>
      </c>
      <c r="G48" s="1">
        <v>278300</v>
      </c>
      <c r="H48" s="1">
        <v>163000</v>
      </c>
      <c r="I48" s="1">
        <v>115300</v>
      </c>
      <c r="J48" s="5">
        <v>0.585698886094143</v>
      </c>
      <c r="K48" s="6">
        <f t="shared" si="0"/>
        <v>11132000</v>
      </c>
      <c r="L48" s="7">
        <f t="shared" si="1"/>
        <v>16698000</v>
      </c>
      <c r="M48" s="6">
        <f>G48*(INDEX('Cost &amp; Revenue'!$L$3:$L$8,MATCH(Data!$E48,'Cost &amp; Revenue'!$K$3:$K$8,0)))</f>
        <v>27830000</v>
      </c>
      <c r="N48" s="164">
        <f t="shared" si="2"/>
        <v>2445000</v>
      </c>
      <c r="O48" s="6">
        <f>H48*INDEX('Cost &amp; Revenue'!$M$3:$M$8,MATCH(Data!$E48,'Cost &amp; Revenue'!$K$3:$K$8,0))</f>
        <v>12225000</v>
      </c>
    </row>
    <row r="49" spans="1:15" x14ac:dyDescent="0.25">
      <c r="A49" s="4">
        <v>2021</v>
      </c>
      <c r="B49" s="4" t="s">
        <v>36</v>
      </c>
      <c r="C49" s="4" t="s">
        <v>101</v>
      </c>
      <c r="D49" s="4" t="s">
        <v>60</v>
      </c>
      <c r="E49" t="s">
        <v>22</v>
      </c>
      <c r="F49" t="s">
        <v>13</v>
      </c>
      <c r="G49" s="1">
        <v>367900</v>
      </c>
      <c r="H49" s="1">
        <v>293400</v>
      </c>
      <c r="I49" s="1">
        <v>74500</v>
      </c>
      <c r="J49" s="5">
        <v>0.79749932046751837</v>
      </c>
      <c r="K49" s="6">
        <f t="shared" si="0"/>
        <v>14716000</v>
      </c>
      <c r="L49" s="7">
        <f t="shared" si="1"/>
        <v>22074000</v>
      </c>
      <c r="M49" s="6">
        <f>G49*(INDEX('Cost &amp; Revenue'!$L$3:$L$8,MATCH(Data!$E49,'Cost &amp; Revenue'!$K$3:$K$8,0)))</f>
        <v>36790000</v>
      </c>
      <c r="N49" s="164">
        <f t="shared" si="2"/>
        <v>4107600</v>
      </c>
      <c r="O49" s="6">
        <f>H49*INDEX('Cost &amp; Revenue'!$M$3:$M$8,MATCH(Data!$E49,'Cost &amp; Revenue'!$K$3:$K$8,0))</f>
        <v>20538000</v>
      </c>
    </row>
    <row r="50" spans="1:15" x14ac:dyDescent="0.25">
      <c r="A50" s="4">
        <v>2021</v>
      </c>
      <c r="B50" s="4" t="s">
        <v>36</v>
      </c>
      <c r="C50" s="4" t="s">
        <v>100</v>
      </c>
      <c r="D50" s="4" t="s">
        <v>52</v>
      </c>
      <c r="E50" t="s">
        <v>22</v>
      </c>
      <c r="F50" t="s">
        <v>5</v>
      </c>
      <c r="G50" s="1">
        <v>1445900</v>
      </c>
      <c r="H50" s="1">
        <v>1388900</v>
      </c>
      <c r="I50" s="1">
        <v>57000</v>
      </c>
      <c r="J50" s="5">
        <v>0.96057818659658345</v>
      </c>
      <c r="K50" s="6">
        <f t="shared" si="0"/>
        <v>57836000</v>
      </c>
      <c r="L50" s="7">
        <f t="shared" si="1"/>
        <v>86754000</v>
      </c>
      <c r="M50" s="6">
        <f>G50*(INDEX('Cost &amp; Revenue'!$L$3:$L$8,MATCH(Data!$E50,'Cost &amp; Revenue'!$K$3:$K$8,0)))</f>
        <v>144590000</v>
      </c>
      <c r="N50" s="164">
        <f t="shared" si="2"/>
        <v>19444600</v>
      </c>
      <c r="O50" s="6">
        <f>H50*INDEX('Cost &amp; Revenue'!$M$3:$M$8,MATCH(Data!$E50,'Cost &amp; Revenue'!$K$3:$K$8,0))</f>
        <v>97223000</v>
      </c>
    </row>
    <row r="51" spans="1:15" x14ac:dyDescent="0.25">
      <c r="A51" s="4">
        <v>2021</v>
      </c>
      <c r="B51" s="4" t="s">
        <v>36</v>
      </c>
      <c r="C51" s="4" t="s">
        <v>101</v>
      </c>
      <c r="D51" s="4" t="s">
        <v>57</v>
      </c>
      <c r="E51" t="s">
        <v>22</v>
      </c>
      <c r="F51" t="s">
        <v>6</v>
      </c>
      <c r="G51" s="1">
        <v>118400</v>
      </c>
      <c r="H51" s="1">
        <v>94700</v>
      </c>
      <c r="I51" s="1">
        <v>23700</v>
      </c>
      <c r="J51" s="5">
        <v>0.79983108108108103</v>
      </c>
      <c r="K51" s="6">
        <f t="shared" si="0"/>
        <v>4736000</v>
      </c>
      <c r="L51" s="7">
        <f t="shared" si="1"/>
        <v>7104000</v>
      </c>
      <c r="M51" s="6">
        <f>G51*(INDEX('Cost &amp; Revenue'!$L$3:$L$8,MATCH(Data!$E51,'Cost &amp; Revenue'!$K$3:$K$8,0)))</f>
        <v>11840000</v>
      </c>
      <c r="N51" s="164">
        <f t="shared" si="2"/>
        <v>1325800</v>
      </c>
      <c r="O51" s="6">
        <f>H51*INDEX('Cost &amp; Revenue'!$M$3:$M$8,MATCH(Data!$E51,'Cost &amp; Revenue'!$K$3:$K$8,0))</f>
        <v>6629000</v>
      </c>
    </row>
    <row r="52" spans="1:15" x14ac:dyDescent="0.25">
      <c r="A52" s="4">
        <v>2021</v>
      </c>
      <c r="B52" s="4" t="s">
        <v>36</v>
      </c>
      <c r="C52" s="4" t="s">
        <v>102</v>
      </c>
      <c r="D52" s="4" t="s">
        <v>63</v>
      </c>
      <c r="E52" t="s">
        <v>23</v>
      </c>
      <c r="F52" t="s">
        <v>7</v>
      </c>
      <c r="G52" s="1">
        <v>366300</v>
      </c>
      <c r="H52" s="1">
        <v>361200</v>
      </c>
      <c r="I52" s="1">
        <v>5100</v>
      </c>
      <c r="J52" s="5">
        <v>0.98607698607698613</v>
      </c>
      <c r="K52" s="6">
        <f t="shared" si="0"/>
        <v>73260000</v>
      </c>
      <c r="L52" s="7">
        <f t="shared" si="1"/>
        <v>109890000</v>
      </c>
      <c r="M52" s="6">
        <f>G52*(INDEX('Cost &amp; Revenue'!$L$3:$L$8,MATCH(Data!$E52,'Cost &amp; Revenue'!$K$3:$K$8,0)))</f>
        <v>183150000</v>
      </c>
      <c r="N52" s="164">
        <f t="shared" si="2"/>
        <v>33952800</v>
      </c>
      <c r="O52" s="6">
        <f>H52*INDEX('Cost &amp; Revenue'!$M$3:$M$8,MATCH(Data!$E52,'Cost &amp; Revenue'!$K$3:$K$8,0))</f>
        <v>169764000</v>
      </c>
    </row>
    <row r="53" spans="1:15" x14ac:dyDescent="0.25">
      <c r="A53" s="4">
        <v>2021</v>
      </c>
      <c r="B53" s="4" t="s">
        <v>37</v>
      </c>
      <c r="C53" s="4" t="s">
        <v>98</v>
      </c>
      <c r="D53" s="4" t="s">
        <v>42</v>
      </c>
      <c r="E53" t="s">
        <v>23</v>
      </c>
      <c r="F53" t="s">
        <v>19</v>
      </c>
      <c r="G53" s="1">
        <v>148500</v>
      </c>
      <c r="H53" s="1">
        <v>21700</v>
      </c>
      <c r="I53" s="1">
        <v>126800</v>
      </c>
      <c r="J53" s="5">
        <v>0.14612794612794613</v>
      </c>
      <c r="K53" s="6">
        <f t="shared" si="0"/>
        <v>29700000</v>
      </c>
      <c r="L53" s="7">
        <f t="shared" si="1"/>
        <v>44550000</v>
      </c>
      <c r="M53" s="6">
        <f>G53*(INDEX('Cost &amp; Revenue'!$L$3:$L$8,MATCH(Data!$E53,'Cost &amp; Revenue'!$K$3:$K$8,0)))</f>
        <v>74250000</v>
      </c>
      <c r="N53" s="164">
        <f t="shared" si="2"/>
        <v>2039800</v>
      </c>
      <c r="O53" s="6">
        <f>H53*INDEX('Cost &amp; Revenue'!$M$3:$M$8,MATCH(Data!$E53,'Cost &amp; Revenue'!$K$3:$K$8,0))</f>
        <v>10199000</v>
      </c>
    </row>
    <row r="54" spans="1:15" x14ac:dyDescent="0.25">
      <c r="A54" s="4">
        <v>2021</v>
      </c>
      <c r="B54" s="4" t="s">
        <v>37</v>
      </c>
      <c r="C54" s="4" t="s">
        <v>98</v>
      </c>
      <c r="D54" s="4" t="s">
        <v>45</v>
      </c>
      <c r="E54" t="s">
        <v>23</v>
      </c>
      <c r="F54" t="s">
        <v>8</v>
      </c>
      <c r="G54" s="1">
        <v>79500</v>
      </c>
      <c r="H54" s="1">
        <v>15700</v>
      </c>
      <c r="I54" s="1">
        <v>63800</v>
      </c>
      <c r="J54" s="5">
        <v>0.19748427672955976</v>
      </c>
      <c r="K54" s="6">
        <f t="shared" si="0"/>
        <v>15900000</v>
      </c>
      <c r="L54" s="7">
        <f t="shared" si="1"/>
        <v>23850000</v>
      </c>
      <c r="M54" s="6">
        <f>G54*(INDEX('Cost &amp; Revenue'!$L$3:$L$8,MATCH(Data!$E54,'Cost &amp; Revenue'!$K$3:$K$8,0)))</f>
        <v>39750000</v>
      </c>
      <c r="N54" s="164">
        <f t="shared" si="2"/>
        <v>1475800</v>
      </c>
      <c r="O54" s="6">
        <f>H54*INDEX('Cost &amp; Revenue'!$M$3:$M$8,MATCH(Data!$E54,'Cost &amp; Revenue'!$K$3:$K$8,0))</f>
        <v>7379000</v>
      </c>
    </row>
    <row r="55" spans="1:15" x14ac:dyDescent="0.25">
      <c r="A55" s="4">
        <v>2021</v>
      </c>
      <c r="B55" s="4" t="s">
        <v>37</v>
      </c>
      <c r="C55" s="4" t="s">
        <v>102</v>
      </c>
      <c r="D55" s="4" t="s">
        <v>64</v>
      </c>
      <c r="E55" t="s">
        <v>20</v>
      </c>
      <c r="F55" t="s">
        <v>9</v>
      </c>
      <c r="G55" s="1">
        <v>158600</v>
      </c>
      <c r="H55" s="1">
        <v>16800</v>
      </c>
      <c r="I55" s="1">
        <v>141800</v>
      </c>
      <c r="J55" s="5">
        <v>0.10592686002522068</v>
      </c>
      <c r="K55" s="6">
        <f t="shared" si="0"/>
        <v>6344000</v>
      </c>
      <c r="L55" s="7">
        <f t="shared" si="1"/>
        <v>9516000</v>
      </c>
      <c r="M55" s="6">
        <f>G55*(INDEX('Cost &amp; Revenue'!$L$3:$L$8,MATCH(Data!$E55,'Cost &amp; Revenue'!$K$3:$K$8,0)))</f>
        <v>15860000</v>
      </c>
      <c r="N55" s="164">
        <f t="shared" si="2"/>
        <v>252000</v>
      </c>
      <c r="O55" s="6">
        <f>H55*INDEX('Cost &amp; Revenue'!$M$3:$M$8,MATCH(Data!$E55,'Cost &amp; Revenue'!$K$3:$K$8,0))</f>
        <v>1260000</v>
      </c>
    </row>
    <row r="56" spans="1:15" x14ac:dyDescent="0.25">
      <c r="A56" s="4">
        <v>2021</v>
      </c>
      <c r="B56" s="4" t="s">
        <v>37</v>
      </c>
      <c r="C56" s="4" t="s">
        <v>100</v>
      </c>
      <c r="D56" s="4" t="s">
        <v>55</v>
      </c>
      <c r="E56" t="s">
        <v>24</v>
      </c>
      <c r="F56" t="s">
        <v>10</v>
      </c>
      <c r="G56" s="1">
        <v>26200</v>
      </c>
      <c r="H56" s="1">
        <v>23100</v>
      </c>
      <c r="I56" s="1">
        <v>3100</v>
      </c>
      <c r="J56" s="5">
        <v>0.88167938931297707</v>
      </c>
      <c r="K56" s="6">
        <f t="shared" si="0"/>
        <v>94320000</v>
      </c>
      <c r="L56" s="7">
        <f t="shared" si="1"/>
        <v>141480000</v>
      </c>
      <c r="M56" s="6">
        <f>G56*(INDEX('Cost &amp; Revenue'!$L$3:$L$8,MATCH(Data!$E56,'Cost &amp; Revenue'!$K$3:$K$8,0)))</f>
        <v>235800000</v>
      </c>
      <c r="N56" s="164">
        <f t="shared" si="2"/>
        <v>30723000</v>
      </c>
      <c r="O56" s="6">
        <f>H56*INDEX('Cost &amp; Revenue'!$M$3:$M$8,MATCH(Data!$E56,'Cost &amp; Revenue'!$K$3:$K$8,0))</f>
        <v>153615000</v>
      </c>
    </row>
    <row r="57" spans="1:15" x14ac:dyDescent="0.25">
      <c r="A57" s="4">
        <v>2021</v>
      </c>
      <c r="B57" s="4" t="s">
        <v>38</v>
      </c>
      <c r="C57" s="4" t="s">
        <v>100</v>
      </c>
      <c r="D57" s="4" t="s">
        <v>54</v>
      </c>
      <c r="E57" t="s">
        <v>22</v>
      </c>
      <c r="F57" t="s">
        <v>11</v>
      </c>
      <c r="G57" s="1">
        <v>360300</v>
      </c>
      <c r="H57" s="1">
        <v>4700</v>
      </c>
      <c r="I57" s="1">
        <v>355600</v>
      </c>
      <c r="J57" s="5">
        <v>1.3044684984734944E-2</v>
      </c>
      <c r="K57" s="6">
        <f t="shared" si="0"/>
        <v>14412000</v>
      </c>
      <c r="L57" s="7">
        <f t="shared" si="1"/>
        <v>21618000</v>
      </c>
      <c r="M57" s="6">
        <f>G57*(INDEX('Cost &amp; Revenue'!$L$3:$L$8,MATCH(Data!$E57,'Cost &amp; Revenue'!$K$3:$K$8,0)))</f>
        <v>36030000</v>
      </c>
      <c r="N57" s="164">
        <f t="shared" si="2"/>
        <v>65800</v>
      </c>
      <c r="O57" s="6">
        <f>H57*INDEX('Cost &amp; Revenue'!$M$3:$M$8,MATCH(Data!$E57,'Cost &amp; Revenue'!$K$3:$K$8,0))</f>
        <v>329000</v>
      </c>
    </row>
    <row r="58" spans="1:15" x14ac:dyDescent="0.25">
      <c r="A58" s="4">
        <v>2021</v>
      </c>
      <c r="B58" s="4" t="s">
        <v>38</v>
      </c>
      <c r="C58" s="4" t="s">
        <v>99</v>
      </c>
      <c r="D58" s="4" t="s">
        <v>65</v>
      </c>
      <c r="E58" t="s">
        <v>20</v>
      </c>
      <c r="F58" t="s">
        <v>12</v>
      </c>
      <c r="G58" s="1">
        <v>796000</v>
      </c>
      <c r="H58" s="1">
        <v>100000</v>
      </c>
      <c r="I58" s="1">
        <v>696000</v>
      </c>
      <c r="J58" s="5">
        <v>0.12562814070351758</v>
      </c>
      <c r="K58" s="6">
        <f t="shared" si="0"/>
        <v>31840000</v>
      </c>
      <c r="L58" s="7">
        <f t="shared" si="1"/>
        <v>47760000</v>
      </c>
      <c r="M58" s="6">
        <f>G58*(INDEX('Cost &amp; Revenue'!$L$3:$L$8,MATCH(Data!$E58,'Cost &amp; Revenue'!$K$3:$K$8,0)))</f>
        <v>79600000</v>
      </c>
      <c r="N58" s="164">
        <f t="shared" si="2"/>
        <v>1500000</v>
      </c>
      <c r="O58" s="6">
        <f>H58*INDEX('Cost &amp; Revenue'!$M$3:$M$8,MATCH(Data!$E58,'Cost &amp; Revenue'!$K$3:$K$8,0))</f>
        <v>7500000</v>
      </c>
    </row>
    <row r="59" spans="1:15" x14ac:dyDescent="0.25">
      <c r="A59" s="4">
        <v>2021</v>
      </c>
      <c r="B59" s="4" t="s">
        <v>38</v>
      </c>
      <c r="C59" s="4" t="s">
        <v>99</v>
      </c>
      <c r="D59" s="4" t="s">
        <v>65</v>
      </c>
      <c r="E59" t="s">
        <v>20</v>
      </c>
      <c r="F59" t="s">
        <v>2</v>
      </c>
      <c r="G59" s="1">
        <v>1261100</v>
      </c>
      <c r="H59" s="1">
        <v>679400</v>
      </c>
      <c r="I59" s="1">
        <v>581700</v>
      </c>
      <c r="J59" s="5">
        <v>0.53873602410593924</v>
      </c>
      <c r="K59" s="6">
        <f t="shared" si="0"/>
        <v>50444000</v>
      </c>
      <c r="L59" s="7">
        <f t="shared" si="1"/>
        <v>75666000</v>
      </c>
      <c r="M59" s="6">
        <f>G59*(INDEX('Cost &amp; Revenue'!$L$3:$L$8,MATCH(Data!$E59,'Cost &amp; Revenue'!$K$3:$K$8,0)))</f>
        <v>126110000</v>
      </c>
      <c r="N59" s="164">
        <f t="shared" si="2"/>
        <v>10191000</v>
      </c>
      <c r="O59" s="6">
        <f>H59*INDEX('Cost &amp; Revenue'!$M$3:$M$8,MATCH(Data!$E59,'Cost &amp; Revenue'!$K$3:$K$8,0))</f>
        <v>50955000</v>
      </c>
    </row>
    <row r="60" spans="1:15" x14ac:dyDescent="0.25">
      <c r="A60" s="4">
        <v>2021</v>
      </c>
      <c r="B60" s="4" t="s">
        <v>38</v>
      </c>
      <c r="C60" s="4" t="s">
        <v>98</v>
      </c>
      <c r="D60" s="4" t="s">
        <v>41</v>
      </c>
      <c r="E60" t="s">
        <v>21</v>
      </c>
      <c r="F60" t="s">
        <v>3</v>
      </c>
      <c r="G60" s="1">
        <v>832200</v>
      </c>
      <c r="H60" s="1">
        <v>91100</v>
      </c>
      <c r="I60" s="1">
        <v>741100</v>
      </c>
      <c r="J60" s="5">
        <v>0.10946887767363614</v>
      </c>
      <c r="K60" s="6">
        <f t="shared" si="0"/>
        <v>99864000</v>
      </c>
      <c r="L60" s="7">
        <f t="shared" si="1"/>
        <v>149796000</v>
      </c>
      <c r="M60" s="6">
        <f>G60*(INDEX('Cost &amp; Revenue'!$L$3:$L$8,MATCH(Data!$E60,'Cost &amp; Revenue'!$K$3:$K$8,0)))</f>
        <v>249660000</v>
      </c>
      <c r="N60" s="164">
        <f t="shared" si="2"/>
        <v>4555000</v>
      </c>
      <c r="O60" s="6">
        <f>H60*INDEX('Cost &amp; Revenue'!$M$3:$M$8,MATCH(Data!$E60,'Cost &amp; Revenue'!$K$3:$K$8,0))</f>
        <v>22775000</v>
      </c>
    </row>
    <row r="61" spans="1:15" x14ac:dyDescent="0.25">
      <c r="A61" s="4">
        <v>2021</v>
      </c>
      <c r="B61" s="4" t="s">
        <v>38</v>
      </c>
      <c r="C61" s="4" t="s">
        <v>101</v>
      </c>
      <c r="D61" s="4" t="s">
        <v>56</v>
      </c>
      <c r="E61" t="s">
        <v>22</v>
      </c>
      <c r="F61" t="s">
        <v>18</v>
      </c>
      <c r="G61" s="1">
        <v>1695300</v>
      </c>
      <c r="H61" s="1">
        <v>1683000</v>
      </c>
      <c r="I61" s="1">
        <v>12300</v>
      </c>
      <c r="J61" s="5">
        <v>0.99274464696513887</v>
      </c>
      <c r="K61" s="6">
        <f t="shared" si="0"/>
        <v>67812000</v>
      </c>
      <c r="L61" s="7">
        <f t="shared" si="1"/>
        <v>101718000</v>
      </c>
      <c r="M61" s="6">
        <f>G61*(INDEX('Cost &amp; Revenue'!$L$3:$L$8,MATCH(Data!$E61,'Cost &amp; Revenue'!$K$3:$K$8,0)))</f>
        <v>169530000</v>
      </c>
      <c r="N61" s="164">
        <f t="shared" si="2"/>
        <v>23562000</v>
      </c>
      <c r="O61" s="6">
        <f>H61*INDEX('Cost &amp; Revenue'!$M$3:$M$8,MATCH(Data!$E61,'Cost &amp; Revenue'!$K$3:$K$8,0))</f>
        <v>117810000</v>
      </c>
    </row>
    <row r="62" spans="1:15" x14ac:dyDescent="0.25">
      <c r="A62" s="4">
        <v>2021</v>
      </c>
      <c r="B62" s="4" t="s">
        <v>39</v>
      </c>
      <c r="C62" s="4" t="s">
        <v>101</v>
      </c>
      <c r="D62" s="4" t="s">
        <v>59</v>
      </c>
      <c r="E62" t="s">
        <v>22</v>
      </c>
      <c r="F62" t="s">
        <v>13</v>
      </c>
      <c r="G62" s="1">
        <v>332400</v>
      </c>
      <c r="H62" s="1">
        <v>254600</v>
      </c>
      <c r="I62" s="1">
        <v>77800</v>
      </c>
      <c r="J62" s="5">
        <v>0.76594464500601689</v>
      </c>
      <c r="K62" s="6">
        <f t="shared" si="0"/>
        <v>13296000</v>
      </c>
      <c r="L62" s="7">
        <f t="shared" si="1"/>
        <v>19944000</v>
      </c>
      <c r="M62" s="6">
        <f>G62*(INDEX('Cost &amp; Revenue'!$L$3:$L$8,MATCH(Data!$E62,'Cost &amp; Revenue'!$K$3:$K$8,0)))</f>
        <v>33240000</v>
      </c>
      <c r="N62" s="164">
        <f t="shared" si="2"/>
        <v>3564400</v>
      </c>
      <c r="O62" s="6">
        <f>H62*INDEX('Cost &amp; Revenue'!$M$3:$M$8,MATCH(Data!$E62,'Cost &amp; Revenue'!$K$3:$K$8,0))</f>
        <v>17822000</v>
      </c>
    </row>
    <row r="63" spans="1:15" x14ac:dyDescent="0.25">
      <c r="A63" s="4">
        <v>2021</v>
      </c>
      <c r="B63" s="4" t="s">
        <v>39</v>
      </c>
      <c r="C63" s="4" t="s">
        <v>99</v>
      </c>
      <c r="D63" s="4" t="s">
        <v>47</v>
      </c>
      <c r="E63" t="s">
        <v>20</v>
      </c>
      <c r="F63" t="s">
        <v>14</v>
      </c>
      <c r="G63" s="1">
        <v>252600</v>
      </c>
      <c r="H63" s="1">
        <v>120900</v>
      </c>
      <c r="I63" s="1">
        <v>131700</v>
      </c>
      <c r="J63" s="5">
        <v>0.47862232779097386</v>
      </c>
      <c r="K63" s="6">
        <f t="shared" si="0"/>
        <v>10104000</v>
      </c>
      <c r="L63" s="7">
        <f t="shared" si="1"/>
        <v>15156000</v>
      </c>
      <c r="M63" s="6">
        <f>G63*(INDEX('Cost &amp; Revenue'!$L$3:$L$8,MATCH(Data!$E63,'Cost &amp; Revenue'!$K$3:$K$8,0)))</f>
        <v>25260000</v>
      </c>
      <c r="N63" s="164">
        <f t="shared" si="2"/>
        <v>1813500</v>
      </c>
      <c r="O63" s="6">
        <f>H63*INDEX('Cost &amp; Revenue'!$M$3:$M$8,MATCH(Data!$E63,'Cost &amp; Revenue'!$K$3:$K$8,0))</f>
        <v>9067500</v>
      </c>
    </row>
    <row r="64" spans="1:15" x14ac:dyDescent="0.25">
      <c r="A64" s="4">
        <v>2021</v>
      </c>
      <c r="B64" s="4" t="s">
        <v>39</v>
      </c>
      <c r="C64" s="4" t="s">
        <v>100</v>
      </c>
      <c r="D64" s="4" t="s">
        <v>53</v>
      </c>
      <c r="E64" t="s">
        <v>22</v>
      </c>
      <c r="F64" t="s">
        <v>5</v>
      </c>
      <c r="G64" s="1">
        <v>1416000</v>
      </c>
      <c r="H64" s="1">
        <v>1369200</v>
      </c>
      <c r="I64" s="1">
        <v>46800</v>
      </c>
      <c r="J64" s="5">
        <v>0.9669491525423729</v>
      </c>
      <c r="K64" s="6">
        <f t="shared" si="0"/>
        <v>56640000</v>
      </c>
      <c r="L64" s="7">
        <f t="shared" si="1"/>
        <v>84960000</v>
      </c>
      <c r="M64" s="6">
        <f>G64*(INDEX('Cost &amp; Revenue'!$L$3:$L$8,MATCH(Data!$E64,'Cost &amp; Revenue'!$K$3:$K$8,0)))</f>
        <v>141600000</v>
      </c>
      <c r="N64" s="164">
        <f t="shared" si="2"/>
        <v>19168800</v>
      </c>
      <c r="O64" s="6">
        <f>H64*INDEX('Cost &amp; Revenue'!$M$3:$M$8,MATCH(Data!$E64,'Cost &amp; Revenue'!$K$3:$K$8,0))</f>
        <v>95844000</v>
      </c>
    </row>
    <row r="65" spans="1:19" x14ac:dyDescent="0.25">
      <c r="A65" s="4">
        <v>2021</v>
      </c>
      <c r="B65" s="4" t="s">
        <v>39</v>
      </c>
      <c r="C65" s="4" t="s">
        <v>102</v>
      </c>
      <c r="D65" s="4" t="s">
        <v>63</v>
      </c>
      <c r="E65" t="s">
        <v>22</v>
      </c>
      <c r="F65" t="s">
        <v>6</v>
      </c>
      <c r="G65" s="1">
        <v>135100</v>
      </c>
      <c r="H65" s="1">
        <v>114000</v>
      </c>
      <c r="I65" s="1">
        <v>21100</v>
      </c>
      <c r="J65" s="5">
        <v>0.843819393042191</v>
      </c>
      <c r="K65" s="6">
        <f t="shared" si="0"/>
        <v>5404000</v>
      </c>
      <c r="L65" s="7">
        <f t="shared" si="1"/>
        <v>8106000</v>
      </c>
      <c r="M65" s="6">
        <f>G65*(INDEX('Cost &amp; Revenue'!$L$3:$L$8,MATCH(Data!$E65,'Cost &amp; Revenue'!$K$3:$K$8,0)))</f>
        <v>13510000</v>
      </c>
      <c r="N65" s="164">
        <f t="shared" si="2"/>
        <v>1596000</v>
      </c>
      <c r="O65" s="6">
        <f>H65*INDEX('Cost &amp; Revenue'!$M$3:$M$8,MATCH(Data!$E65,'Cost &amp; Revenue'!$K$3:$K$8,0))</f>
        <v>7980000</v>
      </c>
    </row>
    <row r="66" spans="1:19" x14ac:dyDescent="0.25">
      <c r="A66" s="4">
        <v>2021</v>
      </c>
      <c r="B66" s="4" t="s">
        <v>39</v>
      </c>
      <c r="C66" s="4" t="s">
        <v>101</v>
      </c>
      <c r="D66" s="4" t="s">
        <v>58</v>
      </c>
      <c r="E66" t="s">
        <v>23</v>
      </c>
      <c r="F66" t="s">
        <v>15</v>
      </c>
      <c r="G66" s="1">
        <v>353700</v>
      </c>
      <c r="H66" s="1">
        <v>344800</v>
      </c>
      <c r="I66" s="1">
        <v>8900</v>
      </c>
      <c r="J66" s="5">
        <v>0.97483743285270008</v>
      </c>
      <c r="K66" s="6">
        <f t="shared" si="0"/>
        <v>70740000</v>
      </c>
      <c r="L66" s="7">
        <f t="shared" si="1"/>
        <v>106110000</v>
      </c>
      <c r="M66" s="6">
        <f>G66*(INDEX('Cost &amp; Revenue'!$L$3:$L$8,MATCH(Data!$E66,'Cost &amp; Revenue'!$K$3:$K$8,0)))</f>
        <v>176850000</v>
      </c>
      <c r="N66" s="164">
        <f t="shared" si="2"/>
        <v>32411200</v>
      </c>
      <c r="O66" s="6">
        <f>H66*INDEX('Cost &amp; Revenue'!$M$3:$M$8,MATCH(Data!$E66,'Cost &amp; Revenue'!$K$3:$K$8,0))</f>
        <v>162056000</v>
      </c>
    </row>
    <row r="67" spans="1:19" x14ac:dyDescent="0.25">
      <c r="A67" s="4">
        <v>2021</v>
      </c>
      <c r="B67" s="4" t="s">
        <v>39</v>
      </c>
      <c r="C67" s="4" t="s">
        <v>100</v>
      </c>
      <c r="D67" s="4" t="s">
        <v>52</v>
      </c>
      <c r="E67" t="s">
        <v>23</v>
      </c>
      <c r="F67" t="s">
        <v>16</v>
      </c>
      <c r="G67" s="1">
        <v>190600</v>
      </c>
      <c r="H67">
        <v>14200</v>
      </c>
      <c r="I67" s="1">
        <v>176400</v>
      </c>
      <c r="J67" s="5">
        <v>7.4501573976915009E-2</v>
      </c>
      <c r="K67" s="6">
        <f t="shared" ref="K67:K130" si="3">$M67*0.4</f>
        <v>38120000</v>
      </c>
      <c r="L67" s="7">
        <f t="shared" ref="L67:L130" si="4">$M67-$K67</f>
        <v>57180000</v>
      </c>
      <c r="M67" s="6">
        <f>G67*(INDEX('Cost &amp; Revenue'!$L$3:$L$8,MATCH(Data!$E67,'Cost &amp; Revenue'!$K$3:$K$8,0)))</f>
        <v>95300000</v>
      </c>
      <c r="N67" s="164">
        <f t="shared" ref="N67:N130" si="5">O67*0.2</f>
        <v>1334800</v>
      </c>
      <c r="O67" s="6">
        <f>H67*INDEX('Cost &amp; Revenue'!$M$3:$M$8,MATCH(Data!$E67,'Cost &amp; Revenue'!$K$3:$K$8,0))</f>
        <v>6674000</v>
      </c>
    </row>
    <row r="68" spans="1:19" x14ac:dyDescent="0.25">
      <c r="A68" s="4">
        <v>2021</v>
      </c>
      <c r="B68" s="4" t="s">
        <v>40</v>
      </c>
      <c r="C68" s="4" t="s">
        <v>102</v>
      </c>
      <c r="D68" s="4" t="s">
        <v>66</v>
      </c>
      <c r="E68" t="s">
        <v>23</v>
      </c>
      <c r="F68" t="s">
        <v>8</v>
      </c>
      <c r="G68" s="1">
        <v>73500</v>
      </c>
      <c r="H68" s="1">
        <v>14600</v>
      </c>
      <c r="I68" s="1">
        <v>58900</v>
      </c>
      <c r="J68" s="5">
        <v>0.19863945578231293</v>
      </c>
      <c r="K68" s="6">
        <f t="shared" si="3"/>
        <v>14700000</v>
      </c>
      <c r="L68" s="7">
        <f t="shared" si="4"/>
        <v>22050000</v>
      </c>
      <c r="M68" s="6">
        <f>G68*(INDEX('Cost &amp; Revenue'!$L$3:$L$8,MATCH(Data!$E68,'Cost &amp; Revenue'!$K$3:$K$8,0)))</f>
        <v>36750000</v>
      </c>
      <c r="N68" s="164">
        <f t="shared" si="5"/>
        <v>1372400</v>
      </c>
      <c r="O68" s="6">
        <f>H68*INDEX('Cost &amp; Revenue'!$M$3:$M$8,MATCH(Data!$E68,'Cost &amp; Revenue'!$K$3:$K$8,0))</f>
        <v>6862000</v>
      </c>
    </row>
    <row r="69" spans="1:19" x14ac:dyDescent="0.25">
      <c r="A69" s="4">
        <v>2021</v>
      </c>
      <c r="B69" s="4" t="s">
        <v>40</v>
      </c>
      <c r="C69" s="4" t="s">
        <v>99</v>
      </c>
      <c r="D69" s="4" t="s">
        <v>48</v>
      </c>
      <c r="E69" t="s">
        <v>20</v>
      </c>
      <c r="F69" t="s">
        <v>9</v>
      </c>
      <c r="G69" s="1">
        <v>156600</v>
      </c>
      <c r="H69" s="1">
        <v>16300</v>
      </c>
      <c r="I69" s="1">
        <v>140300</v>
      </c>
      <c r="J69" s="5">
        <v>0.10408684546615581</v>
      </c>
      <c r="K69" s="6">
        <f t="shared" si="3"/>
        <v>6264000</v>
      </c>
      <c r="L69" s="7">
        <f t="shared" si="4"/>
        <v>9396000</v>
      </c>
      <c r="M69" s="6">
        <f>G69*(INDEX('Cost &amp; Revenue'!$L$3:$L$8,MATCH(Data!$E69,'Cost &amp; Revenue'!$K$3:$K$8,0)))</f>
        <v>15660000</v>
      </c>
      <c r="N69" s="164">
        <f t="shared" si="5"/>
        <v>244500</v>
      </c>
      <c r="O69" s="6">
        <f>H69*INDEX('Cost &amp; Revenue'!$M$3:$M$8,MATCH(Data!$E69,'Cost &amp; Revenue'!$K$3:$K$8,0))</f>
        <v>1222500</v>
      </c>
    </row>
    <row r="70" spans="1:19" x14ac:dyDescent="0.25">
      <c r="A70" s="4">
        <v>2021</v>
      </c>
      <c r="B70" s="4" t="s">
        <v>40</v>
      </c>
      <c r="C70" s="4" t="s">
        <v>102</v>
      </c>
      <c r="D70" s="4" t="s">
        <v>62</v>
      </c>
      <c r="E70" t="s">
        <v>24</v>
      </c>
      <c r="F70" t="s">
        <v>17</v>
      </c>
      <c r="G70" s="1">
        <v>21600</v>
      </c>
      <c r="H70" s="1">
        <v>19000</v>
      </c>
      <c r="I70" s="1">
        <v>2600</v>
      </c>
      <c r="J70" s="5">
        <v>0.87962962962962965</v>
      </c>
      <c r="K70" s="6">
        <f t="shared" si="3"/>
        <v>77760000</v>
      </c>
      <c r="L70" s="7">
        <f t="shared" si="4"/>
        <v>116640000</v>
      </c>
      <c r="M70" s="6">
        <f>G70*(INDEX('Cost &amp; Revenue'!$L$3:$L$8,MATCH(Data!$E70,'Cost &amp; Revenue'!$K$3:$K$8,0)))</f>
        <v>194400000</v>
      </c>
      <c r="N70" s="164">
        <f t="shared" si="5"/>
        <v>25270000</v>
      </c>
      <c r="O70" s="6">
        <f>H70*INDEX('Cost &amp; Revenue'!$M$3:$M$8,MATCH(Data!$E70,'Cost &amp; Revenue'!$K$3:$K$8,0))</f>
        <v>126350000</v>
      </c>
    </row>
    <row r="71" spans="1:19" x14ac:dyDescent="0.25">
      <c r="A71" s="4">
        <v>2021</v>
      </c>
      <c r="B71" s="4" t="s">
        <v>40</v>
      </c>
      <c r="C71" s="4" t="s">
        <v>100</v>
      </c>
      <c r="D71" s="4" t="s">
        <v>55</v>
      </c>
      <c r="E71" t="s">
        <v>22</v>
      </c>
      <c r="F71" t="s">
        <v>11</v>
      </c>
      <c r="G71" s="1">
        <v>334800</v>
      </c>
      <c r="H71" s="1">
        <v>4800</v>
      </c>
      <c r="I71" s="1">
        <v>330000</v>
      </c>
      <c r="J71" s="5">
        <v>1.4336917562724014E-2</v>
      </c>
      <c r="K71" s="6">
        <f t="shared" si="3"/>
        <v>13392000</v>
      </c>
      <c r="L71" s="7">
        <f t="shared" si="4"/>
        <v>20088000</v>
      </c>
      <c r="M71" s="6">
        <f>G71*(INDEX('Cost &amp; Revenue'!$L$3:$L$8,MATCH(Data!$E71,'Cost &amp; Revenue'!$K$3:$K$8,0)))</f>
        <v>33480000</v>
      </c>
      <c r="N71" s="164">
        <f t="shared" si="5"/>
        <v>67200</v>
      </c>
      <c r="O71" s="6">
        <f>H71*INDEX('Cost &amp; Revenue'!$M$3:$M$8,MATCH(Data!$E71,'Cost &amp; Revenue'!$K$3:$K$8,0))</f>
        <v>336000</v>
      </c>
    </row>
    <row r="72" spans="1:19" x14ac:dyDescent="0.25">
      <c r="A72" s="4">
        <v>2022</v>
      </c>
      <c r="B72" s="4" t="s">
        <v>29</v>
      </c>
      <c r="C72" s="4" t="s">
        <v>102</v>
      </c>
      <c r="D72" s="4" t="s">
        <v>63</v>
      </c>
      <c r="E72" t="s">
        <v>20</v>
      </c>
      <c r="F72" t="s">
        <v>12</v>
      </c>
      <c r="G72" s="1">
        <v>703200</v>
      </c>
      <c r="H72">
        <v>85100</v>
      </c>
      <c r="I72" s="1">
        <v>618100</v>
      </c>
      <c r="J72" s="5">
        <v>0.12101820250284415</v>
      </c>
      <c r="K72" s="6">
        <f t="shared" si="3"/>
        <v>28128000</v>
      </c>
      <c r="L72" s="7">
        <f t="shared" si="4"/>
        <v>42192000</v>
      </c>
      <c r="M72" s="6">
        <f>G72*(INDEX('Cost &amp; Revenue'!$L$3:$L$8,MATCH(Data!$E72,'Cost &amp; Revenue'!$K$3:$K$8,0)))</f>
        <v>70320000</v>
      </c>
      <c r="N72" s="164">
        <f t="shared" si="5"/>
        <v>1276500</v>
      </c>
      <c r="O72" s="6">
        <f>H72*INDEX('Cost &amp; Revenue'!$M$3:$M$8,MATCH(Data!$E72,'Cost &amp; Revenue'!$K$3:$K$8,0))</f>
        <v>6382500</v>
      </c>
    </row>
    <row r="73" spans="1:19" x14ac:dyDescent="0.25">
      <c r="A73" s="4">
        <v>2022</v>
      </c>
      <c r="B73" s="4" t="s">
        <v>29</v>
      </c>
      <c r="C73" s="4" t="s">
        <v>100</v>
      </c>
      <c r="D73" s="4" t="s">
        <v>51</v>
      </c>
      <c r="E73" t="s">
        <v>20</v>
      </c>
      <c r="F73" t="s">
        <v>2</v>
      </c>
      <c r="G73" s="1">
        <v>1252000</v>
      </c>
      <c r="H73" s="1">
        <v>696700</v>
      </c>
      <c r="I73" s="1">
        <v>555300</v>
      </c>
      <c r="J73" s="5">
        <v>0.5564696485623003</v>
      </c>
      <c r="K73" s="6">
        <f t="shared" si="3"/>
        <v>50080000</v>
      </c>
      <c r="L73" s="7">
        <f t="shared" si="4"/>
        <v>75120000</v>
      </c>
      <c r="M73" s="6">
        <f>G73*(INDEX('Cost &amp; Revenue'!$L$3:$L$8,MATCH(Data!$E73,'Cost &amp; Revenue'!$K$3:$K$8,0)))</f>
        <v>125200000</v>
      </c>
      <c r="N73" s="164">
        <f t="shared" si="5"/>
        <v>10450500</v>
      </c>
      <c r="O73" s="6">
        <f>H73*INDEX('Cost &amp; Revenue'!$M$3:$M$8,MATCH(Data!$E73,'Cost &amp; Revenue'!$K$3:$K$8,0))</f>
        <v>52252500</v>
      </c>
    </row>
    <row r="74" spans="1:19" x14ac:dyDescent="0.25">
      <c r="A74" s="4">
        <v>2022</v>
      </c>
      <c r="B74" s="4" t="s">
        <v>29</v>
      </c>
      <c r="C74" s="4" t="s">
        <v>102</v>
      </c>
      <c r="D74" s="4" t="s">
        <v>66</v>
      </c>
      <c r="E74" t="s">
        <v>21</v>
      </c>
      <c r="F74" t="s">
        <v>3</v>
      </c>
      <c r="G74" s="1">
        <v>803400</v>
      </c>
      <c r="H74" s="1">
        <v>82100</v>
      </c>
      <c r="I74" s="1">
        <v>721300</v>
      </c>
      <c r="J74" s="5">
        <v>0.10219068956933035</v>
      </c>
      <c r="K74" s="6">
        <f t="shared" si="3"/>
        <v>96408000</v>
      </c>
      <c r="L74" s="7">
        <f t="shared" si="4"/>
        <v>144612000</v>
      </c>
      <c r="M74" s="6">
        <f>G74*(INDEX('Cost &amp; Revenue'!$L$3:$L$8,MATCH(Data!$E74,'Cost &amp; Revenue'!$K$3:$K$8,0)))</f>
        <v>241020000</v>
      </c>
      <c r="N74" s="164">
        <f t="shared" si="5"/>
        <v>4105000</v>
      </c>
      <c r="O74" s="6">
        <f>H74*INDEX('Cost &amp; Revenue'!$M$3:$M$8,MATCH(Data!$E74,'Cost &amp; Revenue'!$K$3:$K$8,0))</f>
        <v>20525000</v>
      </c>
    </row>
    <row r="75" spans="1:19" x14ac:dyDescent="0.25">
      <c r="A75" s="4">
        <v>2022</v>
      </c>
      <c r="B75" s="4" t="s">
        <v>29</v>
      </c>
      <c r="C75" s="4" t="s">
        <v>101</v>
      </c>
      <c r="D75" s="4" t="s">
        <v>59</v>
      </c>
      <c r="E75" t="s">
        <v>22</v>
      </c>
      <c r="F75" t="s">
        <v>18</v>
      </c>
      <c r="G75" s="1">
        <v>1291800</v>
      </c>
      <c r="H75" s="1">
        <v>1282700</v>
      </c>
      <c r="I75" s="1">
        <v>9100</v>
      </c>
      <c r="J75" s="5">
        <v>0.99295556587707079</v>
      </c>
      <c r="K75" s="6">
        <f t="shared" si="3"/>
        <v>51672000</v>
      </c>
      <c r="L75" s="7">
        <f t="shared" si="4"/>
        <v>77508000</v>
      </c>
      <c r="M75" s="6">
        <f>G75*(INDEX('Cost &amp; Revenue'!$L$3:$L$8,MATCH(Data!$E75,'Cost &amp; Revenue'!$K$3:$K$8,0)))</f>
        <v>129180000</v>
      </c>
      <c r="N75" s="164">
        <f t="shared" si="5"/>
        <v>17957800</v>
      </c>
      <c r="O75" s="6">
        <f>H75*INDEX('Cost &amp; Revenue'!$M$3:$M$8,MATCH(Data!$E75,'Cost &amp; Revenue'!$K$3:$K$8,0))</f>
        <v>89789000</v>
      </c>
    </row>
    <row r="76" spans="1:19" x14ac:dyDescent="0.25">
      <c r="A76" s="4">
        <v>2022</v>
      </c>
      <c r="B76" s="4" t="s">
        <v>29</v>
      </c>
      <c r="C76" s="4" t="s">
        <v>100</v>
      </c>
      <c r="D76" s="4" t="s">
        <v>54</v>
      </c>
      <c r="E76" t="s">
        <v>22</v>
      </c>
      <c r="F76" t="s">
        <v>13</v>
      </c>
      <c r="G76" s="1">
        <v>343800</v>
      </c>
      <c r="H76" s="1">
        <v>236000</v>
      </c>
      <c r="I76" s="1">
        <v>107800</v>
      </c>
      <c r="J76" s="5">
        <v>0.68644560791157649</v>
      </c>
      <c r="K76" s="6">
        <f t="shared" si="3"/>
        <v>13752000</v>
      </c>
      <c r="L76" s="7">
        <f t="shared" si="4"/>
        <v>20628000</v>
      </c>
      <c r="M76" s="6">
        <f>G76*(INDEX('Cost &amp; Revenue'!$L$3:$L$8,MATCH(Data!$E76,'Cost &amp; Revenue'!$K$3:$K$8,0)))</f>
        <v>34380000</v>
      </c>
      <c r="N76" s="164">
        <f t="shared" si="5"/>
        <v>3304000</v>
      </c>
      <c r="O76" s="6">
        <f>H76*INDEX('Cost &amp; Revenue'!$M$3:$M$8,MATCH(Data!$E76,'Cost &amp; Revenue'!$K$3:$K$8,0))</f>
        <v>16520000</v>
      </c>
      <c r="P76" s="1"/>
      <c r="Q76" s="5"/>
      <c r="R76" s="5"/>
      <c r="S76" s="1"/>
    </row>
    <row r="77" spans="1:19" x14ac:dyDescent="0.25">
      <c r="A77" s="4">
        <v>2022</v>
      </c>
      <c r="B77" s="4" t="s">
        <v>29</v>
      </c>
      <c r="C77" s="4" t="s">
        <v>98</v>
      </c>
      <c r="D77" s="4" t="s">
        <v>42</v>
      </c>
      <c r="E77" t="s">
        <v>20</v>
      </c>
      <c r="F77" t="s">
        <v>14</v>
      </c>
      <c r="G77" s="1">
        <v>247800</v>
      </c>
      <c r="H77" s="1">
        <v>108000</v>
      </c>
      <c r="I77" s="1">
        <v>139800</v>
      </c>
      <c r="J77" s="5">
        <v>0.43583535108958837</v>
      </c>
      <c r="K77" s="6">
        <f t="shared" si="3"/>
        <v>9912000</v>
      </c>
      <c r="L77" s="7">
        <f t="shared" si="4"/>
        <v>14868000</v>
      </c>
      <c r="M77" s="6">
        <f>G77*(INDEX('Cost &amp; Revenue'!$L$3:$L$8,MATCH(Data!$E77,'Cost &amp; Revenue'!$K$3:$K$8,0)))</f>
        <v>24780000</v>
      </c>
      <c r="N77" s="164">
        <f t="shared" si="5"/>
        <v>1620000</v>
      </c>
      <c r="O77" s="6">
        <f>H77*INDEX('Cost &amp; Revenue'!$M$3:$M$8,MATCH(Data!$E77,'Cost &amp; Revenue'!$K$3:$K$8,0))</f>
        <v>8100000</v>
      </c>
    </row>
    <row r="78" spans="1:19" x14ac:dyDescent="0.25">
      <c r="A78" s="4">
        <v>2022</v>
      </c>
      <c r="B78" s="4" t="s">
        <v>30</v>
      </c>
      <c r="C78" s="4" t="s">
        <v>102</v>
      </c>
      <c r="D78" s="4" t="s">
        <v>66</v>
      </c>
      <c r="E78" t="s">
        <v>22</v>
      </c>
      <c r="F78" t="s">
        <v>5</v>
      </c>
      <c r="G78" s="1">
        <v>1386000</v>
      </c>
      <c r="H78" s="1">
        <v>1331200</v>
      </c>
      <c r="I78" s="1">
        <v>54800</v>
      </c>
      <c r="J78" s="5">
        <v>0.96046176046176046</v>
      </c>
      <c r="K78" s="6">
        <f t="shared" si="3"/>
        <v>55440000</v>
      </c>
      <c r="L78" s="7">
        <f t="shared" si="4"/>
        <v>83160000</v>
      </c>
      <c r="M78" s="6">
        <f>G78*(INDEX('Cost &amp; Revenue'!$L$3:$L$8,MATCH(Data!$E78,'Cost &amp; Revenue'!$K$3:$K$8,0)))</f>
        <v>138600000</v>
      </c>
      <c r="N78" s="164">
        <f t="shared" si="5"/>
        <v>18636800</v>
      </c>
      <c r="O78" s="6">
        <f>H78*INDEX('Cost &amp; Revenue'!$M$3:$M$8,MATCH(Data!$E78,'Cost &amp; Revenue'!$K$3:$K$8,0))</f>
        <v>93184000</v>
      </c>
    </row>
    <row r="79" spans="1:19" x14ac:dyDescent="0.25">
      <c r="A79" s="4">
        <v>2022</v>
      </c>
      <c r="B79" s="4" t="s">
        <v>30</v>
      </c>
      <c r="C79" s="4" t="s">
        <v>99</v>
      </c>
      <c r="D79" s="4" t="s">
        <v>50</v>
      </c>
      <c r="E79" t="s">
        <v>22</v>
      </c>
      <c r="F79" t="s">
        <v>6</v>
      </c>
      <c r="G79" s="1">
        <v>122500</v>
      </c>
      <c r="H79" s="1">
        <v>97300</v>
      </c>
      <c r="I79" s="1">
        <v>25200</v>
      </c>
      <c r="J79" s="5">
        <v>0.79428571428571426</v>
      </c>
      <c r="K79" s="6">
        <f t="shared" si="3"/>
        <v>4900000</v>
      </c>
      <c r="L79" s="7">
        <f t="shared" si="4"/>
        <v>7350000</v>
      </c>
      <c r="M79" s="6">
        <f>G79*(INDEX('Cost &amp; Revenue'!$L$3:$L$8,MATCH(Data!$E79,'Cost &amp; Revenue'!$K$3:$K$8,0)))</f>
        <v>12250000</v>
      </c>
      <c r="N79" s="164">
        <f t="shared" si="5"/>
        <v>1362200</v>
      </c>
      <c r="O79" s="6">
        <f>H79*INDEX('Cost &amp; Revenue'!$M$3:$M$8,MATCH(Data!$E79,'Cost &amp; Revenue'!$K$3:$K$8,0))</f>
        <v>6811000</v>
      </c>
    </row>
    <row r="80" spans="1:19" x14ac:dyDescent="0.25">
      <c r="A80" s="4">
        <v>2022</v>
      </c>
      <c r="B80" s="4" t="s">
        <v>30</v>
      </c>
      <c r="C80" s="4" t="s">
        <v>98</v>
      </c>
      <c r="D80" s="4" t="s">
        <v>44</v>
      </c>
      <c r="E80" t="s">
        <v>23</v>
      </c>
      <c r="F80" t="s">
        <v>15</v>
      </c>
      <c r="G80" s="1">
        <v>367800</v>
      </c>
      <c r="H80" s="1">
        <v>358000</v>
      </c>
      <c r="I80" s="1">
        <v>9800</v>
      </c>
      <c r="J80" s="5">
        <v>0.97335508428493744</v>
      </c>
      <c r="K80" s="6">
        <f t="shared" si="3"/>
        <v>73560000</v>
      </c>
      <c r="L80" s="7">
        <f t="shared" si="4"/>
        <v>110340000</v>
      </c>
      <c r="M80" s="6">
        <f>G80*(INDEX('Cost &amp; Revenue'!$L$3:$L$8,MATCH(Data!$E80,'Cost &amp; Revenue'!$K$3:$K$8,0)))</f>
        <v>183900000</v>
      </c>
      <c r="N80" s="164">
        <f t="shared" si="5"/>
        <v>33652000</v>
      </c>
      <c r="O80" s="6">
        <f>H80*INDEX('Cost &amp; Revenue'!$M$3:$M$8,MATCH(Data!$E80,'Cost &amp; Revenue'!$K$3:$K$8,0))</f>
        <v>168260000</v>
      </c>
    </row>
    <row r="81" spans="1:15" x14ac:dyDescent="0.25">
      <c r="A81" s="4">
        <v>2022</v>
      </c>
      <c r="B81" s="4" t="s">
        <v>30</v>
      </c>
      <c r="C81" s="4" t="s">
        <v>98</v>
      </c>
      <c r="D81" s="4" t="s">
        <v>42</v>
      </c>
      <c r="E81" t="s">
        <v>23</v>
      </c>
      <c r="F81" t="s">
        <v>16</v>
      </c>
      <c r="G81" s="1">
        <v>160200</v>
      </c>
      <c r="H81">
        <v>0</v>
      </c>
      <c r="I81" s="1">
        <v>160200</v>
      </c>
      <c r="J81" s="5">
        <v>0</v>
      </c>
      <c r="K81" s="6">
        <f t="shared" si="3"/>
        <v>32040000</v>
      </c>
      <c r="L81" s="7">
        <f t="shared" si="4"/>
        <v>48060000</v>
      </c>
      <c r="M81" s="6">
        <f>G81*(INDEX('Cost &amp; Revenue'!$L$3:$L$8,MATCH(Data!$E81,'Cost &amp; Revenue'!$K$3:$K$8,0)))</f>
        <v>80100000</v>
      </c>
      <c r="N81" s="164">
        <f t="shared" si="5"/>
        <v>0</v>
      </c>
      <c r="O81" s="6">
        <f>H81*INDEX('Cost &amp; Revenue'!$M$3:$M$8,MATCH(Data!$E81,'Cost &amp; Revenue'!$K$3:$K$8,0))</f>
        <v>0</v>
      </c>
    </row>
    <row r="82" spans="1:15" x14ac:dyDescent="0.25">
      <c r="A82" s="4">
        <v>2022</v>
      </c>
      <c r="B82" s="4" t="s">
        <v>30</v>
      </c>
      <c r="C82" s="4" t="s">
        <v>102</v>
      </c>
      <c r="D82" s="4" t="s">
        <v>67</v>
      </c>
      <c r="E82" t="s">
        <v>23</v>
      </c>
      <c r="F82" t="s">
        <v>8</v>
      </c>
      <c r="G82" s="1">
        <v>74900</v>
      </c>
      <c r="H82" s="1">
        <v>19500</v>
      </c>
      <c r="I82" s="1">
        <v>55400</v>
      </c>
      <c r="J82" s="5">
        <v>0.26034712950600802</v>
      </c>
      <c r="K82" s="6">
        <f t="shared" si="3"/>
        <v>14980000</v>
      </c>
      <c r="L82" s="7">
        <f t="shared" si="4"/>
        <v>22470000</v>
      </c>
      <c r="M82" s="6">
        <f>G82*(INDEX('Cost &amp; Revenue'!$L$3:$L$8,MATCH(Data!$E82,'Cost &amp; Revenue'!$K$3:$K$8,0)))</f>
        <v>37450000</v>
      </c>
      <c r="N82" s="164">
        <f t="shared" si="5"/>
        <v>1833000</v>
      </c>
      <c r="O82" s="6">
        <f>H82*INDEX('Cost &amp; Revenue'!$M$3:$M$8,MATCH(Data!$E82,'Cost &amp; Revenue'!$K$3:$K$8,0))</f>
        <v>9165000</v>
      </c>
    </row>
    <row r="83" spans="1:15" x14ac:dyDescent="0.25">
      <c r="A83" s="4">
        <v>2022</v>
      </c>
      <c r="B83" s="4" t="s">
        <v>30</v>
      </c>
      <c r="C83" s="4" t="s">
        <v>99</v>
      </c>
      <c r="D83" s="4" t="s">
        <v>46</v>
      </c>
      <c r="E83" t="s">
        <v>20</v>
      </c>
      <c r="F83" t="s">
        <v>9</v>
      </c>
      <c r="G83" s="1">
        <v>159300</v>
      </c>
      <c r="H83" s="1">
        <v>18300</v>
      </c>
      <c r="I83" s="1">
        <v>141000</v>
      </c>
      <c r="J83" s="5">
        <v>0.11487758945386065</v>
      </c>
      <c r="K83" s="6">
        <f t="shared" si="3"/>
        <v>6372000</v>
      </c>
      <c r="L83" s="7">
        <f t="shared" si="4"/>
        <v>9558000</v>
      </c>
      <c r="M83" s="6">
        <f>G83*(INDEX('Cost &amp; Revenue'!$L$3:$L$8,MATCH(Data!$E83,'Cost &amp; Revenue'!$K$3:$K$8,0)))</f>
        <v>15930000</v>
      </c>
      <c r="N83" s="164">
        <f t="shared" si="5"/>
        <v>274500</v>
      </c>
      <c r="O83" s="6">
        <f>H83*INDEX('Cost &amp; Revenue'!$M$3:$M$8,MATCH(Data!$E83,'Cost &amp; Revenue'!$K$3:$K$8,0))</f>
        <v>1372500</v>
      </c>
    </row>
    <row r="84" spans="1:15" x14ac:dyDescent="0.25">
      <c r="A84" s="4">
        <v>2022</v>
      </c>
      <c r="B84" s="4" t="s">
        <v>30</v>
      </c>
      <c r="C84" s="4" t="s">
        <v>99</v>
      </c>
      <c r="D84" s="4" t="s">
        <v>47</v>
      </c>
      <c r="E84" t="s">
        <v>24</v>
      </c>
      <c r="F84" t="s">
        <v>17</v>
      </c>
      <c r="G84" s="1">
        <v>18400</v>
      </c>
      <c r="H84" s="1">
        <v>16100</v>
      </c>
      <c r="I84" s="1">
        <v>2300</v>
      </c>
      <c r="J84" s="5">
        <v>0.875</v>
      </c>
      <c r="K84" s="6">
        <f t="shared" si="3"/>
        <v>66240000</v>
      </c>
      <c r="L84" s="7">
        <f t="shared" si="4"/>
        <v>99360000</v>
      </c>
      <c r="M84" s="6">
        <f>G84*(INDEX('Cost &amp; Revenue'!$L$3:$L$8,MATCH(Data!$E84,'Cost &amp; Revenue'!$K$3:$K$8,0)))</f>
        <v>165600000</v>
      </c>
      <c r="N84" s="164">
        <f t="shared" si="5"/>
        <v>21413000</v>
      </c>
      <c r="O84" s="6">
        <f>H84*INDEX('Cost &amp; Revenue'!$M$3:$M$8,MATCH(Data!$E84,'Cost &amp; Revenue'!$K$3:$K$8,0))</f>
        <v>107065000</v>
      </c>
    </row>
    <row r="85" spans="1:15" x14ac:dyDescent="0.25">
      <c r="A85" s="4">
        <v>2022</v>
      </c>
      <c r="B85" s="4" t="s">
        <v>31</v>
      </c>
      <c r="C85" s="4" t="s">
        <v>99</v>
      </c>
      <c r="D85" s="4" t="s">
        <v>50</v>
      </c>
      <c r="E85" t="s">
        <v>22</v>
      </c>
      <c r="F85" t="s">
        <v>11</v>
      </c>
      <c r="G85" s="1">
        <v>338400</v>
      </c>
      <c r="H85" s="1">
        <v>4600</v>
      </c>
      <c r="I85" s="1">
        <v>333800</v>
      </c>
      <c r="J85" s="5">
        <v>1.3593380614657211E-2</v>
      </c>
      <c r="K85" s="6">
        <f t="shared" si="3"/>
        <v>13536000</v>
      </c>
      <c r="L85" s="7">
        <f t="shared" si="4"/>
        <v>20304000</v>
      </c>
      <c r="M85" s="6">
        <f>G85*(INDEX('Cost &amp; Revenue'!$L$3:$L$8,MATCH(Data!$E85,'Cost &amp; Revenue'!$K$3:$K$8,0)))</f>
        <v>33840000</v>
      </c>
      <c r="N85" s="164">
        <f t="shared" si="5"/>
        <v>64400</v>
      </c>
      <c r="O85" s="6">
        <f>H85*INDEX('Cost &amp; Revenue'!$M$3:$M$8,MATCH(Data!$E85,'Cost &amp; Revenue'!$K$3:$K$8,0))</f>
        <v>322000</v>
      </c>
    </row>
    <row r="86" spans="1:15" x14ac:dyDescent="0.25">
      <c r="A86" s="4">
        <v>2022</v>
      </c>
      <c r="B86" s="4" t="s">
        <v>31</v>
      </c>
      <c r="C86" s="4" t="s">
        <v>102</v>
      </c>
      <c r="D86" s="4" t="s">
        <v>64</v>
      </c>
      <c r="E86" t="s">
        <v>20</v>
      </c>
      <c r="F86" t="s">
        <v>12</v>
      </c>
      <c r="G86" s="1">
        <v>675500</v>
      </c>
      <c r="H86" s="1">
        <v>69700</v>
      </c>
      <c r="I86" s="1">
        <v>605800</v>
      </c>
      <c r="J86" s="5">
        <v>0.10318282753515914</v>
      </c>
      <c r="K86" s="6">
        <f t="shared" si="3"/>
        <v>27020000</v>
      </c>
      <c r="L86" s="7">
        <f t="shared" si="4"/>
        <v>40530000</v>
      </c>
      <c r="M86" s="6">
        <f>G86*(INDEX('Cost &amp; Revenue'!$L$3:$L$8,MATCH(Data!$E86,'Cost &amp; Revenue'!$K$3:$K$8,0)))</f>
        <v>67550000</v>
      </c>
      <c r="N86" s="164">
        <f t="shared" si="5"/>
        <v>1045500</v>
      </c>
      <c r="O86" s="6">
        <f>H86*INDEX('Cost &amp; Revenue'!$M$3:$M$8,MATCH(Data!$E86,'Cost &amp; Revenue'!$K$3:$K$8,0))</f>
        <v>5227500</v>
      </c>
    </row>
    <row r="87" spans="1:15" x14ac:dyDescent="0.25">
      <c r="A87" s="4">
        <v>2022</v>
      </c>
      <c r="B87" s="4" t="s">
        <v>31</v>
      </c>
      <c r="C87" s="4" t="s">
        <v>100</v>
      </c>
      <c r="D87" s="4" t="s">
        <v>53</v>
      </c>
      <c r="E87" t="s">
        <v>20</v>
      </c>
      <c r="F87" t="s">
        <v>2</v>
      </c>
      <c r="G87" s="1">
        <v>1368200</v>
      </c>
      <c r="H87" s="1">
        <v>765000</v>
      </c>
      <c r="I87" s="1">
        <v>603200</v>
      </c>
      <c r="J87" s="5">
        <v>0.55912878234176289</v>
      </c>
      <c r="K87" s="6">
        <f t="shared" si="3"/>
        <v>54728000</v>
      </c>
      <c r="L87" s="7">
        <f t="shared" si="4"/>
        <v>82092000</v>
      </c>
      <c r="M87" s="6">
        <f>G87*(INDEX('Cost &amp; Revenue'!$L$3:$L$8,MATCH(Data!$E87,'Cost &amp; Revenue'!$K$3:$K$8,0)))</f>
        <v>136820000</v>
      </c>
      <c r="N87" s="164">
        <f t="shared" si="5"/>
        <v>11475000</v>
      </c>
      <c r="O87" s="6">
        <f>H87*INDEX('Cost &amp; Revenue'!$M$3:$M$8,MATCH(Data!$E87,'Cost &amp; Revenue'!$K$3:$K$8,0))</f>
        <v>57375000</v>
      </c>
    </row>
    <row r="88" spans="1:15" x14ac:dyDescent="0.25">
      <c r="A88" s="4">
        <v>2022</v>
      </c>
      <c r="B88" s="4" t="s">
        <v>31</v>
      </c>
      <c r="C88" s="4" t="s">
        <v>102</v>
      </c>
      <c r="D88" s="4" t="s">
        <v>62</v>
      </c>
      <c r="E88" t="s">
        <v>21</v>
      </c>
      <c r="F88" t="s">
        <v>3</v>
      </c>
      <c r="G88" s="1">
        <v>733000</v>
      </c>
      <c r="H88" s="1">
        <v>77000</v>
      </c>
      <c r="I88" s="1">
        <v>656000</v>
      </c>
      <c r="J88" s="5">
        <v>0.10504774897680765</v>
      </c>
      <c r="K88" s="6">
        <f t="shared" si="3"/>
        <v>87960000</v>
      </c>
      <c r="L88" s="7">
        <f t="shared" si="4"/>
        <v>131940000</v>
      </c>
      <c r="M88" s="6">
        <f>G88*(INDEX('Cost &amp; Revenue'!$L$3:$L$8,MATCH(Data!$E88,'Cost &amp; Revenue'!$K$3:$K$8,0)))</f>
        <v>219900000</v>
      </c>
      <c r="N88" s="164">
        <f t="shared" si="5"/>
        <v>3850000</v>
      </c>
      <c r="O88" s="6">
        <f>H88*INDEX('Cost &amp; Revenue'!$M$3:$M$8,MATCH(Data!$E88,'Cost &amp; Revenue'!$K$3:$K$8,0))</f>
        <v>19250000</v>
      </c>
    </row>
    <row r="89" spans="1:15" x14ac:dyDescent="0.25">
      <c r="A89" s="4">
        <v>2022</v>
      </c>
      <c r="B89" s="4" t="s">
        <v>31</v>
      </c>
      <c r="C89" s="4" t="s">
        <v>102</v>
      </c>
      <c r="D89" s="4" t="s">
        <v>67</v>
      </c>
      <c r="E89" t="s">
        <v>22</v>
      </c>
      <c r="F89" t="s">
        <v>18</v>
      </c>
      <c r="G89" s="1">
        <v>1203700</v>
      </c>
      <c r="H89" s="1">
        <v>1191100</v>
      </c>
      <c r="I89" s="1">
        <v>12600</v>
      </c>
      <c r="J89" s="5">
        <v>0.98953227548392453</v>
      </c>
      <c r="K89" s="6">
        <f t="shared" si="3"/>
        <v>48148000</v>
      </c>
      <c r="L89" s="7">
        <f t="shared" si="4"/>
        <v>72222000</v>
      </c>
      <c r="M89" s="6">
        <f>G89*(INDEX('Cost &amp; Revenue'!$L$3:$L$8,MATCH(Data!$E89,'Cost &amp; Revenue'!$K$3:$K$8,0)))</f>
        <v>120370000</v>
      </c>
      <c r="N89" s="164">
        <f t="shared" si="5"/>
        <v>16675400</v>
      </c>
      <c r="O89" s="6">
        <f>H89*INDEX('Cost &amp; Revenue'!$M$3:$M$8,MATCH(Data!$E89,'Cost &amp; Revenue'!$K$3:$K$8,0))</f>
        <v>83377000</v>
      </c>
    </row>
    <row r="90" spans="1:15" x14ac:dyDescent="0.25">
      <c r="A90" s="4">
        <v>2022</v>
      </c>
      <c r="B90" s="4" t="s">
        <v>32</v>
      </c>
      <c r="C90" s="4" t="s">
        <v>101</v>
      </c>
      <c r="D90" s="4" t="s">
        <v>56</v>
      </c>
      <c r="E90" t="s">
        <v>22</v>
      </c>
      <c r="F90" t="s">
        <v>13</v>
      </c>
      <c r="G90" s="1">
        <v>273900</v>
      </c>
      <c r="H90" s="1">
        <v>176500</v>
      </c>
      <c r="I90" s="1">
        <v>97400</v>
      </c>
      <c r="J90" s="5">
        <v>0.64439576487769257</v>
      </c>
      <c r="K90" s="6">
        <f t="shared" si="3"/>
        <v>10956000</v>
      </c>
      <c r="L90" s="7">
        <f t="shared" si="4"/>
        <v>16434000</v>
      </c>
      <c r="M90" s="6">
        <f>G90*(INDEX('Cost &amp; Revenue'!$L$3:$L$8,MATCH(Data!$E90,'Cost &amp; Revenue'!$K$3:$K$8,0)))</f>
        <v>27390000</v>
      </c>
      <c r="N90" s="164">
        <f t="shared" si="5"/>
        <v>2471000</v>
      </c>
      <c r="O90" s="6">
        <f>H90*INDEX('Cost &amp; Revenue'!$M$3:$M$8,MATCH(Data!$E90,'Cost &amp; Revenue'!$K$3:$K$8,0))</f>
        <v>12355000</v>
      </c>
    </row>
    <row r="91" spans="1:15" x14ac:dyDescent="0.25">
      <c r="A91" s="4">
        <v>2022</v>
      </c>
      <c r="B91" s="4" t="s">
        <v>32</v>
      </c>
      <c r="C91" s="4" t="s">
        <v>98</v>
      </c>
      <c r="D91" s="4" t="s">
        <v>45</v>
      </c>
      <c r="E91" t="s">
        <v>20</v>
      </c>
      <c r="F91" t="s">
        <v>14</v>
      </c>
      <c r="G91" s="1">
        <v>238800</v>
      </c>
      <c r="H91" s="1">
        <v>89000</v>
      </c>
      <c r="I91" s="1">
        <v>149800</v>
      </c>
      <c r="J91" s="5">
        <v>0.37269681742043553</v>
      </c>
      <c r="K91" s="6">
        <f t="shared" si="3"/>
        <v>9552000</v>
      </c>
      <c r="L91" s="7">
        <f t="shared" si="4"/>
        <v>14328000</v>
      </c>
      <c r="M91" s="6">
        <f>G91*(INDEX('Cost &amp; Revenue'!$L$3:$L$8,MATCH(Data!$E91,'Cost &amp; Revenue'!$K$3:$K$8,0)))</f>
        <v>23880000</v>
      </c>
      <c r="N91" s="164">
        <f t="shared" si="5"/>
        <v>1335000</v>
      </c>
      <c r="O91" s="6">
        <f>H91*INDEX('Cost &amp; Revenue'!$M$3:$M$8,MATCH(Data!$E91,'Cost &amp; Revenue'!$K$3:$K$8,0))</f>
        <v>6675000</v>
      </c>
    </row>
    <row r="92" spans="1:15" x14ac:dyDescent="0.25">
      <c r="A92" s="4">
        <v>2022</v>
      </c>
      <c r="B92" s="4" t="s">
        <v>32</v>
      </c>
      <c r="C92" s="4" t="s">
        <v>98</v>
      </c>
      <c r="D92" s="4" t="s">
        <v>42</v>
      </c>
      <c r="E92" t="s">
        <v>22</v>
      </c>
      <c r="F92" t="s">
        <v>5</v>
      </c>
      <c r="G92" s="1">
        <v>1239200</v>
      </c>
      <c r="H92" s="1">
        <v>1171600</v>
      </c>
      <c r="I92" s="1">
        <v>67600</v>
      </c>
      <c r="J92" s="5">
        <v>0.94544867656552611</v>
      </c>
      <c r="K92" s="6">
        <f t="shared" si="3"/>
        <v>49568000</v>
      </c>
      <c r="L92" s="7">
        <f t="shared" si="4"/>
        <v>74352000</v>
      </c>
      <c r="M92" s="6">
        <f>G92*(INDEX('Cost &amp; Revenue'!$L$3:$L$8,MATCH(Data!$E92,'Cost &amp; Revenue'!$K$3:$K$8,0)))</f>
        <v>123920000</v>
      </c>
      <c r="N92" s="164">
        <f t="shared" si="5"/>
        <v>16402400</v>
      </c>
      <c r="O92" s="6">
        <f>H92*INDEX('Cost &amp; Revenue'!$M$3:$M$8,MATCH(Data!$E92,'Cost &amp; Revenue'!$K$3:$K$8,0))</f>
        <v>82012000</v>
      </c>
    </row>
    <row r="93" spans="1:15" x14ac:dyDescent="0.25">
      <c r="A93" s="4">
        <v>2022</v>
      </c>
      <c r="B93" s="4" t="s">
        <v>32</v>
      </c>
      <c r="C93" s="4" t="s">
        <v>99</v>
      </c>
      <c r="D93" s="4" t="s">
        <v>65</v>
      </c>
      <c r="E93" t="s">
        <v>22</v>
      </c>
      <c r="F93" t="s">
        <v>6</v>
      </c>
      <c r="G93" s="1">
        <v>117300</v>
      </c>
      <c r="H93" s="1">
        <v>102800</v>
      </c>
      <c r="I93" s="1">
        <v>14500</v>
      </c>
      <c r="J93" s="5">
        <v>0.87638533674339303</v>
      </c>
      <c r="K93" s="6">
        <f t="shared" si="3"/>
        <v>4692000</v>
      </c>
      <c r="L93" s="7">
        <f t="shared" si="4"/>
        <v>7038000</v>
      </c>
      <c r="M93" s="6">
        <f>G93*(INDEX('Cost &amp; Revenue'!$L$3:$L$8,MATCH(Data!$E93,'Cost &amp; Revenue'!$K$3:$K$8,0)))</f>
        <v>11730000</v>
      </c>
      <c r="N93" s="164">
        <f t="shared" si="5"/>
        <v>1439200</v>
      </c>
      <c r="O93" s="6">
        <f>H93*INDEX('Cost &amp; Revenue'!$M$3:$M$8,MATCH(Data!$E93,'Cost &amp; Revenue'!$K$3:$K$8,0))</f>
        <v>7196000</v>
      </c>
    </row>
    <row r="94" spans="1:15" x14ac:dyDescent="0.25">
      <c r="A94" s="4">
        <v>2022</v>
      </c>
      <c r="B94" s="4" t="s">
        <v>32</v>
      </c>
      <c r="C94" s="4" t="s">
        <v>102</v>
      </c>
      <c r="D94" s="4" t="s">
        <v>62</v>
      </c>
      <c r="E94" t="s">
        <v>23</v>
      </c>
      <c r="F94" t="s">
        <v>15</v>
      </c>
      <c r="G94" s="1">
        <v>341600</v>
      </c>
      <c r="H94" s="1">
        <v>335900</v>
      </c>
      <c r="I94" s="1">
        <v>5700</v>
      </c>
      <c r="J94" s="5">
        <v>0.98331381733021073</v>
      </c>
      <c r="K94" s="6">
        <f t="shared" si="3"/>
        <v>68320000</v>
      </c>
      <c r="L94" s="7">
        <f t="shared" si="4"/>
        <v>102480000</v>
      </c>
      <c r="M94" s="6">
        <f>G94*(INDEX('Cost &amp; Revenue'!$L$3:$L$8,MATCH(Data!$E94,'Cost &amp; Revenue'!$K$3:$K$8,0)))</f>
        <v>170800000</v>
      </c>
      <c r="N94" s="164">
        <f t="shared" si="5"/>
        <v>31574600</v>
      </c>
      <c r="O94" s="6">
        <f>H94*INDEX('Cost &amp; Revenue'!$M$3:$M$8,MATCH(Data!$E94,'Cost &amp; Revenue'!$K$3:$K$8,0))</f>
        <v>157873000</v>
      </c>
    </row>
    <row r="95" spans="1:15" x14ac:dyDescent="0.25">
      <c r="A95" s="4">
        <v>2022</v>
      </c>
      <c r="B95" s="4" t="s">
        <v>32</v>
      </c>
      <c r="C95" s="4" t="s">
        <v>98</v>
      </c>
      <c r="D95" s="4" t="s">
        <v>42</v>
      </c>
      <c r="E95" t="s">
        <v>23</v>
      </c>
      <c r="F95" t="s">
        <v>16</v>
      </c>
      <c r="G95" s="1">
        <v>152900</v>
      </c>
      <c r="H95">
        <v>0</v>
      </c>
      <c r="I95" s="1">
        <v>152900</v>
      </c>
      <c r="J95" s="5">
        <v>0</v>
      </c>
      <c r="K95" s="6">
        <f t="shared" si="3"/>
        <v>30580000</v>
      </c>
      <c r="L95" s="7">
        <f t="shared" si="4"/>
        <v>45870000</v>
      </c>
      <c r="M95" s="6">
        <f>G95*(INDEX('Cost &amp; Revenue'!$L$3:$L$8,MATCH(Data!$E95,'Cost &amp; Revenue'!$K$3:$K$8,0)))</f>
        <v>76450000</v>
      </c>
      <c r="N95" s="164">
        <f t="shared" si="5"/>
        <v>0</v>
      </c>
      <c r="O95" s="6">
        <f>H95*INDEX('Cost &amp; Revenue'!$M$3:$M$8,MATCH(Data!$E95,'Cost &amp; Revenue'!$K$3:$K$8,0))</f>
        <v>0</v>
      </c>
    </row>
    <row r="96" spans="1:15" x14ac:dyDescent="0.25">
      <c r="A96" s="4">
        <v>2022</v>
      </c>
      <c r="B96" s="4" t="s">
        <v>33</v>
      </c>
      <c r="C96" s="4" t="s">
        <v>100</v>
      </c>
      <c r="D96" s="4" t="s">
        <v>54</v>
      </c>
      <c r="E96" t="s">
        <v>23</v>
      </c>
      <c r="F96" t="s">
        <v>8</v>
      </c>
      <c r="G96" s="1">
        <v>72800</v>
      </c>
      <c r="H96" s="1">
        <v>21400</v>
      </c>
      <c r="I96" s="1">
        <v>51400</v>
      </c>
      <c r="J96" s="5">
        <v>0.29395604395604397</v>
      </c>
      <c r="K96" s="6">
        <f t="shared" si="3"/>
        <v>14560000</v>
      </c>
      <c r="L96" s="7">
        <f t="shared" si="4"/>
        <v>21840000</v>
      </c>
      <c r="M96" s="6">
        <f>G96*(INDEX('Cost &amp; Revenue'!$L$3:$L$8,MATCH(Data!$E96,'Cost &amp; Revenue'!$K$3:$K$8,0)))</f>
        <v>36400000</v>
      </c>
      <c r="N96" s="164">
        <f t="shared" si="5"/>
        <v>2011600</v>
      </c>
      <c r="O96" s="6">
        <f>H96*INDEX('Cost &amp; Revenue'!$M$3:$M$8,MATCH(Data!$E96,'Cost &amp; Revenue'!$K$3:$K$8,0))</f>
        <v>10058000</v>
      </c>
    </row>
    <row r="97" spans="1:15" x14ac:dyDescent="0.25">
      <c r="A97" s="4">
        <v>2022</v>
      </c>
      <c r="B97" s="4" t="s">
        <v>33</v>
      </c>
      <c r="C97" s="4" t="s">
        <v>100</v>
      </c>
      <c r="D97" s="4" t="s">
        <v>52</v>
      </c>
      <c r="E97" t="s">
        <v>20</v>
      </c>
      <c r="F97" t="s">
        <v>9</v>
      </c>
      <c r="G97" s="1">
        <v>131000</v>
      </c>
      <c r="H97" s="1">
        <v>17300</v>
      </c>
      <c r="I97" s="1">
        <v>113700</v>
      </c>
      <c r="J97" s="5">
        <v>0.13206106870229006</v>
      </c>
      <c r="K97" s="6">
        <f t="shared" si="3"/>
        <v>5240000</v>
      </c>
      <c r="L97" s="7">
        <f t="shared" si="4"/>
        <v>7860000</v>
      </c>
      <c r="M97" s="6">
        <f>G97*(INDEX('Cost &amp; Revenue'!$L$3:$L$8,MATCH(Data!$E97,'Cost &amp; Revenue'!$K$3:$K$8,0)))</f>
        <v>13100000</v>
      </c>
      <c r="N97" s="164">
        <f t="shared" si="5"/>
        <v>259500</v>
      </c>
      <c r="O97" s="6">
        <f>H97*INDEX('Cost &amp; Revenue'!$M$3:$M$8,MATCH(Data!$E97,'Cost &amp; Revenue'!$K$3:$K$8,0))</f>
        <v>1297500</v>
      </c>
    </row>
    <row r="98" spans="1:15" x14ac:dyDescent="0.25">
      <c r="A98" s="4">
        <v>2022</v>
      </c>
      <c r="B98" s="4" t="s">
        <v>33</v>
      </c>
      <c r="C98" s="4" t="s">
        <v>102</v>
      </c>
      <c r="D98" s="4" t="s">
        <v>66</v>
      </c>
      <c r="E98" t="s">
        <v>24</v>
      </c>
      <c r="F98" t="s">
        <v>17</v>
      </c>
      <c r="G98" s="1">
        <v>22000</v>
      </c>
      <c r="H98" s="1">
        <v>18300</v>
      </c>
      <c r="I98" s="1">
        <v>3700</v>
      </c>
      <c r="J98" s="5">
        <v>0.83181818181818179</v>
      </c>
      <c r="K98" s="6">
        <f t="shared" si="3"/>
        <v>79200000</v>
      </c>
      <c r="L98" s="7">
        <f t="shared" si="4"/>
        <v>118800000</v>
      </c>
      <c r="M98" s="6">
        <f>G98*(INDEX('Cost &amp; Revenue'!$L$3:$L$8,MATCH(Data!$E98,'Cost &amp; Revenue'!$K$3:$K$8,0)))</f>
        <v>198000000</v>
      </c>
      <c r="N98" s="164">
        <f t="shared" si="5"/>
        <v>24339000</v>
      </c>
      <c r="O98" s="6">
        <f>H98*INDEX('Cost &amp; Revenue'!$M$3:$M$8,MATCH(Data!$E98,'Cost &amp; Revenue'!$K$3:$K$8,0))</f>
        <v>121695000</v>
      </c>
    </row>
    <row r="99" spans="1:15" x14ac:dyDescent="0.25">
      <c r="A99" s="4">
        <v>2022</v>
      </c>
      <c r="B99" s="4" t="s">
        <v>33</v>
      </c>
      <c r="C99" s="4" t="s">
        <v>98</v>
      </c>
      <c r="D99" s="4" t="s">
        <v>44</v>
      </c>
      <c r="E99" t="s">
        <v>27</v>
      </c>
      <c r="F99" t="s">
        <v>26</v>
      </c>
      <c r="G99" s="1">
        <v>328400</v>
      </c>
      <c r="H99" s="1">
        <v>3200</v>
      </c>
      <c r="I99" s="1">
        <v>325200</v>
      </c>
      <c r="J99" s="5">
        <v>9.7442143727161992E-3</v>
      </c>
      <c r="K99" s="6">
        <f t="shared" si="3"/>
        <v>1116560000</v>
      </c>
      <c r="L99" s="7">
        <f t="shared" si="4"/>
        <v>1674840000</v>
      </c>
      <c r="M99" s="6">
        <f>G99*(INDEX('Cost &amp; Revenue'!$L$3:$L$8,MATCH(Data!$E99,'Cost &amp; Revenue'!$K$3:$K$8,0)))</f>
        <v>2791400000</v>
      </c>
      <c r="N99" s="164">
        <f t="shared" si="5"/>
        <v>4512000</v>
      </c>
      <c r="O99" s="6">
        <f>H99*INDEX('Cost &amp; Revenue'!$M$3:$M$8,MATCH(Data!$E99,'Cost &amp; Revenue'!$K$3:$K$8,0))</f>
        <v>22560000</v>
      </c>
    </row>
    <row r="100" spans="1:15" x14ac:dyDescent="0.25">
      <c r="A100" s="4">
        <v>2022</v>
      </c>
      <c r="B100" s="4" t="s">
        <v>33</v>
      </c>
      <c r="C100" s="4" t="s">
        <v>98</v>
      </c>
      <c r="D100" s="4" t="s">
        <v>41</v>
      </c>
      <c r="E100" t="s">
        <v>20</v>
      </c>
      <c r="F100" t="s">
        <v>12</v>
      </c>
      <c r="G100" s="1">
        <v>640500</v>
      </c>
      <c r="H100" s="1">
        <v>102400</v>
      </c>
      <c r="I100" s="1">
        <v>538100</v>
      </c>
      <c r="J100" s="5">
        <v>0.15987509758001561</v>
      </c>
      <c r="K100" s="6">
        <f t="shared" si="3"/>
        <v>25620000</v>
      </c>
      <c r="L100" s="7">
        <f t="shared" si="4"/>
        <v>38430000</v>
      </c>
      <c r="M100" s="6">
        <f>G100*(INDEX('Cost &amp; Revenue'!$L$3:$L$8,MATCH(Data!$E100,'Cost &amp; Revenue'!$K$3:$K$8,0)))</f>
        <v>64050000</v>
      </c>
      <c r="N100" s="164">
        <f t="shared" si="5"/>
        <v>1536000</v>
      </c>
      <c r="O100" s="6">
        <f>H100*INDEX('Cost &amp; Revenue'!$M$3:$M$8,MATCH(Data!$E100,'Cost &amp; Revenue'!$K$3:$K$8,0))</f>
        <v>7680000</v>
      </c>
    </row>
    <row r="101" spans="1:15" x14ac:dyDescent="0.25">
      <c r="A101" s="4">
        <v>2022</v>
      </c>
      <c r="B101" s="4" t="s">
        <v>33</v>
      </c>
      <c r="C101" s="4" t="s">
        <v>101</v>
      </c>
      <c r="D101" s="4" t="s">
        <v>60</v>
      </c>
      <c r="E101" t="s">
        <v>20</v>
      </c>
      <c r="F101" t="s">
        <v>2</v>
      </c>
      <c r="G101" s="1">
        <v>1383900</v>
      </c>
      <c r="H101" s="1">
        <v>738200</v>
      </c>
      <c r="I101" s="1">
        <v>645700</v>
      </c>
      <c r="J101" s="5">
        <v>0.53342004480092498</v>
      </c>
      <c r="K101" s="6">
        <f t="shared" si="3"/>
        <v>55356000</v>
      </c>
      <c r="L101" s="7">
        <f t="shared" si="4"/>
        <v>83034000</v>
      </c>
      <c r="M101" s="6">
        <f>G101*(INDEX('Cost &amp; Revenue'!$L$3:$L$8,MATCH(Data!$E101,'Cost &amp; Revenue'!$K$3:$K$8,0)))</f>
        <v>138390000</v>
      </c>
      <c r="N101" s="164">
        <f t="shared" si="5"/>
        <v>11073000</v>
      </c>
      <c r="O101" s="6">
        <f>H101*INDEX('Cost &amp; Revenue'!$M$3:$M$8,MATCH(Data!$E101,'Cost &amp; Revenue'!$K$3:$K$8,0))</f>
        <v>55365000</v>
      </c>
    </row>
    <row r="102" spans="1:15" x14ac:dyDescent="0.25">
      <c r="A102" s="4">
        <v>2022</v>
      </c>
      <c r="B102" s="4" t="s">
        <v>33</v>
      </c>
      <c r="C102" s="4" t="s">
        <v>101</v>
      </c>
      <c r="D102" s="4" t="s">
        <v>59</v>
      </c>
      <c r="E102" t="s">
        <v>21</v>
      </c>
      <c r="F102" t="s">
        <v>3</v>
      </c>
      <c r="G102" s="1">
        <v>740400</v>
      </c>
      <c r="H102" s="1">
        <v>78100</v>
      </c>
      <c r="I102" s="1">
        <v>662300</v>
      </c>
      <c r="J102" s="5">
        <v>0.10548352242031335</v>
      </c>
      <c r="K102" s="6">
        <f t="shared" si="3"/>
        <v>88848000</v>
      </c>
      <c r="L102" s="7">
        <f t="shared" si="4"/>
        <v>133272000</v>
      </c>
      <c r="M102" s="6">
        <f>G102*(INDEX('Cost &amp; Revenue'!$L$3:$L$8,MATCH(Data!$E102,'Cost &amp; Revenue'!$K$3:$K$8,0)))</f>
        <v>222120000</v>
      </c>
      <c r="N102" s="164">
        <f t="shared" si="5"/>
        <v>3905000</v>
      </c>
      <c r="O102" s="6">
        <f>H102*INDEX('Cost &amp; Revenue'!$M$3:$M$8,MATCH(Data!$E102,'Cost &amp; Revenue'!$K$3:$K$8,0))</f>
        <v>19525000</v>
      </c>
    </row>
    <row r="103" spans="1:15" x14ac:dyDescent="0.25">
      <c r="A103" s="4">
        <v>2022</v>
      </c>
      <c r="B103" s="4" t="s">
        <v>33</v>
      </c>
      <c r="C103" s="4" t="s">
        <v>102</v>
      </c>
      <c r="D103" s="4" t="s">
        <v>64</v>
      </c>
      <c r="E103" t="s">
        <v>22</v>
      </c>
      <c r="F103" t="s">
        <v>18</v>
      </c>
      <c r="G103" s="1">
        <v>921800</v>
      </c>
      <c r="H103" s="1">
        <v>912400</v>
      </c>
      <c r="I103" s="1">
        <v>9400</v>
      </c>
      <c r="J103" s="5">
        <v>0.98980256020828816</v>
      </c>
      <c r="K103" s="6">
        <f t="shared" si="3"/>
        <v>36872000</v>
      </c>
      <c r="L103" s="7">
        <f t="shared" si="4"/>
        <v>55308000</v>
      </c>
      <c r="M103" s="6">
        <f>G103*(INDEX('Cost &amp; Revenue'!$L$3:$L$8,MATCH(Data!$E103,'Cost &amp; Revenue'!$K$3:$K$8,0)))</f>
        <v>92180000</v>
      </c>
      <c r="N103" s="164">
        <f t="shared" si="5"/>
        <v>12773600</v>
      </c>
      <c r="O103" s="6">
        <f>H103*INDEX('Cost &amp; Revenue'!$M$3:$M$8,MATCH(Data!$E103,'Cost &amp; Revenue'!$K$3:$K$8,0))</f>
        <v>63868000</v>
      </c>
    </row>
    <row r="104" spans="1:15" x14ac:dyDescent="0.25">
      <c r="A104" s="4">
        <v>2022</v>
      </c>
      <c r="B104" s="4" t="s">
        <v>34</v>
      </c>
      <c r="C104" s="4" t="s">
        <v>98</v>
      </c>
      <c r="D104" s="4" t="s">
        <v>43</v>
      </c>
      <c r="E104" t="s">
        <v>22</v>
      </c>
      <c r="F104" t="s">
        <v>13</v>
      </c>
      <c r="G104" s="1">
        <v>270000</v>
      </c>
      <c r="H104" s="1">
        <v>190000</v>
      </c>
      <c r="I104" s="1">
        <v>80000</v>
      </c>
      <c r="J104" s="5">
        <v>0.70370370370370372</v>
      </c>
      <c r="K104" s="6">
        <f t="shared" si="3"/>
        <v>10800000</v>
      </c>
      <c r="L104" s="7">
        <f t="shared" si="4"/>
        <v>16200000</v>
      </c>
      <c r="M104" s="6">
        <f>G104*(INDEX('Cost &amp; Revenue'!$L$3:$L$8,MATCH(Data!$E104,'Cost &amp; Revenue'!$K$3:$K$8,0)))</f>
        <v>27000000</v>
      </c>
      <c r="N104" s="164">
        <f t="shared" si="5"/>
        <v>2660000</v>
      </c>
      <c r="O104" s="6">
        <f>H104*INDEX('Cost &amp; Revenue'!$M$3:$M$8,MATCH(Data!$E104,'Cost &amp; Revenue'!$K$3:$K$8,0))</f>
        <v>13300000</v>
      </c>
    </row>
    <row r="105" spans="1:15" x14ac:dyDescent="0.25">
      <c r="A105" s="4">
        <v>2022</v>
      </c>
      <c r="B105" s="4" t="s">
        <v>34</v>
      </c>
      <c r="C105" s="4" t="s">
        <v>98</v>
      </c>
      <c r="D105" s="4" t="s">
        <v>42</v>
      </c>
      <c r="E105" t="s">
        <v>20</v>
      </c>
      <c r="F105" t="s">
        <v>14</v>
      </c>
      <c r="G105" s="1">
        <v>251000</v>
      </c>
      <c r="H105" s="1">
        <v>99200</v>
      </c>
      <c r="I105" s="1">
        <v>151800</v>
      </c>
      <c r="J105" s="5">
        <v>0.3952191235059761</v>
      </c>
      <c r="K105" s="6">
        <f t="shared" si="3"/>
        <v>10040000</v>
      </c>
      <c r="L105" s="7">
        <f t="shared" si="4"/>
        <v>15060000</v>
      </c>
      <c r="M105" s="6">
        <f>G105*(INDEX('Cost &amp; Revenue'!$L$3:$L$8,MATCH(Data!$E105,'Cost &amp; Revenue'!$K$3:$K$8,0)))</f>
        <v>25100000</v>
      </c>
      <c r="N105" s="164">
        <f t="shared" si="5"/>
        <v>1488000</v>
      </c>
      <c r="O105" s="6">
        <f>H105*INDEX('Cost &amp; Revenue'!$M$3:$M$8,MATCH(Data!$E105,'Cost &amp; Revenue'!$K$3:$K$8,0))</f>
        <v>7440000</v>
      </c>
    </row>
    <row r="106" spans="1:15" x14ac:dyDescent="0.25">
      <c r="A106" s="4">
        <v>2022</v>
      </c>
      <c r="B106" s="4" t="s">
        <v>34</v>
      </c>
      <c r="C106" s="4" t="s">
        <v>102</v>
      </c>
      <c r="D106" s="4" t="s">
        <v>66</v>
      </c>
      <c r="E106" t="s">
        <v>22</v>
      </c>
      <c r="F106" t="s">
        <v>5</v>
      </c>
      <c r="G106" s="1">
        <v>1194600</v>
      </c>
      <c r="H106" s="1">
        <v>1127500</v>
      </c>
      <c r="I106" s="1">
        <v>67100</v>
      </c>
      <c r="J106" s="5">
        <v>0.94383057090239408</v>
      </c>
      <c r="K106" s="6">
        <f t="shared" si="3"/>
        <v>47784000</v>
      </c>
      <c r="L106" s="7">
        <f t="shared" si="4"/>
        <v>71676000</v>
      </c>
      <c r="M106" s="6">
        <f>G106*(INDEX('Cost &amp; Revenue'!$L$3:$L$8,MATCH(Data!$E106,'Cost &amp; Revenue'!$K$3:$K$8,0)))</f>
        <v>119460000</v>
      </c>
      <c r="N106" s="164">
        <f t="shared" si="5"/>
        <v>15785000</v>
      </c>
      <c r="O106" s="6">
        <f>H106*INDEX('Cost &amp; Revenue'!$M$3:$M$8,MATCH(Data!$E106,'Cost &amp; Revenue'!$K$3:$K$8,0))</f>
        <v>78925000</v>
      </c>
    </row>
    <row r="107" spans="1:15" x14ac:dyDescent="0.25">
      <c r="A107" s="4">
        <v>2022</v>
      </c>
      <c r="B107" s="4" t="s">
        <v>34</v>
      </c>
      <c r="C107" s="4" t="s">
        <v>98</v>
      </c>
      <c r="D107" s="4" t="s">
        <v>42</v>
      </c>
      <c r="E107" t="s">
        <v>22</v>
      </c>
      <c r="F107" t="s">
        <v>6</v>
      </c>
      <c r="G107" s="1">
        <v>85500</v>
      </c>
      <c r="H107" s="1">
        <v>73100</v>
      </c>
      <c r="I107" s="1">
        <v>12400</v>
      </c>
      <c r="J107" s="5">
        <v>0.85497076023391816</v>
      </c>
      <c r="K107" s="6">
        <f t="shared" si="3"/>
        <v>3420000</v>
      </c>
      <c r="L107" s="7">
        <f t="shared" si="4"/>
        <v>5130000</v>
      </c>
      <c r="M107" s="6">
        <f>G107*(INDEX('Cost &amp; Revenue'!$L$3:$L$8,MATCH(Data!$E107,'Cost &amp; Revenue'!$K$3:$K$8,0)))</f>
        <v>8550000</v>
      </c>
      <c r="N107" s="164">
        <f t="shared" si="5"/>
        <v>1023400</v>
      </c>
      <c r="O107" s="6">
        <f>H107*INDEX('Cost &amp; Revenue'!$M$3:$M$8,MATCH(Data!$E107,'Cost &amp; Revenue'!$K$3:$K$8,0))</f>
        <v>5117000</v>
      </c>
    </row>
    <row r="108" spans="1:15" x14ac:dyDescent="0.25">
      <c r="A108" s="4">
        <v>2022</v>
      </c>
      <c r="B108" s="4" t="s">
        <v>34</v>
      </c>
      <c r="C108" s="4" t="s">
        <v>98</v>
      </c>
      <c r="D108" s="4" t="s">
        <v>42</v>
      </c>
      <c r="E108" t="s">
        <v>23</v>
      </c>
      <c r="F108" t="s">
        <v>15</v>
      </c>
      <c r="G108" s="1">
        <v>382700</v>
      </c>
      <c r="H108" s="1">
        <v>378900</v>
      </c>
      <c r="I108" s="1">
        <v>3800</v>
      </c>
      <c r="J108" s="5">
        <v>0.99007055134570154</v>
      </c>
      <c r="K108" s="6">
        <f t="shared" si="3"/>
        <v>76540000</v>
      </c>
      <c r="L108" s="7">
        <f t="shared" si="4"/>
        <v>114810000</v>
      </c>
      <c r="M108" s="6">
        <f>G108*(INDEX('Cost &amp; Revenue'!$L$3:$L$8,MATCH(Data!$E108,'Cost &amp; Revenue'!$K$3:$K$8,0)))</f>
        <v>191350000</v>
      </c>
      <c r="N108" s="164">
        <f t="shared" si="5"/>
        <v>35616600</v>
      </c>
      <c r="O108" s="6">
        <f>H108*INDEX('Cost &amp; Revenue'!$M$3:$M$8,MATCH(Data!$E108,'Cost &amp; Revenue'!$K$3:$K$8,0))</f>
        <v>178083000</v>
      </c>
    </row>
    <row r="109" spans="1:15" x14ac:dyDescent="0.25">
      <c r="A109" s="4">
        <v>2022</v>
      </c>
      <c r="B109" s="4" t="s">
        <v>34</v>
      </c>
      <c r="C109" s="4" t="s">
        <v>100</v>
      </c>
      <c r="D109" s="4" t="s">
        <v>52</v>
      </c>
      <c r="E109" t="s">
        <v>23</v>
      </c>
      <c r="F109" t="s">
        <v>16</v>
      </c>
      <c r="G109" s="1">
        <v>114400</v>
      </c>
      <c r="H109">
        <v>0</v>
      </c>
      <c r="I109" s="1">
        <v>114400</v>
      </c>
      <c r="J109" s="5">
        <v>0</v>
      </c>
      <c r="K109" s="6">
        <f t="shared" si="3"/>
        <v>22880000</v>
      </c>
      <c r="L109" s="7">
        <f t="shared" si="4"/>
        <v>34320000</v>
      </c>
      <c r="M109" s="6">
        <f>G109*(INDEX('Cost &amp; Revenue'!$L$3:$L$8,MATCH(Data!$E109,'Cost &amp; Revenue'!$K$3:$K$8,0)))</f>
        <v>57200000</v>
      </c>
      <c r="N109" s="164">
        <f t="shared" si="5"/>
        <v>0</v>
      </c>
      <c r="O109" s="6">
        <f>H109*INDEX('Cost &amp; Revenue'!$M$3:$M$8,MATCH(Data!$E109,'Cost &amp; Revenue'!$K$3:$K$8,0))</f>
        <v>0</v>
      </c>
    </row>
    <row r="110" spans="1:15" x14ac:dyDescent="0.25">
      <c r="A110" s="4">
        <v>2022</v>
      </c>
      <c r="B110" s="4" t="s">
        <v>34</v>
      </c>
      <c r="C110" s="4" t="s">
        <v>99</v>
      </c>
      <c r="D110" s="4" t="s">
        <v>65</v>
      </c>
      <c r="E110" t="s">
        <v>23</v>
      </c>
      <c r="F110" t="s">
        <v>8</v>
      </c>
      <c r="G110" s="1">
        <v>79900</v>
      </c>
      <c r="H110" s="1">
        <v>19200</v>
      </c>
      <c r="I110" s="1">
        <v>60700</v>
      </c>
      <c r="J110" s="5">
        <v>0.24030037546933666</v>
      </c>
      <c r="K110" s="6">
        <f t="shared" si="3"/>
        <v>15980000</v>
      </c>
      <c r="L110" s="7">
        <f t="shared" si="4"/>
        <v>23970000</v>
      </c>
      <c r="M110" s="6">
        <f>G110*(INDEX('Cost &amp; Revenue'!$L$3:$L$8,MATCH(Data!$E110,'Cost &amp; Revenue'!$K$3:$K$8,0)))</f>
        <v>39950000</v>
      </c>
      <c r="N110" s="164">
        <f t="shared" si="5"/>
        <v>1804800</v>
      </c>
      <c r="O110" s="6">
        <f>H110*INDEX('Cost &amp; Revenue'!$M$3:$M$8,MATCH(Data!$E110,'Cost &amp; Revenue'!$K$3:$K$8,0))</f>
        <v>9024000</v>
      </c>
    </row>
    <row r="111" spans="1:15" x14ac:dyDescent="0.25">
      <c r="A111" s="4">
        <v>2022</v>
      </c>
      <c r="B111" s="4" t="s">
        <v>35</v>
      </c>
      <c r="C111" s="4" t="s">
        <v>101</v>
      </c>
      <c r="D111" s="4" t="s">
        <v>59</v>
      </c>
      <c r="E111" t="s">
        <v>20</v>
      </c>
      <c r="F111" t="s">
        <v>9</v>
      </c>
      <c r="G111" s="1">
        <v>120900</v>
      </c>
      <c r="H111" s="1">
        <v>14700</v>
      </c>
      <c r="I111" s="1">
        <v>106200</v>
      </c>
      <c r="J111" s="5">
        <v>0.12158808933002481</v>
      </c>
      <c r="K111" s="6">
        <f t="shared" si="3"/>
        <v>4836000</v>
      </c>
      <c r="L111" s="7">
        <f t="shared" si="4"/>
        <v>7254000</v>
      </c>
      <c r="M111" s="6">
        <f>G111*(INDEX('Cost &amp; Revenue'!$L$3:$L$8,MATCH(Data!$E111,'Cost &amp; Revenue'!$K$3:$K$8,0)))</f>
        <v>12090000</v>
      </c>
      <c r="N111" s="164">
        <f t="shared" si="5"/>
        <v>220500</v>
      </c>
      <c r="O111" s="6">
        <f>H111*INDEX('Cost &amp; Revenue'!$M$3:$M$8,MATCH(Data!$E111,'Cost &amp; Revenue'!$K$3:$K$8,0))</f>
        <v>1102500</v>
      </c>
    </row>
    <row r="112" spans="1:15" x14ac:dyDescent="0.25">
      <c r="A112" s="4">
        <v>2022</v>
      </c>
      <c r="B112" s="4" t="s">
        <v>35</v>
      </c>
      <c r="C112" s="4" t="s">
        <v>100</v>
      </c>
      <c r="D112" s="4" t="s">
        <v>54</v>
      </c>
      <c r="E112" t="s">
        <v>24</v>
      </c>
      <c r="F112" t="s">
        <v>17</v>
      </c>
      <c r="G112" s="1">
        <v>24000</v>
      </c>
      <c r="H112" s="1">
        <v>20000</v>
      </c>
      <c r="I112" s="1">
        <v>4000</v>
      </c>
      <c r="J112" s="5">
        <v>0.83333333333333337</v>
      </c>
      <c r="K112" s="6">
        <f t="shared" si="3"/>
        <v>86400000</v>
      </c>
      <c r="L112" s="7">
        <f t="shared" si="4"/>
        <v>129600000</v>
      </c>
      <c r="M112" s="6">
        <f>G112*(INDEX('Cost &amp; Revenue'!$L$3:$L$8,MATCH(Data!$E112,'Cost &amp; Revenue'!$K$3:$K$8,0)))</f>
        <v>216000000</v>
      </c>
      <c r="N112" s="164">
        <f t="shared" si="5"/>
        <v>26600000</v>
      </c>
      <c r="O112" s="6">
        <f>H112*INDEX('Cost &amp; Revenue'!$M$3:$M$8,MATCH(Data!$E112,'Cost &amp; Revenue'!$K$3:$K$8,0))</f>
        <v>133000000</v>
      </c>
    </row>
    <row r="113" spans="1:15" x14ac:dyDescent="0.25">
      <c r="A113" s="4">
        <v>2022</v>
      </c>
      <c r="B113" s="4" t="s">
        <v>35</v>
      </c>
      <c r="C113" s="4" t="s">
        <v>102</v>
      </c>
      <c r="D113" s="4" t="s">
        <v>63</v>
      </c>
      <c r="E113" t="s">
        <v>22</v>
      </c>
      <c r="F113" t="s">
        <v>11</v>
      </c>
      <c r="G113" s="1">
        <v>392600</v>
      </c>
      <c r="H113" s="1">
        <v>89000</v>
      </c>
      <c r="I113" s="1">
        <v>303600</v>
      </c>
      <c r="J113" s="5">
        <v>0.22669383596535914</v>
      </c>
      <c r="K113" s="6">
        <f t="shared" si="3"/>
        <v>15704000</v>
      </c>
      <c r="L113" s="7">
        <f t="shared" si="4"/>
        <v>23556000</v>
      </c>
      <c r="M113" s="6">
        <f>G113*(INDEX('Cost &amp; Revenue'!$L$3:$L$8,MATCH(Data!$E113,'Cost &amp; Revenue'!$K$3:$K$8,0)))</f>
        <v>39260000</v>
      </c>
      <c r="N113" s="164">
        <f t="shared" si="5"/>
        <v>1246000</v>
      </c>
      <c r="O113" s="6">
        <f>H113*INDEX('Cost &amp; Revenue'!$M$3:$M$8,MATCH(Data!$E113,'Cost &amp; Revenue'!$K$3:$K$8,0))</f>
        <v>6230000</v>
      </c>
    </row>
    <row r="114" spans="1:15" x14ac:dyDescent="0.25">
      <c r="A114" s="4">
        <v>2022</v>
      </c>
      <c r="B114" s="4" t="s">
        <v>35</v>
      </c>
      <c r="C114" s="4" t="s">
        <v>100</v>
      </c>
      <c r="D114" s="4" t="s">
        <v>55</v>
      </c>
      <c r="E114" t="s">
        <v>20</v>
      </c>
      <c r="F114" t="s">
        <v>12</v>
      </c>
      <c r="G114" s="1">
        <v>606100</v>
      </c>
      <c r="H114" s="1">
        <v>76700</v>
      </c>
      <c r="I114" s="1">
        <v>529400</v>
      </c>
      <c r="J114" s="5">
        <v>0.12654677445966012</v>
      </c>
      <c r="K114" s="6">
        <f t="shared" si="3"/>
        <v>24244000</v>
      </c>
      <c r="L114" s="7">
        <f t="shared" si="4"/>
        <v>36366000</v>
      </c>
      <c r="M114" s="6">
        <f>G114*(INDEX('Cost &amp; Revenue'!$L$3:$L$8,MATCH(Data!$E114,'Cost &amp; Revenue'!$K$3:$K$8,0)))</f>
        <v>60610000</v>
      </c>
      <c r="N114" s="164">
        <f t="shared" si="5"/>
        <v>1150500</v>
      </c>
      <c r="O114" s="6">
        <f>H114*INDEX('Cost &amp; Revenue'!$M$3:$M$8,MATCH(Data!$E114,'Cost &amp; Revenue'!$K$3:$K$8,0))</f>
        <v>5752500</v>
      </c>
    </row>
    <row r="115" spans="1:15" x14ac:dyDescent="0.25">
      <c r="A115" s="4">
        <v>2022</v>
      </c>
      <c r="B115" s="4" t="s">
        <v>36</v>
      </c>
      <c r="C115" s="4" t="s">
        <v>100</v>
      </c>
      <c r="D115" s="4" t="s">
        <v>51</v>
      </c>
      <c r="E115" t="s">
        <v>20</v>
      </c>
      <c r="F115" t="s">
        <v>2</v>
      </c>
      <c r="G115" s="1">
        <v>1201000</v>
      </c>
      <c r="H115" s="1">
        <v>574200</v>
      </c>
      <c r="I115" s="1">
        <v>626800</v>
      </c>
      <c r="J115" s="5">
        <v>0.47810158201498754</v>
      </c>
      <c r="K115" s="6">
        <f t="shared" si="3"/>
        <v>48040000</v>
      </c>
      <c r="L115" s="7">
        <f t="shared" si="4"/>
        <v>72060000</v>
      </c>
      <c r="M115" s="6">
        <f>G115*(INDEX('Cost &amp; Revenue'!$L$3:$L$8,MATCH(Data!$E115,'Cost &amp; Revenue'!$K$3:$K$8,0)))</f>
        <v>120100000</v>
      </c>
      <c r="N115" s="164">
        <f t="shared" si="5"/>
        <v>8613000</v>
      </c>
      <c r="O115" s="6">
        <f>H115*INDEX('Cost &amp; Revenue'!$M$3:$M$8,MATCH(Data!$E115,'Cost &amp; Revenue'!$K$3:$K$8,0))</f>
        <v>43065000</v>
      </c>
    </row>
    <row r="116" spans="1:15" x14ac:dyDescent="0.25">
      <c r="A116" s="4">
        <v>2022</v>
      </c>
      <c r="B116" s="4" t="s">
        <v>36</v>
      </c>
      <c r="C116" s="4" t="s">
        <v>101</v>
      </c>
      <c r="D116" s="4" t="s">
        <v>57</v>
      </c>
      <c r="E116" t="s">
        <v>21</v>
      </c>
      <c r="F116" t="s">
        <v>3</v>
      </c>
      <c r="G116" s="1">
        <v>688900</v>
      </c>
      <c r="H116" s="1">
        <v>60300</v>
      </c>
      <c r="I116" s="1">
        <v>628600</v>
      </c>
      <c r="J116" s="5">
        <v>8.7530846276672958E-2</v>
      </c>
      <c r="K116" s="6">
        <f t="shared" si="3"/>
        <v>82668000</v>
      </c>
      <c r="L116" s="7">
        <f t="shared" si="4"/>
        <v>124002000</v>
      </c>
      <c r="M116" s="6">
        <f>G116*(INDEX('Cost &amp; Revenue'!$L$3:$L$8,MATCH(Data!$E116,'Cost &amp; Revenue'!$K$3:$K$8,0)))</f>
        <v>206670000</v>
      </c>
      <c r="N116" s="164">
        <f t="shared" si="5"/>
        <v>3015000</v>
      </c>
      <c r="O116" s="6">
        <f>H116*INDEX('Cost &amp; Revenue'!$M$3:$M$8,MATCH(Data!$E116,'Cost &amp; Revenue'!$K$3:$K$8,0))</f>
        <v>15075000</v>
      </c>
    </row>
    <row r="117" spans="1:15" x14ac:dyDescent="0.25">
      <c r="A117" s="4">
        <v>2022</v>
      </c>
      <c r="B117" s="4" t="s">
        <v>36</v>
      </c>
      <c r="C117" s="4" t="s">
        <v>102</v>
      </c>
      <c r="D117" s="4" t="s">
        <v>67</v>
      </c>
      <c r="E117" t="s">
        <v>22</v>
      </c>
      <c r="F117" t="s">
        <v>18</v>
      </c>
      <c r="G117" s="1">
        <v>1175800</v>
      </c>
      <c r="H117" s="1">
        <v>1150700</v>
      </c>
      <c r="I117" s="1">
        <v>25100</v>
      </c>
      <c r="J117" s="5">
        <v>0.9786528321143052</v>
      </c>
      <c r="K117" s="6">
        <f t="shared" si="3"/>
        <v>47032000</v>
      </c>
      <c r="L117" s="7">
        <f t="shared" si="4"/>
        <v>70548000</v>
      </c>
      <c r="M117" s="6">
        <f>G117*(INDEX('Cost &amp; Revenue'!$L$3:$L$8,MATCH(Data!$E117,'Cost &amp; Revenue'!$K$3:$K$8,0)))</f>
        <v>117580000</v>
      </c>
      <c r="N117" s="164">
        <f t="shared" si="5"/>
        <v>16109800</v>
      </c>
      <c r="O117" s="6">
        <f>H117*INDEX('Cost &amp; Revenue'!$M$3:$M$8,MATCH(Data!$E117,'Cost &amp; Revenue'!$K$3:$K$8,0))</f>
        <v>80549000</v>
      </c>
    </row>
    <row r="118" spans="1:15" x14ac:dyDescent="0.25">
      <c r="A118" s="4">
        <v>2022</v>
      </c>
      <c r="B118" s="4" t="s">
        <v>36</v>
      </c>
      <c r="C118" s="4" t="s">
        <v>102</v>
      </c>
      <c r="D118" s="4" t="s">
        <v>63</v>
      </c>
      <c r="E118" t="s">
        <v>22</v>
      </c>
      <c r="F118" t="s">
        <v>13</v>
      </c>
      <c r="G118" s="1">
        <v>287600</v>
      </c>
      <c r="H118" s="1">
        <v>207400</v>
      </c>
      <c r="I118" s="1">
        <v>80200</v>
      </c>
      <c r="J118" s="5">
        <v>0.72114047287899863</v>
      </c>
      <c r="K118" s="6">
        <f t="shared" si="3"/>
        <v>11504000</v>
      </c>
      <c r="L118" s="7">
        <f t="shared" si="4"/>
        <v>17256000</v>
      </c>
      <c r="M118" s="6">
        <f>G118*(INDEX('Cost &amp; Revenue'!$L$3:$L$8,MATCH(Data!$E118,'Cost &amp; Revenue'!$K$3:$K$8,0)))</f>
        <v>28760000</v>
      </c>
      <c r="N118" s="164">
        <f t="shared" si="5"/>
        <v>2903600</v>
      </c>
      <c r="O118" s="6">
        <f>H118*INDEX('Cost &amp; Revenue'!$M$3:$M$8,MATCH(Data!$E118,'Cost &amp; Revenue'!$K$3:$K$8,0))</f>
        <v>14518000</v>
      </c>
    </row>
    <row r="119" spans="1:15" x14ac:dyDescent="0.25">
      <c r="A119" s="4">
        <v>2022</v>
      </c>
      <c r="B119" s="4" t="s">
        <v>36</v>
      </c>
      <c r="C119" s="4" t="s">
        <v>99</v>
      </c>
      <c r="D119" s="4" t="s">
        <v>65</v>
      </c>
      <c r="E119" t="s">
        <v>20</v>
      </c>
      <c r="F119" t="s">
        <v>14</v>
      </c>
      <c r="G119" s="1">
        <v>238100</v>
      </c>
      <c r="H119" s="1">
        <v>93500</v>
      </c>
      <c r="I119" s="1">
        <v>144600</v>
      </c>
      <c r="J119" s="5">
        <v>0.39269214615707687</v>
      </c>
      <c r="K119" s="6">
        <f t="shared" si="3"/>
        <v>9524000</v>
      </c>
      <c r="L119" s="7">
        <f t="shared" si="4"/>
        <v>14286000</v>
      </c>
      <c r="M119" s="6">
        <f>G119*(INDEX('Cost &amp; Revenue'!$L$3:$L$8,MATCH(Data!$E119,'Cost &amp; Revenue'!$K$3:$K$8,0)))</f>
        <v>23810000</v>
      </c>
      <c r="N119" s="164">
        <f t="shared" si="5"/>
        <v>1402500</v>
      </c>
      <c r="O119" s="6">
        <f>H119*INDEX('Cost &amp; Revenue'!$M$3:$M$8,MATCH(Data!$E119,'Cost &amp; Revenue'!$K$3:$K$8,0))</f>
        <v>7012500</v>
      </c>
    </row>
    <row r="120" spans="1:15" x14ac:dyDescent="0.25">
      <c r="A120" s="4">
        <v>2022</v>
      </c>
      <c r="B120" s="4" t="s">
        <v>36</v>
      </c>
      <c r="C120" s="4" t="s">
        <v>100</v>
      </c>
      <c r="D120" s="4" t="s">
        <v>52</v>
      </c>
      <c r="E120" t="s">
        <v>22</v>
      </c>
      <c r="F120" t="s">
        <v>5</v>
      </c>
      <c r="G120" s="1">
        <v>872000</v>
      </c>
      <c r="H120" s="1">
        <v>806200</v>
      </c>
      <c r="I120" s="1">
        <v>65800</v>
      </c>
      <c r="J120" s="5">
        <v>0.92454128440366967</v>
      </c>
      <c r="K120" s="6">
        <f t="shared" si="3"/>
        <v>34880000</v>
      </c>
      <c r="L120" s="7">
        <f t="shared" si="4"/>
        <v>52320000</v>
      </c>
      <c r="M120" s="6">
        <f>G120*(INDEX('Cost &amp; Revenue'!$L$3:$L$8,MATCH(Data!$E120,'Cost &amp; Revenue'!$K$3:$K$8,0)))</f>
        <v>87200000</v>
      </c>
      <c r="N120" s="164">
        <f t="shared" si="5"/>
        <v>11286800</v>
      </c>
      <c r="O120" s="6">
        <f>H120*INDEX('Cost &amp; Revenue'!$M$3:$M$8,MATCH(Data!$E120,'Cost &amp; Revenue'!$K$3:$K$8,0))</f>
        <v>56434000</v>
      </c>
    </row>
    <row r="121" spans="1:15" x14ac:dyDescent="0.25">
      <c r="A121" s="4">
        <v>2022</v>
      </c>
      <c r="B121" s="4" t="s">
        <v>36</v>
      </c>
      <c r="C121" s="4" t="s">
        <v>99</v>
      </c>
      <c r="D121" s="4" t="s">
        <v>47</v>
      </c>
      <c r="E121" t="s">
        <v>22</v>
      </c>
      <c r="F121" t="s">
        <v>6</v>
      </c>
      <c r="G121" s="1">
        <v>57600</v>
      </c>
      <c r="H121" s="1">
        <v>47500</v>
      </c>
      <c r="I121" s="1">
        <v>10100</v>
      </c>
      <c r="J121" s="5">
        <v>0.82465277777777779</v>
      </c>
      <c r="K121" s="6">
        <f t="shared" si="3"/>
        <v>2304000</v>
      </c>
      <c r="L121" s="7">
        <f t="shared" si="4"/>
        <v>3456000</v>
      </c>
      <c r="M121" s="6">
        <f>G121*(INDEX('Cost &amp; Revenue'!$L$3:$L$8,MATCH(Data!$E121,'Cost &amp; Revenue'!$K$3:$K$8,0)))</f>
        <v>5760000</v>
      </c>
      <c r="N121" s="164">
        <f t="shared" si="5"/>
        <v>665000</v>
      </c>
      <c r="O121" s="6">
        <f>H121*INDEX('Cost &amp; Revenue'!$M$3:$M$8,MATCH(Data!$E121,'Cost &amp; Revenue'!$K$3:$K$8,0))</f>
        <v>3325000</v>
      </c>
    </row>
    <row r="122" spans="1:15" x14ac:dyDescent="0.25">
      <c r="A122" s="4">
        <v>2022</v>
      </c>
      <c r="B122" s="4" t="s">
        <v>37</v>
      </c>
      <c r="C122" s="4" t="s">
        <v>100</v>
      </c>
      <c r="D122" s="4" t="s">
        <v>51</v>
      </c>
      <c r="E122" t="s">
        <v>23</v>
      </c>
      <c r="F122" t="s">
        <v>15</v>
      </c>
      <c r="G122" s="1">
        <v>422400</v>
      </c>
      <c r="H122" s="1">
        <v>418600</v>
      </c>
      <c r="I122" s="1">
        <v>3800</v>
      </c>
      <c r="J122" s="5">
        <v>0.99100378787878785</v>
      </c>
      <c r="K122" s="6">
        <f t="shared" si="3"/>
        <v>84480000</v>
      </c>
      <c r="L122" s="7">
        <f t="shared" si="4"/>
        <v>126720000</v>
      </c>
      <c r="M122" s="6">
        <f>G122*(INDEX('Cost &amp; Revenue'!$L$3:$L$8,MATCH(Data!$E122,'Cost &amp; Revenue'!$K$3:$K$8,0)))</f>
        <v>211200000</v>
      </c>
      <c r="N122" s="164">
        <f t="shared" si="5"/>
        <v>39348400</v>
      </c>
      <c r="O122" s="6">
        <f>H122*INDEX('Cost &amp; Revenue'!$M$3:$M$8,MATCH(Data!$E122,'Cost &amp; Revenue'!$K$3:$K$8,0))</f>
        <v>196742000</v>
      </c>
    </row>
    <row r="123" spans="1:15" x14ac:dyDescent="0.25">
      <c r="A123" s="4">
        <v>2022</v>
      </c>
      <c r="B123" s="4" t="s">
        <v>37</v>
      </c>
      <c r="C123" s="4" t="s">
        <v>98</v>
      </c>
      <c r="D123" s="4" t="s">
        <v>45</v>
      </c>
      <c r="E123" t="s">
        <v>23</v>
      </c>
      <c r="F123" t="s">
        <v>16</v>
      </c>
      <c r="G123" s="1">
        <v>88900</v>
      </c>
      <c r="H123" s="6">
        <v>44687</v>
      </c>
      <c r="I123" s="1">
        <v>88900</v>
      </c>
      <c r="J123" s="5">
        <v>0.50266591676040495</v>
      </c>
      <c r="K123" s="6">
        <f t="shared" si="3"/>
        <v>17780000</v>
      </c>
      <c r="L123" s="7">
        <f t="shared" si="4"/>
        <v>26670000</v>
      </c>
      <c r="M123" s="6">
        <f>G123*(INDEX('Cost &amp; Revenue'!$L$3:$L$8,MATCH(Data!$E123,'Cost &amp; Revenue'!$K$3:$K$8,0)))</f>
        <v>44450000</v>
      </c>
      <c r="N123" s="164">
        <f t="shared" si="5"/>
        <v>4200578</v>
      </c>
      <c r="O123" s="6">
        <f>H123*INDEX('Cost &amp; Revenue'!$M$3:$M$8,MATCH(Data!$E123,'Cost &amp; Revenue'!$K$3:$K$8,0))</f>
        <v>21002890</v>
      </c>
    </row>
    <row r="124" spans="1:15" x14ac:dyDescent="0.25">
      <c r="A124" s="4">
        <v>2022</v>
      </c>
      <c r="B124" s="4" t="s">
        <v>37</v>
      </c>
      <c r="C124" s="4" t="s">
        <v>101</v>
      </c>
      <c r="D124" s="4" t="s">
        <v>60</v>
      </c>
      <c r="E124" t="s">
        <v>23</v>
      </c>
      <c r="F124" t="s">
        <v>8</v>
      </c>
      <c r="G124" s="1">
        <v>73100</v>
      </c>
      <c r="H124" s="1">
        <v>15600</v>
      </c>
      <c r="I124" s="1">
        <v>57500</v>
      </c>
      <c r="J124" s="5">
        <v>0.213406292749658</v>
      </c>
      <c r="K124" s="6">
        <f t="shared" si="3"/>
        <v>14620000</v>
      </c>
      <c r="L124" s="7">
        <f t="shared" si="4"/>
        <v>21930000</v>
      </c>
      <c r="M124" s="6">
        <f>G124*(INDEX('Cost &amp; Revenue'!$L$3:$L$8,MATCH(Data!$E124,'Cost &amp; Revenue'!$K$3:$K$8,0)))</f>
        <v>36550000</v>
      </c>
      <c r="N124" s="164">
        <f t="shared" si="5"/>
        <v>1466400</v>
      </c>
      <c r="O124" s="6">
        <f>H124*INDEX('Cost &amp; Revenue'!$M$3:$M$8,MATCH(Data!$E124,'Cost &amp; Revenue'!$K$3:$K$8,0))</f>
        <v>7332000</v>
      </c>
    </row>
    <row r="125" spans="1:15" x14ac:dyDescent="0.25">
      <c r="A125" s="4">
        <v>2022</v>
      </c>
      <c r="B125" s="4" t="s">
        <v>38</v>
      </c>
      <c r="C125" s="4" t="s">
        <v>101</v>
      </c>
      <c r="D125" s="4" t="s">
        <v>57</v>
      </c>
      <c r="E125" t="s">
        <v>20</v>
      </c>
      <c r="F125" t="s">
        <v>9</v>
      </c>
      <c r="G125" s="1">
        <v>109100</v>
      </c>
      <c r="H125" s="1">
        <v>12600</v>
      </c>
      <c r="I125" s="1">
        <v>96500</v>
      </c>
      <c r="J125" s="5">
        <v>0.1154903758020165</v>
      </c>
      <c r="K125" s="6">
        <f t="shared" si="3"/>
        <v>4364000</v>
      </c>
      <c r="L125" s="7">
        <f t="shared" si="4"/>
        <v>6546000</v>
      </c>
      <c r="M125" s="6">
        <f>G125*(INDEX('Cost &amp; Revenue'!$L$3:$L$8,MATCH(Data!$E125,'Cost &amp; Revenue'!$K$3:$K$8,0)))</f>
        <v>10910000</v>
      </c>
      <c r="N125" s="164">
        <f t="shared" si="5"/>
        <v>189000</v>
      </c>
      <c r="O125" s="6">
        <f>H125*INDEX('Cost &amp; Revenue'!$M$3:$M$8,MATCH(Data!$E125,'Cost &amp; Revenue'!$K$3:$K$8,0))</f>
        <v>945000</v>
      </c>
    </row>
    <row r="126" spans="1:15" x14ac:dyDescent="0.25">
      <c r="A126" s="4">
        <v>2022</v>
      </c>
      <c r="B126" s="4" t="s">
        <v>38</v>
      </c>
      <c r="C126" s="4" t="s">
        <v>98</v>
      </c>
      <c r="D126" s="4" t="s">
        <v>43</v>
      </c>
      <c r="E126" t="s">
        <v>24</v>
      </c>
      <c r="F126" t="s">
        <v>17</v>
      </c>
      <c r="G126" s="1">
        <v>22600</v>
      </c>
      <c r="H126" s="1">
        <v>18700</v>
      </c>
      <c r="I126" s="1">
        <v>3900</v>
      </c>
      <c r="J126" s="5">
        <v>0.82743362831858402</v>
      </c>
      <c r="K126" s="6">
        <f t="shared" si="3"/>
        <v>81360000</v>
      </c>
      <c r="L126" s="7">
        <f t="shared" si="4"/>
        <v>122040000</v>
      </c>
      <c r="M126" s="6">
        <f>G126*(INDEX('Cost &amp; Revenue'!$L$3:$L$8,MATCH(Data!$E126,'Cost &amp; Revenue'!$K$3:$K$8,0)))</f>
        <v>203400000</v>
      </c>
      <c r="N126" s="164">
        <f t="shared" si="5"/>
        <v>24871000</v>
      </c>
      <c r="O126" s="6">
        <f>H126*INDEX('Cost &amp; Revenue'!$M$3:$M$8,MATCH(Data!$E126,'Cost &amp; Revenue'!$K$3:$K$8,0))</f>
        <v>124355000</v>
      </c>
    </row>
    <row r="127" spans="1:15" x14ac:dyDescent="0.25">
      <c r="A127" s="4">
        <v>2022</v>
      </c>
      <c r="B127" s="4" t="s">
        <v>38</v>
      </c>
      <c r="C127" s="4" t="s">
        <v>100</v>
      </c>
      <c r="D127" s="4" t="s">
        <v>52</v>
      </c>
      <c r="E127" t="s">
        <v>22</v>
      </c>
      <c r="F127" t="s">
        <v>11</v>
      </c>
      <c r="G127" s="1">
        <v>401285</v>
      </c>
      <c r="H127" s="1">
        <v>133585</v>
      </c>
      <c r="I127" s="1">
        <v>267700</v>
      </c>
      <c r="J127" s="5">
        <v>0.33289308097736026</v>
      </c>
      <c r="K127" s="6">
        <f t="shared" si="3"/>
        <v>16051400</v>
      </c>
      <c r="L127" s="7">
        <f t="shared" si="4"/>
        <v>24077100</v>
      </c>
      <c r="M127" s="6">
        <f>G127*(INDEX('Cost &amp; Revenue'!$L$3:$L$8,MATCH(Data!$E127,'Cost &amp; Revenue'!$K$3:$K$8,0)))</f>
        <v>40128500</v>
      </c>
      <c r="N127" s="164">
        <f t="shared" si="5"/>
        <v>1870190</v>
      </c>
      <c r="O127" s="6">
        <f>H127*INDEX('Cost &amp; Revenue'!$M$3:$M$8,MATCH(Data!$E127,'Cost &amp; Revenue'!$K$3:$K$8,0))</f>
        <v>9350950</v>
      </c>
    </row>
    <row r="128" spans="1:15" x14ac:dyDescent="0.25">
      <c r="A128" s="4">
        <v>2022</v>
      </c>
      <c r="B128" s="4" t="s">
        <v>38</v>
      </c>
      <c r="C128" s="4" t="s">
        <v>99</v>
      </c>
      <c r="D128" s="4" t="s">
        <v>46</v>
      </c>
      <c r="E128" t="s">
        <v>20</v>
      </c>
      <c r="F128" t="s">
        <v>12</v>
      </c>
      <c r="G128" s="1">
        <v>568000</v>
      </c>
      <c r="H128" s="1">
        <v>68000</v>
      </c>
      <c r="I128" s="1">
        <v>500000</v>
      </c>
      <c r="J128" s="5">
        <v>0.11971830985915492</v>
      </c>
      <c r="K128" s="6">
        <f t="shared" si="3"/>
        <v>22720000</v>
      </c>
      <c r="L128" s="7">
        <f t="shared" si="4"/>
        <v>34080000</v>
      </c>
      <c r="M128" s="6">
        <f>G128*(INDEX('Cost &amp; Revenue'!$L$3:$L$8,MATCH(Data!$E128,'Cost &amp; Revenue'!$K$3:$K$8,0)))</f>
        <v>56800000</v>
      </c>
      <c r="N128" s="164">
        <f t="shared" si="5"/>
        <v>1020000</v>
      </c>
      <c r="O128" s="6">
        <f>H128*INDEX('Cost &amp; Revenue'!$M$3:$M$8,MATCH(Data!$E128,'Cost &amp; Revenue'!$K$3:$K$8,0))</f>
        <v>5100000</v>
      </c>
    </row>
    <row r="129" spans="1:15" x14ac:dyDescent="0.25">
      <c r="A129" s="4">
        <v>2022</v>
      </c>
      <c r="B129" s="4" t="s">
        <v>38</v>
      </c>
      <c r="C129" s="4" t="s">
        <v>99</v>
      </c>
      <c r="D129" s="4" t="s">
        <v>50</v>
      </c>
      <c r="E129" t="s">
        <v>20</v>
      </c>
      <c r="F129" t="s">
        <v>2</v>
      </c>
      <c r="G129" s="1">
        <v>1262500</v>
      </c>
      <c r="H129" s="1">
        <v>608600</v>
      </c>
      <c r="I129" s="1">
        <v>653900</v>
      </c>
      <c r="J129" s="5">
        <v>0.48205940594059404</v>
      </c>
      <c r="K129" s="6">
        <f t="shared" si="3"/>
        <v>50500000</v>
      </c>
      <c r="L129" s="7">
        <f t="shared" si="4"/>
        <v>75750000</v>
      </c>
      <c r="M129" s="6">
        <f>G129*(INDEX('Cost &amp; Revenue'!$L$3:$L$8,MATCH(Data!$E129,'Cost &amp; Revenue'!$K$3:$K$8,0)))</f>
        <v>126250000</v>
      </c>
      <c r="N129" s="164">
        <f t="shared" si="5"/>
        <v>9129000</v>
      </c>
      <c r="O129" s="6">
        <f>H129*INDEX('Cost &amp; Revenue'!$M$3:$M$8,MATCH(Data!$E129,'Cost &amp; Revenue'!$K$3:$K$8,0))</f>
        <v>45645000</v>
      </c>
    </row>
    <row r="130" spans="1:15" x14ac:dyDescent="0.25">
      <c r="A130" s="4">
        <v>2022</v>
      </c>
      <c r="B130" s="4" t="s">
        <v>39</v>
      </c>
      <c r="C130" s="4" t="s">
        <v>101</v>
      </c>
      <c r="D130" s="4" t="s">
        <v>61</v>
      </c>
      <c r="E130" t="s">
        <v>21</v>
      </c>
      <c r="F130" t="s">
        <v>3</v>
      </c>
      <c r="G130" s="1">
        <v>684400</v>
      </c>
      <c r="H130" s="1">
        <v>61200</v>
      </c>
      <c r="I130" s="1">
        <v>623200</v>
      </c>
      <c r="J130" s="5">
        <v>8.942139099941554E-2</v>
      </c>
      <c r="K130" s="6">
        <f t="shared" si="3"/>
        <v>82128000</v>
      </c>
      <c r="L130" s="7">
        <f t="shared" si="4"/>
        <v>123192000</v>
      </c>
      <c r="M130" s="6">
        <f>G130*(INDEX('Cost &amp; Revenue'!$L$3:$L$8,MATCH(Data!$E130,'Cost &amp; Revenue'!$K$3:$K$8,0)))</f>
        <v>205320000</v>
      </c>
      <c r="N130" s="164">
        <f t="shared" si="5"/>
        <v>3060000</v>
      </c>
      <c r="O130" s="6">
        <f>H130*INDEX('Cost &amp; Revenue'!$M$3:$M$8,MATCH(Data!$E130,'Cost &amp; Revenue'!$K$3:$K$8,0))</f>
        <v>15300000</v>
      </c>
    </row>
    <row r="131" spans="1:15" x14ac:dyDescent="0.25">
      <c r="A131" s="4">
        <v>2022</v>
      </c>
      <c r="B131" s="4" t="s">
        <v>39</v>
      </c>
      <c r="C131" s="4" t="s">
        <v>101</v>
      </c>
      <c r="D131" s="4" t="s">
        <v>61</v>
      </c>
      <c r="E131" t="s">
        <v>22</v>
      </c>
      <c r="F131" t="s">
        <v>18</v>
      </c>
      <c r="G131" s="1">
        <v>922000</v>
      </c>
      <c r="H131" s="1">
        <v>900000</v>
      </c>
      <c r="I131" s="1">
        <v>22000</v>
      </c>
      <c r="J131" s="5">
        <v>0.97613882863340562</v>
      </c>
      <c r="K131" s="6">
        <f t="shared" ref="K131:K194" si="6">$M131*0.4</f>
        <v>36880000</v>
      </c>
      <c r="L131" s="7">
        <f t="shared" ref="L131:L194" si="7">$M131-$K131</f>
        <v>55320000</v>
      </c>
      <c r="M131" s="6">
        <f>G131*(INDEX('Cost &amp; Revenue'!$L$3:$L$8,MATCH(Data!$E131,'Cost &amp; Revenue'!$K$3:$K$8,0)))</f>
        <v>92200000</v>
      </c>
      <c r="N131" s="164">
        <f t="shared" ref="N131:N194" si="8">O131*0.2</f>
        <v>12600000</v>
      </c>
      <c r="O131" s="6">
        <f>H131*INDEX('Cost &amp; Revenue'!$M$3:$M$8,MATCH(Data!$E131,'Cost &amp; Revenue'!$K$3:$K$8,0))</f>
        <v>63000000</v>
      </c>
    </row>
    <row r="132" spans="1:15" x14ac:dyDescent="0.25">
      <c r="A132" s="4">
        <v>2022</v>
      </c>
      <c r="B132" s="4" t="s">
        <v>39</v>
      </c>
      <c r="C132" s="4" t="s">
        <v>101</v>
      </c>
      <c r="D132" s="4" t="s">
        <v>61</v>
      </c>
      <c r="E132" t="s">
        <v>22</v>
      </c>
      <c r="F132" t="s">
        <v>13</v>
      </c>
      <c r="G132" s="1">
        <v>269600</v>
      </c>
      <c r="H132" s="1">
        <v>190200</v>
      </c>
      <c r="I132" s="1">
        <v>79400</v>
      </c>
      <c r="J132" s="5">
        <v>0.70548961424332346</v>
      </c>
      <c r="K132" s="6">
        <f t="shared" si="6"/>
        <v>10784000</v>
      </c>
      <c r="L132" s="7">
        <f t="shared" si="7"/>
        <v>16176000</v>
      </c>
      <c r="M132" s="6">
        <f>G132*(INDEX('Cost &amp; Revenue'!$L$3:$L$8,MATCH(Data!$E132,'Cost &amp; Revenue'!$K$3:$K$8,0)))</f>
        <v>26960000</v>
      </c>
      <c r="N132" s="164">
        <f t="shared" si="8"/>
        <v>2662800</v>
      </c>
      <c r="O132" s="6">
        <f>H132*INDEX('Cost &amp; Revenue'!$M$3:$M$8,MATCH(Data!$E132,'Cost &amp; Revenue'!$K$3:$K$8,0))</f>
        <v>13314000</v>
      </c>
    </row>
    <row r="133" spans="1:15" x14ac:dyDescent="0.25">
      <c r="A133" s="4">
        <v>2022</v>
      </c>
      <c r="B133" s="4" t="s">
        <v>39</v>
      </c>
      <c r="C133" s="4" t="s">
        <v>100</v>
      </c>
      <c r="D133" s="4" t="s">
        <v>54</v>
      </c>
      <c r="E133" t="s">
        <v>20</v>
      </c>
      <c r="F133" t="s">
        <v>14</v>
      </c>
      <c r="G133" s="1">
        <v>229300</v>
      </c>
      <c r="H133" s="1">
        <v>96000</v>
      </c>
      <c r="I133" s="1">
        <v>133300</v>
      </c>
      <c r="J133" s="5">
        <v>0.41866550370693417</v>
      </c>
      <c r="K133" s="6">
        <f t="shared" si="6"/>
        <v>9172000</v>
      </c>
      <c r="L133" s="7">
        <f t="shared" si="7"/>
        <v>13758000</v>
      </c>
      <c r="M133" s="6">
        <f>G133*(INDEX('Cost &amp; Revenue'!$L$3:$L$8,MATCH(Data!$E133,'Cost &amp; Revenue'!$K$3:$K$8,0)))</f>
        <v>22930000</v>
      </c>
      <c r="N133" s="164">
        <f t="shared" si="8"/>
        <v>1440000</v>
      </c>
      <c r="O133" s="6">
        <f>H133*INDEX('Cost &amp; Revenue'!$M$3:$M$8,MATCH(Data!$E133,'Cost &amp; Revenue'!$K$3:$K$8,0))</f>
        <v>7200000</v>
      </c>
    </row>
    <row r="134" spans="1:15" x14ac:dyDescent="0.25">
      <c r="A134" s="4">
        <v>2022</v>
      </c>
      <c r="B134" s="4" t="s">
        <v>39</v>
      </c>
      <c r="C134" s="4" t="s">
        <v>102</v>
      </c>
      <c r="D134" s="4" t="s">
        <v>64</v>
      </c>
      <c r="E134" t="s">
        <v>22</v>
      </c>
      <c r="F134" t="s">
        <v>5</v>
      </c>
      <c r="G134" s="1">
        <v>784800</v>
      </c>
      <c r="H134" s="1">
        <v>735000</v>
      </c>
      <c r="I134" s="1">
        <v>49800</v>
      </c>
      <c r="J134" s="5">
        <v>0.93654434250764529</v>
      </c>
      <c r="K134" s="6">
        <f t="shared" si="6"/>
        <v>31392000</v>
      </c>
      <c r="L134" s="7">
        <f t="shared" si="7"/>
        <v>47088000</v>
      </c>
      <c r="M134" s="6">
        <f>G134*(INDEX('Cost &amp; Revenue'!$L$3:$L$8,MATCH(Data!$E134,'Cost &amp; Revenue'!$K$3:$K$8,0)))</f>
        <v>78480000</v>
      </c>
      <c r="N134" s="164">
        <f t="shared" si="8"/>
        <v>10290000</v>
      </c>
      <c r="O134" s="6">
        <f>H134*INDEX('Cost &amp; Revenue'!$M$3:$M$8,MATCH(Data!$E134,'Cost &amp; Revenue'!$K$3:$K$8,0))</f>
        <v>51450000</v>
      </c>
    </row>
    <row r="135" spans="1:15" x14ac:dyDescent="0.25">
      <c r="A135" s="4">
        <v>2022</v>
      </c>
      <c r="B135" s="4" t="s">
        <v>40</v>
      </c>
      <c r="C135" s="4" t="s">
        <v>100</v>
      </c>
      <c r="D135" s="4" t="s">
        <v>51</v>
      </c>
      <c r="E135" t="s">
        <v>22</v>
      </c>
      <c r="F135" t="s">
        <v>6</v>
      </c>
      <c r="G135" s="1">
        <v>85000</v>
      </c>
      <c r="H135" s="1">
        <v>72000</v>
      </c>
      <c r="I135" s="1">
        <v>13000</v>
      </c>
      <c r="J135" s="5">
        <v>0.84705882352941175</v>
      </c>
      <c r="K135" s="6">
        <f t="shared" si="6"/>
        <v>3400000</v>
      </c>
      <c r="L135" s="7">
        <f t="shared" si="7"/>
        <v>5100000</v>
      </c>
      <c r="M135" s="6">
        <f>G135*(INDEX('Cost &amp; Revenue'!$L$3:$L$8,MATCH(Data!$E135,'Cost &amp; Revenue'!$K$3:$K$8,0)))</f>
        <v>8500000</v>
      </c>
      <c r="N135" s="164">
        <f t="shared" si="8"/>
        <v>1008000</v>
      </c>
      <c r="O135" s="6">
        <f>H135*INDEX('Cost &amp; Revenue'!$M$3:$M$8,MATCH(Data!$E135,'Cost &amp; Revenue'!$K$3:$K$8,0))</f>
        <v>5040000</v>
      </c>
    </row>
    <row r="136" spans="1:15" x14ac:dyDescent="0.25">
      <c r="A136" s="4">
        <v>2022</v>
      </c>
      <c r="B136" s="4" t="s">
        <v>40</v>
      </c>
      <c r="C136" s="4" t="s">
        <v>98</v>
      </c>
      <c r="D136" s="4" t="s">
        <v>43</v>
      </c>
      <c r="E136" t="s">
        <v>23</v>
      </c>
      <c r="F136" t="s">
        <v>15</v>
      </c>
      <c r="G136" s="1">
        <v>566200</v>
      </c>
      <c r="H136" s="1">
        <v>560500</v>
      </c>
      <c r="I136" s="1">
        <v>5700</v>
      </c>
      <c r="J136" s="5">
        <v>0.98993288590604023</v>
      </c>
      <c r="K136" s="6">
        <f t="shared" si="6"/>
        <v>113240000</v>
      </c>
      <c r="L136" s="7">
        <f t="shared" si="7"/>
        <v>169860000</v>
      </c>
      <c r="M136" s="6">
        <f>G136*(INDEX('Cost &amp; Revenue'!$L$3:$L$8,MATCH(Data!$E136,'Cost &amp; Revenue'!$K$3:$K$8,0)))</f>
        <v>283100000</v>
      </c>
      <c r="N136" s="164">
        <f t="shared" si="8"/>
        <v>52687000</v>
      </c>
      <c r="O136" s="6">
        <f>H136*INDEX('Cost &amp; Revenue'!$M$3:$M$8,MATCH(Data!$E136,'Cost &amp; Revenue'!$K$3:$K$8,0))</f>
        <v>263435000</v>
      </c>
    </row>
    <row r="137" spans="1:15" x14ac:dyDescent="0.25">
      <c r="A137" s="4">
        <v>2022</v>
      </c>
      <c r="B137" s="4" t="s">
        <v>40</v>
      </c>
      <c r="C137" s="4" t="s">
        <v>98</v>
      </c>
      <c r="D137" s="4" t="s">
        <v>44</v>
      </c>
      <c r="E137" t="s">
        <v>23</v>
      </c>
      <c r="F137" t="s">
        <v>16</v>
      </c>
      <c r="G137" s="1">
        <v>114600</v>
      </c>
      <c r="H137">
        <v>0</v>
      </c>
      <c r="I137" s="1">
        <v>114600</v>
      </c>
      <c r="J137" s="5">
        <v>0</v>
      </c>
      <c r="K137" s="6">
        <f t="shared" si="6"/>
        <v>22920000</v>
      </c>
      <c r="L137" s="7">
        <f t="shared" si="7"/>
        <v>34380000</v>
      </c>
      <c r="M137" s="6">
        <f>G137*(INDEX('Cost &amp; Revenue'!$L$3:$L$8,MATCH(Data!$E137,'Cost &amp; Revenue'!$K$3:$K$8,0)))</f>
        <v>57300000</v>
      </c>
      <c r="N137" s="164">
        <f t="shared" si="8"/>
        <v>0</v>
      </c>
      <c r="O137" s="6">
        <f>H137*INDEX('Cost &amp; Revenue'!$M$3:$M$8,MATCH(Data!$E137,'Cost &amp; Revenue'!$K$3:$K$8,0))</f>
        <v>0</v>
      </c>
    </row>
    <row r="138" spans="1:15" x14ac:dyDescent="0.25">
      <c r="A138" s="4">
        <v>2022</v>
      </c>
      <c r="B138" s="4" t="s">
        <v>40</v>
      </c>
      <c r="C138" s="4" t="s">
        <v>100</v>
      </c>
      <c r="D138" s="4" t="s">
        <v>52</v>
      </c>
      <c r="E138" t="s">
        <v>23</v>
      </c>
      <c r="F138" t="s">
        <v>8</v>
      </c>
      <c r="G138" s="1">
        <v>57100</v>
      </c>
      <c r="H138" s="1">
        <v>10000</v>
      </c>
      <c r="I138" s="1">
        <v>47100</v>
      </c>
      <c r="J138" s="5">
        <v>0.17513134851138354</v>
      </c>
      <c r="K138" s="6">
        <f t="shared" si="6"/>
        <v>11420000</v>
      </c>
      <c r="L138" s="7">
        <f t="shared" si="7"/>
        <v>17130000</v>
      </c>
      <c r="M138" s="6">
        <f>G138*(INDEX('Cost &amp; Revenue'!$L$3:$L$8,MATCH(Data!$E138,'Cost &amp; Revenue'!$K$3:$K$8,0)))</f>
        <v>28550000</v>
      </c>
      <c r="N138" s="164">
        <f t="shared" si="8"/>
        <v>940000</v>
      </c>
      <c r="O138" s="6">
        <f>H138*INDEX('Cost &amp; Revenue'!$M$3:$M$8,MATCH(Data!$E138,'Cost &amp; Revenue'!$K$3:$K$8,0))</f>
        <v>4700000</v>
      </c>
    </row>
    <row r="139" spans="1:15" x14ac:dyDescent="0.25">
      <c r="A139" s="4">
        <v>2022</v>
      </c>
      <c r="B139" s="4" t="s">
        <v>40</v>
      </c>
      <c r="C139" s="4" t="s">
        <v>98</v>
      </c>
      <c r="D139" s="4" t="s">
        <v>41</v>
      </c>
      <c r="E139" t="s">
        <v>20</v>
      </c>
      <c r="F139" t="s">
        <v>9</v>
      </c>
      <c r="G139" s="1">
        <v>93300</v>
      </c>
      <c r="H139" s="1">
        <v>11000</v>
      </c>
      <c r="I139" s="1">
        <v>82300</v>
      </c>
      <c r="J139" s="5">
        <v>0.11789924973204716</v>
      </c>
      <c r="K139" s="6">
        <f t="shared" si="6"/>
        <v>3732000</v>
      </c>
      <c r="L139" s="7">
        <f t="shared" si="7"/>
        <v>5598000</v>
      </c>
      <c r="M139" s="6">
        <f>G139*(INDEX('Cost &amp; Revenue'!$L$3:$L$8,MATCH(Data!$E139,'Cost &amp; Revenue'!$K$3:$K$8,0)))</f>
        <v>9330000</v>
      </c>
      <c r="N139" s="164">
        <f t="shared" si="8"/>
        <v>165000</v>
      </c>
      <c r="O139" s="6">
        <f>H139*INDEX('Cost &amp; Revenue'!$M$3:$M$8,MATCH(Data!$E139,'Cost &amp; Revenue'!$K$3:$K$8,0))</f>
        <v>825000</v>
      </c>
    </row>
    <row r="140" spans="1:15" x14ac:dyDescent="0.25">
      <c r="A140" s="4">
        <v>2022</v>
      </c>
      <c r="B140" s="4" t="s">
        <v>40</v>
      </c>
      <c r="C140" s="4" t="s">
        <v>98</v>
      </c>
      <c r="D140" s="4" t="s">
        <v>45</v>
      </c>
      <c r="E140" t="s">
        <v>24</v>
      </c>
      <c r="F140" t="s">
        <v>17</v>
      </c>
      <c r="G140" s="1">
        <v>25100</v>
      </c>
      <c r="H140" s="1">
        <v>22100</v>
      </c>
      <c r="I140" s="1">
        <v>3000</v>
      </c>
      <c r="J140" s="5">
        <v>0.88047808764940239</v>
      </c>
      <c r="K140" s="6">
        <f t="shared" si="6"/>
        <v>90360000</v>
      </c>
      <c r="L140" s="7">
        <f t="shared" si="7"/>
        <v>135540000</v>
      </c>
      <c r="M140" s="6">
        <f>G140*(INDEX('Cost &amp; Revenue'!$L$3:$L$8,MATCH(Data!$E140,'Cost &amp; Revenue'!$K$3:$K$8,0)))</f>
        <v>225900000</v>
      </c>
      <c r="N140" s="164">
        <f t="shared" si="8"/>
        <v>29393000</v>
      </c>
      <c r="O140" s="6">
        <f>H140*INDEX('Cost &amp; Revenue'!$M$3:$M$8,MATCH(Data!$E140,'Cost &amp; Revenue'!$K$3:$K$8,0))</f>
        <v>146965000</v>
      </c>
    </row>
    <row r="141" spans="1:15" x14ac:dyDescent="0.25">
      <c r="A141" s="4">
        <v>2022</v>
      </c>
      <c r="B141" s="4" t="s">
        <v>40</v>
      </c>
      <c r="C141" s="4" t="s">
        <v>99</v>
      </c>
      <c r="D141" s="4" t="s">
        <v>50</v>
      </c>
      <c r="E141" t="s">
        <v>22</v>
      </c>
      <c r="F141" t="s">
        <v>11</v>
      </c>
      <c r="G141" s="1">
        <v>308300</v>
      </c>
      <c r="H141" s="1">
        <v>8000</v>
      </c>
      <c r="I141" s="1">
        <v>300300</v>
      </c>
      <c r="J141" s="5">
        <v>2.5948751216347713E-2</v>
      </c>
      <c r="K141" s="6">
        <f t="shared" si="6"/>
        <v>12332000</v>
      </c>
      <c r="L141" s="7">
        <f t="shared" si="7"/>
        <v>18498000</v>
      </c>
      <c r="M141" s="6">
        <f>G141*(INDEX('Cost &amp; Revenue'!$L$3:$L$8,MATCH(Data!$E141,'Cost &amp; Revenue'!$K$3:$K$8,0)))</f>
        <v>30830000</v>
      </c>
      <c r="N141" s="164">
        <f t="shared" si="8"/>
        <v>112000</v>
      </c>
      <c r="O141" s="6">
        <f>H141*INDEX('Cost &amp; Revenue'!$M$3:$M$8,MATCH(Data!$E141,'Cost &amp; Revenue'!$K$3:$K$8,0))</f>
        <v>560000</v>
      </c>
    </row>
    <row r="142" spans="1:15" x14ac:dyDescent="0.25">
      <c r="A142" s="4">
        <v>2023</v>
      </c>
      <c r="B142" s="4" t="s">
        <v>29</v>
      </c>
      <c r="C142" s="4" t="s">
        <v>99</v>
      </c>
      <c r="D142" s="4" t="s">
        <v>49</v>
      </c>
      <c r="E142" t="s">
        <v>20</v>
      </c>
      <c r="F142" t="s">
        <v>12</v>
      </c>
      <c r="G142" s="1">
        <v>558900</v>
      </c>
      <c r="H142" s="1">
        <v>51200</v>
      </c>
      <c r="I142" s="1">
        <v>507700</v>
      </c>
      <c r="J142" s="5">
        <v>9.1608516729289671E-2</v>
      </c>
      <c r="K142" s="6">
        <f t="shared" si="6"/>
        <v>22356000</v>
      </c>
      <c r="L142" s="7">
        <f t="shared" si="7"/>
        <v>33534000</v>
      </c>
      <c r="M142" s="6">
        <f>G142*(INDEX('Cost &amp; Revenue'!$L$3:$L$8,MATCH(Data!$E142,'Cost &amp; Revenue'!$K$3:$K$8,0)))</f>
        <v>55890000</v>
      </c>
      <c r="N142" s="164">
        <f t="shared" si="8"/>
        <v>768000</v>
      </c>
      <c r="O142" s="6">
        <f>H142*INDEX('Cost &amp; Revenue'!$M$3:$M$8,MATCH(Data!$E142,'Cost &amp; Revenue'!$K$3:$K$8,0))</f>
        <v>3840000</v>
      </c>
    </row>
    <row r="143" spans="1:15" x14ac:dyDescent="0.25">
      <c r="A143" s="4">
        <v>2023</v>
      </c>
      <c r="B143" s="4" t="s">
        <v>29</v>
      </c>
      <c r="C143" s="4" t="s">
        <v>98</v>
      </c>
      <c r="D143" s="4" t="s">
        <v>44</v>
      </c>
      <c r="E143" t="s">
        <v>20</v>
      </c>
      <c r="F143" t="s">
        <v>2</v>
      </c>
      <c r="G143" s="1">
        <v>1202900</v>
      </c>
      <c r="H143" s="1">
        <v>619000</v>
      </c>
      <c r="I143" s="1">
        <v>583900</v>
      </c>
      <c r="J143" s="5">
        <v>0.51458974145814285</v>
      </c>
      <c r="K143" s="6">
        <f t="shared" si="6"/>
        <v>48116000</v>
      </c>
      <c r="L143" s="7">
        <f t="shared" si="7"/>
        <v>72174000</v>
      </c>
      <c r="M143" s="6">
        <f>G143*(INDEX('Cost &amp; Revenue'!$L$3:$L$8,MATCH(Data!$E143,'Cost &amp; Revenue'!$K$3:$K$8,0)))</f>
        <v>120290000</v>
      </c>
      <c r="N143" s="164">
        <f t="shared" si="8"/>
        <v>9285000</v>
      </c>
      <c r="O143" s="6">
        <f>H143*INDEX('Cost &amp; Revenue'!$M$3:$M$8,MATCH(Data!$E143,'Cost &amp; Revenue'!$K$3:$K$8,0))</f>
        <v>46425000</v>
      </c>
    </row>
    <row r="144" spans="1:15" x14ac:dyDescent="0.25">
      <c r="A144" s="4">
        <v>2023</v>
      </c>
      <c r="B144" s="4" t="s">
        <v>29</v>
      </c>
      <c r="C144" s="4" t="s">
        <v>101</v>
      </c>
      <c r="D144" s="4" t="s">
        <v>58</v>
      </c>
      <c r="E144" t="s">
        <v>21</v>
      </c>
      <c r="F144" t="s">
        <v>3</v>
      </c>
      <c r="G144" s="1">
        <v>659800</v>
      </c>
      <c r="H144" s="1">
        <v>75000</v>
      </c>
      <c r="I144" s="1">
        <v>584800</v>
      </c>
      <c r="J144" s="5">
        <v>0.11367080933616247</v>
      </c>
      <c r="K144" s="6">
        <f t="shared" si="6"/>
        <v>79176000</v>
      </c>
      <c r="L144" s="7">
        <f t="shared" si="7"/>
        <v>118764000</v>
      </c>
      <c r="M144" s="6">
        <f>G144*(INDEX('Cost &amp; Revenue'!$L$3:$L$8,MATCH(Data!$E144,'Cost &amp; Revenue'!$K$3:$K$8,0)))</f>
        <v>197940000</v>
      </c>
      <c r="N144" s="164">
        <f t="shared" si="8"/>
        <v>3750000</v>
      </c>
      <c r="O144" s="6">
        <f>H144*INDEX('Cost &amp; Revenue'!$M$3:$M$8,MATCH(Data!$E144,'Cost &amp; Revenue'!$K$3:$K$8,0))</f>
        <v>18750000</v>
      </c>
    </row>
    <row r="145" spans="1:15" x14ac:dyDescent="0.25">
      <c r="A145" s="4">
        <v>2023</v>
      </c>
      <c r="B145" s="4" t="s">
        <v>29</v>
      </c>
      <c r="C145" s="4" t="s">
        <v>98</v>
      </c>
      <c r="D145" s="4" t="s">
        <v>41</v>
      </c>
      <c r="E145" t="s">
        <v>22</v>
      </c>
      <c r="F145" t="s">
        <v>18</v>
      </c>
      <c r="G145" s="1">
        <v>778300</v>
      </c>
      <c r="H145" s="1">
        <v>759300</v>
      </c>
      <c r="I145" s="1">
        <v>19000</v>
      </c>
      <c r="J145" s="5">
        <v>0.97558781960683538</v>
      </c>
      <c r="K145" s="6">
        <f t="shared" si="6"/>
        <v>31132000</v>
      </c>
      <c r="L145" s="7">
        <f t="shared" si="7"/>
        <v>46698000</v>
      </c>
      <c r="M145" s="6">
        <f>G145*(INDEX('Cost &amp; Revenue'!$L$3:$L$8,MATCH(Data!$E145,'Cost &amp; Revenue'!$K$3:$K$8,0)))</f>
        <v>77830000</v>
      </c>
      <c r="N145" s="164">
        <f t="shared" si="8"/>
        <v>10630200</v>
      </c>
      <c r="O145" s="6">
        <f>H145*INDEX('Cost &amp; Revenue'!$M$3:$M$8,MATCH(Data!$E145,'Cost &amp; Revenue'!$K$3:$K$8,0))</f>
        <v>53151000</v>
      </c>
    </row>
    <row r="146" spans="1:15" x14ac:dyDescent="0.25">
      <c r="A146" s="4">
        <v>2023</v>
      </c>
      <c r="B146" s="4" t="s">
        <v>29</v>
      </c>
      <c r="C146" s="4" t="s">
        <v>98</v>
      </c>
      <c r="D146" s="4" t="s">
        <v>42</v>
      </c>
      <c r="E146" t="s">
        <v>22</v>
      </c>
      <c r="F146" t="s">
        <v>13</v>
      </c>
      <c r="G146" s="1">
        <v>246200</v>
      </c>
      <c r="H146" s="1">
        <v>127800</v>
      </c>
      <c r="I146" s="1">
        <v>118400</v>
      </c>
      <c r="J146" s="5">
        <v>0.51909017059301377</v>
      </c>
      <c r="K146" s="6">
        <f t="shared" si="6"/>
        <v>9848000</v>
      </c>
      <c r="L146" s="7">
        <f t="shared" si="7"/>
        <v>14772000</v>
      </c>
      <c r="M146" s="6">
        <f>G146*(INDEX('Cost &amp; Revenue'!$L$3:$L$8,MATCH(Data!$E146,'Cost &amp; Revenue'!$K$3:$K$8,0)))</f>
        <v>24620000</v>
      </c>
      <c r="N146" s="164">
        <f t="shared" si="8"/>
        <v>1789200</v>
      </c>
      <c r="O146" s="6">
        <f>H146*INDEX('Cost &amp; Revenue'!$M$3:$M$8,MATCH(Data!$E146,'Cost &amp; Revenue'!$K$3:$K$8,0))</f>
        <v>8946000</v>
      </c>
    </row>
    <row r="147" spans="1:15" x14ac:dyDescent="0.25">
      <c r="A147" s="4">
        <v>2023</v>
      </c>
      <c r="B147" s="4" t="s">
        <v>30</v>
      </c>
      <c r="C147" s="4" t="s">
        <v>100</v>
      </c>
      <c r="D147" s="4" t="s">
        <v>51</v>
      </c>
      <c r="E147" t="s">
        <v>20</v>
      </c>
      <c r="F147" t="s">
        <v>14</v>
      </c>
      <c r="G147" s="1">
        <v>224600</v>
      </c>
      <c r="H147" s="1">
        <v>91100</v>
      </c>
      <c r="I147" s="1">
        <v>133500</v>
      </c>
      <c r="J147" s="5">
        <v>0.40560997328584147</v>
      </c>
      <c r="K147" s="6">
        <f t="shared" si="6"/>
        <v>8984000</v>
      </c>
      <c r="L147" s="7">
        <f t="shared" si="7"/>
        <v>13476000</v>
      </c>
      <c r="M147" s="6">
        <f>G147*(INDEX('Cost &amp; Revenue'!$L$3:$L$8,MATCH(Data!$E147,'Cost &amp; Revenue'!$K$3:$K$8,0)))</f>
        <v>22460000</v>
      </c>
      <c r="N147" s="164">
        <f t="shared" si="8"/>
        <v>1366500</v>
      </c>
      <c r="O147" s="6">
        <f>H147*INDEX('Cost &amp; Revenue'!$M$3:$M$8,MATCH(Data!$E147,'Cost &amp; Revenue'!$K$3:$K$8,0))</f>
        <v>6832500</v>
      </c>
    </row>
    <row r="148" spans="1:15" x14ac:dyDescent="0.25">
      <c r="A148" s="4">
        <v>2023</v>
      </c>
      <c r="B148" s="4" t="s">
        <v>30</v>
      </c>
      <c r="C148" s="4" t="s">
        <v>98</v>
      </c>
      <c r="D148" s="4" t="s">
        <v>42</v>
      </c>
      <c r="E148" t="s">
        <v>22</v>
      </c>
      <c r="F148" t="s">
        <v>5</v>
      </c>
      <c r="G148" s="1">
        <v>736500</v>
      </c>
      <c r="H148" s="1">
        <v>668000</v>
      </c>
      <c r="I148" s="1">
        <v>68500</v>
      </c>
      <c r="J148" s="5">
        <v>0.90699253224711474</v>
      </c>
      <c r="K148" s="6">
        <f t="shared" si="6"/>
        <v>29460000</v>
      </c>
      <c r="L148" s="7">
        <f t="shared" si="7"/>
        <v>44190000</v>
      </c>
      <c r="M148" s="6">
        <f>G148*(INDEX('Cost &amp; Revenue'!$L$3:$L$8,MATCH(Data!$E148,'Cost &amp; Revenue'!$K$3:$K$8,0)))</f>
        <v>73650000</v>
      </c>
      <c r="N148" s="164">
        <f t="shared" si="8"/>
        <v>9352000</v>
      </c>
      <c r="O148" s="6">
        <f>H148*INDEX('Cost &amp; Revenue'!$M$3:$M$8,MATCH(Data!$E148,'Cost &amp; Revenue'!$K$3:$K$8,0))</f>
        <v>46760000</v>
      </c>
    </row>
    <row r="149" spans="1:15" x14ac:dyDescent="0.25">
      <c r="A149" s="4">
        <v>2023</v>
      </c>
      <c r="B149" s="4" t="s">
        <v>30</v>
      </c>
      <c r="C149" s="4" t="s">
        <v>102</v>
      </c>
      <c r="D149" s="4" t="s">
        <v>67</v>
      </c>
      <c r="E149" t="s">
        <v>22</v>
      </c>
      <c r="F149" t="s">
        <v>6</v>
      </c>
      <c r="G149" s="1">
        <v>92300</v>
      </c>
      <c r="H149" s="1">
        <v>75600</v>
      </c>
      <c r="I149" s="1">
        <v>16700</v>
      </c>
      <c r="J149" s="5">
        <v>0.81906825568797403</v>
      </c>
      <c r="K149" s="6">
        <f t="shared" si="6"/>
        <v>3692000</v>
      </c>
      <c r="L149" s="7">
        <f t="shared" si="7"/>
        <v>5538000</v>
      </c>
      <c r="M149" s="6">
        <f>G149*(INDEX('Cost &amp; Revenue'!$L$3:$L$8,MATCH(Data!$E149,'Cost &amp; Revenue'!$K$3:$K$8,0)))</f>
        <v>9230000</v>
      </c>
      <c r="N149" s="164">
        <f t="shared" si="8"/>
        <v>1058400</v>
      </c>
      <c r="O149" s="6">
        <f>H149*INDEX('Cost &amp; Revenue'!$M$3:$M$8,MATCH(Data!$E149,'Cost &amp; Revenue'!$K$3:$K$8,0))</f>
        <v>5292000</v>
      </c>
    </row>
    <row r="150" spans="1:15" x14ac:dyDescent="0.25">
      <c r="A150" s="4">
        <v>2023</v>
      </c>
      <c r="B150" s="4" t="s">
        <v>30</v>
      </c>
      <c r="C150" s="4" t="s">
        <v>99</v>
      </c>
      <c r="D150" s="4" t="s">
        <v>47</v>
      </c>
      <c r="E150" t="s">
        <v>23</v>
      </c>
      <c r="F150" t="s">
        <v>15</v>
      </c>
      <c r="G150" s="1">
        <v>527200</v>
      </c>
      <c r="H150" s="1">
        <v>520000</v>
      </c>
      <c r="I150" s="1">
        <v>7200</v>
      </c>
      <c r="J150" s="5">
        <v>0.98634294385432475</v>
      </c>
      <c r="K150" s="6">
        <f t="shared" si="6"/>
        <v>105440000</v>
      </c>
      <c r="L150" s="7">
        <f t="shared" si="7"/>
        <v>158160000</v>
      </c>
      <c r="M150" s="6">
        <f>G150*(INDEX('Cost &amp; Revenue'!$L$3:$L$8,MATCH(Data!$E150,'Cost &amp; Revenue'!$K$3:$K$8,0)))</f>
        <v>263600000</v>
      </c>
      <c r="N150" s="164">
        <f t="shared" si="8"/>
        <v>48880000</v>
      </c>
      <c r="O150" s="6">
        <f>H150*INDEX('Cost &amp; Revenue'!$M$3:$M$8,MATCH(Data!$E150,'Cost &amp; Revenue'!$K$3:$K$8,0))</f>
        <v>244400000</v>
      </c>
    </row>
    <row r="151" spans="1:15" x14ac:dyDescent="0.25">
      <c r="A151" s="4">
        <v>2023</v>
      </c>
      <c r="B151" s="4" t="s">
        <v>30</v>
      </c>
      <c r="C151" s="4" t="s">
        <v>99</v>
      </c>
      <c r="D151" s="4" t="s">
        <v>49</v>
      </c>
      <c r="E151" t="s">
        <v>23</v>
      </c>
      <c r="F151" t="s">
        <v>16</v>
      </c>
      <c r="G151" s="1">
        <v>124600</v>
      </c>
      <c r="H151">
        <v>0</v>
      </c>
      <c r="I151" s="1">
        <v>124600</v>
      </c>
      <c r="J151" s="5">
        <v>0</v>
      </c>
      <c r="K151" s="6">
        <f t="shared" si="6"/>
        <v>24920000</v>
      </c>
      <c r="L151" s="7">
        <f t="shared" si="7"/>
        <v>37380000</v>
      </c>
      <c r="M151" s="6">
        <f>G151*(INDEX('Cost &amp; Revenue'!$L$3:$L$8,MATCH(Data!$E151,'Cost &amp; Revenue'!$K$3:$K$8,0)))</f>
        <v>62300000</v>
      </c>
      <c r="N151" s="164">
        <f t="shared" si="8"/>
        <v>0</v>
      </c>
      <c r="O151" s="6">
        <f>H151*INDEX('Cost &amp; Revenue'!$M$3:$M$8,MATCH(Data!$E151,'Cost &amp; Revenue'!$K$3:$K$8,0))</f>
        <v>0</v>
      </c>
    </row>
    <row r="152" spans="1:15" x14ac:dyDescent="0.25">
      <c r="A152" s="4">
        <v>2023</v>
      </c>
      <c r="B152" s="4" t="s">
        <v>30</v>
      </c>
      <c r="C152" s="4" t="s">
        <v>100</v>
      </c>
      <c r="D152" s="4" t="s">
        <v>51</v>
      </c>
      <c r="E152" t="s">
        <v>23</v>
      </c>
      <c r="F152" t="s">
        <v>8</v>
      </c>
      <c r="G152" s="1">
        <v>65300</v>
      </c>
      <c r="H152" s="1">
        <v>5800</v>
      </c>
      <c r="I152" s="1">
        <v>59500</v>
      </c>
      <c r="J152" s="5">
        <v>8.8820826952526799E-2</v>
      </c>
      <c r="K152" s="6">
        <f t="shared" si="6"/>
        <v>13060000</v>
      </c>
      <c r="L152" s="7">
        <f t="shared" si="7"/>
        <v>19590000</v>
      </c>
      <c r="M152" s="6">
        <f>G152*(INDEX('Cost &amp; Revenue'!$L$3:$L$8,MATCH(Data!$E152,'Cost &amp; Revenue'!$K$3:$K$8,0)))</f>
        <v>32650000</v>
      </c>
      <c r="N152" s="164">
        <f t="shared" si="8"/>
        <v>545200</v>
      </c>
      <c r="O152" s="6">
        <f>H152*INDEX('Cost &amp; Revenue'!$M$3:$M$8,MATCH(Data!$E152,'Cost &amp; Revenue'!$K$3:$K$8,0))</f>
        <v>2726000</v>
      </c>
    </row>
    <row r="153" spans="1:15" x14ac:dyDescent="0.25">
      <c r="A153" s="4">
        <v>2023</v>
      </c>
      <c r="B153" s="4" t="s">
        <v>31</v>
      </c>
      <c r="C153" s="4" t="s">
        <v>99</v>
      </c>
      <c r="D153" s="4" t="s">
        <v>47</v>
      </c>
      <c r="E153" t="s">
        <v>20</v>
      </c>
      <c r="F153" t="s">
        <v>9</v>
      </c>
      <c r="G153" s="1">
        <v>110100</v>
      </c>
      <c r="H153" s="1">
        <v>6000</v>
      </c>
      <c r="I153" s="1">
        <v>104100</v>
      </c>
      <c r="J153" s="5">
        <v>5.4495912806539509E-2</v>
      </c>
      <c r="K153" s="6">
        <f t="shared" si="6"/>
        <v>4404000</v>
      </c>
      <c r="L153" s="7">
        <f t="shared" si="7"/>
        <v>6606000</v>
      </c>
      <c r="M153" s="6">
        <f>G153*(INDEX('Cost &amp; Revenue'!$L$3:$L$8,MATCH(Data!$E153,'Cost &amp; Revenue'!$K$3:$K$8,0)))</f>
        <v>11010000</v>
      </c>
      <c r="N153" s="164">
        <f t="shared" si="8"/>
        <v>90000</v>
      </c>
      <c r="O153" s="6">
        <f>H153*INDEX('Cost &amp; Revenue'!$M$3:$M$8,MATCH(Data!$E153,'Cost &amp; Revenue'!$K$3:$K$8,0))</f>
        <v>450000</v>
      </c>
    </row>
    <row r="154" spans="1:15" x14ac:dyDescent="0.25">
      <c r="A154" s="4">
        <v>2023</v>
      </c>
      <c r="B154" s="4" t="s">
        <v>31</v>
      </c>
      <c r="C154" s="4" t="s">
        <v>100</v>
      </c>
      <c r="D154" s="4" t="s">
        <v>53</v>
      </c>
      <c r="E154" t="s">
        <v>24</v>
      </c>
      <c r="F154" t="s">
        <v>17</v>
      </c>
      <c r="G154" s="1">
        <v>25500</v>
      </c>
      <c r="H154" s="1">
        <v>22000</v>
      </c>
      <c r="I154" s="1">
        <v>3500</v>
      </c>
      <c r="J154" s="5">
        <v>0.86274509803921573</v>
      </c>
      <c r="K154" s="6">
        <f t="shared" si="6"/>
        <v>91800000</v>
      </c>
      <c r="L154" s="7">
        <f t="shared" si="7"/>
        <v>137700000</v>
      </c>
      <c r="M154" s="6">
        <f>G154*(INDEX('Cost &amp; Revenue'!$L$3:$L$8,MATCH(Data!$E154,'Cost &amp; Revenue'!$K$3:$K$8,0)))</f>
        <v>229500000</v>
      </c>
      <c r="N154" s="164">
        <f t="shared" si="8"/>
        <v>29260000</v>
      </c>
      <c r="O154" s="6">
        <f>H154*INDEX('Cost &amp; Revenue'!$M$3:$M$8,MATCH(Data!$E154,'Cost &amp; Revenue'!$K$3:$K$8,0))</f>
        <v>146300000</v>
      </c>
    </row>
    <row r="155" spans="1:15" x14ac:dyDescent="0.25">
      <c r="A155" s="4">
        <v>2023</v>
      </c>
      <c r="B155" s="4" t="s">
        <v>31</v>
      </c>
      <c r="C155" s="4" t="s">
        <v>98</v>
      </c>
      <c r="D155" s="4" t="s">
        <v>42</v>
      </c>
      <c r="E155" t="s">
        <v>27</v>
      </c>
      <c r="F155" t="s">
        <v>26</v>
      </c>
      <c r="G155" s="1">
        <v>248600</v>
      </c>
      <c r="H155" s="1">
        <v>14000</v>
      </c>
      <c r="I155" s="1">
        <v>234600</v>
      </c>
      <c r="J155" s="5">
        <v>5.6315366049879322E-2</v>
      </c>
      <c r="K155" s="6">
        <f t="shared" si="6"/>
        <v>845240000</v>
      </c>
      <c r="L155" s="7">
        <f t="shared" si="7"/>
        <v>1267860000</v>
      </c>
      <c r="M155" s="6">
        <f>G155*(INDEX('Cost &amp; Revenue'!$L$3:$L$8,MATCH(Data!$E155,'Cost &amp; Revenue'!$K$3:$K$8,0)))</f>
        <v>2113100000</v>
      </c>
      <c r="N155" s="164">
        <f t="shared" si="8"/>
        <v>19740000</v>
      </c>
      <c r="O155" s="6">
        <f>H155*INDEX('Cost &amp; Revenue'!$M$3:$M$8,MATCH(Data!$E155,'Cost &amp; Revenue'!$K$3:$K$8,0))</f>
        <v>98700000</v>
      </c>
    </row>
    <row r="156" spans="1:15" x14ac:dyDescent="0.25">
      <c r="A156" s="4">
        <v>2023</v>
      </c>
      <c r="B156" s="4" t="s">
        <v>31</v>
      </c>
      <c r="C156" s="4" t="s">
        <v>98</v>
      </c>
      <c r="D156" s="4" t="s">
        <v>42</v>
      </c>
      <c r="E156" t="s">
        <v>20</v>
      </c>
      <c r="F156" t="s">
        <v>12</v>
      </c>
      <c r="G156" s="1">
        <v>542700</v>
      </c>
      <c r="H156" s="1">
        <v>44700</v>
      </c>
      <c r="I156" s="1">
        <v>498000</v>
      </c>
      <c r="J156" s="5">
        <v>8.2365948037589828E-2</v>
      </c>
      <c r="K156" s="6">
        <f t="shared" si="6"/>
        <v>21708000</v>
      </c>
      <c r="L156" s="7">
        <f t="shared" si="7"/>
        <v>32562000</v>
      </c>
      <c r="M156" s="6">
        <f>G156*(INDEX('Cost &amp; Revenue'!$L$3:$L$8,MATCH(Data!$E156,'Cost &amp; Revenue'!$K$3:$K$8,0)))</f>
        <v>54270000</v>
      </c>
      <c r="N156" s="164">
        <f t="shared" si="8"/>
        <v>670500</v>
      </c>
      <c r="O156" s="6">
        <f>H156*INDEX('Cost &amp; Revenue'!$M$3:$M$8,MATCH(Data!$E156,'Cost &amp; Revenue'!$K$3:$K$8,0))</f>
        <v>3352500</v>
      </c>
    </row>
    <row r="157" spans="1:15" x14ac:dyDescent="0.25">
      <c r="A157" s="4">
        <v>2023</v>
      </c>
      <c r="B157" s="4" t="s">
        <v>31</v>
      </c>
      <c r="C157" s="4" t="s">
        <v>99</v>
      </c>
      <c r="D157" s="4" t="s">
        <v>49</v>
      </c>
      <c r="E157" t="s">
        <v>20</v>
      </c>
      <c r="F157" t="s">
        <v>2</v>
      </c>
      <c r="G157" s="1">
        <v>1116300</v>
      </c>
      <c r="H157" s="1">
        <v>571400</v>
      </c>
      <c r="I157" s="1">
        <v>544900</v>
      </c>
      <c r="J157" s="5">
        <v>0.51186956911224579</v>
      </c>
      <c r="K157" s="6">
        <f t="shared" si="6"/>
        <v>44652000</v>
      </c>
      <c r="L157" s="7">
        <f t="shared" si="7"/>
        <v>66978000</v>
      </c>
      <c r="M157" s="6">
        <f>G157*(INDEX('Cost &amp; Revenue'!$L$3:$L$8,MATCH(Data!$E157,'Cost &amp; Revenue'!$K$3:$K$8,0)))</f>
        <v>111630000</v>
      </c>
      <c r="N157" s="164">
        <f t="shared" si="8"/>
        <v>8571000</v>
      </c>
      <c r="O157" s="6">
        <f>H157*INDEX('Cost &amp; Revenue'!$M$3:$M$8,MATCH(Data!$E157,'Cost &amp; Revenue'!$K$3:$K$8,0))</f>
        <v>42855000</v>
      </c>
    </row>
    <row r="158" spans="1:15" x14ac:dyDescent="0.25">
      <c r="A158" s="4">
        <v>2023</v>
      </c>
      <c r="B158" s="4" t="s">
        <v>32</v>
      </c>
      <c r="C158" s="4" t="s">
        <v>101</v>
      </c>
      <c r="D158" s="4" t="s">
        <v>60</v>
      </c>
      <c r="E158" t="s">
        <v>21</v>
      </c>
      <c r="F158" t="s">
        <v>3</v>
      </c>
      <c r="G158" s="1">
        <v>656800</v>
      </c>
      <c r="H158" s="1">
        <v>77800</v>
      </c>
      <c r="I158" s="1">
        <v>579000</v>
      </c>
      <c r="J158" s="5">
        <v>0.11845310596833131</v>
      </c>
      <c r="K158" s="6">
        <f t="shared" si="6"/>
        <v>78816000</v>
      </c>
      <c r="L158" s="7">
        <f t="shared" si="7"/>
        <v>118224000</v>
      </c>
      <c r="M158" s="6">
        <f>G158*(INDEX('Cost &amp; Revenue'!$L$3:$L$8,MATCH(Data!$E158,'Cost &amp; Revenue'!$K$3:$K$8,0)))</f>
        <v>197040000</v>
      </c>
      <c r="N158" s="164">
        <f t="shared" si="8"/>
        <v>3890000</v>
      </c>
      <c r="O158" s="6">
        <f>H158*INDEX('Cost &amp; Revenue'!$M$3:$M$8,MATCH(Data!$E158,'Cost &amp; Revenue'!$K$3:$K$8,0))</f>
        <v>19450000</v>
      </c>
    </row>
    <row r="159" spans="1:15" x14ac:dyDescent="0.25">
      <c r="A159" s="4">
        <v>2023</v>
      </c>
      <c r="B159" s="4" t="s">
        <v>32</v>
      </c>
      <c r="C159" s="4" t="s">
        <v>99</v>
      </c>
      <c r="D159" s="4" t="s">
        <v>47</v>
      </c>
      <c r="E159" t="s">
        <v>22</v>
      </c>
      <c r="F159" t="s">
        <v>18</v>
      </c>
      <c r="G159" s="1">
        <v>619000</v>
      </c>
      <c r="H159" s="1">
        <v>604000</v>
      </c>
      <c r="I159" s="1">
        <v>15000</v>
      </c>
      <c r="J159" s="5">
        <v>0.975767366720517</v>
      </c>
      <c r="K159" s="6">
        <f t="shared" si="6"/>
        <v>24760000</v>
      </c>
      <c r="L159" s="7">
        <f t="shared" si="7"/>
        <v>37140000</v>
      </c>
      <c r="M159" s="6">
        <f>G159*(INDEX('Cost &amp; Revenue'!$L$3:$L$8,MATCH(Data!$E159,'Cost &amp; Revenue'!$K$3:$K$8,0)))</f>
        <v>61900000</v>
      </c>
      <c r="N159" s="164">
        <f t="shared" si="8"/>
        <v>8456000</v>
      </c>
      <c r="O159" s="6">
        <f>H159*INDEX('Cost &amp; Revenue'!$M$3:$M$8,MATCH(Data!$E159,'Cost &amp; Revenue'!$K$3:$K$8,0))</f>
        <v>42280000</v>
      </c>
    </row>
    <row r="160" spans="1:15" x14ac:dyDescent="0.25">
      <c r="A160" s="4">
        <v>2023</v>
      </c>
      <c r="B160" s="4" t="s">
        <v>32</v>
      </c>
      <c r="C160" s="4" t="s">
        <v>100</v>
      </c>
      <c r="D160" s="4" t="s">
        <v>55</v>
      </c>
      <c r="E160" t="s">
        <v>22</v>
      </c>
      <c r="F160" t="s">
        <v>13</v>
      </c>
      <c r="G160" s="1">
        <v>223700</v>
      </c>
      <c r="H160" s="1">
        <v>81700</v>
      </c>
      <c r="I160" s="1">
        <v>142000</v>
      </c>
      <c r="J160" s="5">
        <v>0.36522127849798836</v>
      </c>
      <c r="K160" s="6">
        <f t="shared" si="6"/>
        <v>8948000</v>
      </c>
      <c r="L160" s="7">
        <f t="shared" si="7"/>
        <v>13422000</v>
      </c>
      <c r="M160" s="6">
        <f>G160*(INDEX('Cost &amp; Revenue'!$L$3:$L$8,MATCH(Data!$E160,'Cost &amp; Revenue'!$K$3:$K$8,0)))</f>
        <v>22370000</v>
      </c>
      <c r="N160" s="164">
        <f t="shared" si="8"/>
        <v>1143800</v>
      </c>
      <c r="O160" s="6">
        <f>H160*INDEX('Cost &amp; Revenue'!$M$3:$M$8,MATCH(Data!$E160,'Cost &amp; Revenue'!$K$3:$K$8,0))</f>
        <v>5719000</v>
      </c>
    </row>
    <row r="161" spans="1:15" x14ac:dyDescent="0.25">
      <c r="A161" s="4">
        <v>2023</v>
      </c>
      <c r="B161" s="4" t="s">
        <v>32</v>
      </c>
      <c r="C161" s="4" t="s">
        <v>101</v>
      </c>
      <c r="D161" s="4" t="s">
        <v>59</v>
      </c>
      <c r="E161" t="s">
        <v>20</v>
      </c>
      <c r="F161" t="s">
        <v>14</v>
      </c>
      <c r="G161" s="1">
        <v>231000</v>
      </c>
      <c r="H161" s="1">
        <v>87000</v>
      </c>
      <c r="I161" s="1">
        <v>144000</v>
      </c>
      <c r="J161" s="5">
        <v>0.37662337662337664</v>
      </c>
      <c r="K161" s="6">
        <f t="shared" si="6"/>
        <v>9240000</v>
      </c>
      <c r="L161" s="7">
        <f t="shared" si="7"/>
        <v>13860000</v>
      </c>
      <c r="M161" s="6">
        <f>G161*(INDEX('Cost &amp; Revenue'!$L$3:$L$8,MATCH(Data!$E161,'Cost &amp; Revenue'!$K$3:$K$8,0)))</f>
        <v>23100000</v>
      </c>
      <c r="N161" s="164">
        <f t="shared" si="8"/>
        <v>1305000</v>
      </c>
      <c r="O161" s="6">
        <f>H161*INDEX('Cost &amp; Revenue'!$M$3:$M$8,MATCH(Data!$E161,'Cost &amp; Revenue'!$K$3:$K$8,0))</f>
        <v>6525000</v>
      </c>
    </row>
    <row r="162" spans="1:15" x14ac:dyDescent="0.25">
      <c r="A162" s="4">
        <v>2023</v>
      </c>
      <c r="B162" s="4" t="s">
        <v>32</v>
      </c>
      <c r="C162" s="4" t="s">
        <v>101</v>
      </c>
      <c r="D162" s="4" t="s">
        <v>59</v>
      </c>
      <c r="E162" t="s">
        <v>22</v>
      </c>
      <c r="F162" t="s">
        <v>5</v>
      </c>
      <c r="G162" s="1">
        <v>725900</v>
      </c>
      <c r="H162" s="1">
        <v>657400</v>
      </c>
      <c r="I162" s="1">
        <v>68500</v>
      </c>
      <c r="J162" s="5">
        <v>0.90563438490150161</v>
      </c>
      <c r="K162" s="6">
        <f t="shared" si="6"/>
        <v>29036000</v>
      </c>
      <c r="L162" s="7">
        <f t="shared" si="7"/>
        <v>43554000</v>
      </c>
      <c r="M162" s="6">
        <f>G162*(INDEX('Cost &amp; Revenue'!$L$3:$L$8,MATCH(Data!$E162,'Cost &amp; Revenue'!$K$3:$K$8,0)))</f>
        <v>72590000</v>
      </c>
      <c r="N162" s="164">
        <f t="shared" si="8"/>
        <v>9203600</v>
      </c>
      <c r="O162" s="6">
        <f>H162*INDEX('Cost &amp; Revenue'!$M$3:$M$8,MATCH(Data!$E162,'Cost &amp; Revenue'!$K$3:$K$8,0))</f>
        <v>46018000</v>
      </c>
    </row>
    <row r="163" spans="1:15" x14ac:dyDescent="0.25">
      <c r="A163" s="4">
        <v>2023</v>
      </c>
      <c r="B163" s="4" t="s">
        <v>32</v>
      </c>
      <c r="C163" s="4" t="s">
        <v>102</v>
      </c>
      <c r="D163" s="4" t="s">
        <v>67</v>
      </c>
      <c r="E163" t="s">
        <v>22</v>
      </c>
      <c r="F163" t="s">
        <v>6</v>
      </c>
      <c r="G163" s="1">
        <v>86700</v>
      </c>
      <c r="H163" s="1">
        <v>70700</v>
      </c>
      <c r="I163" s="1">
        <v>16000</v>
      </c>
      <c r="J163" s="5">
        <v>0.81545559400230683</v>
      </c>
      <c r="K163" s="6">
        <f t="shared" si="6"/>
        <v>3468000</v>
      </c>
      <c r="L163" s="7">
        <f t="shared" si="7"/>
        <v>5202000</v>
      </c>
      <c r="M163" s="6">
        <f>G163*(INDEX('Cost &amp; Revenue'!$L$3:$L$8,MATCH(Data!$E163,'Cost &amp; Revenue'!$K$3:$K$8,0)))</f>
        <v>8670000</v>
      </c>
      <c r="N163" s="164">
        <f t="shared" si="8"/>
        <v>989800</v>
      </c>
      <c r="O163" s="6">
        <f>H163*INDEX('Cost &amp; Revenue'!$M$3:$M$8,MATCH(Data!$E163,'Cost &amp; Revenue'!$K$3:$K$8,0))</f>
        <v>4949000</v>
      </c>
    </row>
    <row r="164" spans="1:15" x14ac:dyDescent="0.25">
      <c r="A164" s="4">
        <v>2023</v>
      </c>
      <c r="B164" s="4" t="s">
        <v>32</v>
      </c>
      <c r="C164" s="4" t="s">
        <v>99</v>
      </c>
      <c r="D164" s="4" t="s">
        <v>46</v>
      </c>
      <c r="E164" t="s">
        <v>23</v>
      </c>
      <c r="F164" t="s">
        <v>15</v>
      </c>
      <c r="G164" s="1">
        <v>470600</v>
      </c>
      <c r="H164" s="1">
        <v>417000</v>
      </c>
      <c r="I164" s="1">
        <v>53600</v>
      </c>
      <c r="J164" s="5">
        <v>0.88610284742881429</v>
      </c>
      <c r="K164" s="6">
        <f t="shared" si="6"/>
        <v>94120000</v>
      </c>
      <c r="L164" s="7">
        <f t="shared" si="7"/>
        <v>141180000</v>
      </c>
      <c r="M164" s="6">
        <f>G164*(INDEX('Cost &amp; Revenue'!$L$3:$L$8,MATCH(Data!$E164,'Cost &amp; Revenue'!$K$3:$K$8,0)))</f>
        <v>235300000</v>
      </c>
      <c r="N164" s="164">
        <f t="shared" si="8"/>
        <v>39198000</v>
      </c>
      <c r="O164" s="6">
        <f>H164*INDEX('Cost &amp; Revenue'!$M$3:$M$8,MATCH(Data!$E164,'Cost &amp; Revenue'!$K$3:$K$8,0))</f>
        <v>195990000</v>
      </c>
    </row>
    <row r="165" spans="1:15" x14ac:dyDescent="0.25">
      <c r="A165" s="4">
        <v>2023</v>
      </c>
      <c r="B165" s="4" t="s">
        <v>32</v>
      </c>
      <c r="C165" s="4" t="s">
        <v>100</v>
      </c>
      <c r="D165" s="4" t="s">
        <v>52</v>
      </c>
      <c r="E165" t="s">
        <v>23</v>
      </c>
      <c r="F165" t="s">
        <v>16</v>
      </c>
      <c r="G165" s="1">
        <v>126800</v>
      </c>
      <c r="H165">
        <v>0</v>
      </c>
      <c r="I165" s="1">
        <v>126800</v>
      </c>
      <c r="J165" s="5">
        <v>0</v>
      </c>
      <c r="K165" s="6">
        <f t="shared" si="6"/>
        <v>25360000</v>
      </c>
      <c r="L165" s="7">
        <f t="shared" si="7"/>
        <v>38040000</v>
      </c>
      <c r="M165" s="6">
        <f>G165*(INDEX('Cost &amp; Revenue'!$L$3:$L$8,MATCH(Data!$E165,'Cost &amp; Revenue'!$K$3:$K$8,0)))</f>
        <v>63400000</v>
      </c>
      <c r="N165" s="164">
        <f t="shared" si="8"/>
        <v>0</v>
      </c>
      <c r="O165" s="6">
        <f>H165*INDEX('Cost &amp; Revenue'!$M$3:$M$8,MATCH(Data!$E165,'Cost &amp; Revenue'!$K$3:$K$8,0))</f>
        <v>0</v>
      </c>
    </row>
    <row r="166" spans="1:15" x14ac:dyDescent="0.25">
      <c r="A166" s="4">
        <v>2023</v>
      </c>
      <c r="B166" s="4" t="s">
        <v>32</v>
      </c>
      <c r="C166" s="4" t="s">
        <v>101</v>
      </c>
      <c r="D166" s="4" t="s">
        <v>56</v>
      </c>
      <c r="E166" t="s">
        <v>23</v>
      </c>
      <c r="F166" t="s">
        <v>8</v>
      </c>
      <c r="G166" s="1">
        <v>63000</v>
      </c>
      <c r="H166" s="1">
        <v>6400</v>
      </c>
      <c r="I166" s="1">
        <v>56600</v>
      </c>
      <c r="J166" s="5">
        <v>0.10158730158730159</v>
      </c>
      <c r="K166" s="6">
        <f t="shared" si="6"/>
        <v>12600000</v>
      </c>
      <c r="L166" s="7">
        <f t="shared" si="7"/>
        <v>18900000</v>
      </c>
      <c r="M166" s="6">
        <f>G166*(INDEX('Cost &amp; Revenue'!$L$3:$L$8,MATCH(Data!$E166,'Cost &amp; Revenue'!$K$3:$K$8,0)))</f>
        <v>31500000</v>
      </c>
      <c r="N166" s="164">
        <f t="shared" si="8"/>
        <v>601600</v>
      </c>
      <c r="O166" s="6">
        <f>H166*INDEX('Cost &amp; Revenue'!$M$3:$M$8,MATCH(Data!$E166,'Cost &amp; Revenue'!$K$3:$K$8,0))</f>
        <v>3008000</v>
      </c>
    </row>
    <row r="167" spans="1:15" x14ac:dyDescent="0.25">
      <c r="A167" s="4">
        <v>2023</v>
      </c>
      <c r="B167" s="4" t="s">
        <v>32</v>
      </c>
      <c r="C167" s="4" t="s">
        <v>98</v>
      </c>
      <c r="D167" s="4" t="s">
        <v>44</v>
      </c>
      <c r="E167" t="s">
        <v>20</v>
      </c>
      <c r="F167" t="s">
        <v>9</v>
      </c>
      <c r="G167" s="1">
        <v>91800</v>
      </c>
      <c r="H167" s="1">
        <v>4100</v>
      </c>
      <c r="I167" s="1">
        <v>87700</v>
      </c>
      <c r="J167" s="5">
        <v>4.4662309368191724E-2</v>
      </c>
      <c r="K167" s="6">
        <f t="shared" si="6"/>
        <v>3672000</v>
      </c>
      <c r="L167" s="7">
        <f t="shared" si="7"/>
        <v>5508000</v>
      </c>
      <c r="M167" s="6">
        <f>G167*(INDEX('Cost &amp; Revenue'!$L$3:$L$8,MATCH(Data!$E167,'Cost &amp; Revenue'!$K$3:$K$8,0)))</f>
        <v>9180000</v>
      </c>
      <c r="N167" s="164">
        <f t="shared" si="8"/>
        <v>61500</v>
      </c>
      <c r="O167" s="6">
        <f>H167*INDEX('Cost &amp; Revenue'!$M$3:$M$8,MATCH(Data!$E167,'Cost &amp; Revenue'!$K$3:$K$8,0))</f>
        <v>307500</v>
      </c>
    </row>
    <row r="168" spans="1:15" x14ac:dyDescent="0.25">
      <c r="A168" s="4">
        <v>2023</v>
      </c>
      <c r="B168" s="4" t="s">
        <v>32</v>
      </c>
      <c r="C168" s="4" t="s">
        <v>100</v>
      </c>
      <c r="D168" s="4" t="s">
        <v>51</v>
      </c>
      <c r="E168" t="s">
        <v>24</v>
      </c>
      <c r="F168" t="s">
        <v>17</v>
      </c>
      <c r="G168" s="1">
        <v>23900</v>
      </c>
      <c r="H168" s="1">
        <v>19400</v>
      </c>
      <c r="I168" s="1">
        <v>4500</v>
      </c>
      <c r="J168" s="5">
        <v>0.81171548117154813</v>
      </c>
      <c r="K168" s="6">
        <f t="shared" si="6"/>
        <v>86040000</v>
      </c>
      <c r="L168" s="7">
        <f t="shared" si="7"/>
        <v>129060000</v>
      </c>
      <c r="M168" s="6">
        <f>G168*(INDEX('Cost &amp; Revenue'!$L$3:$L$8,MATCH(Data!$E168,'Cost &amp; Revenue'!$K$3:$K$8,0)))</f>
        <v>215100000</v>
      </c>
      <c r="N168" s="164">
        <f t="shared" si="8"/>
        <v>25802000</v>
      </c>
      <c r="O168" s="6">
        <f>H168*INDEX('Cost &amp; Revenue'!$M$3:$M$8,MATCH(Data!$E168,'Cost &amp; Revenue'!$K$3:$K$8,0))</f>
        <v>129010000</v>
      </c>
    </row>
    <row r="169" spans="1:15" x14ac:dyDescent="0.25">
      <c r="A169" s="4">
        <v>2023</v>
      </c>
      <c r="B169" s="4" t="s">
        <v>32</v>
      </c>
      <c r="C169" s="4" t="s">
        <v>102</v>
      </c>
      <c r="D169" s="4" t="s">
        <v>62</v>
      </c>
      <c r="E169" t="s">
        <v>27</v>
      </c>
      <c r="F169" t="s">
        <v>26</v>
      </c>
      <c r="G169" s="1">
        <v>242300</v>
      </c>
      <c r="H169" s="1">
        <v>15300</v>
      </c>
      <c r="I169" s="1">
        <v>227000</v>
      </c>
      <c r="J169" s="5">
        <v>6.3144861741642591E-2</v>
      </c>
      <c r="K169" s="6">
        <f t="shared" si="6"/>
        <v>823820000</v>
      </c>
      <c r="L169" s="7">
        <f t="shared" si="7"/>
        <v>1235730000</v>
      </c>
      <c r="M169" s="6">
        <f>G169*(INDEX('Cost &amp; Revenue'!$L$3:$L$8,MATCH(Data!$E169,'Cost &amp; Revenue'!$K$3:$K$8,0)))</f>
        <v>2059550000</v>
      </c>
      <c r="N169" s="164">
        <f t="shared" si="8"/>
        <v>21573000</v>
      </c>
      <c r="O169" s="6">
        <f>H169*INDEX('Cost &amp; Revenue'!$M$3:$M$8,MATCH(Data!$E169,'Cost &amp; Revenue'!$K$3:$K$8,0))</f>
        <v>107865000</v>
      </c>
    </row>
    <row r="170" spans="1:15" x14ac:dyDescent="0.25">
      <c r="A170" s="4">
        <v>2023</v>
      </c>
      <c r="B170" s="4" t="s">
        <v>33</v>
      </c>
      <c r="C170" s="4" t="s">
        <v>102</v>
      </c>
      <c r="D170" s="4" t="s">
        <v>67</v>
      </c>
      <c r="E170" t="s">
        <v>20</v>
      </c>
      <c r="F170" t="s">
        <v>12</v>
      </c>
      <c r="G170" s="1">
        <v>531500</v>
      </c>
      <c r="H170" s="1">
        <v>36500</v>
      </c>
      <c r="I170" s="1">
        <v>495000</v>
      </c>
      <c r="J170" s="5">
        <v>6.8673565380997184E-2</v>
      </c>
      <c r="K170" s="6">
        <f t="shared" si="6"/>
        <v>21260000</v>
      </c>
      <c r="L170" s="7">
        <f t="shared" si="7"/>
        <v>31890000</v>
      </c>
      <c r="M170" s="6">
        <f>G170*(INDEX('Cost &amp; Revenue'!$L$3:$L$8,MATCH(Data!$E170,'Cost &amp; Revenue'!$K$3:$K$8,0)))</f>
        <v>53150000</v>
      </c>
      <c r="N170" s="164">
        <f t="shared" si="8"/>
        <v>547500</v>
      </c>
      <c r="O170" s="6">
        <f>H170*INDEX('Cost &amp; Revenue'!$M$3:$M$8,MATCH(Data!$E170,'Cost &amp; Revenue'!$K$3:$K$8,0))</f>
        <v>2737500</v>
      </c>
    </row>
    <row r="171" spans="1:15" x14ac:dyDescent="0.25">
      <c r="A171" s="4">
        <v>2023</v>
      </c>
      <c r="B171" s="4" t="s">
        <v>33</v>
      </c>
      <c r="C171" s="4" t="s">
        <v>99</v>
      </c>
      <c r="D171" s="4" t="s">
        <v>49</v>
      </c>
      <c r="E171" t="s">
        <v>20</v>
      </c>
      <c r="F171" t="s">
        <v>2</v>
      </c>
      <c r="G171" s="1">
        <v>1098600</v>
      </c>
      <c r="H171" s="1">
        <v>540500</v>
      </c>
      <c r="I171" s="1">
        <v>558100</v>
      </c>
      <c r="J171" s="5">
        <v>0.49198980520662661</v>
      </c>
      <c r="K171" s="6">
        <f t="shared" si="6"/>
        <v>43944000</v>
      </c>
      <c r="L171" s="7">
        <f t="shared" si="7"/>
        <v>65916000</v>
      </c>
      <c r="M171" s="6">
        <f>G171*(INDEX('Cost &amp; Revenue'!$L$3:$L$8,MATCH(Data!$E171,'Cost &amp; Revenue'!$K$3:$K$8,0)))</f>
        <v>109860000</v>
      </c>
      <c r="N171" s="164">
        <f t="shared" si="8"/>
        <v>8107500</v>
      </c>
      <c r="O171" s="6">
        <f>H171*INDEX('Cost &amp; Revenue'!$M$3:$M$8,MATCH(Data!$E171,'Cost &amp; Revenue'!$K$3:$K$8,0))</f>
        <v>40537500</v>
      </c>
    </row>
    <row r="172" spans="1:15" x14ac:dyDescent="0.25">
      <c r="A172" s="4">
        <v>2023</v>
      </c>
      <c r="B172" s="4" t="s">
        <v>33</v>
      </c>
      <c r="C172" s="4" t="s">
        <v>100</v>
      </c>
      <c r="D172" s="4" t="s">
        <v>51</v>
      </c>
      <c r="E172" t="s">
        <v>21</v>
      </c>
      <c r="F172" t="s">
        <v>3</v>
      </c>
      <c r="G172" s="1">
        <v>674800</v>
      </c>
      <c r="H172" s="1">
        <v>86000</v>
      </c>
      <c r="I172" s="1">
        <v>588800</v>
      </c>
      <c r="J172" s="5">
        <v>0.12744516893894486</v>
      </c>
      <c r="K172" s="6">
        <f t="shared" si="6"/>
        <v>80976000</v>
      </c>
      <c r="L172" s="7">
        <f t="shared" si="7"/>
        <v>121464000</v>
      </c>
      <c r="M172" s="6">
        <f>G172*(INDEX('Cost &amp; Revenue'!$L$3:$L$8,MATCH(Data!$E172,'Cost &amp; Revenue'!$K$3:$K$8,0)))</f>
        <v>202440000</v>
      </c>
      <c r="N172" s="164">
        <f t="shared" si="8"/>
        <v>4300000</v>
      </c>
      <c r="O172" s="6">
        <f>H172*INDEX('Cost &amp; Revenue'!$M$3:$M$8,MATCH(Data!$E172,'Cost &amp; Revenue'!$K$3:$K$8,0))</f>
        <v>21500000</v>
      </c>
    </row>
    <row r="173" spans="1:15" x14ac:dyDescent="0.25">
      <c r="A173" s="4">
        <v>2023</v>
      </c>
      <c r="B173" s="4" t="s">
        <v>33</v>
      </c>
      <c r="C173" s="4" t="s">
        <v>98</v>
      </c>
      <c r="D173" s="4" t="s">
        <v>41</v>
      </c>
      <c r="E173" t="s">
        <v>22</v>
      </c>
      <c r="F173" t="s">
        <v>18</v>
      </c>
      <c r="G173" s="1">
        <v>492500</v>
      </c>
      <c r="H173" s="1">
        <v>465300</v>
      </c>
      <c r="I173" s="1">
        <v>27200</v>
      </c>
      <c r="J173" s="5">
        <v>0.94477157360406094</v>
      </c>
      <c r="K173" s="6">
        <f t="shared" si="6"/>
        <v>19700000</v>
      </c>
      <c r="L173" s="7">
        <f t="shared" si="7"/>
        <v>29550000</v>
      </c>
      <c r="M173" s="6">
        <f>G173*(INDEX('Cost &amp; Revenue'!$L$3:$L$8,MATCH(Data!$E173,'Cost &amp; Revenue'!$K$3:$K$8,0)))</f>
        <v>49250000</v>
      </c>
      <c r="N173" s="164">
        <f t="shared" si="8"/>
        <v>6514200</v>
      </c>
      <c r="O173" s="6">
        <f>H173*INDEX('Cost &amp; Revenue'!$M$3:$M$8,MATCH(Data!$E173,'Cost &amp; Revenue'!$K$3:$K$8,0))</f>
        <v>32571000</v>
      </c>
    </row>
    <row r="174" spans="1:15" x14ac:dyDescent="0.25">
      <c r="A174" s="4">
        <v>2023</v>
      </c>
      <c r="B174" s="4" t="s">
        <v>34</v>
      </c>
      <c r="C174" s="4" t="s">
        <v>101</v>
      </c>
      <c r="D174" s="4" t="s">
        <v>61</v>
      </c>
      <c r="E174" t="s">
        <v>22</v>
      </c>
      <c r="F174" t="s">
        <v>13</v>
      </c>
      <c r="G174" s="1">
        <v>239300</v>
      </c>
      <c r="H174" s="1">
        <v>90000</v>
      </c>
      <c r="I174" s="1">
        <v>149300</v>
      </c>
      <c r="J174" s="5">
        <v>0.37609694943585459</v>
      </c>
      <c r="K174" s="6">
        <f t="shared" si="6"/>
        <v>9572000</v>
      </c>
      <c r="L174" s="7">
        <f t="shared" si="7"/>
        <v>14358000</v>
      </c>
      <c r="M174" s="6">
        <f>G174*(INDEX('Cost &amp; Revenue'!$L$3:$L$8,MATCH(Data!$E174,'Cost &amp; Revenue'!$K$3:$K$8,0)))</f>
        <v>23930000</v>
      </c>
      <c r="N174" s="164">
        <f t="shared" si="8"/>
        <v>1260000</v>
      </c>
      <c r="O174" s="6">
        <f>H174*INDEX('Cost &amp; Revenue'!$M$3:$M$8,MATCH(Data!$E174,'Cost &amp; Revenue'!$K$3:$K$8,0))</f>
        <v>6300000</v>
      </c>
    </row>
    <row r="175" spans="1:15" x14ac:dyDescent="0.25">
      <c r="A175" s="4">
        <v>2023</v>
      </c>
      <c r="B175" s="4" t="s">
        <v>34</v>
      </c>
      <c r="C175" s="4" t="s">
        <v>98</v>
      </c>
      <c r="D175" s="4" t="s">
        <v>43</v>
      </c>
      <c r="E175" t="s">
        <v>20</v>
      </c>
      <c r="F175" t="s">
        <v>14</v>
      </c>
      <c r="G175" s="1">
        <v>199500</v>
      </c>
      <c r="H175" s="1">
        <v>101000</v>
      </c>
      <c r="I175" s="1">
        <v>98500</v>
      </c>
      <c r="J175" s="5">
        <v>0.50626566416040097</v>
      </c>
      <c r="K175" s="6">
        <f t="shared" si="6"/>
        <v>7980000</v>
      </c>
      <c r="L175" s="7">
        <f t="shared" si="7"/>
        <v>11970000</v>
      </c>
      <c r="M175" s="6">
        <f>G175*(INDEX('Cost &amp; Revenue'!$L$3:$L$8,MATCH(Data!$E175,'Cost &amp; Revenue'!$K$3:$K$8,0)))</f>
        <v>19950000</v>
      </c>
      <c r="N175" s="164">
        <f t="shared" si="8"/>
        <v>1515000</v>
      </c>
      <c r="O175" s="6">
        <f>H175*INDEX('Cost &amp; Revenue'!$M$3:$M$8,MATCH(Data!$E175,'Cost &amp; Revenue'!$K$3:$K$8,0))</f>
        <v>7575000</v>
      </c>
    </row>
    <row r="176" spans="1:15" x14ac:dyDescent="0.25">
      <c r="A176" s="4">
        <v>2023</v>
      </c>
      <c r="B176" s="4" t="s">
        <v>34</v>
      </c>
      <c r="C176" s="4" t="s">
        <v>98</v>
      </c>
      <c r="D176" s="4" t="s">
        <v>45</v>
      </c>
      <c r="E176" t="s">
        <v>22</v>
      </c>
      <c r="F176" t="s">
        <v>5</v>
      </c>
      <c r="G176" s="1">
        <v>818300</v>
      </c>
      <c r="H176" s="1">
        <v>749100</v>
      </c>
      <c r="I176" s="1">
        <v>69200</v>
      </c>
      <c r="J176" s="5">
        <v>0.91543443724795304</v>
      </c>
      <c r="K176" s="6">
        <f t="shared" si="6"/>
        <v>32732000</v>
      </c>
      <c r="L176" s="7">
        <f t="shared" si="7"/>
        <v>49098000</v>
      </c>
      <c r="M176" s="6">
        <f>G176*(INDEX('Cost &amp; Revenue'!$L$3:$L$8,MATCH(Data!$E176,'Cost &amp; Revenue'!$K$3:$K$8,0)))</f>
        <v>81830000</v>
      </c>
      <c r="N176" s="164">
        <f t="shared" si="8"/>
        <v>10487400</v>
      </c>
      <c r="O176" s="6">
        <f>H176*INDEX('Cost &amp; Revenue'!$M$3:$M$8,MATCH(Data!$E176,'Cost &amp; Revenue'!$K$3:$K$8,0))</f>
        <v>52437000</v>
      </c>
    </row>
    <row r="177" spans="1:15" x14ac:dyDescent="0.25">
      <c r="A177" s="4">
        <v>2023</v>
      </c>
      <c r="B177" s="4" t="s">
        <v>34</v>
      </c>
      <c r="C177" s="4" t="s">
        <v>99</v>
      </c>
      <c r="D177" s="4" t="s">
        <v>65</v>
      </c>
      <c r="E177" t="s">
        <v>22</v>
      </c>
      <c r="F177" t="s">
        <v>6</v>
      </c>
      <c r="G177" s="1">
        <v>89400</v>
      </c>
      <c r="H177" s="1">
        <v>74700</v>
      </c>
      <c r="I177" s="1">
        <v>14700</v>
      </c>
      <c r="J177" s="5">
        <v>0.83557046979865768</v>
      </c>
      <c r="K177" s="6">
        <f t="shared" si="6"/>
        <v>3576000</v>
      </c>
      <c r="L177" s="7">
        <f t="shared" si="7"/>
        <v>5364000</v>
      </c>
      <c r="M177" s="6">
        <f>G177*(INDEX('Cost &amp; Revenue'!$L$3:$L$8,MATCH(Data!$E177,'Cost &amp; Revenue'!$K$3:$K$8,0)))</f>
        <v>8940000</v>
      </c>
      <c r="N177" s="164">
        <f t="shared" si="8"/>
        <v>1045800</v>
      </c>
      <c r="O177" s="6">
        <f>H177*INDEX('Cost &amp; Revenue'!$M$3:$M$8,MATCH(Data!$E177,'Cost &amp; Revenue'!$K$3:$K$8,0))</f>
        <v>5229000</v>
      </c>
    </row>
    <row r="178" spans="1:15" x14ac:dyDescent="0.25">
      <c r="A178" s="4">
        <v>2023</v>
      </c>
      <c r="B178" s="4" t="s">
        <v>34</v>
      </c>
      <c r="C178" s="4" t="s">
        <v>102</v>
      </c>
      <c r="D178" s="4" t="s">
        <v>64</v>
      </c>
      <c r="E178" t="s">
        <v>23</v>
      </c>
      <c r="F178" t="s">
        <v>15</v>
      </c>
      <c r="G178" s="1">
        <v>382400</v>
      </c>
      <c r="H178" s="1">
        <v>298900</v>
      </c>
      <c r="I178" s="1">
        <v>83500</v>
      </c>
      <c r="J178" s="5">
        <v>0.78164225941422594</v>
      </c>
      <c r="K178" s="6">
        <f t="shared" si="6"/>
        <v>76480000</v>
      </c>
      <c r="L178" s="7">
        <f t="shared" si="7"/>
        <v>114720000</v>
      </c>
      <c r="M178" s="6">
        <f>G178*(INDEX('Cost &amp; Revenue'!$L$3:$L$8,MATCH(Data!$E178,'Cost &amp; Revenue'!$K$3:$K$8,0)))</f>
        <v>191200000</v>
      </c>
      <c r="N178" s="164">
        <f t="shared" si="8"/>
        <v>28096600</v>
      </c>
      <c r="O178" s="6">
        <f>H178*INDEX('Cost &amp; Revenue'!$M$3:$M$8,MATCH(Data!$E178,'Cost &amp; Revenue'!$K$3:$K$8,0))</f>
        <v>140483000</v>
      </c>
    </row>
    <row r="179" spans="1:15" x14ac:dyDescent="0.25">
      <c r="A179" s="4">
        <v>2023</v>
      </c>
      <c r="B179" s="4" t="s">
        <v>34</v>
      </c>
      <c r="C179" s="4" t="s">
        <v>98</v>
      </c>
      <c r="D179" s="4" t="s">
        <v>45</v>
      </c>
      <c r="E179" t="s">
        <v>23</v>
      </c>
      <c r="F179" t="s">
        <v>16</v>
      </c>
      <c r="G179" s="1">
        <v>98300</v>
      </c>
      <c r="H179">
        <v>0</v>
      </c>
      <c r="I179" s="1">
        <v>98300</v>
      </c>
      <c r="J179" s="5">
        <v>0</v>
      </c>
      <c r="K179" s="6">
        <f t="shared" si="6"/>
        <v>19660000</v>
      </c>
      <c r="L179" s="7">
        <f t="shared" si="7"/>
        <v>29490000</v>
      </c>
      <c r="M179" s="6">
        <f>G179*(INDEX('Cost &amp; Revenue'!$L$3:$L$8,MATCH(Data!$E179,'Cost &amp; Revenue'!$K$3:$K$8,0)))</f>
        <v>49150000</v>
      </c>
      <c r="N179" s="164">
        <f t="shared" si="8"/>
        <v>0</v>
      </c>
      <c r="O179" s="6">
        <f>H179*INDEX('Cost &amp; Revenue'!$M$3:$M$8,MATCH(Data!$E179,'Cost &amp; Revenue'!$K$3:$K$8,0))</f>
        <v>0</v>
      </c>
    </row>
    <row r="180" spans="1:15" x14ac:dyDescent="0.25">
      <c r="A180" s="4">
        <v>2023</v>
      </c>
      <c r="B180" s="4" t="s">
        <v>34</v>
      </c>
      <c r="C180" s="4" t="s">
        <v>98</v>
      </c>
      <c r="D180" s="4" t="s">
        <v>41</v>
      </c>
      <c r="E180" t="s">
        <v>23</v>
      </c>
      <c r="F180" t="s">
        <v>8</v>
      </c>
      <c r="G180" s="1">
        <v>62600</v>
      </c>
      <c r="H180" s="1">
        <v>3800</v>
      </c>
      <c r="I180" s="1">
        <v>58800</v>
      </c>
      <c r="J180" s="5">
        <v>6.070287539936102E-2</v>
      </c>
      <c r="K180" s="6">
        <f t="shared" si="6"/>
        <v>12520000</v>
      </c>
      <c r="L180" s="7">
        <f t="shared" si="7"/>
        <v>18780000</v>
      </c>
      <c r="M180" s="6">
        <f>G180*(INDEX('Cost &amp; Revenue'!$L$3:$L$8,MATCH(Data!$E180,'Cost &amp; Revenue'!$K$3:$K$8,0)))</f>
        <v>31300000</v>
      </c>
      <c r="N180" s="164">
        <f t="shared" si="8"/>
        <v>357200</v>
      </c>
      <c r="O180" s="6">
        <f>H180*INDEX('Cost &amp; Revenue'!$M$3:$M$8,MATCH(Data!$E180,'Cost &amp; Revenue'!$K$3:$K$8,0))</f>
        <v>1786000</v>
      </c>
    </row>
    <row r="181" spans="1:15" x14ac:dyDescent="0.25">
      <c r="A181" s="4">
        <v>2023</v>
      </c>
      <c r="B181" s="4" t="s">
        <v>34</v>
      </c>
      <c r="C181" s="4" t="s">
        <v>100</v>
      </c>
      <c r="D181" s="4" t="s">
        <v>55</v>
      </c>
      <c r="E181" t="s">
        <v>20</v>
      </c>
      <c r="F181" t="s">
        <v>9</v>
      </c>
      <c r="G181" s="1">
        <v>89000</v>
      </c>
      <c r="H181" s="3">
        <v>4000</v>
      </c>
      <c r="I181" s="1">
        <v>85000</v>
      </c>
      <c r="J181" s="5">
        <v>4.49438202247191E-2</v>
      </c>
      <c r="K181" s="6">
        <f t="shared" si="6"/>
        <v>3560000</v>
      </c>
      <c r="L181" s="7">
        <f t="shared" si="7"/>
        <v>5340000</v>
      </c>
      <c r="M181" s="6">
        <f>G181*(INDEX('Cost &amp; Revenue'!$L$3:$L$8,MATCH(Data!$E181,'Cost &amp; Revenue'!$K$3:$K$8,0)))</f>
        <v>8900000</v>
      </c>
      <c r="N181" s="164">
        <f t="shared" si="8"/>
        <v>60000</v>
      </c>
      <c r="O181" s="6">
        <f>H181*INDEX('Cost &amp; Revenue'!$M$3:$M$8,MATCH(Data!$E181,'Cost &amp; Revenue'!$K$3:$K$8,0))</f>
        <v>300000</v>
      </c>
    </row>
    <row r="182" spans="1:15" x14ac:dyDescent="0.25">
      <c r="A182" s="4">
        <v>2023</v>
      </c>
      <c r="B182" s="4" t="s">
        <v>35</v>
      </c>
      <c r="C182" s="4" t="s">
        <v>98</v>
      </c>
      <c r="D182" s="4" t="s">
        <v>41</v>
      </c>
      <c r="E182" t="s">
        <v>24</v>
      </c>
      <c r="F182" t="s">
        <v>17</v>
      </c>
      <c r="G182" s="1">
        <v>16800</v>
      </c>
      <c r="H182" s="1">
        <v>10800</v>
      </c>
      <c r="I182" s="1">
        <v>6000</v>
      </c>
      <c r="J182" s="5">
        <v>0.6428571428571429</v>
      </c>
      <c r="K182" s="6">
        <f t="shared" si="6"/>
        <v>60480000</v>
      </c>
      <c r="L182" s="7">
        <f t="shared" si="7"/>
        <v>90720000</v>
      </c>
      <c r="M182" s="6">
        <f>G182*(INDEX('Cost &amp; Revenue'!$L$3:$L$8,MATCH(Data!$E182,'Cost &amp; Revenue'!$K$3:$K$8,0)))</f>
        <v>151200000</v>
      </c>
      <c r="N182" s="164">
        <f t="shared" si="8"/>
        <v>14364000</v>
      </c>
      <c r="O182" s="6">
        <f>H182*INDEX('Cost &amp; Revenue'!$M$3:$M$8,MATCH(Data!$E182,'Cost &amp; Revenue'!$K$3:$K$8,0))</f>
        <v>71820000</v>
      </c>
    </row>
    <row r="183" spans="1:15" x14ac:dyDescent="0.25">
      <c r="A183" s="4">
        <v>2023</v>
      </c>
      <c r="B183" s="4" t="s">
        <v>35</v>
      </c>
      <c r="C183" s="4" t="s">
        <v>100</v>
      </c>
      <c r="D183" s="4" t="s">
        <v>54</v>
      </c>
      <c r="E183" t="s">
        <v>27</v>
      </c>
      <c r="F183" t="s">
        <v>26</v>
      </c>
      <c r="G183" s="1">
        <v>225200</v>
      </c>
      <c r="H183" s="1">
        <v>8800</v>
      </c>
      <c r="I183" s="1">
        <v>216400</v>
      </c>
      <c r="J183" s="5">
        <v>3.9076376554174071E-2</v>
      </c>
      <c r="K183" s="6">
        <f t="shared" si="6"/>
        <v>765680000</v>
      </c>
      <c r="L183" s="7">
        <f t="shared" si="7"/>
        <v>1148520000</v>
      </c>
      <c r="M183" s="6">
        <f>G183*(INDEX('Cost &amp; Revenue'!$L$3:$L$8,MATCH(Data!$E183,'Cost &amp; Revenue'!$K$3:$K$8,0)))</f>
        <v>1914200000</v>
      </c>
      <c r="N183" s="164">
        <f t="shared" si="8"/>
        <v>12408000</v>
      </c>
      <c r="O183" s="6">
        <f>H183*INDEX('Cost &amp; Revenue'!$M$3:$M$8,MATCH(Data!$E183,'Cost &amp; Revenue'!$K$3:$K$8,0))</f>
        <v>62040000</v>
      </c>
    </row>
    <row r="184" spans="1:15" x14ac:dyDescent="0.25">
      <c r="A184" s="4">
        <v>2023</v>
      </c>
      <c r="B184" s="4" t="s">
        <v>35</v>
      </c>
      <c r="C184" s="4" t="s">
        <v>99</v>
      </c>
      <c r="D184" s="4" t="s">
        <v>65</v>
      </c>
      <c r="E184" t="s">
        <v>20</v>
      </c>
      <c r="F184" t="s">
        <v>12</v>
      </c>
      <c r="G184" s="1">
        <v>531100</v>
      </c>
      <c r="H184" s="1">
        <v>31100</v>
      </c>
      <c r="I184" s="1">
        <v>500000</v>
      </c>
      <c r="J184" s="5">
        <v>5.8557710412351721E-2</v>
      </c>
      <c r="K184" s="6">
        <f t="shared" si="6"/>
        <v>21244000</v>
      </c>
      <c r="L184" s="7">
        <f t="shared" si="7"/>
        <v>31866000</v>
      </c>
      <c r="M184" s="6">
        <f>G184*(INDEX('Cost &amp; Revenue'!$L$3:$L$8,MATCH(Data!$E184,'Cost &amp; Revenue'!$K$3:$K$8,0)))</f>
        <v>53110000</v>
      </c>
      <c r="N184" s="164">
        <f t="shared" si="8"/>
        <v>466500</v>
      </c>
      <c r="O184" s="6">
        <f>H184*INDEX('Cost &amp; Revenue'!$M$3:$M$8,MATCH(Data!$E184,'Cost &amp; Revenue'!$K$3:$K$8,0))</f>
        <v>2332500</v>
      </c>
    </row>
    <row r="185" spans="1:15" x14ac:dyDescent="0.25">
      <c r="A185" s="4">
        <v>2023</v>
      </c>
      <c r="B185" s="4" t="s">
        <v>35</v>
      </c>
      <c r="C185" s="4" t="s">
        <v>102</v>
      </c>
      <c r="D185" s="4" t="s">
        <v>62</v>
      </c>
      <c r="E185" t="s">
        <v>20</v>
      </c>
      <c r="F185" t="s">
        <v>2</v>
      </c>
      <c r="G185" s="1">
        <v>1132100</v>
      </c>
      <c r="H185" s="1">
        <v>519900</v>
      </c>
      <c r="I185" s="1">
        <v>612200</v>
      </c>
      <c r="J185" s="5">
        <v>0.459235049907252</v>
      </c>
      <c r="K185" s="6">
        <f t="shared" si="6"/>
        <v>45284000</v>
      </c>
      <c r="L185" s="7">
        <f t="shared" si="7"/>
        <v>67926000</v>
      </c>
      <c r="M185" s="6">
        <f>G185*(INDEX('Cost &amp; Revenue'!$L$3:$L$8,MATCH(Data!$E185,'Cost &amp; Revenue'!$K$3:$K$8,0)))</f>
        <v>113210000</v>
      </c>
      <c r="N185" s="164">
        <f t="shared" si="8"/>
        <v>7798500</v>
      </c>
      <c r="O185" s="6">
        <f>H185*INDEX('Cost &amp; Revenue'!$M$3:$M$8,MATCH(Data!$E185,'Cost &amp; Revenue'!$K$3:$K$8,0))</f>
        <v>38992500</v>
      </c>
    </row>
    <row r="186" spans="1:15" x14ac:dyDescent="0.25">
      <c r="A186" s="4">
        <v>2023</v>
      </c>
      <c r="B186" s="4" t="s">
        <v>35</v>
      </c>
      <c r="C186" s="4" t="s">
        <v>98</v>
      </c>
      <c r="D186" s="4" t="s">
        <v>45</v>
      </c>
      <c r="E186" t="s">
        <v>21</v>
      </c>
      <c r="F186" t="s">
        <v>3</v>
      </c>
      <c r="G186" s="1">
        <v>683100</v>
      </c>
      <c r="H186" s="1">
        <v>74100</v>
      </c>
      <c r="I186" s="1">
        <v>609000</v>
      </c>
      <c r="J186" s="5">
        <v>0.10847606499780413</v>
      </c>
      <c r="K186" s="6">
        <f t="shared" si="6"/>
        <v>81972000</v>
      </c>
      <c r="L186" s="7">
        <f t="shared" si="7"/>
        <v>122958000</v>
      </c>
      <c r="M186" s="6">
        <f>G186*(INDEX('Cost &amp; Revenue'!$L$3:$L$8,MATCH(Data!$E186,'Cost &amp; Revenue'!$K$3:$K$8,0)))</f>
        <v>204930000</v>
      </c>
      <c r="N186" s="164">
        <f t="shared" si="8"/>
        <v>3705000</v>
      </c>
      <c r="O186" s="6">
        <f>H186*INDEX('Cost &amp; Revenue'!$M$3:$M$8,MATCH(Data!$E186,'Cost &amp; Revenue'!$K$3:$K$8,0))</f>
        <v>18525000</v>
      </c>
    </row>
    <row r="187" spans="1:15" x14ac:dyDescent="0.25">
      <c r="A187" s="4">
        <v>2023</v>
      </c>
      <c r="B187" s="4" t="s">
        <v>35</v>
      </c>
      <c r="C187" s="4" t="s">
        <v>102</v>
      </c>
      <c r="D187" s="4" t="s">
        <v>67</v>
      </c>
      <c r="E187" t="s">
        <v>22</v>
      </c>
      <c r="F187" t="s">
        <v>18</v>
      </c>
      <c r="G187" s="1">
        <v>509000</v>
      </c>
      <c r="H187" s="1">
        <v>471000</v>
      </c>
      <c r="I187" s="1">
        <v>38000</v>
      </c>
      <c r="J187" s="5">
        <v>0.92534381139489197</v>
      </c>
      <c r="K187" s="6">
        <f t="shared" si="6"/>
        <v>20360000</v>
      </c>
      <c r="L187" s="7">
        <f t="shared" si="7"/>
        <v>30540000</v>
      </c>
      <c r="M187" s="6">
        <f>G187*(INDEX('Cost &amp; Revenue'!$L$3:$L$8,MATCH(Data!$E187,'Cost &amp; Revenue'!$K$3:$K$8,0)))</f>
        <v>50900000</v>
      </c>
      <c r="N187" s="164">
        <f t="shared" si="8"/>
        <v>6594000</v>
      </c>
      <c r="O187" s="6">
        <f>H187*INDEX('Cost &amp; Revenue'!$M$3:$M$8,MATCH(Data!$E187,'Cost &amp; Revenue'!$K$3:$K$8,0))</f>
        <v>32970000</v>
      </c>
    </row>
    <row r="188" spans="1:15" x14ac:dyDescent="0.25">
      <c r="A188" s="4">
        <v>2023</v>
      </c>
      <c r="B188" s="4" t="s">
        <v>36</v>
      </c>
      <c r="C188" s="4" t="s">
        <v>100</v>
      </c>
      <c r="D188" s="4" t="s">
        <v>53</v>
      </c>
      <c r="E188" t="s">
        <v>22</v>
      </c>
      <c r="F188" t="s">
        <v>13</v>
      </c>
      <c r="G188" s="1">
        <v>222300</v>
      </c>
      <c r="H188" s="1">
        <v>73700</v>
      </c>
      <c r="I188" s="1">
        <v>148600</v>
      </c>
      <c r="J188" s="5">
        <v>0.3315339631129105</v>
      </c>
      <c r="K188" s="6">
        <f t="shared" si="6"/>
        <v>8892000</v>
      </c>
      <c r="L188" s="7">
        <f t="shared" si="7"/>
        <v>13338000</v>
      </c>
      <c r="M188" s="6">
        <f>G188*(INDEX('Cost &amp; Revenue'!$L$3:$L$8,MATCH(Data!$E188,'Cost &amp; Revenue'!$K$3:$K$8,0)))</f>
        <v>22230000</v>
      </c>
      <c r="N188" s="164">
        <f t="shared" si="8"/>
        <v>1031800</v>
      </c>
      <c r="O188" s="6">
        <f>H188*INDEX('Cost &amp; Revenue'!$M$3:$M$8,MATCH(Data!$E188,'Cost &amp; Revenue'!$K$3:$K$8,0))</f>
        <v>5159000</v>
      </c>
    </row>
    <row r="189" spans="1:15" x14ac:dyDescent="0.25">
      <c r="A189" s="4">
        <v>2023</v>
      </c>
      <c r="B189" s="4" t="s">
        <v>36</v>
      </c>
      <c r="C189" s="4" t="s">
        <v>100</v>
      </c>
      <c r="D189" s="4" t="s">
        <v>55</v>
      </c>
      <c r="E189" t="s">
        <v>20</v>
      </c>
      <c r="F189" t="s">
        <v>14</v>
      </c>
      <c r="G189" s="1">
        <v>227000</v>
      </c>
      <c r="H189" s="1">
        <v>127900</v>
      </c>
      <c r="I189" s="1">
        <v>99100</v>
      </c>
      <c r="J189" s="5">
        <v>0.56343612334801763</v>
      </c>
      <c r="K189" s="6">
        <f t="shared" si="6"/>
        <v>9080000</v>
      </c>
      <c r="L189" s="7">
        <f t="shared" si="7"/>
        <v>13620000</v>
      </c>
      <c r="M189" s="6">
        <f>G189*(INDEX('Cost &amp; Revenue'!$L$3:$L$8,MATCH(Data!$E189,'Cost &amp; Revenue'!$K$3:$K$8,0)))</f>
        <v>22700000</v>
      </c>
      <c r="N189" s="164">
        <f t="shared" si="8"/>
        <v>1918500</v>
      </c>
      <c r="O189" s="6">
        <f>H189*INDEX('Cost &amp; Revenue'!$M$3:$M$8,MATCH(Data!$E189,'Cost &amp; Revenue'!$K$3:$K$8,0))</f>
        <v>9592500</v>
      </c>
    </row>
    <row r="190" spans="1:15" x14ac:dyDescent="0.25">
      <c r="A190" s="4">
        <v>2023</v>
      </c>
      <c r="B190" s="4" t="s">
        <v>36</v>
      </c>
      <c r="C190" s="4" t="s">
        <v>101</v>
      </c>
      <c r="D190" s="4" t="s">
        <v>58</v>
      </c>
      <c r="E190" t="s">
        <v>22</v>
      </c>
      <c r="F190" t="s">
        <v>5</v>
      </c>
      <c r="G190" s="1">
        <v>720200</v>
      </c>
      <c r="H190" s="1">
        <v>649900</v>
      </c>
      <c r="I190" s="1">
        <v>70300</v>
      </c>
      <c r="J190" s="5">
        <v>0.90238822549291864</v>
      </c>
      <c r="K190" s="6">
        <f t="shared" si="6"/>
        <v>28808000</v>
      </c>
      <c r="L190" s="7">
        <f t="shared" si="7"/>
        <v>43212000</v>
      </c>
      <c r="M190" s="6">
        <f>G190*(INDEX('Cost &amp; Revenue'!$L$3:$L$8,MATCH(Data!$E190,'Cost &amp; Revenue'!$K$3:$K$8,0)))</f>
        <v>72020000</v>
      </c>
      <c r="N190" s="164">
        <f t="shared" si="8"/>
        <v>9098600</v>
      </c>
      <c r="O190" s="6">
        <f>H190*INDEX('Cost &amp; Revenue'!$M$3:$M$8,MATCH(Data!$E190,'Cost &amp; Revenue'!$K$3:$K$8,0))</f>
        <v>45493000</v>
      </c>
    </row>
    <row r="191" spans="1:15" x14ac:dyDescent="0.25">
      <c r="A191" s="4">
        <v>2023</v>
      </c>
      <c r="B191" s="4" t="s">
        <v>37</v>
      </c>
      <c r="C191" s="4" t="s">
        <v>100</v>
      </c>
      <c r="D191" s="4" t="s">
        <v>51</v>
      </c>
      <c r="E191" t="s">
        <v>22</v>
      </c>
      <c r="F191" t="s">
        <v>6</v>
      </c>
      <c r="G191" s="1">
        <v>86900</v>
      </c>
      <c r="H191" s="1">
        <v>71800</v>
      </c>
      <c r="I191" s="1">
        <v>15100</v>
      </c>
      <c r="J191" s="5">
        <v>0.82623705408515535</v>
      </c>
      <c r="K191" s="6">
        <f t="shared" si="6"/>
        <v>3476000</v>
      </c>
      <c r="L191" s="7">
        <f t="shared" si="7"/>
        <v>5214000</v>
      </c>
      <c r="M191" s="6">
        <f>G191*(INDEX('Cost &amp; Revenue'!$L$3:$L$8,MATCH(Data!$E191,'Cost &amp; Revenue'!$K$3:$K$8,0)))</f>
        <v>8690000</v>
      </c>
      <c r="N191" s="164">
        <f t="shared" si="8"/>
        <v>1005200</v>
      </c>
      <c r="O191" s="6">
        <f>H191*INDEX('Cost &amp; Revenue'!$M$3:$M$8,MATCH(Data!$E191,'Cost &amp; Revenue'!$K$3:$K$8,0))</f>
        <v>5026000</v>
      </c>
    </row>
    <row r="192" spans="1:15" x14ac:dyDescent="0.25">
      <c r="A192" s="4">
        <v>2023</v>
      </c>
      <c r="B192" s="4" t="s">
        <v>37</v>
      </c>
      <c r="C192" s="4" t="s">
        <v>102</v>
      </c>
      <c r="D192" s="4" t="s">
        <v>64</v>
      </c>
      <c r="E192" t="s">
        <v>23</v>
      </c>
      <c r="F192" t="s">
        <v>15</v>
      </c>
      <c r="G192" s="1">
        <v>267200</v>
      </c>
      <c r="H192" s="1">
        <v>259600</v>
      </c>
      <c r="I192" s="1">
        <v>7600</v>
      </c>
      <c r="J192" s="5">
        <v>0.97155688622754488</v>
      </c>
      <c r="K192" s="6">
        <f t="shared" si="6"/>
        <v>53440000</v>
      </c>
      <c r="L192" s="7">
        <f t="shared" si="7"/>
        <v>80160000</v>
      </c>
      <c r="M192" s="6">
        <f>G192*(INDEX('Cost &amp; Revenue'!$L$3:$L$8,MATCH(Data!$E192,'Cost &amp; Revenue'!$K$3:$K$8,0)))</f>
        <v>133600000</v>
      </c>
      <c r="N192" s="164">
        <f t="shared" si="8"/>
        <v>24402400</v>
      </c>
      <c r="O192" s="6">
        <f>H192*INDEX('Cost &amp; Revenue'!$M$3:$M$8,MATCH(Data!$E192,'Cost &amp; Revenue'!$K$3:$K$8,0))</f>
        <v>122012000</v>
      </c>
    </row>
    <row r="193" spans="1:15" x14ac:dyDescent="0.25">
      <c r="A193" s="4">
        <v>2023</v>
      </c>
      <c r="B193" s="4" t="s">
        <v>37</v>
      </c>
      <c r="C193" s="4" t="s">
        <v>99</v>
      </c>
      <c r="D193" s="4" t="s">
        <v>65</v>
      </c>
      <c r="E193" t="s">
        <v>23</v>
      </c>
      <c r="F193" t="s">
        <v>16</v>
      </c>
      <c r="G193" s="1">
        <v>93900</v>
      </c>
      <c r="H193">
        <v>0</v>
      </c>
      <c r="I193" s="1">
        <v>93900</v>
      </c>
      <c r="J193" s="5">
        <v>0</v>
      </c>
      <c r="K193" s="6">
        <f t="shared" si="6"/>
        <v>18780000</v>
      </c>
      <c r="L193" s="7">
        <f t="shared" si="7"/>
        <v>28170000</v>
      </c>
      <c r="M193" s="6">
        <f>G193*(INDEX('Cost &amp; Revenue'!$L$3:$L$8,MATCH(Data!$E193,'Cost &amp; Revenue'!$K$3:$K$8,0)))</f>
        <v>46950000</v>
      </c>
      <c r="N193" s="164">
        <f t="shared" si="8"/>
        <v>0</v>
      </c>
      <c r="O193" s="6">
        <f>H193*INDEX('Cost &amp; Revenue'!$M$3:$M$8,MATCH(Data!$E193,'Cost &amp; Revenue'!$K$3:$K$8,0))</f>
        <v>0</v>
      </c>
    </row>
    <row r="194" spans="1:15" x14ac:dyDescent="0.25">
      <c r="A194" s="4">
        <v>2023</v>
      </c>
      <c r="B194" s="4" t="s">
        <v>37</v>
      </c>
      <c r="C194" s="4" t="s">
        <v>100</v>
      </c>
      <c r="D194" s="4" t="s">
        <v>52</v>
      </c>
      <c r="E194" t="s">
        <v>23</v>
      </c>
      <c r="F194" t="s">
        <v>8</v>
      </c>
      <c r="G194" s="1">
        <v>73600</v>
      </c>
      <c r="H194" s="1">
        <v>4900</v>
      </c>
      <c r="I194" s="1">
        <v>68700</v>
      </c>
      <c r="J194" s="5">
        <v>6.6576086956521743E-2</v>
      </c>
      <c r="K194" s="6">
        <f t="shared" si="6"/>
        <v>14720000</v>
      </c>
      <c r="L194" s="7">
        <f t="shared" si="7"/>
        <v>22080000</v>
      </c>
      <c r="M194" s="6">
        <f>G194*(INDEX('Cost &amp; Revenue'!$L$3:$L$8,MATCH(Data!$E194,'Cost &amp; Revenue'!$K$3:$K$8,0)))</f>
        <v>36800000</v>
      </c>
      <c r="N194" s="164">
        <f t="shared" si="8"/>
        <v>460600</v>
      </c>
      <c r="O194" s="6">
        <f>H194*INDEX('Cost &amp; Revenue'!$M$3:$M$8,MATCH(Data!$E194,'Cost &amp; Revenue'!$K$3:$K$8,0))</f>
        <v>2303000</v>
      </c>
    </row>
    <row r="195" spans="1:15" x14ac:dyDescent="0.25">
      <c r="A195" s="4">
        <v>2023</v>
      </c>
      <c r="B195" s="4" t="s">
        <v>37</v>
      </c>
      <c r="C195" s="4" t="s">
        <v>100</v>
      </c>
      <c r="D195" s="4" t="s">
        <v>54</v>
      </c>
      <c r="E195" t="s">
        <v>20</v>
      </c>
      <c r="F195" t="s">
        <v>9</v>
      </c>
      <c r="G195" s="1">
        <v>114500</v>
      </c>
      <c r="H195">
        <v>5000</v>
      </c>
      <c r="I195" s="1">
        <v>109500</v>
      </c>
      <c r="J195" s="5">
        <v>4.3668122270742356E-2</v>
      </c>
      <c r="K195" s="6">
        <f t="shared" ref="K195:K211" si="9">$M195*0.4</f>
        <v>4580000</v>
      </c>
      <c r="L195" s="7">
        <f t="shared" ref="L195:L211" si="10">$M195-$K195</f>
        <v>6870000</v>
      </c>
      <c r="M195" s="6">
        <f>G195*(INDEX('Cost &amp; Revenue'!$L$3:$L$8,MATCH(Data!$E195,'Cost &amp; Revenue'!$K$3:$K$8,0)))</f>
        <v>11450000</v>
      </c>
      <c r="N195" s="164">
        <f t="shared" ref="N195:N211" si="11">O195*0.2</f>
        <v>75000</v>
      </c>
      <c r="O195" s="6">
        <f>H195*INDEX('Cost &amp; Revenue'!$M$3:$M$8,MATCH(Data!$E195,'Cost &amp; Revenue'!$K$3:$K$8,0))</f>
        <v>375000</v>
      </c>
    </row>
    <row r="196" spans="1:15" x14ac:dyDescent="0.25">
      <c r="A196" s="4">
        <v>2023</v>
      </c>
      <c r="B196" s="4" t="s">
        <v>37</v>
      </c>
      <c r="C196" s="4" t="s">
        <v>99</v>
      </c>
      <c r="D196" s="4" t="s">
        <v>49</v>
      </c>
      <c r="E196" t="s">
        <v>24</v>
      </c>
      <c r="F196" t="s">
        <v>17</v>
      </c>
      <c r="G196" s="1">
        <v>14700</v>
      </c>
      <c r="H196" s="1">
        <v>7200</v>
      </c>
      <c r="I196" s="1">
        <v>7500</v>
      </c>
      <c r="J196" s="5">
        <v>0.48979591836734693</v>
      </c>
      <c r="K196" s="6">
        <f t="shared" si="9"/>
        <v>52920000</v>
      </c>
      <c r="L196" s="7">
        <f t="shared" si="10"/>
        <v>79380000</v>
      </c>
      <c r="M196" s="6">
        <f>G196*(INDEX('Cost &amp; Revenue'!$L$3:$L$8,MATCH(Data!$E196,'Cost &amp; Revenue'!$K$3:$K$8,0)))</f>
        <v>132300000</v>
      </c>
      <c r="N196" s="164">
        <f t="shared" si="11"/>
        <v>9576000</v>
      </c>
      <c r="O196" s="6">
        <f>H196*INDEX('Cost &amp; Revenue'!$M$3:$M$8,MATCH(Data!$E196,'Cost &amp; Revenue'!$K$3:$K$8,0))</f>
        <v>47880000</v>
      </c>
    </row>
    <row r="197" spans="1:15" x14ac:dyDescent="0.25">
      <c r="A197" s="4">
        <v>2023</v>
      </c>
      <c r="B197" s="4" t="s">
        <v>38</v>
      </c>
      <c r="C197" s="4" t="s">
        <v>99</v>
      </c>
      <c r="D197" s="4" t="s">
        <v>47</v>
      </c>
      <c r="E197" t="s">
        <v>27</v>
      </c>
      <c r="F197" t="s">
        <v>26</v>
      </c>
      <c r="G197" s="1">
        <v>114100</v>
      </c>
      <c r="H197" s="1">
        <v>11000</v>
      </c>
      <c r="I197" s="1">
        <v>103100</v>
      </c>
      <c r="J197" s="5">
        <v>9.6406660823838738E-2</v>
      </c>
      <c r="K197" s="6">
        <f t="shared" si="9"/>
        <v>387940000</v>
      </c>
      <c r="L197" s="7">
        <f t="shared" si="10"/>
        <v>581910000</v>
      </c>
      <c r="M197" s="6">
        <f>G197*(INDEX('Cost &amp; Revenue'!$L$3:$L$8,MATCH(Data!$E197,'Cost &amp; Revenue'!$K$3:$K$8,0)))</f>
        <v>969850000</v>
      </c>
      <c r="N197" s="164">
        <f t="shared" si="11"/>
        <v>15510000</v>
      </c>
      <c r="O197" s="6">
        <f>H197*INDEX('Cost &amp; Revenue'!$M$3:$M$8,MATCH(Data!$E197,'Cost &amp; Revenue'!$K$3:$K$8,0))</f>
        <v>77550000</v>
      </c>
    </row>
    <row r="198" spans="1:15" x14ac:dyDescent="0.25">
      <c r="A198" s="4">
        <v>2023</v>
      </c>
      <c r="B198" s="4" t="s">
        <v>38</v>
      </c>
      <c r="C198" s="4" t="s">
        <v>101</v>
      </c>
      <c r="D198" s="4" t="s">
        <v>58</v>
      </c>
      <c r="E198" t="s">
        <v>20</v>
      </c>
      <c r="F198" t="s">
        <v>12</v>
      </c>
      <c r="G198" s="1">
        <v>548000</v>
      </c>
      <c r="H198" s="1">
        <v>32900</v>
      </c>
      <c r="I198" s="1">
        <v>515100</v>
      </c>
      <c r="J198" s="5">
        <v>6.0036496350364961E-2</v>
      </c>
      <c r="K198" s="6">
        <f t="shared" si="9"/>
        <v>21920000</v>
      </c>
      <c r="L198" s="7">
        <f t="shared" si="10"/>
        <v>32880000</v>
      </c>
      <c r="M198" s="6">
        <f>G198*(INDEX('Cost &amp; Revenue'!$L$3:$L$8,MATCH(Data!$E198,'Cost &amp; Revenue'!$K$3:$K$8,0)))</f>
        <v>54800000</v>
      </c>
      <c r="N198" s="164">
        <f t="shared" si="11"/>
        <v>493500</v>
      </c>
      <c r="O198" s="6">
        <f>H198*INDEX('Cost &amp; Revenue'!$M$3:$M$8,MATCH(Data!$E198,'Cost &amp; Revenue'!$K$3:$K$8,0))</f>
        <v>2467500</v>
      </c>
    </row>
    <row r="199" spans="1:15" x14ac:dyDescent="0.25">
      <c r="A199" s="4">
        <v>2023</v>
      </c>
      <c r="B199" s="4" t="s">
        <v>38</v>
      </c>
      <c r="C199" s="4" t="s">
        <v>101</v>
      </c>
      <c r="D199" s="4" t="s">
        <v>58</v>
      </c>
      <c r="E199" t="s">
        <v>20</v>
      </c>
      <c r="F199" t="s">
        <v>2</v>
      </c>
      <c r="G199" s="1">
        <v>1084700</v>
      </c>
      <c r="H199" s="1">
        <v>466200</v>
      </c>
      <c r="I199" s="1">
        <v>618500</v>
      </c>
      <c r="J199" s="5">
        <v>0.42979625702959345</v>
      </c>
      <c r="K199" s="6">
        <f t="shared" si="9"/>
        <v>43388000</v>
      </c>
      <c r="L199" s="7">
        <f t="shared" si="10"/>
        <v>65082000</v>
      </c>
      <c r="M199" s="6">
        <f>G199*(INDEX('Cost &amp; Revenue'!$L$3:$L$8,MATCH(Data!$E199,'Cost &amp; Revenue'!$K$3:$K$8,0)))</f>
        <v>108470000</v>
      </c>
      <c r="N199" s="164">
        <f t="shared" si="11"/>
        <v>6993000</v>
      </c>
      <c r="O199" s="6">
        <f>H199*INDEX('Cost &amp; Revenue'!$M$3:$M$8,MATCH(Data!$E199,'Cost &amp; Revenue'!$K$3:$K$8,0))</f>
        <v>34965000</v>
      </c>
    </row>
    <row r="200" spans="1:15" x14ac:dyDescent="0.25">
      <c r="A200" s="4">
        <v>2023</v>
      </c>
      <c r="B200" s="4" t="s">
        <v>38</v>
      </c>
      <c r="C200" s="4" t="s">
        <v>99</v>
      </c>
      <c r="D200" s="4" t="s">
        <v>49</v>
      </c>
      <c r="E200" t="s">
        <v>21</v>
      </c>
      <c r="F200" t="s">
        <v>3</v>
      </c>
      <c r="G200" s="1">
        <v>579900</v>
      </c>
      <c r="H200" s="1">
        <v>39100</v>
      </c>
      <c r="I200" s="1">
        <v>540800</v>
      </c>
      <c r="J200" s="5">
        <v>6.7425418175547508E-2</v>
      </c>
      <c r="K200" s="6">
        <f t="shared" si="9"/>
        <v>69588000</v>
      </c>
      <c r="L200" s="7">
        <f t="shared" si="10"/>
        <v>104382000</v>
      </c>
      <c r="M200" s="6">
        <f>G200*(INDEX('Cost &amp; Revenue'!$L$3:$L$8,MATCH(Data!$E200,'Cost &amp; Revenue'!$K$3:$K$8,0)))</f>
        <v>173970000</v>
      </c>
      <c r="N200" s="164">
        <f t="shared" si="11"/>
        <v>1955000</v>
      </c>
      <c r="O200" s="6">
        <f>H200*INDEX('Cost &amp; Revenue'!$M$3:$M$8,MATCH(Data!$E200,'Cost &amp; Revenue'!$K$3:$K$8,0))</f>
        <v>9775000</v>
      </c>
    </row>
    <row r="201" spans="1:15" x14ac:dyDescent="0.25">
      <c r="A201" s="4">
        <v>2023</v>
      </c>
      <c r="B201" s="4" t="s">
        <v>38</v>
      </c>
      <c r="C201" s="4" t="s">
        <v>100</v>
      </c>
      <c r="D201" s="4" t="s">
        <v>52</v>
      </c>
      <c r="E201" t="s">
        <v>22</v>
      </c>
      <c r="F201" t="s">
        <v>18</v>
      </c>
      <c r="G201" s="1">
        <v>422900</v>
      </c>
      <c r="H201" s="1">
        <v>398300</v>
      </c>
      <c r="I201" s="1">
        <v>24600</v>
      </c>
      <c r="J201" s="5">
        <v>0.94183021991014426</v>
      </c>
      <c r="K201" s="6">
        <f t="shared" si="9"/>
        <v>16916000</v>
      </c>
      <c r="L201" s="7">
        <f t="shared" si="10"/>
        <v>25374000</v>
      </c>
      <c r="M201" s="6">
        <f>G201*(INDEX('Cost &amp; Revenue'!$L$3:$L$8,MATCH(Data!$E201,'Cost &amp; Revenue'!$K$3:$K$8,0)))</f>
        <v>42290000</v>
      </c>
      <c r="N201" s="164">
        <f t="shared" si="11"/>
        <v>5576200</v>
      </c>
      <c r="O201" s="6">
        <f>H201*INDEX('Cost &amp; Revenue'!$M$3:$M$8,MATCH(Data!$E201,'Cost &amp; Revenue'!$K$3:$K$8,0))</f>
        <v>27881000</v>
      </c>
    </row>
    <row r="202" spans="1:15" x14ac:dyDescent="0.25">
      <c r="A202" s="4">
        <v>2023</v>
      </c>
      <c r="B202" s="4" t="s">
        <v>38</v>
      </c>
      <c r="C202" s="4" t="s">
        <v>100</v>
      </c>
      <c r="D202" s="4" t="s">
        <v>54</v>
      </c>
      <c r="E202" t="s">
        <v>22</v>
      </c>
      <c r="F202" t="s">
        <v>13</v>
      </c>
      <c r="G202" s="1">
        <v>213400</v>
      </c>
      <c r="H202" s="1">
        <v>40800</v>
      </c>
      <c r="I202" s="1">
        <v>172600</v>
      </c>
      <c r="J202" s="5">
        <v>0.19119025304592316</v>
      </c>
      <c r="K202" s="6">
        <f t="shared" si="9"/>
        <v>8536000</v>
      </c>
      <c r="L202" s="7">
        <f t="shared" si="10"/>
        <v>12804000</v>
      </c>
      <c r="M202" s="6">
        <f>G202*(INDEX('Cost &amp; Revenue'!$L$3:$L$8,MATCH(Data!$E202,'Cost &amp; Revenue'!$K$3:$K$8,0)))</f>
        <v>21340000</v>
      </c>
      <c r="N202" s="164">
        <f t="shared" si="11"/>
        <v>571200</v>
      </c>
      <c r="O202" s="6">
        <f>H202*INDEX('Cost &amp; Revenue'!$M$3:$M$8,MATCH(Data!$E202,'Cost &amp; Revenue'!$K$3:$K$8,0))</f>
        <v>2856000</v>
      </c>
    </row>
    <row r="203" spans="1:15" x14ac:dyDescent="0.25">
      <c r="A203" s="4">
        <v>2023</v>
      </c>
      <c r="B203" s="4" t="s">
        <v>38</v>
      </c>
      <c r="C203" s="4" t="s">
        <v>101</v>
      </c>
      <c r="D203" s="4" t="s">
        <v>58</v>
      </c>
      <c r="E203" t="s">
        <v>20</v>
      </c>
      <c r="F203" t="s">
        <v>14</v>
      </c>
      <c r="G203" s="1">
        <v>304600</v>
      </c>
      <c r="H203" s="1">
        <v>119300</v>
      </c>
      <c r="I203" s="1">
        <v>185300</v>
      </c>
      <c r="J203" s="5">
        <v>0.39166119500984897</v>
      </c>
      <c r="K203" s="6">
        <f t="shared" si="9"/>
        <v>12184000</v>
      </c>
      <c r="L203" s="7">
        <f t="shared" si="10"/>
        <v>18276000</v>
      </c>
      <c r="M203" s="6">
        <f>G203*(INDEX('Cost &amp; Revenue'!$L$3:$L$8,MATCH(Data!$E203,'Cost &amp; Revenue'!$K$3:$K$8,0)))</f>
        <v>30460000</v>
      </c>
      <c r="N203" s="164">
        <f t="shared" si="11"/>
        <v>1789500</v>
      </c>
      <c r="O203" s="6">
        <f>H203*INDEX('Cost &amp; Revenue'!$M$3:$M$8,MATCH(Data!$E203,'Cost &amp; Revenue'!$K$3:$K$8,0))</f>
        <v>8947500</v>
      </c>
    </row>
    <row r="204" spans="1:15" x14ac:dyDescent="0.25">
      <c r="A204" s="4">
        <v>2023</v>
      </c>
      <c r="B204" s="4" t="s">
        <v>39</v>
      </c>
      <c r="C204" s="4" t="s">
        <v>98</v>
      </c>
      <c r="D204" s="4" t="s">
        <v>43</v>
      </c>
      <c r="E204" t="s">
        <v>22</v>
      </c>
      <c r="F204" t="s">
        <v>5</v>
      </c>
      <c r="G204" s="1">
        <v>856700</v>
      </c>
      <c r="H204" s="1">
        <v>799000</v>
      </c>
      <c r="I204" s="1">
        <v>57700</v>
      </c>
      <c r="J204" s="5">
        <v>0.93264853507645618</v>
      </c>
      <c r="K204" s="6">
        <f t="shared" si="9"/>
        <v>34268000</v>
      </c>
      <c r="L204" s="7">
        <f t="shared" si="10"/>
        <v>51402000</v>
      </c>
      <c r="M204" s="6">
        <f>G204*(INDEX('Cost &amp; Revenue'!$L$3:$L$8,MATCH(Data!$E204,'Cost &amp; Revenue'!$K$3:$K$8,0)))</f>
        <v>85670000</v>
      </c>
      <c r="N204" s="164">
        <f t="shared" si="11"/>
        <v>11186000</v>
      </c>
      <c r="O204" s="6">
        <f>H204*INDEX('Cost &amp; Revenue'!$M$3:$M$8,MATCH(Data!$E204,'Cost &amp; Revenue'!$K$3:$K$8,0))</f>
        <v>55930000</v>
      </c>
    </row>
    <row r="205" spans="1:15" x14ac:dyDescent="0.25">
      <c r="A205" s="4">
        <v>2023</v>
      </c>
      <c r="B205" s="4" t="s">
        <v>39</v>
      </c>
      <c r="C205" s="4" t="s">
        <v>98</v>
      </c>
      <c r="D205" s="4" t="s">
        <v>45</v>
      </c>
      <c r="E205" t="s">
        <v>22</v>
      </c>
      <c r="F205" t="s">
        <v>6</v>
      </c>
      <c r="G205" s="1">
        <v>93900</v>
      </c>
      <c r="H205" s="1">
        <v>75800</v>
      </c>
      <c r="I205" s="1">
        <v>18100</v>
      </c>
      <c r="J205" s="5">
        <v>0.80724174653887115</v>
      </c>
      <c r="K205" s="6">
        <f t="shared" si="9"/>
        <v>3756000</v>
      </c>
      <c r="L205" s="7">
        <f t="shared" si="10"/>
        <v>5634000</v>
      </c>
      <c r="M205" s="6">
        <f>G205*(INDEX('Cost &amp; Revenue'!$L$3:$L$8,MATCH(Data!$E205,'Cost &amp; Revenue'!$K$3:$K$8,0)))</f>
        <v>9390000</v>
      </c>
      <c r="N205" s="164">
        <f t="shared" si="11"/>
        <v>1061200</v>
      </c>
      <c r="O205" s="6">
        <f>H205*INDEX('Cost &amp; Revenue'!$M$3:$M$8,MATCH(Data!$E205,'Cost &amp; Revenue'!$K$3:$K$8,0))</f>
        <v>5306000</v>
      </c>
    </row>
    <row r="206" spans="1:15" x14ac:dyDescent="0.25">
      <c r="A206" s="4">
        <v>2023</v>
      </c>
      <c r="B206" s="4" t="s">
        <v>39</v>
      </c>
      <c r="C206" s="4" t="s">
        <v>99</v>
      </c>
      <c r="D206" s="4" t="s">
        <v>46</v>
      </c>
      <c r="E206" t="s">
        <v>23</v>
      </c>
      <c r="F206" t="s">
        <v>15</v>
      </c>
      <c r="G206" s="1">
        <v>260300</v>
      </c>
      <c r="H206" s="1">
        <v>238500</v>
      </c>
      <c r="I206" s="1">
        <v>21800</v>
      </c>
      <c r="J206" s="5">
        <v>0.91625048021513633</v>
      </c>
      <c r="K206" s="6">
        <f t="shared" si="9"/>
        <v>52060000</v>
      </c>
      <c r="L206" s="7">
        <f t="shared" si="10"/>
        <v>78090000</v>
      </c>
      <c r="M206" s="6">
        <f>G206*(INDEX('Cost &amp; Revenue'!$L$3:$L$8,MATCH(Data!$E206,'Cost &amp; Revenue'!$K$3:$K$8,0)))</f>
        <v>130150000</v>
      </c>
      <c r="N206" s="164">
        <f t="shared" si="11"/>
        <v>22419000</v>
      </c>
      <c r="O206" s="6">
        <f>H206*INDEX('Cost &amp; Revenue'!$M$3:$M$8,MATCH(Data!$E206,'Cost &amp; Revenue'!$K$3:$K$8,0))</f>
        <v>112095000</v>
      </c>
    </row>
    <row r="207" spans="1:15" x14ac:dyDescent="0.25">
      <c r="A207" s="4">
        <v>2023</v>
      </c>
      <c r="B207" s="4" t="s">
        <v>39</v>
      </c>
      <c r="C207" s="4" t="s">
        <v>101</v>
      </c>
      <c r="D207" s="4" t="s">
        <v>59</v>
      </c>
      <c r="E207" t="s">
        <v>23</v>
      </c>
      <c r="F207" t="s">
        <v>16</v>
      </c>
      <c r="G207" s="1">
        <v>88500</v>
      </c>
      <c r="H207">
        <v>0</v>
      </c>
      <c r="I207" s="1">
        <v>88500</v>
      </c>
      <c r="J207" s="5">
        <v>0</v>
      </c>
      <c r="K207" s="6">
        <f t="shared" si="9"/>
        <v>17700000</v>
      </c>
      <c r="L207" s="7">
        <f t="shared" si="10"/>
        <v>26550000</v>
      </c>
      <c r="M207" s="6">
        <f>G207*(INDEX('Cost &amp; Revenue'!$L$3:$L$8,MATCH(Data!$E207,'Cost &amp; Revenue'!$K$3:$K$8,0)))</f>
        <v>44250000</v>
      </c>
      <c r="N207" s="164">
        <f t="shared" si="11"/>
        <v>0</v>
      </c>
      <c r="O207" s="6">
        <f>H207*INDEX('Cost &amp; Revenue'!$M$3:$M$8,MATCH(Data!$E207,'Cost &amp; Revenue'!$K$3:$K$8,0))</f>
        <v>0</v>
      </c>
    </row>
    <row r="208" spans="1:15" x14ac:dyDescent="0.25">
      <c r="A208" s="4">
        <v>2023</v>
      </c>
      <c r="B208" s="4" t="s">
        <v>40</v>
      </c>
      <c r="C208" s="4" t="s">
        <v>98</v>
      </c>
      <c r="D208" s="4" t="s">
        <v>43</v>
      </c>
      <c r="E208" t="s">
        <v>23</v>
      </c>
      <c r="F208" t="s">
        <v>8</v>
      </c>
      <c r="G208" s="1">
        <v>65500</v>
      </c>
      <c r="H208" s="1">
        <v>6200</v>
      </c>
      <c r="I208" s="1">
        <v>59300</v>
      </c>
      <c r="J208" s="5">
        <v>9.465648854961832E-2</v>
      </c>
      <c r="K208" s="6">
        <f t="shared" si="9"/>
        <v>13100000</v>
      </c>
      <c r="L208" s="7">
        <f t="shared" si="10"/>
        <v>19650000</v>
      </c>
      <c r="M208" s="6">
        <f>G208*(INDEX('Cost &amp; Revenue'!$L$3:$L$8,MATCH(Data!$E208,'Cost &amp; Revenue'!$K$3:$K$8,0)))</f>
        <v>32750000</v>
      </c>
      <c r="N208" s="164">
        <f t="shared" si="11"/>
        <v>582800</v>
      </c>
      <c r="O208" s="6">
        <f>H208*INDEX('Cost &amp; Revenue'!$M$3:$M$8,MATCH(Data!$E208,'Cost &amp; Revenue'!$K$3:$K$8,0))</f>
        <v>2914000</v>
      </c>
    </row>
    <row r="209" spans="1:15" x14ac:dyDescent="0.25">
      <c r="A209" s="4">
        <v>2023</v>
      </c>
      <c r="B209" s="4" t="s">
        <v>40</v>
      </c>
      <c r="C209" s="4" t="s">
        <v>98</v>
      </c>
      <c r="D209" s="4" t="s">
        <v>42</v>
      </c>
      <c r="E209" t="s">
        <v>20</v>
      </c>
      <c r="F209" t="s">
        <v>9</v>
      </c>
      <c r="G209" s="1">
        <v>91600</v>
      </c>
      <c r="H209">
        <v>900</v>
      </c>
      <c r="I209" s="1">
        <v>90700</v>
      </c>
      <c r="J209" s="5">
        <v>9.8253275109170309E-3</v>
      </c>
      <c r="K209" s="6">
        <f t="shared" si="9"/>
        <v>3664000</v>
      </c>
      <c r="L209" s="7">
        <f t="shared" si="10"/>
        <v>5496000</v>
      </c>
      <c r="M209" s="6">
        <f>G209*(INDEX('Cost &amp; Revenue'!$L$3:$L$8,MATCH(Data!$E209,'Cost &amp; Revenue'!$K$3:$K$8,0)))</f>
        <v>9160000</v>
      </c>
      <c r="N209" s="164">
        <f t="shared" si="11"/>
        <v>13500</v>
      </c>
      <c r="O209" s="6">
        <f>H209*INDEX('Cost &amp; Revenue'!$M$3:$M$8,MATCH(Data!$E209,'Cost &amp; Revenue'!$K$3:$K$8,0))</f>
        <v>67500</v>
      </c>
    </row>
    <row r="210" spans="1:15" x14ac:dyDescent="0.25">
      <c r="A210" s="4">
        <v>2023</v>
      </c>
      <c r="B210" s="4" t="s">
        <v>40</v>
      </c>
      <c r="C210" s="4" t="s">
        <v>99</v>
      </c>
      <c r="D210" s="4" t="s">
        <v>49</v>
      </c>
      <c r="E210" t="s">
        <v>24</v>
      </c>
      <c r="F210" t="s">
        <v>17</v>
      </c>
      <c r="G210" s="1">
        <v>14400</v>
      </c>
      <c r="H210" s="1">
        <v>6200</v>
      </c>
      <c r="I210" s="1">
        <v>8200</v>
      </c>
      <c r="J210" s="5">
        <v>0.43055555555555558</v>
      </c>
      <c r="K210" s="6">
        <f t="shared" si="9"/>
        <v>51840000</v>
      </c>
      <c r="L210" s="7">
        <f t="shared" si="10"/>
        <v>77760000</v>
      </c>
      <c r="M210" s="6">
        <f>G210*(INDEX('Cost &amp; Revenue'!$L$3:$L$8,MATCH(Data!$E210,'Cost &amp; Revenue'!$K$3:$K$8,0)))</f>
        <v>129600000</v>
      </c>
      <c r="N210" s="164">
        <f t="shared" si="11"/>
        <v>8246000</v>
      </c>
      <c r="O210" s="6">
        <f>H210*INDEX('Cost &amp; Revenue'!$M$3:$M$8,MATCH(Data!$E210,'Cost &amp; Revenue'!$K$3:$K$8,0))</f>
        <v>41230000</v>
      </c>
    </row>
    <row r="211" spans="1:15" x14ac:dyDescent="0.25">
      <c r="A211" s="4">
        <v>2023</v>
      </c>
      <c r="B211" s="4" t="s">
        <v>40</v>
      </c>
      <c r="C211" s="4" t="s">
        <v>100</v>
      </c>
      <c r="D211" s="4" t="s">
        <v>54</v>
      </c>
      <c r="E211" t="s">
        <v>22</v>
      </c>
      <c r="F211" t="s">
        <v>11</v>
      </c>
      <c r="G211" s="1">
        <v>103800</v>
      </c>
      <c r="H211">
        <v>0</v>
      </c>
      <c r="I211" s="1">
        <v>103800</v>
      </c>
      <c r="J211" s="5">
        <v>0</v>
      </c>
      <c r="K211" s="6">
        <f t="shared" si="9"/>
        <v>4152000</v>
      </c>
      <c r="L211" s="7">
        <f t="shared" si="10"/>
        <v>6228000</v>
      </c>
      <c r="M211" s="6">
        <f>G211*(INDEX('Cost &amp; Revenue'!$L$3:$L$8,MATCH(Data!$E211,'Cost &amp; Revenue'!$K$3:$K$8,0)))</f>
        <v>10380000</v>
      </c>
      <c r="N211" s="164">
        <f t="shared" si="11"/>
        <v>0</v>
      </c>
      <c r="O211" s="6">
        <f>H211*INDEX('Cost &amp; Revenue'!$M$3:$M$8,MATCH(Data!$E211,'Cost &amp; Revenue'!$K$3:$K$8,0))</f>
        <v>0</v>
      </c>
    </row>
    <row r="212" spans="1:15" x14ac:dyDescent="0.25">
      <c r="G212" s="1"/>
      <c r="H212" s="1"/>
      <c r="I212" s="1"/>
      <c r="J212" s="2"/>
    </row>
    <row r="213" spans="1:15" x14ac:dyDescent="0.25">
      <c r="I213" s="1"/>
    </row>
    <row r="223" spans="1:15" x14ac:dyDescent="0.25">
      <c r="L223"/>
    </row>
    <row r="237" spans="9:9" x14ac:dyDescent="0.25">
      <c r="I237" s="5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619C-7632-47D6-A20E-399B52F9CF81}">
  <dimension ref="B2:AG155"/>
  <sheetViews>
    <sheetView zoomScale="85" zoomScaleNormal="85" workbookViewId="0">
      <selection activeCell="F18" sqref="F18"/>
    </sheetView>
  </sheetViews>
  <sheetFormatPr defaultRowHeight="15" x14ac:dyDescent="0.25"/>
  <cols>
    <col min="1" max="1" width="2.5703125" customWidth="1"/>
    <col min="2" max="2" width="31.42578125" bestFit="1" customWidth="1"/>
    <col min="3" max="3" width="18" bestFit="1" customWidth="1"/>
    <col min="5" max="5" width="26" bestFit="1" customWidth="1"/>
    <col min="6" max="6" width="21.7109375" bestFit="1" customWidth="1"/>
    <col min="7" max="7" width="20.140625" bestFit="1" customWidth="1"/>
    <col min="8" max="8" width="15.5703125" customWidth="1"/>
    <col min="10" max="10" width="10" bestFit="1" customWidth="1"/>
    <col min="11" max="11" width="24" bestFit="1" customWidth="1"/>
    <col min="12" max="23" width="17.5703125" customWidth="1"/>
    <col min="24" max="26" width="20" customWidth="1"/>
    <col min="27" max="32" width="17.5703125" customWidth="1"/>
    <col min="33" max="33" width="18.28515625" bestFit="1" customWidth="1"/>
  </cols>
  <sheetData>
    <row r="2" spans="2:33" x14ac:dyDescent="0.25">
      <c r="B2" s="37" t="s">
        <v>74</v>
      </c>
      <c r="C2" s="33">
        <f>SUM(Data!$G:$G)</f>
        <v>96900085</v>
      </c>
      <c r="E2" s="9" t="s">
        <v>82</v>
      </c>
      <c r="F2" s="9" t="s">
        <v>83</v>
      </c>
      <c r="G2" s="9" t="s">
        <v>84</v>
      </c>
      <c r="H2" s="10" t="s">
        <v>73</v>
      </c>
      <c r="J2" s="150">
        <f>Dashboard!$B$60</f>
        <v>2023</v>
      </c>
      <c r="K2" s="151"/>
      <c r="L2" s="153" t="s">
        <v>22</v>
      </c>
      <c r="M2" s="152"/>
      <c r="N2" s="152"/>
      <c r="O2" s="152" t="s">
        <v>24</v>
      </c>
      <c r="P2" s="152"/>
      <c r="Q2" s="152"/>
      <c r="R2" s="152" t="s">
        <v>27</v>
      </c>
      <c r="S2" s="152"/>
      <c r="T2" s="152"/>
      <c r="U2" s="152" t="s">
        <v>23</v>
      </c>
      <c r="V2" s="152"/>
      <c r="W2" s="152"/>
      <c r="X2" s="152" t="s">
        <v>21</v>
      </c>
      <c r="Y2" s="152"/>
      <c r="Z2" s="152"/>
      <c r="AA2" s="152" t="s">
        <v>20</v>
      </c>
      <c r="AB2" s="152"/>
      <c r="AC2" s="152"/>
      <c r="AD2" s="152" t="s">
        <v>89</v>
      </c>
      <c r="AE2" s="152"/>
      <c r="AF2" s="152"/>
      <c r="AG2" s="152"/>
    </row>
    <row r="3" spans="2:33" ht="15.75" thickBot="1" x14ac:dyDescent="0.3">
      <c r="B3" s="38" t="s">
        <v>72</v>
      </c>
      <c r="C3" s="34">
        <f>SUM(Data!$H:$H)</f>
        <v>55351372</v>
      </c>
      <c r="E3" s="45" t="s">
        <v>22</v>
      </c>
      <c r="F3" s="43">
        <f>SUMIFS(Data!$G:$G,Data!$E:$E,Analysis!$E3,Data!$A:$A,Analysis!$J$2)</f>
        <v>8377200</v>
      </c>
      <c r="G3" s="43">
        <f>SUMIFS(Data!$H:$H,Data!$E:$E,Analysis!$E3,Data!$A:$A,Analysis!$J$2)</f>
        <v>7003900</v>
      </c>
      <c r="H3" s="53">
        <f>$G3/$F3</f>
        <v>0.83606694360884304</v>
      </c>
      <c r="J3" s="10" t="s">
        <v>97</v>
      </c>
      <c r="K3" s="10" t="s">
        <v>68</v>
      </c>
      <c r="L3" s="57" t="s">
        <v>83</v>
      </c>
      <c r="M3" s="58" t="s">
        <v>84</v>
      </c>
      <c r="N3" s="58" t="s">
        <v>85</v>
      </c>
      <c r="O3" s="57" t="s">
        <v>83</v>
      </c>
      <c r="P3" s="58" t="s">
        <v>84</v>
      </c>
      <c r="Q3" s="58" t="s">
        <v>85</v>
      </c>
      <c r="R3" s="57" t="s">
        <v>83</v>
      </c>
      <c r="S3" s="58" t="s">
        <v>84</v>
      </c>
      <c r="T3" s="58" t="s">
        <v>85</v>
      </c>
      <c r="U3" s="57" t="s">
        <v>83</v>
      </c>
      <c r="V3" s="58" t="s">
        <v>84</v>
      </c>
      <c r="W3" s="58" t="s">
        <v>85</v>
      </c>
      <c r="X3" s="57" t="s">
        <v>83</v>
      </c>
      <c r="Y3" s="58" t="s">
        <v>84</v>
      </c>
      <c r="Z3" s="58" t="s">
        <v>85</v>
      </c>
      <c r="AA3" s="57" t="s">
        <v>83</v>
      </c>
      <c r="AB3" s="58" t="s">
        <v>84</v>
      </c>
      <c r="AC3" s="58" t="s">
        <v>85</v>
      </c>
      <c r="AD3" s="59" t="s">
        <v>74</v>
      </c>
      <c r="AE3" s="59" t="s">
        <v>86</v>
      </c>
      <c r="AF3" s="59" t="s">
        <v>87</v>
      </c>
      <c r="AG3" s="18" t="s">
        <v>88</v>
      </c>
    </row>
    <row r="4" spans="2:33" x14ac:dyDescent="0.25">
      <c r="B4" s="38" t="s">
        <v>78</v>
      </c>
      <c r="C4" s="34">
        <f>SUM(Data!$I:$I)</f>
        <v>41593400</v>
      </c>
      <c r="E4" s="46" t="s">
        <v>24</v>
      </c>
      <c r="F4" s="8">
        <f>SUMIFS(Data!$G:$G,Data!$E:$E,Analysis!$E4,Data!$A:$A,Analysis!$J$2)</f>
        <v>95300</v>
      </c>
      <c r="G4" s="51">
        <f>SUMIFS(Data!$H:$H,Data!$E:$E,Analysis!$E4,Data!$A:$A,Analysis!$J$2)</f>
        <v>65600</v>
      </c>
      <c r="H4" s="54">
        <f t="shared" ref="H4:H8" si="0">$G4/$F4</f>
        <v>0.68835257082896117</v>
      </c>
      <c r="J4" s="73" t="s">
        <v>98</v>
      </c>
      <c r="K4" s="48" t="s">
        <v>41</v>
      </c>
      <c r="L4" s="16">
        <f>SUMIFS(Data!$G:$G,Data!$D:$D,Analysis!$K4,Data!$E:$E,Analysis!L$2,Data!$A:$A,Analysis!$J$2)</f>
        <v>1270800</v>
      </c>
      <c r="M4" s="17">
        <f>SUMIFS(Data!$H:$H,Data!$D:$D,Analysis!$K4,Data!$E:$E,Analysis!L$2,Data!$A:$A,Analysis!$J$2)</f>
        <v>1224600</v>
      </c>
      <c r="N4" s="17">
        <f>SUMIFS(Data!$I:$I,Data!$D:$D,Analysis!$K4,Data!$E:$E,Analysis!L$2,Data!$A:$A,Analysis!$J$2)</f>
        <v>46200</v>
      </c>
      <c r="O4" s="16">
        <f>SUMIFS(Data!$G:$G,Data!$D:$D,Analysis!$K4,Data!$E:$E,Analysis!O$2,Data!$A:$A,Analysis!$J$2)</f>
        <v>16800</v>
      </c>
      <c r="P4" s="17">
        <f>SUMIFS(Data!$H:$H,Data!$D:$D,Analysis!$K4,Data!$E:$E,Analysis!O$2,Data!$A:$A,Analysis!$J$2)</f>
        <v>10800</v>
      </c>
      <c r="Q4" s="17">
        <f>SUMIFS(Data!$I:$I,Data!$D:$D,Analysis!$K4,Data!$E:$E,Analysis!O$2,Data!$A:$A,Analysis!$J$2)</f>
        <v>6000</v>
      </c>
      <c r="R4" s="16">
        <f>SUMIFS(Data!$G:$G,Data!$D:$D,Analysis!$K4,Data!$E:$E,Analysis!R$2,Data!$A:$A,Analysis!$J$2)</f>
        <v>0</v>
      </c>
      <c r="S4" s="17">
        <f>SUMIFS(Data!$H:$H,Data!$D:$D,Analysis!$K4,Data!$E:$E,Analysis!R$2,Data!$A:$A,Analysis!$J$2)</f>
        <v>0</v>
      </c>
      <c r="T4" s="17">
        <f>SUMIFS(Data!$I:$I,Data!$D:$D,Analysis!$K4,Data!$E:$E,Analysis!R$2,Data!$A:$A,Analysis!$J$2)</f>
        <v>0</v>
      </c>
      <c r="U4" s="16">
        <f>SUMIFS(Data!$G:$G,Data!$D:$D,Analysis!$K4,Data!$E:$E,Analysis!U$2,Data!$A:$A,Analysis!$J$2)</f>
        <v>62600</v>
      </c>
      <c r="V4" s="17">
        <f>SUMIFS(Data!$H:$H,Data!$D:$D,Analysis!$K4,Data!$E:$E,Analysis!U$2,Data!$A:$A,Analysis!$J$2)</f>
        <v>3800</v>
      </c>
      <c r="W4" s="17">
        <f>SUMIFS(Data!$I:$I,Data!$D:$D,Analysis!$K4,Data!$E:$E,Analysis!U$2,Data!$A:$A,Analysis!$J$2)</f>
        <v>58800</v>
      </c>
      <c r="X4" s="16">
        <f>SUMIFS(Data!$G:$G,Data!$D:$D,Analysis!$K4,Data!$E:$E,Analysis!X$2,Data!$A:$A,Analysis!$J$2)</f>
        <v>0</v>
      </c>
      <c r="Y4" s="17">
        <f>SUMIFS(Data!$H:$H,Data!$D:$D,Analysis!$K4,Data!$E:$E,Analysis!X$2,Data!$A:$A,Analysis!$J$2)</f>
        <v>0</v>
      </c>
      <c r="Z4" s="17">
        <f>SUMIFS(Data!$I:$I,Data!$D:$D,Analysis!$K4,Data!$E:$E,Analysis!X$2,Data!$A:$A,Analysis!$J$2)</f>
        <v>0</v>
      </c>
      <c r="AA4" s="16">
        <f>SUMIFS(Data!$G:$G,Data!$D:$D,Analysis!$K4,Data!$E:$E,Analysis!AA$2,Data!$A:$A,Analysis!$J$2)</f>
        <v>0</v>
      </c>
      <c r="AB4" s="17">
        <f>SUMIFS(Data!$H:$H,Data!$D:$D,Analysis!$K4,Data!$E:$E,Analysis!AA$2,Data!$A:$A,Analysis!$J$2)</f>
        <v>0</v>
      </c>
      <c r="AC4" s="19">
        <f>SUMIFS(Data!$I:$I,Data!$D:$D,Analysis!$K4,Data!$E:$E,Analysis!AA$2,Data!$A:$A,Analysis!$J$2)</f>
        <v>0</v>
      </c>
      <c r="AD4" s="22">
        <f>SUM(L4,O4,R4,U4,X4,AA4)</f>
        <v>1350200</v>
      </c>
      <c r="AE4" s="23">
        <f>SUM(M4,P4,S4,V4,Y4,AB4)</f>
        <v>1239200</v>
      </c>
      <c r="AF4" s="24">
        <f>SUM(N4,Q4,T4,W4,Z4,AC4)</f>
        <v>111000</v>
      </c>
      <c r="AG4" s="30">
        <f>IF(AND(AD4=0,AE4=0),0,AE4/AD4)</f>
        <v>0.91778995704340094</v>
      </c>
    </row>
    <row r="5" spans="2:33" x14ac:dyDescent="0.25">
      <c r="B5" s="38" t="s">
        <v>73</v>
      </c>
      <c r="C5" s="35">
        <f>$C$3/$C$2</f>
        <v>0.57122108819615591</v>
      </c>
      <c r="E5" s="46" t="s">
        <v>27</v>
      </c>
      <c r="F5" s="8">
        <f>SUMIFS(Data!$G:$G,Data!$E:$E,Analysis!$E5,Data!$A:$A,Analysis!$J$2)</f>
        <v>830200</v>
      </c>
      <c r="G5" s="51">
        <f>SUMIFS(Data!$H:$H,Data!$E:$E,Analysis!$E5,Data!$A:$A,Analysis!$J$2)</f>
        <v>49100</v>
      </c>
      <c r="H5" s="54">
        <f t="shared" si="0"/>
        <v>5.9142375331245486E-2</v>
      </c>
      <c r="J5" s="74" t="s">
        <v>98</v>
      </c>
      <c r="K5" s="49" t="s">
        <v>42</v>
      </c>
      <c r="L5" s="13">
        <f>SUMIFS(Data!$G:$G,Data!$D:$D,Analysis!$K5,Data!$E:$E,Analysis!L$2,Data!$A:$A,Analysis!$J$2)</f>
        <v>982700</v>
      </c>
      <c r="M5" s="12">
        <f>SUMIFS(Data!$H:$H,Data!$D:$D,Analysis!$K5,Data!$E:$E,Analysis!L$2,Data!$A:$A,Analysis!$J$2)</f>
        <v>795800</v>
      </c>
      <c r="N5" s="12">
        <f>SUMIFS(Data!$I:$I,Data!$D:$D,Analysis!$K5,Data!$E:$E,Analysis!L$2,Data!$A:$A,Analysis!$J$2)</f>
        <v>186900</v>
      </c>
      <c r="O5" s="13">
        <f>SUMIFS(Data!$G:$G,Data!$D:$D,Analysis!$K5,Data!$E:$E,Analysis!O$2,Data!$A:$A,Analysis!$J$2)</f>
        <v>0</v>
      </c>
      <c r="P5" s="12">
        <f>SUMIFS(Data!$H:$H,Data!$D:$D,Analysis!$K5,Data!$E:$E,Analysis!O$2,Data!$A:$A,Analysis!$J$2)</f>
        <v>0</v>
      </c>
      <c r="Q5" s="12">
        <f>SUMIFS(Data!$I:$I,Data!$D:$D,Analysis!$K5,Data!$E:$E,Analysis!O$2,Data!$A:$A,Analysis!$J$2)</f>
        <v>0</v>
      </c>
      <c r="R5" s="13">
        <f>SUMIFS(Data!$G:$G,Data!$D:$D,Analysis!$K5,Data!$E:$E,Analysis!R$2,Data!$A:$A,Analysis!$J$2)</f>
        <v>248600</v>
      </c>
      <c r="S5" s="12">
        <f>SUMIFS(Data!$H:$H,Data!$D:$D,Analysis!$K5,Data!$E:$E,Analysis!R$2,Data!$A:$A,Analysis!$J$2)</f>
        <v>14000</v>
      </c>
      <c r="T5" s="12">
        <f>SUMIFS(Data!$I:$I,Data!$D:$D,Analysis!$K5,Data!$E:$E,Analysis!R$2,Data!$A:$A,Analysis!$J$2)</f>
        <v>234600</v>
      </c>
      <c r="U5" s="13">
        <f>SUMIFS(Data!$G:$G,Data!$D:$D,Analysis!$K5,Data!$E:$E,Analysis!U$2,Data!$A:$A,Analysis!$J$2)</f>
        <v>0</v>
      </c>
      <c r="V5" s="12">
        <f>SUMIFS(Data!$H:$H,Data!$D:$D,Analysis!$K5,Data!$E:$E,Analysis!U$2,Data!$A:$A,Analysis!$J$2)</f>
        <v>0</v>
      </c>
      <c r="W5" s="12">
        <f>SUMIFS(Data!$I:$I,Data!$D:$D,Analysis!$K5,Data!$E:$E,Analysis!U$2,Data!$A:$A,Analysis!$J$2)</f>
        <v>0</v>
      </c>
      <c r="X5" s="13">
        <f>SUMIFS(Data!$G:$G,Data!$D:$D,Analysis!$K5,Data!$E:$E,Analysis!X$2,Data!$A:$A,Analysis!$J$2)</f>
        <v>0</v>
      </c>
      <c r="Y5" s="12">
        <f>SUMIFS(Data!$H:$H,Data!$D:$D,Analysis!$K5,Data!$E:$E,Analysis!X$2,Data!$A:$A,Analysis!$J$2)</f>
        <v>0</v>
      </c>
      <c r="Z5" s="12">
        <f>SUMIFS(Data!$I:$I,Data!$D:$D,Analysis!$K5,Data!$E:$E,Analysis!X$2,Data!$A:$A,Analysis!$J$2)</f>
        <v>0</v>
      </c>
      <c r="AA5" s="13">
        <f>SUMIFS(Data!$G:$G,Data!$D:$D,Analysis!$K5,Data!$E:$E,Analysis!AA$2,Data!$A:$A,Analysis!$J$2)</f>
        <v>634300</v>
      </c>
      <c r="AB5" s="12">
        <f>SUMIFS(Data!$H:$H,Data!$D:$D,Analysis!$K5,Data!$E:$E,Analysis!AA$2,Data!$A:$A,Analysis!$J$2)</f>
        <v>45600</v>
      </c>
      <c r="AC5" s="20">
        <f>SUMIFS(Data!$I:$I,Data!$D:$D,Analysis!$K5,Data!$E:$E,Analysis!AA$2,Data!$A:$A,Analysis!$J$2)</f>
        <v>588700</v>
      </c>
      <c r="AD5" s="25">
        <f t="shared" ref="AD5:AF30" si="1">SUM(L5,O5,R5,U5,X5,AA5)</f>
        <v>1865600</v>
      </c>
      <c r="AE5" s="11">
        <f t="shared" si="1"/>
        <v>855400</v>
      </c>
      <c r="AF5" s="26">
        <f t="shared" si="1"/>
        <v>1010200</v>
      </c>
      <c r="AG5" s="31">
        <f t="shared" ref="AG5:AG30" si="2">IF(AND(AD5=0,AE5=0),0,AE5/AD5)</f>
        <v>0.45851200686106347</v>
      </c>
    </row>
    <row r="6" spans="2:33" x14ac:dyDescent="0.25">
      <c r="B6" s="38"/>
      <c r="C6" s="35"/>
      <c r="E6" s="46" t="s">
        <v>23</v>
      </c>
      <c r="F6" s="8">
        <f>SUMIFS(Data!$G:$G,Data!$E:$E,Analysis!$E6,Data!$A:$A,Analysis!$J$2)</f>
        <v>2769800</v>
      </c>
      <c r="G6" s="51">
        <f>SUMIFS(Data!$H:$H,Data!$E:$E,Analysis!$E6,Data!$A:$A,Analysis!$J$2)</f>
        <v>1761100</v>
      </c>
      <c r="H6" s="54">
        <f t="shared" si="0"/>
        <v>0.63582208101667992</v>
      </c>
      <c r="J6" s="74" t="s">
        <v>98</v>
      </c>
      <c r="K6" s="49" t="s">
        <v>43</v>
      </c>
      <c r="L6" s="13">
        <f>SUMIFS(Data!$G:$G,Data!$D:$D,Analysis!$K6,Data!$E:$E,Analysis!L$2,Data!$A:$A,Analysis!$J$2)</f>
        <v>856700</v>
      </c>
      <c r="M6" s="12">
        <f>SUMIFS(Data!$H:$H,Data!$D:$D,Analysis!$K6,Data!$E:$E,Analysis!L$2,Data!$A:$A,Analysis!$J$2)</f>
        <v>799000</v>
      </c>
      <c r="N6" s="12">
        <f>SUMIFS(Data!$I:$I,Data!$D:$D,Analysis!$K6,Data!$E:$E,Analysis!L$2,Data!$A:$A,Analysis!$J$2)</f>
        <v>57700</v>
      </c>
      <c r="O6" s="13">
        <f>SUMIFS(Data!$G:$G,Data!$D:$D,Analysis!$K6,Data!$E:$E,Analysis!O$2,Data!$A:$A,Analysis!$J$2)</f>
        <v>0</v>
      </c>
      <c r="P6" s="12">
        <f>SUMIFS(Data!$H:$H,Data!$D:$D,Analysis!$K6,Data!$E:$E,Analysis!O$2,Data!$A:$A,Analysis!$J$2)</f>
        <v>0</v>
      </c>
      <c r="Q6" s="12">
        <f>SUMIFS(Data!$I:$I,Data!$D:$D,Analysis!$K6,Data!$E:$E,Analysis!O$2,Data!$A:$A,Analysis!$J$2)</f>
        <v>0</v>
      </c>
      <c r="R6" s="13">
        <f>SUMIFS(Data!$G:$G,Data!$D:$D,Analysis!$K6,Data!$E:$E,Analysis!R$2,Data!$A:$A,Analysis!$J$2)</f>
        <v>0</v>
      </c>
      <c r="S6" s="12">
        <f>SUMIFS(Data!$H:$H,Data!$D:$D,Analysis!$K6,Data!$E:$E,Analysis!R$2,Data!$A:$A,Analysis!$J$2)</f>
        <v>0</v>
      </c>
      <c r="T6" s="12">
        <f>SUMIFS(Data!$I:$I,Data!$D:$D,Analysis!$K6,Data!$E:$E,Analysis!R$2,Data!$A:$A,Analysis!$J$2)</f>
        <v>0</v>
      </c>
      <c r="U6" s="13">
        <f>SUMIFS(Data!$G:$G,Data!$D:$D,Analysis!$K6,Data!$E:$E,Analysis!U$2,Data!$A:$A,Analysis!$J$2)</f>
        <v>65500</v>
      </c>
      <c r="V6" s="12">
        <f>SUMIFS(Data!$H:$H,Data!$D:$D,Analysis!$K6,Data!$E:$E,Analysis!U$2,Data!$A:$A,Analysis!$J$2)</f>
        <v>6200</v>
      </c>
      <c r="W6" s="12">
        <f>SUMIFS(Data!$I:$I,Data!$D:$D,Analysis!$K6,Data!$E:$E,Analysis!U$2,Data!$A:$A,Analysis!$J$2)</f>
        <v>59300</v>
      </c>
      <c r="X6" s="13">
        <f>SUMIFS(Data!$G:$G,Data!$D:$D,Analysis!$K6,Data!$E:$E,Analysis!X$2,Data!$A:$A,Analysis!$J$2)</f>
        <v>0</v>
      </c>
      <c r="Y6" s="12">
        <f>SUMIFS(Data!$H:$H,Data!$D:$D,Analysis!$K6,Data!$E:$E,Analysis!X$2,Data!$A:$A,Analysis!$J$2)</f>
        <v>0</v>
      </c>
      <c r="Z6" s="12">
        <f>SUMIFS(Data!$I:$I,Data!$D:$D,Analysis!$K6,Data!$E:$E,Analysis!X$2,Data!$A:$A,Analysis!$J$2)</f>
        <v>0</v>
      </c>
      <c r="AA6" s="13">
        <f>SUMIFS(Data!$G:$G,Data!$D:$D,Analysis!$K6,Data!$E:$E,Analysis!AA$2,Data!$A:$A,Analysis!$J$2)</f>
        <v>199500</v>
      </c>
      <c r="AB6" s="12">
        <f>SUMIFS(Data!$H:$H,Data!$D:$D,Analysis!$K6,Data!$E:$E,Analysis!AA$2,Data!$A:$A,Analysis!$J$2)</f>
        <v>101000</v>
      </c>
      <c r="AC6" s="20">
        <f>SUMIFS(Data!$I:$I,Data!$D:$D,Analysis!$K6,Data!$E:$E,Analysis!AA$2,Data!$A:$A,Analysis!$J$2)</f>
        <v>98500</v>
      </c>
      <c r="AD6" s="25">
        <f t="shared" si="1"/>
        <v>1121700</v>
      </c>
      <c r="AE6" s="11">
        <f t="shared" si="1"/>
        <v>906200</v>
      </c>
      <c r="AF6" s="26">
        <f t="shared" si="1"/>
        <v>215500</v>
      </c>
      <c r="AG6" s="31">
        <f t="shared" si="2"/>
        <v>0.80788089506998306</v>
      </c>
    </row>
    <row r="7" spans="2:33" x14ac:dyDescent="0.25">
      <c r="B7" s="38" t="s">
        <v>76</v>
      </c>
      <c r="C7" s="36">
        <f>SUM('Cost &amp; Revenue'!$E$4:$E$9)</f>
        <v>12116390000</v>
      </c>
      <c r="E7" s="46" t="s">
        <v>21</v>
      </c>
      <c r="F7" s="8">
        <f>SUMIFS(Data!$G:$G,Data!$E:$E,Analysis!$E7,Data!$A:$A,Analysis!$J$2)</f>
        <v>3254400</v>
      </c>
      <c r="G7" s="51">
        <f>SUMIFS(Data!$H:$H,Data!$E:$E,Analysis!$E7,Data!$A:$A,Analysis!$J$2)</f>
        <v>352000</v>
      </c>
      <c r="H7" s="54">
        <f t="shared" si="0"/>
        <v>0.10816125860373647</v>
      </c>
      <c r="J7" s="74" t="s">
        <v>98</v>
      </c>
      <c r="K7" s="49" t="s">
        <v>44</v>
      </c>
      <c r="L7" s="13">
        <f>SUMIFS(Data!$G:$G,Data!$D:$D,Analysis!$K7,Data!$E:$E,Analysis!L$2,Data!$A:$A,Analysis!$J$2)</f>
        <v>0</v>
      </c>
      <c r="M7" s="12">
        <f>SUMIFS(Data!$H:$H,Data!$D:$D,Analysis!$K7,Data!$E:$E,Analysis!L$2,Data!$A:$A,Analysis!$J$2)</f>
        <v>0</v>
      </c>
      <c r="N7" s="12">
        <f>SUMIFS(Data!$I:$I,Data!$D:$D,Analysis!$K7,Data!$E:$E,Analysis!L$2,Data!$A:$A,Analysis!$J$2)</f>
        <v>0</v>
      </c>
      <c r="O7" s="13">
        <f>SUMIFS(Data!$G:$G,Data!$D:$D,Analysis!$K7,Data!$E:$E,Analysis!O$2,Data!$A:$A,Analysis!$J$2)</f>
        <v>0</v>
      </c>
      <c r="P7" s="12">
        <f>SUMIFS(Data!$H:$H,Data!$D:$D,Analysis!$K7,Data!$E:$E,Analysis!O$2,Data!$A:$A,Analysis!$J$2)</f>
        <v>0</v>
      </c>
      <c r="Q7" s="12">
        <f>SUMIFS(Data!$I:$I,Data!$D:$D,Analysis!$K7,Data!$E:$E,Analysis!O$2,Data!$A:$A,Analysis!$J$2)</f>
        <v>0</v>
      </c>
      <c r="R7" s="13">
        <f>SUMIFS(Data!$G:$G,Data!$D:$D,Analysis!$K7,Data!$E:$E,Analysis!R$2,Data!$A:$A,Analysis!$J$2)</f>
        <v>0</v>
      </c>
      <c r="S7" s="12">
        <f>SUMIFS(Data!$H:$H,Data!$D:$D,Analysis!$K7,Data!$E:$E,Analysis!R$2,Data!$A:$A,Analysis!$J$2)</f>
        <v>0</v>
      </c>
      <c r="T7" s="12">
        <f>SUMIFS(Data!$I:$I,Data!$D:$D,Analysis!$K7,Data!$E:$E,Analysis!R$2,Data!$A:$A,Analysis!$J$2)</f>
        <v>0</v>
      </c>
      <c r="U7" s="13">
        <f>SUMIFS(Data!$G:$G,Data!$D:$D,Analysis!$K7,Data!$E:$E,Analysis!U$2,Data!$A:$A,Analysis!$J$2)</f>
        <v>0</v>
      </c>
      <c r="V7" s="12">
        <f>SUMIFS(Data!$H:$H,Data!$D:$D,Analysis!$K7,Data!$E:$E,Analysis!U$2,Data!$A:$A,Analysis!$J$2)</f>
        <v>0</v>
      </c>
      <c r="W7" s="12">
        <f>SUMIFS(Data!$I:$I,Data!$D:$D,Analysis!$K7,Data!$E:$E,Analysis!U$2,Data!$A:$A,Analysis!$J$2)</f>
        <v>0</v>
      </c>
      <c r="X7" s="13">
        <f>SUMIFS(Data!$G:$G,Data!$D:$D,Analysis!$K7,Data!$E:$E,Analysis!X$2,Data!$A:$A,Analysis!$J$2)</f>
        <v>0</v>
      </c>
      <c r="Y7" s="12">
        <f>SUMIFS(Data!$H:$H,Data!$D:$D,Analysis!$K7,Data!$E:$E,Analysis!X$2,Data!$A:$A,Analysis!$J$2)</f>
        <v>0</v>
      </c>
      <c r="Z7" s="12">
        <f>SUMIFS(Data!$I:$I,Data!$D:$D,Analysis!$K7,Data!$E:$E,Analysis!X$2,Data!$A:$A,Analysis!$J$2)</f>
        <v>0</v>
      </c>
      <c r="AA7" s="13">
        <f>SUMIFS(Data!$G:$G,Data!$D:$D,Analysis!$K7,Data!$E:$E,Analysis!AA$2,Data!$A:$A,Analysis!$J$2)</f>
        <v>1294700</v>
      </c>
      <c r="AB7" s="12">
        <f>SUMIFS(Data!$H:$H,Data!$D:$D,Analysis!$K7,Data!$E:$E,Analysis!AA$2,Data!$A:$A,Analysis!$J$2)</f>
        <v>623100</v>
      </c>
      <c r="AC7" s="20">
        <f>SUMIFS(Data!$I:$I,Data!$D:$D,Analysis!$K7,Data!$E:$E,Analysis!AA$2,Data!$A:$A,Analysis!$J$2)</f>
        <v>671600</v>
      </c>
      <c r="AD7" s="25">
        <f t="shared" si="1"/>
        <v>1294700</v>
      </c>
      <c r="AE7" s="11">
        <f t="shared" si="1"/>
        <v>623100</v>
      </c>
      <c r="AF7" s="26">
        <f t="shared" si="1"/>
        <v>671600</v>
      </c>
      <c r="AG7" s="31">
        <f t="shared" si="2"/>
        <v>0.48126979222986022</v>
      </c>
    </row>
    <row r="8" spans="2:33" x14ac:dyDescent="0.25">
      <c r="B8" s="38" t="s">
        <v>75</v>
      </c>
      <c r="C8" s="36">
        <f>SUM('Cost &amp; Revenue'!$G$4:$G$9)</f>
        <v>2447862500</v>
      </c>
      <c r="E8" s="47" t="s">
        <v>20</v>
      </c>
      <c r="F8" s="44">
        <f>SUMIFS(Data!$G:$G,Data!$E:$E,Analysis!$E8,Data!$A:$A,Analysis!$J$2)</f>
        <v>10030500</v>
      </c>
      <c r="G8" s="52">
        <f>SUMIFS(Data!$H:$H,Data!$E:$E,Analysis!$E8,Data!$A:$A,Analysis!$J$2)</f>
        <v>3459700</v>
      </c>
      <c r="H8" s="55">
        <f t="shared" si="0"/>
        <v>0.34491800009969592</v>
      </c>
      <c r="J8" s="74" t="s">
        <v>98</v>
      </c>
      <c r="K8" s="49" t="s">
        <v>45</v>
      </c>
      <c r="L8" s="13">
        <f>SUMIFS(Data!$G:$G,Data!$D:$D,Analysis!$K8,Data!$E:$E,Analysis!L$2,Data!$A:$A,Analysis!$J$2)</f>
        <v>912200</v>
      </c>
      <c r="M8" s="12">
        <f>SUMIFS(Data!$H:$H,Data!$D:$D,Analysis!$K8,Data!$E:$E,Analysis!L$2,Data!$A:$A,Analysis!$J$2)</f>
        <v>824900</v>
      </c>
      <c r="N8" s="12">
        <f>SUMIFS(Data!$I:$I,Data!$D:$D,Analysis!$K8,Data!$E:$E,Analysis!L$2,Data!$A:$A,Analysis!$J$2)</f>
        <v>87300</v>
      </c>
      <c r="O8" s="13">
        <f>SUMIFS(Data!$G:$G,Data!$D:$D,Analysis!$K8,Data!$E:$E,Analysis!O$2,Data!$A:$A,Analysis!$J$2)</f>
        <v>0</v>
      </c>
      <c r="P8" s="12">
        <f>SUMIFS(Data!$H:$H,Data!$D:$D,Analysis!$K8,Data!$E:$E,Analysis!O$2,Data!$A:$A,Analysis!$J$2)</f>
        <v>0</v>
      </c>
      <c r="Q8" s="12">
        <f>SUMIFS(Data!$I:$I,Data!$D:$D,Analysis!$K8,Data!$E:$E,Analysis!O$2,Data!$A:$A,Analysis!$J$2)</f>
        <v>0</v>
      </c>
      <c r="R8" s="13">
        <f>SUMIFS(Data!$G:$G,Data!$D:$D,Analysis!$K8,Data!$E:$E,Analysis!R$2,Data!$A:$A,Analysis!$J$2)</f>
        <v>0</v>
      </c>
      <c r="S8" s="12">
        <f>SUMIFS(Data!$H:$H,Data!$D:$D,Analysis!$K8,Data!$E:$E,Analysis!R$2,Data!$A:$A,Analysis!$J$2)</f>
        <v>0</v>
      </c>
      <c r="T8" s="12">
        <f>SUMIFS(Data!$I:$I,Data!$D:$D,Analysis!$K8,Data!$E:$E,Analysis!R$2,Data!$A:$A,Analysis!$J$2)</f>
        <v>0</v>
      </c>
      <c r="U8" s="13">
        <f>SUMIFS(Data!$G:$G,Data!$D:$D,Analysis!$K8,Data!$E:$E,Analysis!U$2,Data!$A:$A,Analysis!$J$2)</f>
        <v>98300</v>
      </c>
      <c r="V8" s="12">
        <f>SUMIFS(Data!$H:$H,Data!$D:$D,Analysis!$K8,Data!$E:$E,Analysis!U$2,Data!$A:$A,Analysis!$J$2)</f>
        <v>0</v>
      </c>
      <c r="W8" s="12">
        <f>SUMIFS(Data!$I:$I,Data!$D:$D,Analysis!$K8,Data!$E:$E,Analysis!U$2,Data!$A:$A,Analysis!$J$2)</f>
        <v>98300</v>
      </c>
      <c r="X8" s="13">
        <f>SUMIFS(Data!$G:$G,Data!$D:$D,Analysis!$K8,Data!$E:$E,Analysis!X$2,Data!$A:$A,Analysis!$J$2)</f>
        <v>683100</v>
      </c>
      <c r="Y8" s="12">
        <f>SUMIFS(Data!$H:$H,Data!$D:$D,Analysis!$K8,Data!$E:$E,Analysis!X$2,Data!$A:$A,Analysis!$J$2)</f>
        <v>74100</v>
      </c>
      <c r="Z8" s="12">
        <f>SUMIFS(Data!$I:$I,Data!$D:$D,Analysis!$K8,Data!$E:$E,Analysis!X$2,Data!$A:$A,Analysis!$J$2)</f>
        <v>609000</v>
      </c>
      <c r="AA8" s="13">
        <f>SUMIFS(Data!$G:$G,Data!$D:$D,Analysis!$K8,Data!$E:$E,Analysis!AA$2,Data!$A:$A,Analysis!$J$2)</f>
        <v>0</v>
      </c>
      <c r="AB8" s="12">
        <f>SUMIFS(Data!$H:$H,Data!$D:$D,Analysis!$K8,Data!$E:$E,Analysis!AA$2,Data!$A:$A,Analysis!$J$2)</f>
        <v>0</v>
      </c>
      <c r="AC8" s="20">
        <f>SUMIFS(Data!$I:$I,Data!$D:$D,Analysis!$K8,Data!$E:$E,Analysis!AA$2,Data!$A:$A,Analysis!$J$2)</f>
        <v>0</v>
      </c>
      <c r="AD8" s="25">
        <f t="shared" si="1"/>
        <v>1693600</v>
      </c>
      <c r="AE8" s="11">
        <f t="shared" si="1"/>
        <v>899000</v>
      </c>
      <c r="AF8" s="26">
        <f t="shared" si="1"/>
        <v>794600</v>
      </c>
      <c r="AG8" s="31">
        <f t="shared" si="2"/>
        <v>0.53082191780821919</v>
      </c>
    </row>
    <row r="9" spans="2:33" x14ac:dyDescent="0.25">
      <c r="B9" s="40" t="s">
        <v>77</v>
      </c>
      <c r="C9" s="41">
        <f>$C$7-$C$8</f>
        <v>9668527500</v>
      </c>
      <c r="J9" s="74" t="s">
        <v>99</v>
      </c>
      <c r="K9" s="49" t="s">
        <v>65</v>
      </c>
      <c r="L9" s="13">
        <f>SUMIFS(Data!$G:$G,Data!$D:$D,Analysis!$K9,Data!$E:$E,Analysis!L$2,Data!$A:$A,Analysis!$J$2)</f>
        <v>89400</v>
      </c>
      <c r="M9" s="12">
        <f>SUMIFS(Data!$H:$H,Data!$D:$D,Analysis!$K9,Data!$E:$E,Analysis!L$2,Data!$A:$A,Analysis!$J$2)</f>
        <v>74700</v>
      </c>
      <c r="N9" s="12">
        <f>SUMIFS(Data!$I:$I,Data!$D:$D,Analysis!$K9,Data!$E:$E,Analysis!L$2,Data!$A:$A,Analysis!$J$2)</f>
        <v>14700</v>
      </c>
      <c r="O9" s="13">
        <f>SUMIFS(Data!$G:$G,Data!$D:$D,Analysis!$K9,Data!$E:$E,Analysis!O$2,Data!$A:$A,Analysis!$J$2)</f>
        <v>0</v>
      </c>
      <c r="P9" s="12">
        <f>SUMIFS(Data!$H:$H,Data!$D:$D,Analysis!$K9,Data!$E:$E,Analysis!O$2,Data!$A:$A,Analysis!$J$2)</f>
        <v>0</v>
      </c>
      <c r="Q9" s="12">
        <f>SUMIFS(Data!$I:$I,Data!$D:$D,Analysis!$K9,Data!$E:$E,Analysis!O$2,Data!$A:$A,Analysis!$J$2)</f>
        <v>0</v>
      </c>
      <c r="R9" s="13">
        <f>SUMIFS(Data!$G:$G,Data!$D:$D,Analysis!$K9,Data!$E:$E,Analysis!R$2,Data!$A:$A,Analysis!$J$2)</f>
        <v>0</v>
      </c>
      <c r="S9" s="12">
        <f>SUMIFS(Data!$H:$H,Data!$D:$D,Analysis!$K9,Data!$E:$E,Analysis!R$2,Data!$A:$A,Analysis!$J$2)</f>
        <v>0</v>
      </c>
      <c r="T9" s="12">
        <f>SUMIFS(Data!$I:$I,Data!$D:$D,Analysis!$K9,Data!$E:$E,Analysis!R$2,Data!$A:$A,Analysis!$J$2)</f>
        <v>0</v>
      </c>
      <c r="U9" s="13">
        <f>SUMIFS(Data!$G:$G,Data!$D:$D,Analysis!$K9,Data!$E:$E,Analysis!U$2,Data!$A:$A,Analysis!$J$2)</f>
        <v>93900</v>
      </c>
      <c r="V9" s="12">
        <f>SUMIFS(Data!$H:$H,Data!$D:$D,Analysis!$K9,Data!$E:$E,Analysis!U$2,Data!$A:$A,Analysis!$J$2)</f>
        <v>0</v>
      </c>
      <c r="W9" s="12">
        <f>SUMIFS(Data!$I:$I,Data!$D:$D,Analysis!$K9,Data!$E:$E,Analysis!U$2,Data!$A:$A,Analysis!$J$2)</f>
        <v>93900</v>
      </c>
      <c r="X9" s="13">
        <f>SUMIFS(Data!$G:$G,Data!$D:$D,Analysis!$K9,Data!$E:$E,Analysis!X$2,Data!$A:$A,Analysis!$J$2)</f>
        <v>0</v>
      </c>
      <c r="Y9" s="12">
        <f>SUMIFS(Data!$H:$H,Data!$D:$D,Analysis!$K9,Data!$E:$E,Analysis!X$2,Data!$A:$A,Analysis!$J$2)</f>
        <v>0</v>
      </c>
      <c r="Z9" s="12">
        <f>SUMIFS(Data!$I:$I,Data!$D:$D,Analysis!$K9,Data!$E:$E,Analysis!X$2,Data!$A:$A,Analysis!$J$2)</f>
        <v>0</v>
      </c>
      <c r="AA9" s="13">
        <f>SUMIFS(Data!$G:$G,Data!$D:$D,Analysis!$K9,Data!$E:$E,Analysis!AA$2,Data!$A:$A,Analysis!$J$2)</f>
        <v>531100</v>
      </c>
      <c r="AB9" s="12">
        <f>SUMIFS(Data!$H:$H,Data!$D:$D,Analysis!$K9,Data!$E:$E,Analysis!AA$2,Data!$A:$A,Analysis!$J$2)</f>
        <v>31100</v>
      </c>
      <c r="AC9" s="20">
        <f>SUMIFS(Data!$I:$I,Data!$D:$D,Analysis!$K9,Data!$E:$E,Analysis!AA$2,Data!$A:$A,Analysis!$J$2)</f>
        <v>500000</v>
      </c>
      <c r="AD9" s="25">
        <f t="shared" si="1"/>
        <v>714400</v>
      </c>
      <c r="AE9" s="11">
        <f t="shared" si="1"/>
        <v>105800</v>
      </c>
      <c r="AF9" s="26">
        <f t="shared" si="1"/>
        <v>608600</v>
      </c>
      <c r="AG9" s="31">
        <f t="shared" si="2"/>
        <v>0.14809630459126541</v>
      </c>
    </row>
    <row r="10" spans="2:33" x14ac:dyDescent="0.25">
      <c r="B10" s="39" t="s">
        <v>90</v>
      </c>
      <c r="C10" s="42">
        <f>$C$9/$C$7</f>
        <v>0.79797097155175756</v>
      </c>
      <c r="J10" s="74" t="s">
        <v>99</v>
      </c>
      <c r="K10" s="49" t="s">
        <v>46</v>
      </c>
      <c r="L10" s="13">
        <f>SUMIFS(Data!$G:$G,Data!$D:$D,Analysis!$K10,Data!$E:$E,Analysis!L$2,Data!$A:$A,Analysis!$J$2)</f>
        <v>0</v>
      </c>
      <c r="M10" s="12">
        <f>SUMIFS(Data!$H:$H,Data!$D:$D,Analysis!$K10,Data!$E:$E,Analysis!L$2,Data!$A:$A,Analysis!$J$2)</f>
        <v>0</v>
      </c>
      <c r="N10" s="12">
        <f>SUMIFS(Data!$I:$I,Data!$D:$D,Analysis!$K10,Data!$E:$E,Analysis!L$2,Data!$A:$A,Analysis!$J$2)</f>
        <v>0</v>
      </c>
      <c r="O10" s="13">
        <f>SUMIFS(Data!$G:$G,Data!$D:$D,Analysis!$K10,Data!$E:$E,Analysis!O$2,Data!$A:$A,Analysis!$J$2)</f>
        <v>0</v>
      </c>
      <c r="P10" s="12">
        <f>SUMIFS(Data!$H:$H,Data!$D:$D,Analysis!$K10,Data!$E:$E,Analysis!O$2,Data!$A:$A,Analysis!$J$2)</f>
        <v>0</v>
      </c>
      <c r="Q10" s="12">
        <f>SUMIFS(Data!$I:$I,Data!$D:$D,Analysis!$K10,Data!$E:$E,Analysis!O$2,Data!$A:$A,Analysis!$J$2)</f>
        <v>0</v>
      </c>
      <c r="R10" s="13">
        <f>SUMIFS(Data!$G:$G,Data!$D:$D,Analysis!$K10,Data!$E:$E,Analysis!R$2,Data!$A:$A,Analysis!$J$2)</f>
        <v>0</v>
      </c>
      <c r="S10" s="12">
        <f>SUMIFS(Data!$H:$H,Data!$D:$D,Analysis!$K10,Data!$E:$E,Analysis!R$2,Data!$A:$A,Analysis!$J$2)</f>
        <v>0</v>
      </c>
      <c r="T10" s="12">
        <f>SUMIFS(Data!$I:$I,Data!$D:$D,Analysis!$K10,Data!$E:$E,Analysis!R$2,Data!$A:$A,Analysis!$J$2)</f>
        <v>0</v>
      </c>
      <c r="U10" s="13">
        <f>SUMIFS(Data!$G:$G,Data!$D:$D,Analysis!$K10,Data!$E:$E,Analysis!U$2,Data!$A:$A,Analysis!$J$2)</f>
        <v>730900</v>
      </c>
      <c r="V10" s="12">
        <f>SUMIFS(Data!$H:$H,Data!$D:$D,Analysis!$K10,Data!$E:$E,Analysis!U$2,Data!$A:$A,Analysis!$J$2)</f>
        <v>655500</v>
      </c>
      <c r="W10" s="12">
        <f>SUMIFS(Data!$I:$I,Data!$D:$D,Analysis!$K10,Data!$E:$E,Analysis!U$2,Data!$A:$A,Analysis!$J$2)</f>
        <v>75400</v>
      </c>
      <c r="X10" s="13">
        <f>SUMIFS(Data!$G:$G,Data!$D:$D,Analysis!$K10,Data!$E:$E,Analysis!X$2,Data!$A:$A,Analysis!$J$2)</f>
        <v>0</v>
      </c>
      <c r="Y10" s="12">
        <f>SUMIFS(Data!$H:$H,Data!$D:$D,Analysis!$K10,Data!$E:$E,Analysis!X$2,Data!$A:$A,Analysis!$J$2)</f>
        <v>0</v>
      </c>
      <c r="Z10" s="12">
        <f>SUMIFS(Data!$I:$I,Data!$D:$D,Analysis!$K10,Data!$E:$E,Analysis!X$2,Data!$A:$A,Analysis!$J$2)</f>
        <v>0</v>
      </c>
      <c r="AA10" s="13">
        <f>SUMIFS(Data!$G:$G,Data!$D:$D,Analysis!$K10,Data!$E:$E,Analysis!AA$2,Data!$A:$A,Analysis!$J$2)</f>
        <v>0</v>
      </c>
      <c r="AB10" s="12">
        <f>SUMIFS(Data!$H:$H,Data!$D:$D,Analysis!$K10,Data!$E:$E,Analysis!AA$2,Data!$A:$A,Analysis!$J$2)</f>
        <v>0</v>
      </c>
      <c r="AC10" s="20">
        <f>SUMIFS(Data!$I:$I,Data!$D:$D,Analysis!$K10,Data!$E:$E,Analysis!AA$2,Data!$A:$A,Analysis!$J$2)</f>
        <v>0</v>
      </c>
      <c r="AD10" s="25">
        <f t="shared" si="1"/>
        <v>730900</v>
      </c>
      <c r="AE10" s="11">
        <f t="shared" si="1"/>
        <v>655500</v>
      </c>
      <c r="AF10" s="26">
        <f t="shared" si="1"/>
        <v>75400</v>
      </c>
      <c r="AG10" s="31">
        <f t="shared" si="2"/>
        <v>0.89683951292926534</v>
      </c>
    </row>
    <row r="11" spans="2:33" x14ac:dyDescent="0.25">
      <c r="J11" s="74" t="s">
        <v>99</v>
      </c>
      <c r="K11" s="49" t="s">
        <v>47</v>
      </c>
      <c r="L11" s="13">
        <f>SUMIFS(Data!$G:$G,Data!$D:$D,Analysis!$K11,Data!$E:$E,Analysis!L$2,Data!$A:$A,Analysis!$J$2)</f>
        <v>619000</v>
      </c>
      <c r="M11" s="12">
        <f>SUMIFS(Data!$H:$H,Data!$D:$D,Analysis!$K11,Data!$E:$E,Analysis!L$2,Data!$A:$A,Analysis!$J$2)</f>
        <v>604000</v>
      </c>
      <c r="N11" s="12">
        <f>SUMIFS(Data!$I:$I,Data!$D:$D,Analysis!$K11,Data!$E:$E,Analysis!L$2,Data!$A:$A,Analysis!$J$2)</f>
        <v>15000</v>
      </c>
      <c r="O11" s="13">
        <f>SUMIFS(Data!$G:$G,Data!$D:$D,Analysis!$K11,Data!$E:$E,Analysis!O$2,Data!$A:$A,Analysis!$J$2)</f>
        <v>0</v>
      </c>
      <c r="P11" s="12">
        <f>SUMIFS(Data!$H:$H,Data!$D:$D,Analysis!$K11,Data!$E:$E,Analysis!O$2,Data!$A:$A,Analysis!$J$2)</f>
        <v>0</v>
      </c>
      <c r="Q11" s="12">
        <f>SUMIFS(Data!$I:$I,Data!$D:$D,Analysis!$K11,Data!$E:$E,Analysis!O$2,Data!$A:$A,Analysis!$J$2)</f>
        <v>0</v>
      </c>
      <c r="R11" s="13">
        <f>SUMIFS(Data!$G:$G,Data!$D:$D,Analysis!$K11,Data!$E:$E,Analysis!R$2,Data!$A:$A,Analysis!$J$2)</f>
        <v>114100</v>
      </c>
      <c r="S11" s="12">
        <f>SUMIFS(Data!$H:$H,Data!$D:$D,Analysis!$K11,Data!$E:$E,Analysis!R$2,Data!$A:$A,Analysis!$J$2)</f>
        <v>11000</v>
      </c>
      <c r="T11" s="12">
        <f>SUMIFS(Data!$I:$I,Data!$D:$D,Analysis!$K11,Data!$E:$E,Analysis!R$2,Data!$A:$A,Analysis!$J$2)</f>
        <v>103100</v>
      </c>
      <c r="U11" s="13">
        <f>SUMIFS(Data!$G:$G,Data!$D:$D,Analysis!$K11,Data!$E:$E,Analysis!U$2,Data!$A:$A,Analysis!$J$2)</f>
        <v>527200</v>
      </c>
      <c r="V11" s="12">
        <f>SUMIFS(Data!$H:$H,Data!$D:$D,Analysis!$K11,Data!$E:$E,Analysis!U$2,Data!$A:$A,Analysis!$J$2)</f>
        <v>520000</v>
      </c>
      <c r="W11" s="12">
        <f>SUMIFS(Data!$I:$I,Data!$D:$D,Analysis!$K11,Data!$E:$E,Analysis!U$2,Data!$A:$A,Analysis!$J$2)</f>
        <v>7200</v>
      </c>
      <c r="X11" s="13">
        <f>SUMIFS(Data!$G:$G,Data!$D:$D,Analysis!$K11,Data!$E:$E,Analysis!X$2,Data!$A:$A,Analysis!$J$2)</f>
        <v>0</v>
      </c>
      <c r="Y11" s="12">
        <f>SUMIFS(Data!$H:$H,Data!$D:$D,Analysis!$K11,Data!$E:$E,Analysis!X$2,Data!$A:$A,Analysis!$J$2)</f>
        <v>0</v>
      </c>
      <c r="Z11" s="12">
        <f>SUMIFS(Data!$I:$I,Data!$D:$D,Analysis!$K11,Data!$E:$E,Analysis!X$2,Data!$A:$A,Analysis!$J$2)</f>
        <v>0</v>
      </c>
      <c r="AA11" s="13">
        <f>SUMIFS(Data!$G:$G,Data!$D:$D,Analysis!$K11,Data!$E:$E,Analysis!AA$2,Data!$A:$A,Analysis!$J$2)</f>
        <v>110100</v>
      </c>
      <c r="AB11" s="12">
        <f>SUMIFS(Data!$H:$H,Data!$D:$D,Analysis!$K11,Data!$E:$E,Analysis!AA$2,Data!$A:$A,Analysis!$J$2)</f>
        <v>6000</v>
      </c>
      <c r="AC11" s="20">
        <f>SUMIFS(Data!$I:$I,Data!$D:$D,Analysis!$K11,Data!$E:$E,Analysis!AA$2,Data!$A:$A,Analysis!$J$2)</f>
        <v>104100</v>
      </c>
      <c r="AD11" s="25">
        <f t="shared" si="1"/>
        <v>1370400</v>
      </c>
      <c r="AE11" s="11">
        <f t="shared" si="1"/>
        <v>1141000</v>
      </c>
      <c r="AF11" s="26">
        <f t="shared" si="1"/>
        <v>229400</v>
      </c>
      <c r="AG11" s="31">
        <f t="shared" si="2"/>
        <v>0.83260361938120253</v>
      </c>
    </row>
    <row r="12" spans="2:33" x14ac:dyDescent="0.25">
      <c r="J12" s="74" t="s">
        <v>99</v>
      </c>
      <c r="K12" s="49" t="s">
        <v>48</v>
      </c>
      <c r="L12" s="13">
        <f>SUMIFS(Data!$G:$G,Data!$D:$D,Analysis!$K12,Data!$E:$E,Analysis!L$2,Data!$A:$A,Analysis!$J$2)</f>
        <v>0</v>
      </c>
      <c r="M12" s="12">
        <f>SUMIFS(Data!$H:$H,Data!$D:$D,Analysis!$K12,Data!$E:$E,Analysis!L$2,Data!$A:$A,Analysis!$J$2)</f>
        <v>0</v>
      </c>
      <c r="N12" s="12">
        <f>SUMIFS(Data!$I:$I,Data!$D:$D,Analysis!$K12,Data!$E:$E,Analysis!L$2,Data!$A:$A,Analysis!$J$2)</f>
        <v>0</v>
      </c>
      <c r="O12" s="13">
        <f>SUMIFS(Data!$G:$G,Data!$D:$D,Analysis!$K12,Data!$E:$E,Analysis!O$2,Data!$A:$A,Analysis!$J$2)</f>
        <v>0</v>
      </c>
      <c r="P12" s="12">
        <f>SUMIFS(Data!$H:$H,Data!$D:$D,Analysis!$K12,Data!$E:$E,Analysis!O$2,Data!$A:$A,Analysis!$J$2)</f>
        <v>0</v>
      </c>
      <c r="Q12" s="12">
        <f>SUMIFS(Data!$I:$I,Data!$D:$D,Analysis!$K12,Data!$E:$E,Analysis!O$2,Data!$A:$A,Analysis!$J$2)</f>
        <v>0</v>
      </c>
      <c r="R12" s="13">
        <f>SUMIFS(Data!$G:$G,Data!$D:$D,Analysis!$K12,Data!$E:$E,Analysis!R$2,Data!$A:$A,Analysis!$J$2)</f>
        <v>0</v>
      </c>
      <c r="S12" s="12">
        <f>SUMIFS(Data!$H:$H,Data!$D:$D,Analysis!$K12,Data!$E:$E,Analysis!R$2,Data!$A:$A,Analysis!$J$2)</f>
        <v>0</v>
      </c>
      <c r="T12" s="12">
        <f>SUMIFS(Data!$I:$I,Data!$D:$D,Analysis!$K12,Data!$E:$E,Analysis!R$2,Data!$A:$A,Analysis!$J$2)</f>
        <v>0</v>
      </c>
      <c r="U12" s="13">
        <f>SUMIFS(Data!$G:$G,Data!$D:$D,Analysis!$K12,Data!$E:$E,Analysis!U$2,Data!$A:$A,Analysis!$J$2)</f>
        <v>0</v>
      </c>
      <c r="V12" s="12">
        <f>SUMIFS(Data!$H:$H,Data!$D:$D,Analysis!$K12,Data!$E:$E,Analysis!U$2,Data!$A:$A,Analysis!$J$2)</f>
        <v>0</v>
      </c>
      <c r="W12" s="12">
        <f>SUMIFS(Data!$I:$I,Data!$D:$D,Analysis!$K12,Data!$E:$E,Analysis!U$2,Data!$A:$A,Analysis!$J$2)</f>
        <v>0</v>
      </c>
      <c r="X12" s="13">
        <f>SUMIFS(Data!$G:$G,Data!$D:$D,Analysis!$K12,Data!$E:$E,Analysis!X$2,Data!$A:$A,Analysis!$J$2)</f>
        <v>0</v>
      </c>
      <c r="Y12" s="12">
        <f>SUMIFS(Data!$H:$H,Data!$D:$D,Analysis!$K12,Data!$E:$E,Analysis!X$2,Data!$A:$A,Analysis!$J$2)</f>
        <v>0</v>
      </c>
      <c r="Z12" s="12">
        <f>SUMIFS(Data!$I:$I,Data!$D:$D,Analysis!$K12,Data!$E:$E,Analysis!X$2,Data!$A:$A,Analysis!$J$2)</f>
        <v>0</v>
      </c>
      <c r="AA12" s="13">
        <f>SUMIFS(Data!$G:$G,Data!$D:$D,Analysis!$K12,Data!$E:$E,Analysis!AA$2,Data!$A:$A,Analysis!$J$2)</f>
        <v>0</v>
      </c>
      <c r="AB12" s="12">
        <f>SUMIFS(Data!$H:$H,Data!$D:$D,Analysis!$K12,Data!$E:$E,Analysis!AA$2,Data!$A:$A,Analysis!$J$2)</f>
        <v>0</v>
      </c>
      <c r="AC12" s="20">
        <f>SUMIFS(Data!$I:$I,Data!$D:$D,Analysis!$K12,Data!$E:$E,Analysis!AA$2,Data!$A:$A,Analysis!$J$2)</f>
        <v>0</v>
      </c>
      <c r="AD12" s="25">
        <f t="shared" si="1"/>
        <v>0</v>
      </c>
      <c r="AE12" s="11">
        <f t="shared" si="1"/>
        <v>0</v>
      </c>
      <c r="AF12" s="26">
        <f t="shared" si="1"/>
        <v>0</v>
      </c>
      <c r="AG12" s="31">
        <f t="shared" si="2"/>
        <v>0</v>
      </c>
    </row>
    <row r="13" spans="2:33" x14ac:dyDescent="0.25">
      <c r="E13" s="66" t="s">
        <v>97</v>
      </c>
      <c r="F13" s="66" t="s">
        <v>83</v>
      </c>
      <c r="G13" s="59" t="s">
        <v>84</v>
      </c>
      <c r="H13" s="59" t="s">
        <v>85</v>
      </c>
      <c r="J13" s="74" t="s">
        <v>99</v>
      </c>
      <c r="K13" s="49" t="s">
        <v>49</v>
      </c>
      <c r="L13" s="13">
        <f>SUMIFS(Data!$G:$G,Data!$D:$D,Analysis!$K13,Data!$E:$E,Analysis!L$2,Data!$A:$A,Analysis!$J$2)</f>
        <v>0</v>
      </c>
      <c r="M13" s="12">
        <f>SUMIFS(Data!$H:$H,Data!$D:$D,Analysis!$K13,Data!$E:$E,Analysis!L$2,Data!$A:$A,Analysis!$J$2)</f>
        <v>0</v>
      </c>
      <c r="N13" s="12">
        <f>SUMIFS(Data!$I:$I,Data!$D:$D,Analysis!$K13,Data!$E:$E,Analysis!L$2,Data!$A:$A,Analysis!$J$2)</f>
        <v>0</v>
      </c>
      <c r="O13" s="13">
        <f>SUMIFS(Data!$G:$G,Data!$D:$D,Analysis!$K13,Data!$E:$E,Analysis!O$2,Data!$A:$A,Analysis!$J$2)</f>
        <v>29100</v>
      </c>
      <c r="P13" s="12">
        <f>SUMIFS(Data!$H:$H,Data!$D:$D,Analysis!$K13,Data!$E:$E,Analysis!O$2,Data!$A:$A,Analysis!$J$2)</f>
        <v>13400</v>
      </c>
      <c r="Q13" s="12">
        <f>SUMIFS(Data!$I:$I,Data!$D:$D,Analysis!$K13,Data!$E:$E,Analysis!O$2,Data!$A:$A,Analysis!$J$2)</f>
        <v>15700</v>
      </c>
      <c r="R13" s="13">
        <f>SUMIFS(Data!$G:$G,Data!$D:$D,Analysis!$K13,Data!$E:$E,Analysis!R$2,Data!$A:$A,Analysis!$J$2)</f>
        <v>0</v>
      </c>
      <c r="S13" s="12">
        <f>SUMIFS(Data!$H:$H,Data!$D:$D,Analysis!$K13,Data!$E:$E,Analysis!R$2,Data!$A:$A,Analysis!$J$2)</f>
        <v>0</v>
      </c>
      <c r="T13" s="12">
        <f>SUMIFS(Data!$I:$I,Data!$D:$D,Analysis!$K13,Data!$E:$E,Analysis!R$2,Data!$A:$A,Analysis!$J$2)</f>
        <v>0</v>
      </c>
      <c r="U13" s="13">
        <f>SUMIFS(Data!$G:$G,Data!$D:$D,Analysis!$K13,Data!$E:$E,Analysis!U$2,Data!$A:$A,Analysis!$J$2)</f>
        <v>124600</v>
      </c>
      <c r="V13" s="12">
        <f>SUMIFS(Data!$H:$H,Data!$D:$D,Analysis!$K13,Data!$E:$E,Analysis!U$2,Data!$A:$A,Analysis!$J$2)</f>
        <v>0</v>
      </c>
      <c r="W13" s="12">
        <f>SUMIFS(Data!$I:$I,Data!$D:$D,Analysis!$K13,Data!$E:$E,Analysis!U$2,Data!$A:$A,Analysis!$J$2)</f>
        <v>124600</v>
      </c>
      <c r="X13" s="13">
        <f>SUMIFS(Data!$G:$G,Data!$D:$D,Analysis!$K13,Data!$E:$E,Analysis!X$2,Data!$A:$A,Analysis!$J$2)</f>
        <v>579900</v>
      </c>
      <c r="Y13" s="12">
        <f>SUMIFS(Data!$H:$H,Data!$D:$D,Analysis!$K13,Data!$E:$E,Analysis!X$2,Data!$A:$A,Analysis!$J$2)</f>
        <v>39100</v>
      </c>
      <c r="Z13" s="12">
        <f>SUMIFS(Data!$I:$I,Data!$D:$D,Analysis!$K13,Data!$E:$E,Analysis!X$2,Data!$A:$A,Analysis!$J$2)</f>
        <v>540800</v>
      </c>
      <c r="AA13" s="13">
        <f>SUMIFS(Data!$G:$G,Data!$D:$D,Analysis!$K13,Data!$E:$E,Analysis!AA$2,Data!$A:$A,Analysis!$J$2)</f>
        <v>2773800</v>
      </c>
      <c r="AB13" s="12">
        <f>SUMIFS(Data!$H:$H,Data!$D:$D,Analysis!$K13,Data!$E:$E,Analysis!AA$2,Data!$A:$A,Analysis!$J$2)</f>
        <v>1163100</v>
      </c>
      <c r="AC13" s="20">
        <f>SUMIFS(Data!$I:$I,Data!$D:$D,Analysis!$K13,Data!$E:$E,Analysis!AA$2,Data!$A:$A,Analysis!$J$2)</f>
        <v>1610700</v>
      </c>
      <c r="AD13" s="25">
        <f t="shared" si="1"/>
        <v>3507400</v>
      </c>
      <c r="AE13" s="11">
        <f t="shared" si="1"/>
        <v>1215600</v>
      </c>
      <c r="AF13" s="26">
        <f t="shared" si="1"/>
        <v>2291800</v>
      </c>
      <c r="AG13" s="31">
        <f t="shared" si="2"/>
        <v>0.34658151337172832</v>
      </c>
    </row>
    <row r="14" spans="2:33" x14ac:dyDescent="0.25">
      <c r="E14" s="76" t="s">
        <v>98</v>
      </c>
      <c r="F14" s="43">
        <f>SUMIFS(Data!$G:$G,Data!$C:$C,Analysis!$E14,Data!$A:$A,Analysis!$J$2)</f>
        <v>7325800</v>
      </c>
      <c r="G14" s="79">
        <f>SUMIFS(Data!$H:$H,Data!$C:$C,Analysis!$E14,Data!$A:$A,Analysis!$J$2)</f>
        <v>4522900</v>
      </c>
      <c r="H14" s="80">
        <f>SUMIFS(Data!$I:$I,Data!$C:$C,Analysis!$E14,Data!$A:$A,Analysis!$J$2)</f>
        <v>2802900</v>
      </c>
      <c r="J14" s="74" t="s">
        <v>99</v>
      </c>
      <c r="K14" s="49" t="s">
        <v>50</v>
      </c>
      <c r="L14" s="13">
        <f>SUMIFS(Data!$G:$G,Data!$D:$D,Analysis!$K14,Data!$E:$E,Analysis!L$2,Data!$A:$A,Analysis!$J$2)</f>
        <v>0</v>
      </c>
      <c r="M14" s="12">
        <f>SUMIFS(Data!$H:$H,Data!$D:$D,Analysis!$K14,Data!$E:$E,Analysis!L$2,Data!$A:$A,Analysis!$J$2)</f>
        <v>0</v>
      </c>
      <c r="N14" s="12">
        <f>SUMIFS(Data!$I:$I,Data!$D:$D,Analysis!$K14,Data!$E:$E,Analysis!L$2,Data!$A:$A,Analysis!$J$2)</f>
        <v>0</v>
      </c>
      <c r="O14" s="13">
        <f>SUMIFS(Data!$G:$G,Data!$D:$D,Analysis!$K14,Data!$E:$E,Analysis!O$2,Data!$A:$A,Analysis!$J$2)</f>
        <v>0</v>
      </c>
      <c r="P14" s="12">
        <f>SUMIFS(Data!$H:$H,Data!$D:$D,Analysis!$K14,Data!$E:$E,Analysis!O$2,Data!$A:$A,Analysis!$J$2)</f>
        <v>0</v>
      </c>
      <c r="Q14" s="12">
        <f>SUMIFS(Data!$I:$I,Data!$D:$D,Analysis!$K14,Data!$E:$E,Analysis!O$2,Data!$A:$A,Analysis!$J$2)</f>
        <v>0</v>
      </c>
      <c r="R14" s="13">
        <f>SUMIFS(Data!$G:$G,Data!$D:$D,Analysis!$K14,Data!$E:$E,Analysis!R$2,Data!$A:$A,Analysis!$J$2)</f>
        <v>0</v>
      </c>
      <c r="S14" s="12">
        <f>SUMIFS(Data!$H:$H,Data!$D:$D,Analysis!$K14,Data!$E:$E,Analysis!R$2,Data!$A:$A,Analysis!$J$2)</f>
        <v>0</v>
      </c>
      <c r="T14" s="12">
        <f>SUMIFS(Data!$I:$I,Data!$D:$D,Analysis!$K14,Data!$E:$E,Analysis!R$2,Data!$A:$A,Analysis!$J$2)</f>
        <v>0</v>
      </c>
      <c r="U14" s="13">
        <f>SUMIFS(Data!$G:$G,Data!$D:$D,Analysis!$K14,Data!$E:$E,Analysis!U$2,Data!$A:$A,Analysis!$J$2)</f>
        <v>0</v>
      </c>
      <c r="V14" s="12">
        <f>SUMIFS(Data!$H:$H,Data!$D:$D,Analysis!$K14,Data!$E:$E,Analysis!U$2,Data!$A:$A,Analysis!$J$2)</f>
        <v>0</v>
      </c>
      <c r="W14" s="12">
        <f>SUMIFS(Data!$I:$I,Data!$D:$D,Analysis!$K14,Data!$E:$E,Analysis!U$2,Data!$A:$A,Analysis!$J$2)</f>
        <v>0</v>
      </c>
      <c r="X14" s="13">
        <f>SUMIFS(Data!$G:$G,Data!$D:$D,Analysis!$K14,Data!$E:$E,Analysis!X$2,Data!$A:$A,Analysis!$J$2)</f>
        <v>0</v>
      </c>
      <c r="Y14" s="12">
        <f>SUMIFS(Data!$H:$H,Data!$D:$D,Analysis!$K14,Data!$E:$E,Analysis!X$2,Data!$A:$A,Analysis!$J$2)</f>
        <v>0</v>
      </c>
      <c r="Z14" s="12">
        <f>SUMIFS(Data!$I:$I,Data!$D:$D,Analysis!$K14,Data!$E:$E,Analysis!X$2,Data!$A:$A,Analysis!$J$2)</f>
        <v>0</v>
      </c>
      <c r="AA14" s="13">
        <f>SUMIFS(Data!$G:$G,Data!$D:$D,Analysis!$K14,Data!$E:$E,Analysis!AA$2,Data!$A:$A,Analysis!$J$2)</f>
        <v>0</v>
      </c>
      <c r="AB14" s="12">
        <f>SUMIFS(Data!$H:$H,Data!$D:$D,Analysis!$K14,Data!$E:$E,Analysis!AA$2,Data!$A:$A,Analysis!$J$2)</f>
        <v>0</v>
      </c>
      <c r="AC14" s="20">
        <f>SUMIFS(Data!$I:$I,Data!$D:$D,Analysis!$K14,Data!$E:$E,Analysis!AA$2,Data!$A:$A,Analysis!$J$2)</f>
        <v>0</v>
      </c>
      <c r="AD14" s="25">
        <f t="shared" si="1"/>
        <v>0</v>
      </c>
      <c r="AE14" s="11">
        <f t="shared" si="1"/>
        <v>0</v>
      </c>
      <c r="AF14" s="26">
        <f t="shared" si="1"/>
        <v>0</v>
      </c>
      <c r="AG14" s="31">
        <f t="shared" si="2"/>
        <v>0</v>
      </c>
    </row>
    <row r="15" spans="2:33" x14ac:dyDescent="0.25">
      <c r="E15" s="77" t="s">
        <v>99</v>
      </c>
      <c r="F15" s="8">
        <f>SUMIFS(Data!$G:$G,Data!$C:$C,Analysis!$E15,Data!$A:$A,Analysis!$J$2)</f>
        <v>6323100</v>
      </c>
      <c r="G15" s="81">
        <f>SUMIFS(Data!$H:$H,Data!$C:$C,Analysis!$E15,Data!$A:$A,Analysis!$J$2)</f>
        <v>3117900</v>
      </c>
      <c r="H15" s="82">
        <f>SUMIFS(Data!$I:$I,Data!$C:$C,Analysis!$E15,Data!$A:$A,Analysis!$J$2)</f>
        <v>3205200</v>
      </c>
      <c r="J15" s="74" t="s">
        <v>100</v>
      </c>
      <c r="K15" s="49" t="s">
        <v>51</v>
      </c>
      <c r="L15" s="13">
        <f>SUMIFS(Data!$G:$G,Data!$D:$D,Analysis!$K15,Data!$E:$E,Analysis!L$2,Data!$A:$A,Analysis!$J$2)</f>
        <v>86900</v>
      </c>
      <c r="M15" s="12">
        <f>SUMIFS(Data!$H:$H,Data!$D:$D,Analysis!$K15,Data!$E:$E,Analysis!L$2,Data!$A:$A,Analysis!$J$2)</f>
        <v>71800</v>
      </c>
      <c r="N15" s="12">
        <f>SUMIFS(Data!$I:$I,Data!$D:$D,Analysis!$K15,Data!$E:$E,Analysis!L$2,Data!$A:$A,Analysis!$J$2)</f>
        <v>15100</v>
      </c>
      <c r="O15" s="13">
        <f>SUMIFS(Data!$G:$G,Data!$D:$D,Analysis!$K15,Data!$E:$E,Analysis!O$2,Data!$A:$A,Analysis!$J$2)</f>
        <v>23900</v>
      </c>
      <c r="P15" s="12">
        <f>SUMIFS(Data!$H:$H,Data!$D:$D,Analysis!$K15,Data!$E:$E,Analysis!O$2,Data!$A:$A,Analysis!$J$2)</f>
        <v>19400</v>
      </c>
      <c r="Q15" s="12">
        <f>SUMIFS(Data!$I:$I,Data!$D:$D,Analysis!$K15,Data!$E:$E,Analysis!O$2,Data!$A:$A,Analysis!$J$2)</f>
        <v>4500</v>
      </c>
      <c r="R15" s="13">
        <f>SUMIFS(Data!$G:$G,Data!$D:$D,Analysis!$K15,Data!$E:$E,Analysis!R$2,Data!$A:$A,Analysis!$J$2)</f>
        <v>0</v>
      </c>
      <c r="S15" s="12">
        <f>SUMIFS(Data!$H:$H,Data!$D:$D,Analysis!$K15,Data!$E:$E,Analysis!R$2,Data!$A:$A,Analysis!$J$2)</f>
        <v>0</v>
      </c>
      <c r="T15" s="12">
        <f>SUMIFS(Data!$I:$I,Data!$D:$D,Analysis!$K15,Data!$E:$E,Analysis!R$2,Data!$A:$A,Analysis!$J$2)</f>
        <v>0</v>
      </c>
      <c r="U15" s="13">
        <f>SUMIFS(Data!$G:$G,Data!$D:$D,Analysis!$K15,Data!$E:$E,Analysis!U$2,Data!$A:$A,Analysis!$J$2)</f>
        <v>65300</v>
      </c>
      <c r="V15" s="12">
        <f>SUMIFS(Data!$H:$H,Data!$D:$D,Analysis!$K15,Data!$E:$E,Analysis!U$2,Data!$A:$A,Analysis!$J$2)</f>
        <v>5800</v>
      </c>
      <c r="W15" s="12">
        <f>SUMIFS(Data!$I:$I,Data!$D:$D,Analysis!$K15,Data!$E:$E,Analysis!U$2,Data!$A:$A,Analysis!$J$2)</f>
        <v>59500</v>
      </c>
      <c r="X15" s="13">
        <f>SUMIFS(Data!$G:$G,Data!$D:$D,Analysis!$K15,Data!$E:$E,Analysis!X$2,Data!$A:$A,Analysis!$J$2)</f>
        <v>674800</v>
      </c>
      <c r="Y15" s="12">
        <f>SUMIFS(Data!$H:$H,Data!$D:$D,Analysis!$K15,Data!$E:$E,Analysis!X$2,Data!$A:$A,Analysis!$J$2)</f>
        <v>86000</v>
      </c>
      <c r="Z15" s="12">
        <f>SUMIFS(Data!$I:$I,Data!$D:$D,Analysis!$K15,Data!$E:$E,Analysis!X$2,Data!$A:$A,Analysis!$J$2)</f>
        <v>588800</v>
      </c>
      <c r="AA15" s="13">
        <f>SUMIFS(Data!$G:$G,Data!$D:$D,Analysis!$K15,Data!$E:$E,Analysis!AA$2,Data!$A:$A,Analysis!$J$2)</f>
        <v>224600</v>
      </c>
      <c r="AB15" s="12">
        <f>SUMIFS(Data!$H:$H,Data!$D:$D,Analysis!$K15,Data!$E:$E,Analysis!AA$2,Data!$A:$A,Analysis!$J$2)</f>
        <v>91100</v>
      </c>
      <c r="AC15" s="20">
        <f>SUMIFS(Data!$I:$I,Data!$D:$D,Analysis!$K15,Data!$E:$E,Analysis!AA$2,Data!$A:$A,Analysis!$J$2)</f>
        <v>133500</v>
      </c>
      <c r="AD15" s="25">
        <f t="shared" si="1"/>
        <v>1075500</v>
      </c>
      <c r="AE15" s="11">
        <f t="shared" si="1"/>
        <v>274100</v>
      </c>
      <c r="AF15" s="26">
        <f t="shared" si="1"/>
        <v>801400</v>
      </c>
      <c r="AG15" s="31">
        <f t="shared" si="2"/>
        <v>0.25485820548582055</v>
      </c>
    </row>
    <row r="16" spans="2:33" x14ac:dyDescent="0.25">
      <c r="E16" s="77" t="s">
        <v>100</v>
      </c>
      <c r="F16" s="8">
        <f>SUMIFS(Data!$G:$G,Data!$C:$C,Analysis!$E16,Data!$A:$A,Analysis!$J$2)</f>
        <v>3143200</v>
      </c>
      <c r="G16" s="81">
        <f>SUMIFS(Data!$H:$H,Data!$C:$C,Analysis!$E16,Data!$A:$A,Analysis!$J$2)</f>
        <v>1041200</v>
      </c>
      <c r="H16" s="82">
        <f>SUMIFS(Data!$I:$I,Data!$C:$C,Analysis!$E16,Data!$A:$A,Analysis!$J$2)</f>
        <v>2102000</v>
      </c>
      <c r="J16" s="74" t="s">
        <v>100</v>
      </c>
      <c r="K16" s="49" t="s">
        <v>52</v>
      </c>
      <c r="L16" s="13">
        <f>SUMIFS(Data!$G:$G,Data!$D:$D,Analysis!$K16,Data!$E:$E,Analysis!L$2,Data!$A:$A,Analysis!$J$2)</f>
        <v>422900</v>
      </c>
      <c r="M16" s="12">
        <f>SUMIFS(Data!$H:$H,Data!$D:$D,Analysis!$K16,Data!$E:$E,Analysis!L$2,Data!$A:$A,Analysis!$J$2)</f>
        <v>398300</v>
      </c>
      <c r="N16" s="12">
        <f>SUMIFS(Data!$I:$I,Data!$D:$D,Analysis!$K16,Data!$E:$E,Analysis!L$2,Data!$A:$A,Analysis!$J$2)</f>
        <v>24600</v>
      </c>
      <c r="O16" s="13">
        <f>SUMIFS(Data!$G:$G,Data!$D:$D,Analysis!$K16,Data!$E:$E,Analysis!O$2,Data!$A:$A,Analysis!$J$2)</f>
        <v>0</v>
      </c>
      <c r="P16" s="12">
        <f>SUMIFS(Data!$H:$H,Data!$D:$D,Analysis!$K16,Data!$E:$E,Analysis!O$2,Data!$A:$A,Analysis!$J$2)</f>
        <v>0</v>
      </c>
      <c r="Q16" s="12">
        <f>SUMIFS(Data!$I:$I,Data!$D:$D,Analysis!$K16,Data!$E:$E,Analysis!O$2,Data!$A:$A,Analysis!$J$2)</f>
        <v>0</v>
      </c>
      <c r="R16" s="13">
        <f>SUMIFS(Data!$G:$G,Data!$D:$D,Analysis!$K16,Data!$E:$E,Analysis!R$2,Data!$A:$A,Analysis!$J$2)</f>
        <v>0</v>
      </c>
      <c r="S16" s="12">
        <f>SUMIFS(Data!$H:$H,Data!$D:$D,Analysis!$K16,Data!$E:$E,Analysis!R$2,Data!$A:$A,Analysis!$J$2)</f>
        <v>0</v>
      </c>
      <c r="T16" s="12">
        <f>SUMIFS(Data!$I:$I,Data!$D:$D,Analysis!$K16,Data!$E:$E,Analysis!R$2,Data!$A:$A,Analysis!$J$2)</f>
        <v>0</v>
      </c>
      <c r="U16" s="13">
        <f>SUMIFS(Data!$G:$G,Data!$D:$D,Analysis!$K16,Data!$E:$E,Analysis!U$2,Data!$A:$A,Analysis!$J$2)</f>
        <v>200400</v>
      </c>
      <c r="V16" s="12">
        <f>SUMIFS(Data!$H:$H,Data!$D:$D,Analysis!$K16,Data!$E:$E,Analysis!U$2,Data!$A:$A,Analysis!$J$2)</f>
        <v>4900</v>
      </c>
      <c r="W16" s="12">
        <f>SUMIFS(Data!$I:$I,Data!$D:$D,Analysis!$K16,Data!$E:$E,Analysis!U$2,Data!$A:$A,Analysis!$J$2)</f>
        <v>195500</v>
      </c>
      <c r="X16" s="13">
        <f>SUMIFS(Data!$G:$G,Data!$D:$D,Analysis!$K16,Data!$E:$E,Analysis!X$2,Data!$A:$A,Analysis!$J$2)</f>
        <v>0</v>
      </c>
      <c r="Y16" s="12">
        <f>SUMIFS(Data!$H:$H,Data!$D:$D,Analysis!$K16,Data!$E:$E,Analysis!X$2,Data!$A:$A,Analysis!$J$2)</f>
        <v>0</v>
      </c>
      <c r="Z16" s="12">
        <f>SUMIFS(Data!$I:$I,Data!$D:$D,Analysis!$K16,Data!$E:$E,Analysis!X$2,Data!$A:$A,Analysis!$J$2)</f>
        <v>0</v>
      </c>
      <c r="AA16" s="13">
        <f>SUMIFS(Data!$G:$G,Data!$D:$D,Analysis!$K16,Data!$E:$E,Analysis!AA$2,Data!$A:$A,Analysis!$J$2)</f>
        <v>0</v>
      </c>
      <c r="AB16" s="12">
        <f>SUMIFS(Data!$H:$H,Data!$D:$D,Analysis!$K16,Data!$E:$E,Analysis!AA$2,Data!$A:$A,Analysis!$J$2)</f>
        <v>0</v>
      </c>
      <c r="AC16" s="20">
        <f>SUMIFS(Data!$I:$I,Data!$D:$D,Analysis!$K16,Data!$E:$E,Analysis!AA$2,Data!$A:$A,Analysis!$J$2)</f>
        <v>0</v>
      </c>
      <c r="AD16" s="25">
        <f t="shared" si="1"/>
        <v>623300</v>
      </c>
      <c r="AE16" s="11">
        <f t="shared" si="1"/>
        <v>403200</v>
      </c>
      <c r="AF16" s="26">
        <f t="shared" si="1"/>
        <v>220100</v>
      </c>
      <c r="AG16" s="31">
        <f t="shared" si="2"/>
        <v>0.64687951227338358</v>
      </c>
    </row>
    <row r="17" spans="5:33" x14ac:dyDescent="0.25">
      <c r="E17" s="77" t="s">
        <v>101</v>
      </c>
      <c r="F17" s="8">
        <f>SUMIFS(Data!$G:$G,Data!$C:$C,Analysis!$E17,Data!$A:$A,Analysis!$J$2)</f>
        <v>5321800</v>
      </c>
      <c r="G17" s="81">
        <f>SUMIFS(Data!$H:$H,Data!$C:$C,Analysis!$E17,Data!$A:$A,Analysis!$J$2)</f>
        <v>2261900</v>
      </c>
      <c r="H17" s="82">
        <f>SUMIFS(Data!$I:$I,Data!$C:$C,Analysis!$E17,Data!$A:$A,Analysis!$J$2)</f>
        <v>3059900</v>
      </c>
      <c r="J17" s="74" t="s">
        <v>100</v>
      </c>
      <c r="K17" s="49" t="s">
        <v>53</v>
      </c>
      <c r="L17" s="13">
        <f>SUMIFS(Data!$G:$G,Data!$D:$D,Analysis!$K17,Data!$E:$E,Analysis!L$2,Data!$A:$A,Analysis!$J$2)</f>
        <v>222300</v>
      </c>
      <c r="M17" s="12">
        <f>SUMIFS(Data!$H:$H,Data!$D:$D,Analysis!$K17,Data!$E:$E,Analysis!L$2,Data!$A:$A,Analysis!$J$2)</f>
        <v>73700</v>
      </c>
      <c r="N17" s="12">
        <f>SUMIFS(Data!$I:$I,Data!$D:$D,Analysis!$K17,Data!$E:$E,Analysis!L$2,Data!$A:$A,Analysis!$J$2)</f>
        <v>148600</v>
      </c>
      <c r="O17" s="13">
        <f>SUMIFS(Data!$G:$G,Data!$D:$D,Analysis!$K17,Data!$E:$E,Analysis!O$2,Data!$A:$A,Analysis!$J$2)</f>
        <v>25500</v>
      </c>
      <c r="P17" s="12">
        <f>SUMIFS(Data!$H:$H,Data!$D:$D,Analysis!$K17,Data!$E:$E,Analysis!O$2,Data!$A:$A,Analysis!$J$2)</f>
        <v>22000</v>
      </c>
      <c r="Q17" s="12">
        <f>SUMIFS(Data!$I:$I,Data!$D:$D,Analysis!$K17,Data!$E:$E,Analysis!O$2,Data!$A:$A,Analysis!$J$2)</f>
        <v>3500</v>
      </c>
      <c r="R17" s="13">
        <f>SUMIFS(Data!$G:$G,Data!$D:$D,Analysis!$K17,Data!$E:$E,Analysis!R$2,Data!$A:$A,Analysis!$J$2)</f>
        <v>0</v>
      </c>
      <c r="S17" s="12">
        <f>SUMIFS(Data!$H:$H,Data!$D:$D,Analysis!$K17,Data!$E:$E,Analysis!R$2,Data!$A:$A,Analysis!$J$2)</f>
        <v>0</v>
      </c>
      <c r="T17" s="12">
        <f>SUMIFS(Data!$I:$I,Data!$D:$D,Analysis!$K17,Data!$E:$E,Analysis!R$2,Data!$A:$A,Analysis!$J$2)</f>
        <v>0</v>
      </c>
      <c r="U17" s="13">
        <f>SUMIFS(Data!$G:$G,Data!$D:$D,Analysis!$K17,Data!$E:$E,Analysis!U$2,Data!$A:$A,Analysis!$J$2)</f>
        <v>0</v>
      </c>
      <c r="V17" s="12">
        <f>SUMIFS(Data!$H:$H,Data!$D:$D,Analysis!$K17,Data!$E:$E,Analysis!U$2,Data!$A:$A,Analysis!$J$2)</f>
        <v>0</v>
      </c>
      <c r="W17" s="12">
        <f>SUMIFS(Data!$I:$I,Data!$D:$D,Analysis!$K17,Data!$E:$E,Analysis!U$2,Data!$A:$A,Analysis!$J$2)</f>
        <v>0</v>
      </c>
      <c r="X17" s="13">
        <f>SUMIFS(Data!$G:$G,Data!$D:$D,Analysis!$K17,Data!$E:$E,Analysis!X$2,Data!$A:$A,Analysis!$J$2)</f>
        <v>0</v>
      </c>
      <c r="Y17" s="12">
        <f>SUMIFS(Data!$H:$H,Data!$D:$D,Analysis!$K17,Data!$E:$E,Analysis!X$2,Data!$A:$A,Analysis!$J$2)</f>
        <v>0</v>
      </c>
      <c r="Z17" s="12">
        <f>SUMIFS(Data!$I:$I,Data!$D:$D,Analysis!$K17,Data!$E:$E,Analysis!X$2,Data!$A:$A,Analysis!$J$2)</f>
        <v>0</v>
      </c>
      <c r="AA17" s="13">
        <f>SUMIFS(Data!$G:$G,Data!$D:$D,Analysis!$K17,Data!$E:$E,Analysis!AA$2,Data!$A:$A,Analysis!$J$2)</f>
        <v>0</v>
      </c>
      <c r="AB17" s="12">
        <f>SUMIFS(Data!$H:$H,Data!$D:$D,Analysis!$K17,Data!$E:$E,Analysis!AA$2,Data!$A:$A,Analysis!$J$2)</f>
        <v>0</v>
      </c>
      <c r="AC17" s="20">
        <f>SUMIFS(Data!$I:$I,Data!$D:$D,Analysis!$K17,Data!$E:$E,Analysis!AA$2,Data!$A:$A,Analysis!$J$2)</f>
        <v>0</v>
      </c>
      <c r="AD17" s="25">
        <f t="shared" si="1"/>
        <v>247800</v>
      </c>
      <c r="AE17" s="11">
        <f t="shared" si="1"/>
        <v>95700</v>
      </c>
      <c r="AF17" s="26">
        <f t="shared" si="1"/>
        <v>152100</v>
      </c>
      <c r="AG17" s="31">
        <f t="shared" si="2"/>
        <v>0.38619854721549635</v>
      </c>
    </row>
    <row r="18" spans="5:33" x14ac:dyDescent="0.25">
      <c r="E18" s="78" t="s">
        <v>102</v>
      </c>
      <c r="F18" s="44">
        <f>SUMIFS(Data!$G:$G,Data!$C:$C,Analysis!$E18,Data!$A:$A,Analysis!$J$2)</f>
        <v>3243500</v>
      </c>
      <c r="G18" s="83">
        <f>SUMIFS(Data!$H:$H,Data!$C:$C,Analysis!$E18,Data!$A:$A,Analysis!$J$2)</f>
        <v>1747500</v>
      </c>
      <c r="H18" s="84">
        <f>SUMIFS(Data!$I:$I,Data!$C:$C,Analysis!$E18,Data!$A:$A,Analysis!$J$2)</f>
        <v>1496000</v>
      </c>
      <c r="J18" s="74" t="s">
        <v>100</v>
      </c>
      <c r="K18" s="49" t="s">
        <v>54</v>
      </c>
      <c r="L18" s="13">
        <f>SUMIFS(Data!$G:$G,Data!$D:$D,Analysis!$K18,Data!$E:$E,Analysis!L$2,Data!$A:$A,Analysis!$J$2)</f>
        <v>317200</v>
      </c>
      <c r="M18" s="12">
        <f>SUMIFS(Data!$H:$H,Data!$D:$D,Analysis!$K18,Data!$E:$E,Analysis!L$2,Data!$A:$A,Analysis!$J$2)</f>
        <v>40800</v>
      </c>
      <c r="N18" s="12">
        <f>SUMIFS(Data!$I:$I,Data!$D:$D,Analysis!$K18,Data!$E:$E,Analysis!L$2,Data!$A:$A,Analysis!$J$2)</f>
        <v>276400</v>
      </c>
      <c r="O18" s="13">
        <f>SUMIFS(Data!$G:$G,Data!$D:$D,Analysis!$K18,Data!$E:$E,Analysis!O$2,Data!$A:$A,Analysis!$J$2)</f>
        <v>0</v>
      </c>
      <c r="P18" s="12">
        <f>SUMIFS(Data!$H:$H,Data!$D:$D,Analysis!$K18,Data!$E:$E,Analysis!O$2,Data!$A:$A,Analysis!$J$2)</f>
        <v>0</v>
      </c>
      <c r="Q18" s="12">
        <f>SUMIFS(Data!$I:$I,Data!$D:$D,Analysis!$K18,Data!$E:$E,Analysis!O$2,Data!$A:$A,Analysis!$J$2)</f>
        <v>0</v>
      </c>
      <c r="R18" s="13">
        <f>SUMIFS(Data!$G:$G,Data!$D:$D,Analysis!$K18,Data!$E:$E,Analysis!R$2,Data!$A:$A,Analysis!$J$2)</f>
        <v>225200</v>
      </c>
      <c r="S18" s="12">
        <f>SUMIFS(Data!$H:$H,Data!$D:$D,Analysis!$K18,Data!$E:$E,Analysis!R$2,Data!$A:$A,Analysis!$J$2)</f>
        <v>8800</v>
      </c>
      <c r="T18" s="12">
        <f>SUMIFS(Data!$I:$I,Data!$D:$D,Analysis!$K18,Data!$E:$E,Analysis!R$2,Data!$A:$A,Analysis!$J$2)</f>
        <v>216400</v>
      </c>
      <c r="U18" s="13">
        <f>SUMIFS(Data!$G:$G,Data!$D:$D,Analysis!$K18,Data!$E:$E,Analysis!U$2,Data!$A:$A,Analysis!$J$2)</f>
        <v>0</v>
      </c>
      <c r="V18" s="12">
        <f>SUMIFS(Data!$H:$H,Data!$D:$D,Analysis!$K18,Data!$E:$E,Analysis!U$2,Data!$A:$A,Analysis!$J$2)</f>
        <v>0</v>
      </c>
      <c r="W18" s="12">
        <f>SUMIFS(Data!$I:$I,Data!$D:$D,Analysis!$K18,Data!$E:$E,Analysis!U$2,Data!$A:$A,Analysis!$J$2)</f>
        <v>0</v>
      </c>
      <c r="X18" s="13">
        <f>SUMIFS(Data!$G:$G,Data!$D:$D,Analysis!$K18,Data!$E:$E,Analysis!X$2,Data!$A:$A,Analysis!$J$2)</f>
        <v>0</v>
      </c>
      <c r="Y18" s="12">
        <f>SUMIFS(Data!$H:$H,Data!$D:$D,Analysis!$K18,Data!$E:$E,Analysis!X$2,Data!$A:$A,Analysis!$J$2)</f>
        <v>0</v>
      </c>
      <c r="Z18" s="12">
        <f>SUMIFS(Data!$I:$I,Data!$D:$D,Analysis!$K18,Data!$E:$E,Analysis!X$2,Data!$A:$A,Analysis!$J$2)</f>
        <v>0</v>
      </c>
      <c r="AA18" s="13">
        <f>SUMIFS(Data!$G:$G,Data!$D:$D,Analysis!$K18,Data!$E:$E,Analysis!AA$2,Data!$A:$A,Analysis!$J$2)</f>
        <v>114500</v>
      </c>
      <c r="AB18" s="12">
        <f>SUMIFS(Data!$H:$H,Data!$D:$D,Analysis!$K18,Data!$E:$E,Analysis!AA$2,Data!$A:$A,Analysis!$J$2)</f>
        <v>5000</v>
      </c>
      <c r="AC18" s="20">
        <f>SUMIFS(Data!$I:$I,Data!$D:$D,Analysis!$K18,Data!$E:$E,Analysis!AA$2,Data!$A:$A,Analysis!$J$2)</f>
        <v>109500</v>
      </c>
      <c r="AD18" s="25">
        <f t="shared" si="1"/>
        <v>656900</v>
      </c>
      <c r="AE18" s="11">
        <f t="shared" si="1"/>
        <v>54600</v>
      </c>
      <c r="AF18" s="26">
        <f t="shared" si="1"/>
        <v>602300</v>
      </c>
      <c r="AG18" s="31">
        <f t="shared" si="2"/>
        <v>8.3117673922971536E-2</v>
      </c>
    </row>
    <row r="19" spans="5:33" x14ac:dyDescent="0.25">
      <c r="J19" s="74" t="s">
        <v>100</v>
      </c>
      <c r="K19" s="49" t="s">
        <v>55</v>
      </c>
      <c r="L19" s="13">
        <f>SUMIFS(Data!$G:$G,Data!$D:$D,Analysis!$K19,Data!$E:$E,Analysis!L$2,Data!$A:$A,Analysis!$J$2)</f>
        <v>223700</v>
      </c>
      <c r="M19" s="12">
        <f>SUMIFS(Data!$H:$H,Data!$D:$D,Analysis!$K19,Data!$E:$E,Analysis!L$2,Data!$A:$A,Analysis!$J$2)</f>
        <v>81700</v>
      </c>
      <c r="N19" s="12">
        <f>SUMIFS(Data!$I:$I,Data!$D:$D,Analysis!$K19,Data!$E:$E,Analysis!L$2,Data!$A:$A,Analysis!$J$2)</f>
        <v>142000</v>
      </c>
      <c r="O19" s="13">
        <f>SUMIFS(Data!$G:$G,Data!$D:$D,Analysis!$K19,Data!$E:$E,Analysis!O$2,Data!$A:$A,Analysis!$J$2)</f>
        <v>0</v>
      </c>
      <c r="P19" s="12">
        <f>SUMIFS(Data!$H:$H,Data!$D:$D,Analysis!$K19,Data!$E:$E,Analysis!O$2,Data!$A:$A,Analysis!$J$2)</f>
        <v>0</v>
      </c>
      <c r="Q19" s="12">
        <f>SUMIFS(Data!$I:$I,Data!$D:$D,Analysis!$K19,Data!$E:$E,Analysis!O$2,Data!$A:$A,Analysis!$J$2)</f>
        <v>0</v>
      </c>
      <c r="R19" s="13">
        <f>SUMIFS(Data!$G:$G,Data!$D:$D,Analysis!$K19,Data!$E:$E,Analysis!R$2,Data!$A:$A,Analysis!$J$2)</f>
        <v>0</v>
      </c>
      <c r="S19" s="12">
        <f>SUMIFS(Data!$H:$H,Data!$D:$D,Analysis!$K19,Data!$E:$E,Analysis!R$2,Data!$A:$A,Analysis!$J$2)</f>
        <v>0</v>
      </c>
      <c r="T19" s="12">
        <f>SUMIFS(Data!$I:$I,Data!$D:$D,Analysis!$K19,Data!$E:$E,Analysis!R$2,Data!$A:$A,Analysis!$J$2)</f>
        <v>0</v>
      </c>
      <c r="U19" s="13">
        <f>SUMIFS(Data!$G:$G,Data!$D:$D,Analysis!$K19,Data!$E:$E,Analysis!U$2,Data!$A:$A,Analysis!$J$2)</f>
        <v>0</v>
      </c>
      <c r="V19" s="12">
        <f>SUMIFS(Data!$H:$H,Data!$D:$D,Analysis!$K19,Data!$E:$E,Analysis!U$2,Data!$A:$A,Analysis!$J$2)</f>
        <v>0</v>
      </c>
      <c r="W19" s="12">
        <f>SUMIFS(Data!$I:$I,Data!$D:$D,Analysis!$K19,Data!$E:$E,Analysis!U$2,Data!$A:$A,Analysis!$J$2)</f>
        <v>0</v>
      </c>
      <c r="X19" s="13">
        <f>SUMIFS(Data!$G:$G,Data!$D:$D,Analysis!$K19,Data!$E:$E,Analysis!X$2,Data!$A:$A,Analysis!$J$2)</f>
        <v>0</v>
      </c>
      <c r="Y19" s="12">
        <f>SUMIFS(Data!$H:$H,Data!$D:$D,Analysis!$K19,Data!$E:$E,Analysis!X$2,Data!$A:$A,Analysis!$J$2)</f>
        <v>0</v>
      </c>
      <c r="Z19" s="12">
        <f>SUMIFS(Data!$I:$I,Data!$D:$D,Analysis!$K19,Data!$E:$E,Analysis!X$2,Data!$A:$A,Analysis!$J$2)</f>
        <v>0</v>
      </c>
      <c r="AA19" s="13">
        <f>SUMIFS(Data!$G:$G,Data!$D:$D,Analysis!$K19,Data!$E:$E,Analysis!AA$2,Data!$A:$A,Analysis!$J$2)</f>
        <v>316000</v>
      </c>
      <c r="AB19" s="12">
        <f>SUMIFS(Data!$H:$H,Data!$D:$D,Analysis!$K19,Data!$E:$E,Analysis!AA$2,Data!$A:$A,Analysis!$J$2)</f>
        <v>131900</v>
      </c>
      <c r="AC19" s="20">
        <f>SUMIFS(Data!$I:$I,Data!$D:$D,Analysis!$K19,Data!$E:$E,Analysis!AA$2,Data!$A:$A,Analysis!$J$2)</f>
        <v>184100</v>
      </c>
      <c r="AD19" s="25">
        <f t="shared" si="1"/>
        <v>539700</v>
      </c>
      <c r="AE19" s="11">
        <f t="shared" si="1"/>
        <v>213600</v>
      </c>
      <c r="AF19" s="26">
        <f t="shared" si="1"/>
        <v>326100</v>
      </c>
      <c r="AG19" s="31">
        <f t="shared" si="2"/>
        <v>0.39577543079488603</v>
      </c>
    </row>
    <row r="20" spans="5:33" x14ac:dyDescent="0.25">
      <c r="J20" s="74" t="s">
        <v>101</v>
      </c>
      <c r="K20" s="49" t="s">
        <v>56</v>
      </c>
      <c r="L20" s="13">
        <f>SUMIFS(Data!$G:$G,Data!$D:$D,Analysis!$K20,Data!$E:$E,Analysis!L$2,Data!$A:$A,Analysis!$J$2)</f>
        <v>0</v>
      </c>
      <c r="M20" s="12">
        <f>SUMIFS(Data!$H:$H,Data!$D:$D,Analysis!$K20,Data!$E:$E,Analysis!L$2,Data!$A:$A,Analysis!$J$2)</f>
        <v>0</v>
      </c>
      <c r="N20" s="12">
        <f>SUMIFS(Data!$I:$I,Data!$D:$D,Analysis!$K20,Data!$E:$E,Analysis!L$2,Data!$A:$A,Analysis!$J$2)</f>
        <v>0</v>
      </c>
      <c r="O20" s="13">
        <f>SUMIFS(Data!$G:$G,Data!$D:$D,Analysis!$K20,Data!$E:$E,Analysis!O$2,Data!$A:$A,Analysis!$J$2)</f>
        <v>0</v>
      </c>
      <c r="P20" s="12">
        <f>SUMIFS(Data!$H:$H,Data!$D:$D,Analysis!$K20,Data!$E:$E,Analysis!O$2,Data!$A:$A,Analysis!$J$2)</f>
        <v>0</v>
      </c>
      <c r="Q20" s="12">
        <f>SUMIFS(Data!$I:$I,Data!$D:$D,Analysis!$K20,Data!$E:$E,Analysis!O$2,Data!$A:$A,Analysis!$J$2)</f>
        <v>0</v>
      </c>
      <c r="R20" s="13">
        <f>SUMIFS(Data!$G:$G,Data!$D:$D,Analysis!$K20,Data!$E:$E,Analysis!R$2,Data!$A:$A,Analysis!$J$2)</f>
        <v>0</v>
      </c>
      <c r="S20" s="12">
        <f>SUMIFS(Data!$H:$H,Data!$D:$D,Analysis!$K20,Data!$E:$E,Analysis!R$2,Data!$A:$A,Analysis!$J$2)</f>
        <v>0</v>
      </c>
      <c r="T20" s="12">
        <f>SUMIFS(Data!$I:$I,Data!$D:$D,Analysis!$K20,Data!$E:$E,Analysis!R$2,Data!$A:$A,Analysis!$J$2)</f>
        <v>0</v>
      </c>
      <c r="U20" s="13">
        <f>SUMIFS(Data!$G:$G,Data!$D:$D,Analysis!$K20,Data!$E:$E,Analysis!U$2,Data!$A:$A,Analysis!$J$2)</f>
        <v>63000</v>
      </c>
      <c r="V20" s="12">
        <f>SUMIFS(Data!$H:$H,Data!$D:$D,Analysis!$K20,Data!$E:$E,Analysis!U$2,Data!$A:$A,Analysis!$J$2)</f>
        <v>6400</v>
      </c>
      <c r="W20" s="12">
        <f>SUMIFS(Data!$I:$I,Data!$D:$D,Analysis!$K20,Data!$E:$E,Analysis!U$2,Data!$A:$A,Analysis!$J$2)</f>
        <v>56600</v>
      </c>
      <c r="X20" s="13">
        <f>SUMIFS(Data!$G:$G,Data!$D:$D,Analysis!$K20,Data!$E:$E,Analysis!X$2,Data!$A:$A,Analysis!$J$2)</f>
        <v>0</v>
      </c>
      <c r="Y20" s="12">
        <f>SUMIFS(Data!$H:$H,Data!$D:$D,Analysis!$K20,Data!$E:$E,Analysis!X$2,Data!$A:$A,Analysis!$J$2)</f>
        <v>0</v>
      </c>
      <c r="Z20" s="12">
        <f>SUMIFS(Data!$I:$I,Data!$D:$D,Analysis!$K20,Data!$E:$E,Analysis!X$2,Data!$A:$A,Analysis!$J$2)</f>
        <v>0</v>
      </c>
      <c r="AA20" s="13">
        <f>SUMIFS(Data!$G:$G,Data!$D:$D,Analysis!$K20,Data!$E:$E,Analysis!AA$2,Data!$A:$A,Analysis!$J$2)</f>
        <v>0</v>
      </c>
      <c r="AB20" s="12">
        <f>SUMIFS(Data!$H:$H,Data!$D:$D,Analysis!$K20,Data!$E:$E,Analysis!AA$2,Data!$A:$A,Analysis!$J$2)</f>
        <v>0</v>
      </c>
      <c r="AC20" s="20">
        <f>SUMIFS(Data!$I:$I,Data!$D:$D,Analysis!$K20,Data!$E:$E,Analysis!AA$2,Data!$A:$A,Analysis!$J$2)</f>
        <v>0</v>
      </c>
      <c r="AD20" s="25">
        <f t="shared" si="1"/>
        <v>63000</v>
      </c>
      <c r="AE20" s="11">
        <f t="shared" si="1"/>
        <v>6400</v>
      </c>
      <c r="AF20" s="26">
        <f t="shared" si="1"/>
        <v>56600</v>
      </c>
      <c r="AG20" s="31">
        <f t="shared" si="2"/>
        <v>0.10158730158730159</v>
      </c>
    </row>
    <row r="21" spans="5:33" x14ac:dyDescent="0.25">
      <c r="E21" s="66" t="s">
        <v>1</v>
      </c>
      <c r="F21" s="66" t="s">
        <v>83</v>
      </c>
      <c r="G21" s="59" t="s">
        <v>84</v>
      </c>
      <c r="H21" s="59" t="s">
        <v>85</v>
      </c>
      <c r="J21" s="74" t="s">
        <v>101</v>
      </c>
      <c r="K21" s="49" t="s">
        <v>57</v>
      </c>
      <c r="L21" s="13">
        <f>SUMIFS(Data!$G:$G,Data!$D:$D,Analysis!$K21,Data!$E:$E,Analysis!L$2,Data!$A:$A,Analysis!$J$2)</f>
        <v>0</v>
      </c>
      <c r="M21" s="12">
        <f>SUMIFS(Data!$H:$H,Data!$D:$D,Analysis!$K21,Data!$E:$E,Analysis!L$2,Data!$A:$A,Analysis!$J$2)</f>
        <v>0</v>
      </c>
      <c r="N21" s="12">
        <f>SUMIFS(Data!$I:$I,Data!$D:$D,Analysis!$K21,Data!$E:$E,Analysis!L$2,Data!$A:$A,Analysis!$J$2)</f>
        <v>0</v>
      </c>
      <c r="O21" s="13">
        <f>SUMIFS(Data!$G:$G,Data!$D:$D,Analysis!$K21,Data!$E:$E,Analysis!O$2,Data!$A:$A,Analysis!$J$2)</f>
        <v>0</v>
      </c>
      <c r="P21" s="12">
        <f>SUMIFS(Data!$H:$H,Data!$D:$D,Analysis!$K21,Data!$E:$E,Analysis!O$2,Data!$A:$A,Analysis!$J$2)</f>
        <v>0</v>
      </c>
      <c r="Q21" s="12">
        <f>SUMIFS(Data!$I:$I,Data!$D:$D,Analysis!$K21,Data!$E:$E,Analysis!O$2,Data!$A:$A,Analysis!$J$2)</f>
        <v>0</v>
      </c>
      <c r="R21" s="13">
        <f>SUMIFS(Data!$G:$G,Data!$D:$D,Analysis!$K21,Data!$E:$E,Analysis!R$2,Data!$A:$A,Analysis!$J$2)</f>
        <v>0</v>
      </c>
      <c r="S21" s="12">
        <f>SUMIFS(Data!$H:$H,Data!$D:$D,Analysis!$K21,Data!$E:$E,Analysis!R$2,Data!$A:$A,Analysis!$J$2)</f>
        <v>0</v>
      </c>
      <c r="T21" s="12">
        <f>SUMIFS(Data!$I:$I,Data!$D:$D,Analysis!$K21,Data!$E:$E,Analysis!R$2,Data!$A:$A,Analysis!$J$2)</f>
        <v>0</v>
      </c>
      <c r="U21" s="13">
        <f>SUMIFS(Data!$G:$G,Data!$D:$D,Analysis!$K21,Data!$E:$E,Analysis!U$2,Data!$A:$A,Analysis!$J$2)</f>
        <v>0</v>
      </c>
      <c r="V21" s="12">
        <f>SUMIFS(Data!$H:$H,Data!$D:$D,Analysis!$K21,Data!$E:$E,Analysis!U$2,Data!$A:$A,Analysis!$J$2)</f>
        <v>0</v>
      </c>
      <c r="W21" s="12">
        <f>SUMIFS(Data!$I:$I,Data!$D:$D,Analysis!$K21,Data!$E:$E,Analysis!U$2,Data!$A:$A,Analysis!$J$2)</f>
        <v>0</v>
      </c>
      <c r="X21" s="13">
        <f>SUMIFS(Data!$G:$G,Data!$D:$D,Analysis!$K21,Data!$E:$E,Analysis!X$2,Data!$A:$A,Analysis!$J$2)</f>
        <v>0</v>
      </c>
      <c r="Y21" s="12">
        <f>SUMIFS(Data!$H:$H,Data!$D:$D,Analysis!$K21,Data!$E:$E,Analysis!X$2,Data!$A:$A,Analysis!$J$2)</f>
        <v>0</v>
      </c>
      <c r="Z21" s="12">
        <f>SUMIFS(Data!$I:$I,Data!$D:$D,Analysis!$K21,Data!$E:$E,Analysis!X$2,Data!$A:$A,Analysis!$J$2)</f>
        <v>0</v>
      </c>
      <c r="AA21" s="13">
        <f>SUMIFS(Data!$G:$G,Data!$D:$D,Analysis!$K21,Data!$E:$E,Analysis!AA$2,Data!$A:$A,Analysis!$J$2)</f>
        <v>0</v>
      </c>
      <c r="AB21" s="12">
        <f>SUMIFS(Data!$H:$H,Data!$D:$D,Analysis!$K21,Data!$E:$E,Analysis!AA$2,Data!$A:$A,Analysis!$J$2)</f>
        <v>0</v>
      </c>
      <c r="AC21" s="20">
        <f>SUMIFS(Data!$I:$I,Data!$D:$D,Analysis!$K21,Data!$E:$E,Analysis!AA$2,Data!$A:$A,Analysis!$J$2)</f>
        <v>0</v>
      </c>
      <c r="AD21" s="25">
        <f t="shared" si="1"/>
        <v>0</v>
      </c>
      <c r="AE21" s="11">
        <f t="shared" si="1"/>
        <v>0</v>
      </c>
      <c r="AF21" s="26">
        <f t="shared" si="1"/>
        <v>0</v>
      </c>
      <c r="AG21" s="31">
        <f t="shared" si="2"/>
        <v>0</v>
      </c>
    </row>
    <row r="22" spans="5:33" x14ac:dyDescent="0.25">
      <c r="E22" s="11">
        <f ca="1">YEAR(TODAY())</f>
        <v>2024</v>
      </c>
      <c r="F22" s="43">
        <f ca="1">SUMIFS(Data!$G:$G,Data!$A:$A,$E22)</f>
        <v>0</v>
      </c>
      <c r="G22" s="79">
        <f ca="1">SUMIFS(Data!$H:$H,Data!$A:$A,$E22)</f>
        <v>0</v>
      </c>
      <c r="H22" s="80">
        <f ca="1">SUMIFS(Data!$I:$I,Data!$A:$A,$E22)</f>
        <v>0</v>
      </c>
      <c r="J22" s="74" t="s">
        <v>101</v>
      </c>
      <c r="K22" s="49" t="s">
        <v>58</v>
      </c>
      <c r="L22" s="13">
        <f>SUMIFS(Data!$G:$G,Data!$D:$D,Analysis!$K22,Data!$E:$E,Analysis!L$2,Data!$A:$A,Analysis!$J$2)</f>
        <v>720200</v>
      </c>
      <c r="M22" s="12">
        <f>SUMIFS(Data!$H:$H,Data!$D:$D,Analysis!$K22,Data!$E:$E,Analysis!L$2,Data!$A:$A,Analysis!$J$2)</f>
        <v>649900</v>
      </c>
      <c r="N22" s="12">
        <f>SUMIFS(Data!$I:$I,Data!$D:$D,Analysis!$K22,Data!$E:$E,Analysis!L$2,Data!$A:$A,Analysis!$J$2)</f>
        <v>70300</v>
      </c>
      <c r="O22" s="13">
        <f>SUMIFS(Data!$G:$G,Data!$D:$D,Analysis!$K22,Data!$E:$E,Analysis!O$2,Data!$A:$A,Analysis!$J$2)</f>
        <v>0</v>
      </c>
      <c r="P22" s="12">
        <f>SUMIFS(Data!$H:$H,Data!$D:$D,Analysis!$K22,Data!$E:$E,Analysis!O$2,Data!$A:$A,Analysis!$J$2)</f>
        <v>0</v>
      </c>
      <c r="Q22" s="12">
        <f>SUMIFS(Data!$I:$I,Data!$D:$D,Analysis!$K22,Data!$E:$E,Analysis!O$2,Data!$A:$A,Analysis!$J$2)</f>
        <v>0</v>
      </c>
      <c r="R22" s="13">
        <f>SUMIFS(Data!$G:$G,Data!$D:$D,Analysis!$K22,Data!$E:$E,Analysis!R$2,Data!$A:$A,Analysis!$J$2)</f>
        <v>0</v>
      </c>
      <c r="S22" s="12">
        <f>SUMIFS(Data!$H:$H,Data!$D:$D,Analysis!$K22,Data!$E:$E,Analysis!R$2,Data!$A:$A,Analysis!$J$2)</f>
        <v>0</v>
      </c>
      <c r="T22" s="12">
        <f>SUMIFS(Data!$I:$I,Data!$D:$D,Analysis!$K22,Data!$E:$E,Analysis!R$2,Data!$A:$A,Analysis!$J$2)</f>
        <v>0</v>
      </c>
      <c r="U22" s="13">
        <f>SUMIFS(Data!$G:$G,Data!$D:$D,Analysis!$K22,Data!$E:$E,Analysis!U$2,Data!$A:$A,Analysis!$J$2)</f>
        <v>0</v>
      </c>
      <c r="V22" s="12">
        <f>SUMIFS(Data!$H:$H,Data!$D:$D,Analysis!$K22,Data!$E:$E,Analysis!U$2,Data!$A:$A,Analysis!$J$2)</f>
        <v>0</v>
      </c>
      <c r="W22" s="12">
        <f>SUMIFS(Data!$I:$I,Data!$D:$D,Analysis!$K22,Data!$E:$E,Analysis!U$2,Data!$A:$A,Analysis!$J$2)</f>
        <v>0</v>
      </c>
      <c r="X22" s="13">
        <f>SUMIFS(Data!$G:$G,Data!$D:$D,Analysis!$K22,Data!$E:$E,Analysis!X$2,Data!$A:$A,Analysis!$J$2)</f>
        <v>659800</v>
      </c>
      <c r="Y22" s="12">
        <f>SUMIFS(Data!$H:$H,Data!$D:$D,Analysis!$K22,Data!$E:$E,Analysis!X$2,Data!$A:$A,Analysis!$J$2)</f>
        <v>75000</v>
      </c>
      <c r="Z22" s="12">
        <f>SUMIFS(Data!$I:$I,Data!$D:$D,Analysis!$K22,Data!$E:$E,Analysis!X$2,Data!$A:$A,Analysis!$J$2)</f>
        <v>584800</v>
      </c>
      <c r="AA22" s="13">
        <f>SUMIFS(Data!$G:$G,Data!$D:$D,Analysis!$K22,Data!$E:$E,Analysis!AA$2,Data!$A:$A,Analysis!$J$2)</f>
        <v>1937300</v>
      </c>
      <c r="AB22" s="12">
        <f>SUMIFS(Data!$H:$H,Data!$D:$D,Analysis!$K22,Data!$E:$E,Analysis!AA$2,Data!$A:$A,Analysis!$J$2)</f>
        <v>618400</v>
      </c>
      <c r="AC22" s="20">
        <f>SUMIFS(Data!$I:$I,Data!$D:$D,Analysis!$K22,Data!$E:$E,Analysis!AA$2,Data!$A:$A,Analysis!$J$2)</f>
        <v>1318900</v>
      </c>
      <c r="AD22" s="25">
        <f t="shared" si="1"/>
        <v>3317300</v>
      </c>
      <c r="AE22" s="11">
        <f t="shared" si="1"/>
        <v>1343300</v>
      </c>
      <c r="AF22" s="26">
        <f t="shared" si="1"/>
        <v>1974000</v>
      </c>
      <c r="AG22" s="31">
        <f t="shared" si="2"/>
        <v>0.40493775058029119</v>
      </c>
    </row>
    <row r="23" spans="5:33" x14ac:dyDescent="0.25">
      <c r="E23" s="11">
        <f ca="1">E22-1</f>
        <v>2023</v>
      </c>
      <c r="F23" s="8">
        <f ca="1">SUMIFS(Data!$G:$G,Data!$A:$A,$E23)</f>
        <v>25357400</v>
      </c>
      <c r="G23" s="81">
        <f ca="1">SUMIFS(Data!$H:$H,Data!$A:$A,$E23)</f>
        <v>12691400</v>
      </c>
      <c r="H23" s="82">
        <f ca="1">SUMIFS(Data!$I:$I,Data!$A:$A,$E23)</f>
        <v>12666000</v>
      </c>
      <c r="J23" s="74" t="s">
        <v>101</v>
      </c>
      <c r="K23" s="49" t="s">
        <v>59</v>
      </c>
      <c r="L23" s="13">
        <f>SUMIFS(Data!$G:$G,Data!$D:$D,Analysis!$K23,Data!$E:$E,Analysis!L$2,Data!$A:$A,Analysis!$J$2)</f>
        <v>725900</v>
      </c>
      <c r="M23" s="12">
        <f>SUMIFS(Data!$H:$H,Data!$D:$D,Analysis!$K23,Data!$E:$E,Analysis!L$2,Data!$A:$A,Analysis!$J$2)</f>
        <v>657400</v>
      </c>
      <c r="N23" s="12">
        <f>SUMIFS(Data!$I:$I,Data!$D:$D,Analysis!$K23,Data!$E:$E,Analysis!L$2,Data!$A:$A,Analysis!$J$2)</f>
        <v>68500</v>
      </c>
      <c r="O23" s="13">
        <f>SUMIFS(Data!$G:$G,Data!$D:$D,Analysis!$K23,Data!$E:$E,Analysis!O$2,Data!$A:$A,Analysis!$J$2)</f>
        <v>0</v>
      </c>
      <c r="P23" s="12">
        <f>SUMIFS(Data!$H:$H,Data!$D:$D,Analysis!$K23,Data!$E:$E,Analysis!O$2,Data!$A:$A,Analysis!$J$2)</f>
        <v>0</v>
      </c>
      <c r="Q23" s="12">
        <f>SUMIFS(Data!$I:$I,Data!$D:$D,Analysis!$K23,Data!$E:$E,Analysis!O$2,Data!$A:$A,Analysis!$J$2)</f>
        <v>0</v>
      </c>
      <c r="R23" s="13">
        <f>SUMIFS(Data!$G:$G,Data!$D:$D,Analysis!$K23,Data!$E:$E,Analysis!R$2,Data!$A:$A,Analysis!$J$2)</f>
        <v>0</v>
      </c>
      <c r="S23" s="12">
        <f>SUMIFS(Data!$H:$H,Data!$D:$D,Analysis!$K23,Data!$E:$E,Analysis!R$2,Data!$A:$A,Analysis!$J$2)</f>
        <v>0</v>
      </c>
      <c r="T23" s="12">
        <f>SUMIFS(Data!$I:$I,Data!$D:$D,Analysis!$K23,Data!$E:$E,Analysis!R$2,Data!$A:$A,Analysis!$J$2)</f>
        <v>0</v>
      </c>
      <c r="U23" s="13">
        <f>SUMIFS(Data!$G:$G,Data!$D:$D,Analysis!$K23,Data!$E:$E,Analysis!U$2,Data!$A:$A,Analysis!$J$2)</f>
        <v>88500</v>
      </c>
      <c r="V23" s="12">
        <f>SUMIFS(Data!$H:$H,Data!$D:$D,Analysis!$K23,Data!$E:$E,Analysis!U$2,Data!$A:$A,Analysis!$J$2)</f>
        <v>0</v>
      </c>
      <c r="W23" s="12">
        <f>SUMIFS(Data!$I:$I,Data!$D:$D,Analysis!$K23,Data!$E:$E,Analysis!U$2,Data!$A:$A,Analysis!$J$2)</f>
        <v>88500</v>
      </c>
      <c r="X23" s="13">
        <f>SUMIFS(Data!$G:$G,Data!$D:$D,Analysis!$K23,Data!$E:$E,Analysis!X$2,Data!$A:$A,Analysis!$J$2)</f>
        <v>0</v>
      </c>
      <c r="Y23" s="12">
        <f>SUMIFS(Data!$H:$H,Data!$D:$D,Analysis!$K23,Data!$E:$E,Analysis!X$2,Data!$A:$A,Analysis!$J$2)</f>
        <v>0</v>
      </c>
      <c r="Z23" s="12">
        <f>SUMIFS(Data!$I:$I,Data!$D:$D,Analysis!$K23,Data!$E:$E,Analysis!X$2,Data!$A:$A,Analysis!$J$2)</f>
        <v>0</v>
      </c>
      <c r="AA23" s="13">
        <f>SUMIFS(Data!$G:$G,Data!$D:$D,Analysis!$K23,Data!$E:$E,Analysis!AA$2,Data!$A:$A,Analysis!$J$2)</f>
        <v>231000</v>
      </c>
      <c r="AB23" s="12">
        <f>SUMIFS(Data!$H:$H,Data!$D:$D,Analysis!$K23,Data!$E:$E,Analysis!AA$2,Data!$A:$A,Analysis!$J$2)</f>
        <v>87000</v>
      </c>
      <c r="AC23" s="20">
        <f>SUMIFS(Data!$I:$I,Data!$D:$D,Analysis!$K23,Data!$E:$E,Analysis!AA$2,Data!$A:$A,Analysis!$J$2)</f>
        <v>144000</v>
      </c>
      <c r="AD23" s="25">
        <f t="shared" si="1"/>
        <v>1045400</v>
      </c>
      <c r="AE23" s="11">
        <f t="shared" si="1"/>
        <v>744400</v>
      </c>
      <c r="AF23" s="26">
        <f t="shared" si="1"/>
        <v>301000</v>
      </c>
      <c r="AG23" s="31">
        <f t="shared" si="2"/>
        <v>0.71207193418787063</v>
      </c>
    </row>
    <row r="24" spans="5:33" x14ac:dyDescent="0.25">
      <c r="E24" s="11">
        <f t="shared" ref="E24:E25" ca="1" si="3">E23-1</f>
        <v>2022</v>
      </c>
      <c r="F24" s="8">
        <f ca="1">SUMIFS(Data!$G:$G,Data!$A:$A,$E24)</f>
        <v>32984685</v>
      </c>
      <c r="G24" s="81">
        <f ca="1">SUMIFS(Data!$H:$H,Data!$A:$A,$E24)</f>
        <v>19219972</v>
      </c>
      <c r="H24" s="82">
        <f ca="1">SUMIFS(Data!$I:$I,Data!$A:$A,$E24)</f>
        <v>13809400</v>
      </c>
      <c r="J24" s="74" t="s">
        <v>101</v>
      </c>
      <c r="K24" s="49" t="s">
        <v>60</v>
      </c>
      <c r="L24" s="13">
        <f>SUMIFS(Data!$G:$G,Data!$D:$D,Analysis!$K24,Data!$E:$E,Analysis!L$2,Data!$A:$A,Analysis!$J$2)</f>
        <v>0</v>
      </c>
      <c r="M24" s="12">
        <f>SUMIFS(Data!$H:$H,Data!$D:$D,Analysis!$K24,Data!$E:$E,Analysis!L$2,Data!$A:$A,Analysis!$J$2)</f>
        <v>0</v>
      </c>
      <c r="N24" s="12">
        <f>SUMIFS(Data!$I:$I,Data!$D:$D,Analysis!$K24,Data!$E:$E,Analysis!L$2,Data!$A:$A,Analysis!$J$2)</f>
        <v>0</v>
      </c>
      <c r="O24" s="13">
        <f>SUMIFS(Data!$G:$G,Data!$D:$D,Analysis!$K24,Data!$E:$E,Analysis!O$2,Data!$A:$A,Analysis!$J$2)</f>
        <v>0</v>
      </c>
      <c r="P24" s="12">
        <f>SUMIFS(Data!$H:$H,Data!$D:$D,Analysis!$K24,Data!$E:$E,Analysis!O$2,Data!$A:$A,Analysis!$J$2)</f>
        <v>0</v>
      </c>
      <c r="Q24" s="12">
        <f>SUMIFS(Data!$I:$I,Data!$D:$D,Analysis!$K24,Data!$E:$E,Analysis!O$2,Data!$A:$A,Analysis!$J$2)</f>
        <v>0</v>
      </c>
      <c r="R24" s="13">
        <f>SUMIFS(Data!$G:$G,Data!$D:$D,Analysis!$K24,Data!$E:$E,Analysis!R$2,Data!$A:$A,Analysis!$J$2)</f>
        <v>0</v>
      </c>
      <c r="S24" s="12">
        <f>SUMIFS(Data!$H:$H,Data!$D:$D,Analysis!$K24,Data!$E:$E,Analysis!R$2,Data!$A:$A,Analysis!$J$2)</f>
        <v>0</v>
      </c>
      <c r="T24" s="12">
        <f>SUMIFS(Data!$I:$I,Data!$D:$D,Analysis!$K24,Data!$E:$E,Analysis!R$2,Data!$A:$A,Analysis!$J$2)</f>
        <v>0</v>
      </c>
      <c r="U24" s="13">
        <f>SUMIFS(Data!$G:$G,Data!$D:$D,Analysis!$K24,Data!$E:$E,Analysis!U$2,Data!$A:$A,Analysis!$J$2)</f>
        <v>0</v>
      </c>
      <c r="V24" s="12">
        <f>SUMIFS(Data!$H:$H,Data!$D:$D,Analysis!$K24,Data!$E:$E,Analysis!U$2,Data!$A:$A,Analysis!$J$2)</f>
        <v>0</v>
      </c>
      <c r="W24" s="12">
        <f>SUMIFS(Data!$I:$I,Data!$D:$D,Analysis!$K24,Data!$E:$E,Analysis!U$2,Data!$A:$A,Analysis!$J$2)</f>
        <v>0</v>
      </c>
      <c r="X24" s="13">
        <f>SUMIFS(Data!$G:$G,Data!$D:$D,Analysis!$K24,Data!$E:$E,Analysis!X$2,Data!$A:$A,Analysis!$J$2)</f>
        <v>656800</v>
      </c>
      <c r="Y24" s="12">
        <f>SUMIFS(Data!$H:$H,Data!$D:$D,Analysis!$K24,Data!$E:$E,Analysis!X$2,Data!$A:$A,Analysis!$J$2)</f>
        <v>77800</v>
      </c>
      <c r="Z24" s="12">
        <f>SUMIFS(Data!$I:$I,Data!$D:$D,Analysis!$K24,Data!$E:$E,Analysis!X$2,Data!$A:$A,Analysis!$J$2)</f>
        <v>579000</v>
      </c>
      <c r="AA24" s="13">
        <f>SUMIFS(Data!$G:$G,Data!$D:$D,Analysis!$K24,Data!$E:$E,Analysis!AA$2,Data!$A:$A,Analysis!$J$2)</f>
        <v>0</v>
      </c>
      <c r="AB24" s="12">
        <f>SUMIFS(Data!$H:$H,Data!$D:$D,Analysis!$K24,Data!$E:$E,Analysis!AA$2,Data!$A:$A,Analysis!$J$2)</f>
        <v>0</v>
      </c>
      <c r="AC24" s="20">
        <f>SUMIFS(Data!$I:$I,Data!$D:$D,Analysis!$K24,Data!$E:$E,Analysis!AA$2,Data!$A:$A,Analysis!$J$2)</f>
        <v>0</v>
      </c>
      <c r="AD24" s="25">
        <f t="shared" si="1"/>
        <v>656800</v>
      </c>
      <c r="AE24" s="11">
        <f t="shared" si="1"/>
        <v>77800</v>
      </c>
      <c r="AF24" s="26">
        <f t="shared" si="1"/>
        <v>579000</v>
      </c>
      <c r="AG24" s="31">
        <f t="shared" si="2"/>
        <v>0.11845310596833131</v>
      </c>
    </row>
    <row r="25" spans="5:33" x14ac:dyDescent="0.25">
      <c r="E25" s="11">
        <f t="shared" ca="1" si="3"/>
        <v>2021</v>
      </c>
      <c r="F25" s="44">
        <f ca="1">SUMIFS(Data!$G:$G,Data!$A:$A,$E25)</f>
        <v>38558000</v>
      </c>
      <c r="G25" s="83">
        <f ca="1">SUMIFS(Data!$H:$H,Data!$A:$A,$E25)</f>
        <v>23440000</v>
      </c>
      <c r="H25" s="84">
        <f ca="1">SUMIFS(Data!$I:$I,Data!$A:$A,$E25)</f>
        <v>15118000</v>
      </c>
      <c r="J25" s="74" t="s">
        <v>101</v>
      </c>
      <c r="K25" s="49" t="s">
        <v>61</v>
      </c>
      <c r="L25" s="13">
        <f>SUMIFS(Data!$G:$G,Data!$D:$D,Analysis!$K25,Data!$E:$E,Analysis!L$2,Data!$A:$A,Analysis!$J$2)</f>
        <v>239300</v>
      </c>
      <c r="M25" s="12">
        <f>SUMIFS(Data!$H:$H,Data!$D:$D,Analysis!$K25,Data!$E:$E,Analysis!L$2,Data!$A:$A,Analysis!$J$2)</f>
        <v>90000</v>
      </c>
      <c r="N25" s="12">
        <f>SUMIFS(Data!$I:$I,Data!$D:$D,Analysis!$K25,Data!$E:$E,Analysis!L$2,Data!$A:$A,Analysis!$J$2)</f>
        <v>149300</v>
      </c>
      <c r="O25" s="13">
        <f>SUMIFS(Data!$G:$G,Data!$D:$D,Analysis!$K25,Data!$E:$E,Analysis!O$2,Data!$A:$A,Analysis!$J$2)</f>
        <v>0</v>
      </c>
      <c r="P25" s="12">
        <f>SUMIFS(Data!$H:$H,Data!$D:$D,Analysis!$K25,Data!$E:$E,Analysis!O$2,Data!$A:$A,Analysis!$J$2)</f>
        <v>0</v>
      </c>
      <c r="Q25" s="12">
        <f>SUMIFS(Data!$I:$I,Data!$D:$D,Analysis!$K25,Data!$E:$E,Analysis!O$2,Data!$A:$A,Analysis!$J$2)</f>
        <v>0</v>
      </c>
      <c r="R25" s="13">
        <f>SUMIFS(Data!$G:$G,Data!$D:$D,Analysis!$K25,Data!$E:$E,Analysis!R$2,Data!$A:$A,Analysis!$J$2)</f>
        <v>0</v>
      </c>
      <c r="S25" s="12">
        <f>SUMIFS(Data!$H:$H,Data!$D:$D,Analysis!$K25,Data!$E:$E,Analysis!R$2,Data!$A:$A,Analysis!$J$2)</f>
        <v>0</v>
      </c>
      <c r="T25" s="12">
        <f>SUMIFS(Data!$I:$I,Data!$D:$D,Analysis!$K25,Data!$E:$E,Analysis!R$2,Data!$A:$A,Analysis!$J$2)</f>
        <v>0</v>
      </c>
      <c r="U25" s="13">
        <f>SUMIFS(Data!$G:$G,Data!$D:$D,Analysis!$K25,Data!$E:$E,Analysis!U$2,Data!$A:$A,Analysis!$J$2)</f>
        <v>0</v>
      </c>
      <c r="V25" s="12">
        <f>SUMIFS(Data!$H:$H,Data!$D:$D,Analysis!$K25,Data!$E:$E,Analysis!U$2,Data!$A:$A,Analysis!$J$2)</f>
        <v>0</v>
      </c>
      <c r="W25" s="12">
        <f>SUMIFS(Data!$I:$I,Data!$D:$D,Analysis!$K25,Data!$E:$E,Analysis!U$2,Data!$A:$A,Analysis!$J$2)</f>
        <v>0</v>
      </c>
      <c r="X25" s="13">
        <f>SUMIFS(Data!$G:$G,Data!$D:$D,Analysis!$K25,Data!$E:$E,Analysis!X$2,Data!$A:$A,Analysis!$J$2)</f>
        <v>0</v>
      </c>
      <c r="Y25" s="12">
        <f>SUMIFS(Data!$H:$H,Data!$D:$D,Analysis!$K25,Data!$E:$E,Analysis!X$2,Data!$A:$A,Analysis!$J$2)</f>
        <v>0</v>
      </c>
      <c r="Z25" s="12">
        <f>SUMIFS(Data!$I:$I,Data!$D:$D,Analysis!$K25,Data!$E:$E,Analysis!X$2,Data!$A:$A,Analysis!$J$2)</f>
        <v>0</v>
      </c>
      <c r="AA25" s="13">
        <f>SUMIFS(Data!$G:$G,Data!$D:$D,Analysis!$K25,Data!$E:$E,Analysis!AA$2,Data!$A:$A,Analysis!$J$2)</f>
        <v>0</v>
      </c>
      <c r="AB25" s="12">
        <f>SUMIFS(Data!$H:$H,Data!$D:$D,Analysis!$K25,Data!$E:$E,Analysis!AA$2,Data!$A:$A,Analysis!$J$2)</f>
        <v>0</v>
      </c>
      <c r="AC25" s="20">
        <f>SUMIFS(Data!$I:$I,Data!$D:$D,Analysis!$K25,Data!$E:$E,Analysis!AA$2,Data!$A:$A,Analysis!$J$2)</f>
        <v>0</v>
      </c>
      <c r="AD25" s="25">
        <f t="shared" si="1"/>
        <v>239300</v>
      </c>
      <c r="AE25" s="11">
        <f t="shared" si="1"/>
        <v>90000</v>
      </c>
      <c r="AF25" s="26">
        <f t="shared" si="1"/>
        <v>149300</v>
      </c>
      <c r="AG25" s="31">
        <f t="shared" si="2"/>
        <v>0.37609694943585459</v>
      </c>
    </row>
    <row r="26" spans="5:33" x14ac:dyDescent="0.25">
      <c r="J26" s="74" t="s">
        <v>102</v>
      </c>
      <c r="K26" s="49" t="s">
        <v>62</v>
      </c>
      <c r="L26" s="13">
        <f>SUMIFS(Data!$G:$G,Data!$D:$D,Analysis!$K26,Data!$E:$E,Analysis!L$2,Data!$A:$A,Analysis!$J$2)</f>
        <v>0</v>
      </c>
      <c r="M26" s="12">
        <f>SUMIFS(Data!$H:$H,Data!$D:$D,Analysis!$K26,Data!$E:$E,Analysis!L$2,Data!$A:$A,Analysis!$J$2)</f>
        <v>0</v>
      </c>
      <c r="N26" s="12">
        <f>SUMIFS(Data!$I:$I,Data!$D:$D,Analysis!$K26,Data!$E:$E,Analysis!L$2,Data!$A:$A,Analysis!$J$2)</f>
        <v>0</v>
      </c>
      <c r="O26" s="13">
        <f>SUMIFS(Data!$G:$G,Data!$D:$D,Analysis!$K26,Data!$E:$E,Analysis!O$2,Data!$A:$A,Analysis!$J$2)</f>
        <v>0</v>
      </c>
      <c r="P26" s="12">
        <f>SUMIFS(Data!$H:$H,Data!$D:$D,Analysis!$K26,Data!$E:$E,Analysis!O$2,Data!$A:$A,Analysis!$J$2)</f>
        <v>0</v>
      </c>
      <c r="Q26" s="12">
        <f>SUMIFS(Data!$I:$I,Data!$D:$D,Analysis!$K26,Data!$E:$E,Analysis!O$2,Data!$A:$A,Analysis!$J$2)</f>
        <v>0</v>
      </c>
      <c r="R26" s="13">
        <f>SUMIFS(Data!$G:$G,Data!$D:$D,Analysis!$K26,Data!$E:$E,Analysis!R$2,Data!$A:$A,Analysis!$J$2)</f>
        <v>242300</v>
      </c>
      <c r="S26" s="12">
        <f>SUMIFS(Data!$H:$H,Data!$D:$D,Analysis!$K26,Data!$E:$E,Analysis!R$2,Data!$A:$A,Analysis!$J$2)</f>
        <v>15300</v>
      </c>
      <c r="T26" s="12">
        <f>SUMIFS(Data!$I:$I,Data!$D:$D,Analysis!$K26,Data!$E:$E,Analysis!R$2,Data!$A:$A,Analysis!$J$2)</f>
        <v>227000</v>
      </c>
      <c r="U26" s="13">
        <f>SUMIFS(Data!$G:$G,Data!$D:$D,Analysis!$K26,Data!$E:$E,Analysis!U$2,Data!$A:$A,Analysis!$J$2)</f>
        <v>0</v>
      </c>
      <c r="V26" s="12">
        <f>SUMIFS(Data!$H:$H,Data!$D:$D,Analysis!$K26,Data!$E:$E,Analysis!U$2,Data!$A:$A,Analysis!$J$2)</f>
        <v>0</v>
      </c>
      <c r="W26" s="12">
        <f>SUMIFS(Data!$I:$I,Data!$D:$D,Analysis!$K26,Data!$E:$E,Analysis!U$2,Data!$A:$A,Analysis!$J$2)</f>
        <v>0</v>
      </c>
      <c r="X26" s="13">
        <f>SUMIFS(Data!$G:$G,Data!$D:$D,Analysis!$K26,Data!$E:$E,Analysis!X$2,Data!$A:$A,Analysis!$J$2)</f>
        <v>0</v>
      </c>
      <c r="Y26" s="12">
        <f>SUMIFS(Data!$H:$H,Data!$D:$D,Analysis!$K26,Data!$E:$E,Analysis!X$2,Data!$A:$A,Analysis!$J$2)</f>
        <v>0</v>
      </c>
      <c r="Z26" s="12">
        <f>SUMIFS(Data!$I:$I,Data!$D:$D,Analysis!$K26,Data!$E:$E,Analysis!X$2,Data!$A:$A,Analysis!$J$2)</f>
        <v>0</v>
      </c>
      <c r="AA26" s="13">
        <f>SUMIFS(Data!$G:$G,Data!$D:$D,Analysis!$K26,Data!$E:$E,Analysis!AA$2,Data!$A:$A,Analysis!$J$2)</f>
        <v>1132100</v>
      </c>
      <c r="AB26" s="12">
        <f>SUMIFS(Data!$H:$H,Data!$D:$D,Analysis!$K26,Data!$E:$E,Analysis!AA$2,Data!$A:$A,Analysis!$J$2)</f>
        <v>519900</v>
      </c>
      <c r="AC26" s="20">
        <f>SUMIFS(Data!$I:$I,Data!$D:$D,Analysis!$K26,Data!$E:$E,Analysis!AA$2,Data!$A:$A,Analysis!$J$2)</f>
        <v>612200</v>
      </c>
      <c r="AD26" s="25">
        <f t="shared" si="1"/>
        <v>1374400</v>
      </c>
      <c r="AE26" s="11">
        <f t="shared" si="1"/>
        <v>535200</v>
      </c>
      <c r="AF26" s="26">
        <f t="shared" si="1"/>
        <v>839200</v>
      </c>
      <c r="AG26" s="31">
        <f t="shared" si="2"/>
        <v>0.38940628637951108</v>
      </c>
    </row>
    <row r="27" spans="5:33" x14ac:dyDescent="0.25">
      <c r="J27" s="74" t="s">
        <v>102</v>
      </c>
      <c r="K27" s="49" t="s">
        <v>63</v>
      </c>
      <c r="L27" s="13">
        <f>SUMIFS(Data!$G:$G,Data!$D:$D,Analysis!$K27,Data!$E:$E,Analysis!L$2,Data!$A:$A,Analysis!$J$2)</f>
        <v>0</v>
      </c>
      <c r="M27" s="12">
        <f>SUMIFS(Data!$H:$H,Data!$D:$D,Analysis!$K27,Data!$E:$E,Analysis!L$2,Data!$A:$A,Analysis!$J$2)</f>
        <v>0</v>
      </c>
      <c r="N27" s="12">
        <f>SUMIFS(Data!$I:$I,Data!$D:$D,Analysis!$K27,Data!$E:$E,Analysis!L$2,Data!$A:$A,Analysis!$J$2)</f>
        <v>0</v>
      </c>
      <c r="O27" s="13">
        <f>SUMIFS(Data!$G:$G,Data!$D:$D,Analysis!$K27,Data!$E:$E,Analysis!O$2,Data!$A:$A,Analysis!$J$2)</f>
        <v>0</v>
      </c>
      <c r="P27" s="12">
        <f>SUMIFS(Data!$H:$H,Data!$D:$D,Analysis!$K27,Data!$E:$E,Analysis!O$2,Data!$A:$A,Analysis!$J$2)</f>
        <v>0</v>
      </c>
      <c r="Q27" s="12">
        <f>SUMIFS(Data!$I:$I,Data!$D:$D,Analysis!$K27,Data!$E:$E,Analysis!O$2,Data!$A:$A,Analysis!$J$2)</f>
        <v>0</v>
      </c>
      <c r="R27" s="13">
        <f>SUMIFS(Data!$G:$G,Data!$D:$D,Analysis!$K27,Data!$E:$E,Analysis!R$2,Data!$A:$A,Analysis!$J$2)</f>
        <v>0</v>
      </c>
      <c r="S27" s="12">
        <f>SUMIFS(Data!$H:$H,Data!$D:$D,Analysis!$K27,Data!$E:$E,Analysis!R$2,Data!$A:$A,Analysis!$J$2)</f>
        <v>0</v>
      </c>
      <c r="T27" s="12">
        <f>SUMIFS(Data!$I:$I,Data!$D:$D,Analysis!$K27,Data!$E:$E,Analysis!R$2,Data!$A:$A,Analysis!$J$2)</f>
        <v>0</v>
      </c>
      <c r="U27" s="13">
        <f>SUMIFS(Data!$G:$G,Data!$D:$D,Analysis!$K27,Data!$E:$E,Analysis!U$2,Data!$A:$A,Analysis!$J$2)</f>
        <v>0</v>
      </c>
      <c r="V27" s="12">
        <f>SUMIFS(Data!$H:$H,Data!$D:$D,Analysis!$K27,Data!$E:$E,Analysis!U$2,Data!$A:$A,Analysis!$J$2)</f>
        <v>0</v>
      </c>
      <c r="W27" s="12">
        <f>SUMIFS(Data!$I:$I,Data!$D:$D,Analysis!$K27,Data!$E:$E,Analysis!U$2,Data!$A:$A,Analysis!$J$2)</f>
        <v>0</v>
      </c>
      <c r="X27" s="13">
        <f>SUMIFS(Data!$G:$G,Data!$D:$D,Analysis!$K27,Data!$E:$E,Analysis!X$2,Data!$A:$A,Analysis!$J$2)</f>
        <v>0</v>
      </c>
      <c r="Y27" s="12">
        <f>SUMIFS(Data!$H:$H,Data!$D:$D,Analysis!$K27,Data!$E:$E,Analysis!X$2,Data!$A:$A,Analysis!$J$2)</f>
        <v>0</v>
      </c>
      <c r="Z27" s="12">
        <f>SUMIFS(Data!$I:$I,Data!$D:$D,Analysis!$K27,Data!$E:$E,Analysis!X$2,Data!$A:$A,Analysis!$J$2)</f>
        <v>0</v>
      </c>
      <c r="AA27" s="13">
        <f>SUMIFS(Data!$G:$G,Data!$D:$D,Analysis!$K27,Data!$E:$E,Analysis!AA$2,Data!$A:$A,Analysis!$J$2)</f>
        <v>0</v>
      </c>
      <c r="AB27" s="12">
        <f>SUMIFS(Data!$H:$H,Data!$D:$D,Analysis!$K27,Data!$E:$E,Analysis!AA$2,Data!$A:$A,Analysis!$J$2)</f>
        <v>0</v>
      </c>
      <c r="AC27" s="20">
        <f>SUMIFS(Data!$I:$I,Data!$D:$D,Analysis!$K27,Data!$E:$E,Analysis!AA$2,Data!$A:$A,Analysis!$J$2)</f>
        <v>0</v>
      </c>
      <c r="AD27" s="25">
        <f t="shared" si="1"/>
        <v>0</v>
      </c>
      <c r="AE27" s="11">
        <f t="shared" si="1"/>
        <v>0</v>
      </c>
      <c r="AF27" s="26">
        <f t="shared" si="1"/>
        <v>0</v>
      </c>
      <c r="AG27" s="31">
        <f t="shared" si="2"/>
        <v>0</v>
      </c>
    </row>
    <row r="28" spans="5:33" x14ac:dyDescent="0.25">
      <c r="J28" s="74" t="s">
        <v>102</v>
      </c>
      <c r="K28" s="49" t="s">
        <v>64</v>
      </c>
      <c r="L28" s="13">
        <f>SUMIFS(Data!$G:$G,Data!$D:$D,Analysis!$K28,Data!$E:$E,Analysis!L$2,Data!$A:$A,Analysis!$J$2)</f>
        <v>0</v>
      </c>
      <c r="M28" s="12">
        <f>SUMIFS(Data!$H:$H,Data!$D:$D,Analysis!$K28,Data!$E:$E,Analysis!L$2,Data!$A:$A,Analysis!$J$2)</f>
        <v>0</v>
      </c>
      <c r="N28" s="12">
        <f>SUMIFS(Data!$I:$I,Data!$D:$D,Analysis!$K28,Data!$E:$E,Analysis!L$2,Data!$A:$A,Analysis!$J$2)</f>
        <v>0</v>
      </c>
      <c r="O28" s="13">
        <f>SUMIFS(Data!$G:$G,Data!$D:$D,Analysis!$K28,Data!$E:$E,Analysis!O$2,Data!$A:$A,Analysis!$J$2)</f>
        <v>0</v>
      </c>
      <c r="P28" s="12">
        <f>SUMIFS(Data!$H:$H,Data!$D:$D,Analysis!$K28,Data!$E:$E,Analysis!O$2,Data!$A:$A,Analysis!$J$2)</f>
        <v>0</v>
      </c>
      <c r="Q28" s="12">
        <f>SUMIFS(Data!$I:$I,Data!$D:$D,Analysis!$K28,Data!$E:$E,Analysis!O$2,Data!$A:$A,Analysis!$J$2)</f>
        <v>0</v>
      </c>
      <c r="R28" s="13">
        <f>SUMIFS(Data!$G:$G,Data!$D:$D,Analysis!$K28,Data!$E:$E,Analysis!R$2,Data!$A:$A,Analysis!$J$2)</f>
        <v>0</v>
      </c>
      <c r="S28" s="12">
        <f>SUMIFS(Data!$H:$H,Data!$D:$D,Analysis!$K28,Data!$E:$E,Analysis!R$2,Data!$A:$A,Analysis!$J$2)</f>
        <v>0</v>
      </c>
      <c r="T28" s="12">
        <f>SUMIFS(Data!$I:$I,Data!$D:$D,Analysis!$K28,Data!$E:$E,Analysis!R$2,Data!$A:$A,Analysis!$J$2)</f>
        <v>0</v>
      </c>
      <c r="U28" s="13">
        <f>SUMIFS(Data!$G:$G,Data!$D:$D,Analysis!$K28,Data!$E:$E,Analysis!U$2,Data!$A:$A,Analysis!$J$2)</f>
        <v>649600</v>
      </c>
      <c r="V28" s="12">
        <f>SUMIFS(Data!$H:$H,Data!$D:$D,Analysis!$K28,Data!$E:$E,Analysis!U$2,Data!$A:$A,Analysis!$J$2)</f>
        <v>558500</v>
      </c>
      <c r="W28" s="12">
        <f>SUMIFS(Data!$I:$I,Data!$D:$D,Analysis!$K28,Data!$E:$E,Analysis!U$2,Data!$A:$A,Analysis!$J$2)</f>
        <v>91100</v>
      </c>
      <c r="X28" s="13">
        <f>SUMIFS(Data!$G:$G,Data!$D:$D,Analysis!$K28,Data!$E:$E,Analysis!X$2,Data!$A:$A,Analysis!$J$2)</f>
        <v>0</v>
      </c>
      <c r="Y28" s="12">
        <f>SUMIFS(Data!$H:$H,Data!$D:$D,Analysis!$K28,Data!$E:$E,Analysis!X$2,Data!$A:$A,Analysis!$J$2)</f>
        <v>0</v>
      </c>
      <c r="Z28" s="12">
        <f>SUMIFS(Data!$I:$I,Data!$D:$D,Analysis!$K28,Data!$E:$E,Analysis!X$2,Data!$A:$A,Analysis!$J$2)</f>
        <v>0</v>
      </c>
      <c r="AA28" s="13">
        <f>SUMIFS(Data!$G:$G,Data!$D:$D,Analysis!$K28,Data!$E:$E,Analysis!AA$2,Data!$A:$A,Analysis!$J$2)</f>
        <v>0</v>
      </c>
      <c r="AB28" s="12">
        <f>SUMIFS(Data!$H:$H,Data!$D:$D,Analysis!$K28,Data!$E:$E,Analysis!AA$2,Data!$A:$A,Analysis!$J$2)</f>
        <v>0</v>
      </c>
      <c r="AC28" s="20">
        <f>SUMIFS(Data!$I:$I,Data!$D:$D,Analysis!$K28,Data!$E:$E,Analysis!AA$2,Data!$A:$A,Analysis!$J$2)</f>
        <v>0</v>
      </c>
      <c r="AD28" s="25">
        <f t="shared" si="1"/>
        <v>649600</v>
      </c>
      <c r="AE28" s="11">
        <f t="shared" si="1"/>
        <v>558500</v>
      </c>
      <c r="AF28" s="26">
        <f t="shared" si="1"/>
        <v>91100</v>
      </c>
      <c r="AG28" s="31">
        <f t="shared" si="2"/>
        <v>0.85975985221674878</v>
      </c>
    </row>
    <row r="29" spans="5:33" x14ac:dyDescent="0.25">
      <c r="J29" s="74" t="s">
        <v>102</v>
      </c>
      <c r="K29" s="49" t="s">
        <v>66</v>
      </c>
      <c r="L29" s="13">
        <f>SUMIFS(Data!$G:$G,Data!$D:$D,Analysis!$K29,Data!$E:$E,Analysis!L$2,Data!$A:$A,Analysis!$J$2)</f>
        <v>0</v>
      </c>
      <c r="M29" s="12">
        <f>SUMIFS(Data!$H:$H,Data!$D:$D,Analysis!$K29,Data!$E:$E,Analysis!L$2,Data!$A:$A,Analysis!$J$2)</f>
        <v>0</v>
      </c>
      <c r="N29" s="12">
        <f>SUMIFS(Data!$I:$I,Data!$D:$D,Analysis!$K29,Data!$E:$E,Analysis!L$2,Data!$A:$A,Analysis!$J$2)</f>
        <v>0</v>
      </c>
      <c r="O29" s="13">
        <f>SUMIFS(Data!$G:$G,Data!$D:$D,Analysis!$K29,Data!$E:$E,Analysis!O$2,Data!$A:$A,Analysis!$J$2)</f>
        <v>0</v>
      </c>
      <c r="P29" s="12">
        <f>SUMIFS(Data!$H:$H,Data!$D:$D,Analysis!$K29,Data!$E:$E,Analysis!O$2,Data!$A:$A,Analysis!$J$2)</f>
        <v>0</v>
      </c>
      <c r="Q29" s="12">
        <f>SUMIFS(Data!$I:$I,Data!$D:$D,Analysis!$K29,Data!$E:$E,Analysis!O$2,Data!$A:$A,Analysis!$J$2)</f>
        <v>0</v>
      </c>
      <c r="R29" s="13">
        <f>SUMIFS(Data!$G:$G,Data!$D:$D,Analysis!$K29,Data!$E:$E,Analysis!R$2,Data!$A:$A,Analysis!$J$2)</f>
        <v>0</v>
      </c>
      <c r="S29" s="12">
        <f>SUMIFS(Data!$H:$H,Data!$D:$D,Analysis!$K29,Data!$E:$E,Analysis!R$2,Data!$A:$A,Analysis!$J$2)</f>
        <v>0</v>
      </c>
      <c r="T29" s="12">
        <f>SUMIFS(Data!$I:$I,Data!$D:$D,Analysis!$K29,Data!$E:$E,Analysis!R$2,Data!$A:$A,Analysis!$J$2)</f>
        <v>0</v>
      </c>
      <c r="U29" s="13">
        <f>SUMIFS(Data!$G:$G,Data!$D:$D,Analysis!$K29,Data!$E:$E,Analysis!U$2,Data!$A:$A,Analysis!$J$2)</f>
        <v>0</v>
      </c>
      <c r="V29" s="12">
        <f>SUMIFS(Data!$H:$H,Data!$D:$D,Analysis!$K29,Data!$E:$E,Analysis!U$2,Data!$A:$A,Analysis!$J$2)</f>
        <v>0</v>
      </c>
      <c r="W29" s="12">
        <f>SUMIFS(Data!$I:$I,Data!$D:$D,Analysis!$K29,Data!$E:$E,Analysis!U$2,Data!$A:$A,Analysis!$J$2)</f>
        <v>0</v>
      </c>
      <c r="X29" s="13">
        <f>SUMIFS(Data!$G:$G,Data!$D:$D,Analysis!$K29,Data!$E:$E,Analysis!X$2,Data!$A:$A,Analysis!$J$2)</f>
        <v>0</v>
      </c>
      <c r="Y29" s="12">
        <f>SUMIFS(Data!$H:$H,Data!$D:$D,Analysis!$K29,Data!$E:$E,Analysis!X$2,Data!$A:$A,Analysis!$J$2)</f>
        <v>0</v>
      </c>
      <c r="Z29" s="12">
        <f>SUMIFS(Data!$I:$I,Data!$D:$D,Analysis!$K29,Data!$E:$E,Analysis!X$2,Data!$A:$A,Analysis!$J$2)</f>
        <v>0</v>
      </c>
      <c r="AA29" s="13">
        <f>SUMIFS(Data!$G:$G,Data!$D:$D,Analysis!$K29,Data!$E:$E,Analysis!AA$2,Data!$A:$A,Analysis!$J$2)</f>
        <v>0</v>
      </c>
      <c r="AB29" s="12">
        <f>SUMIFS(Data!$H:$H,Data!$D:$D,Analysis!$K29,Data!$E:$E,Analysis!AA$2,Data!$A:$A,Analysis!$J$2)</f>
        <v>0</v>
      </c>
      <c r="AC29" s="20">
        <f>SUMIFS(Data!$I:$I,Data!$D:$D,Analysis!$K29,Data!$E:$E,Analysis!AA$2,Data!$A:$A,Analysis!$J$2)</f>
        <v>0</v>
      </c>
      <c r="AD29" s="25">
        <f t="shared" si="1"/>
        <v>0</v>
      </c>
      <c r="AE29" s="11">
        <f t="shared" si="1"/>
        <v>0</v>
      </c>
      <c r="AF29" s="26">
        <f t="shared" si="1"/>
        <v>0</v>
      </c>
      <c r="AG29" s="31">
        <f t="shared" si="2"/>
        <v>0</v>
      </c>
    </row>
    <row r="30" spans="5:33" ht="15.75" thickBot="1" x14ac:dyDescent="0.3">
      <c r="J30" s="75" t="s">
        <v>102</v>
      </c>
      <c r="K30" s="50" t="s">
        <v>67</v>
      </c>
      <c r="L30" s="14">
        <f>SUMIFS(Data!$G:$G,Data!$D:$D,Analysis!$K30,Data!$E:$E,Analysis!L$2,Data!$A:$A,Analysis!$J$2)</f>
        <v>688000</v>
      </c>
      <c r="M30" s="15">
        <f>SUMIFS(Data!$H:$H,Data!$D:$D,Analysis!$K30,Data!$E:$E,Analysis!L$2,Data!$A:$A,Analysis!$J$2)</f>
        <v>617300</v>
      </c>
      <c r="N30" s="15">
        <f>SUMIFS(Data!$I:$I,Data!$D:$D,Analysis!$K30,Data!$E:$E,Analysis!L$2,Data!$A:$A,Analysis!$J$2)</f>
        <v>70700</v>
      </c>
      <c r="O30" s="14">
        <f>SUMIFS(Data!$G:$G,Data!$D:$D,Analysis!$K30,Data!$E:$E,Analysis!O$2,Data!$A:$A,Analysis!$J$2)</f>
        <v>0</v>
      </c>
      <c r="P30" s="15">
        <f>SUMIFS(Data!$H:$H,Data!$D:$D,Analysis!$K30,Data!$E:$E,Analysis!O$2,Data!$A:$A,Analysis!$J$2)</f>
        <v>0</v>
      </c>
      <c r="Q30" s="15">
        <f>SUMIFS(Data!$I:$I,Data!$D:$D,Analysis!$K30,Data!$E:$E,Analysis!O$2,Data!$A:$A,Analysis!$J$2)</f>
        <v>0</v>
      </c>
      <c r="R30" s="14">
        <f>SUMIFS(Data!$G:$G,Data!$D:$D,Analysis!$K30,Data!$E:$E,Analysis!R$2,Data!$A:$A,Analysis!$J$2)</f>
        <v>0</v>
      </c>
      <c r="S30" s="15">
        <f>SUMIFS(Data!$H:$H,Data!$D:$D,Analysis!$K30,Data!$E:$E,Analysis!R$2,Data!$A:$A,Analysis!$J$2)</f>
        <v>0</v>
      </c>
      <c r="T30" s="15">
        <f>SUMIFS(Data!$I:$I,Data!$D:$D,Analysis!$K30,Data!$E:$E,Analysis!R$2,Data!$A:$A,Analysis!$J$2)</f>
        <v>0</v>
      </c>
      <c r="U30" s="14">
        <f>SUMIFS(Data!$G:$G,Data!$D:$D,Analysis!$K30,Data!$E:$E,Analysis!U$2,Data!$A:$A,Analysis!$J$2)</f>
        <v>0</v>
      </c>
      <c r="V30" s="15">
        <f>SUMIFS(Data!$H:$H,Data!$D:$D,Analysis!$K30,Data!$E:$E,Analysis!U$2,Data!$A:$A,Analysis!$J$2)</f>
        <v>0</v>
      </c>
      <c r="W30" s="15">
        <f>SUMIFS(Data!$I:$I,Data!$D:$D,Analysis!$K30,Data!$E:$E,Analysis!U$2,Data!$A:$A,Analysis!$J$2)</f>
        <v>0</v>
      </c>
      <c r="X30" s="14">
        <f>SUMIFS(Data!$G:$G,Data!$D:$D,Analysis!$K30,Data!$E:$E,Analysis!X$2,Data!$A:$A,Analysis!$J$2)</f>
        <v>0</v>
      </c>
      <c r="Y30" s="15">
        <f>SUMIFS(Data!$H:$H,Data!$D:$D,Analysis!$K30,Data!$E:$E,Analysis!X$2,Data!$A:$A,Analysis!$J$2)</f>
        <v>0</v>
      </c>
      <c r="Z30" s="15">
        <f>SUMIFS(Data!$I:$I,Data!$D:$D,Analysis!$K30,Data!$E:$E,Analysis!X$2,Data!$A:$A,Analysis!$J$2)</f>
        <v>0</v>
      </c>
      <c r="AA30" s="14">
        <f>SUMIFS(Data!$G:$G,Data!$D:$D,Analysis!$K30,Data!$E:$E,Analysis!AA$2,Data!$A:$A,Analysis!$J$2)</f>
        <v>531500</v>
      </c>
      <c r="AB30" s="15">
        <f>SUMIFS(Data!$H:$H,Data!$D:$D,Analysis!$K30,Data!$E:$E,Analysis!AA$2,Data!$A:$A,Analysis!$J$2)</f>
        <v>36500</v>
      </c>
      <c r="AC30" s="21">
        <f>SUMIFS(Data!$I:$I,Data!$D:$D,Analysis!$K30,Data!$E:$E,Analysis!AA$2,Data!$A:$A,Analysis!$J$2)</f>
        <v>495000</v>
      </c>
      <c r="AD30" s="27">
        <f t="shared" si="1"/>
        <v>1219500</v>
      </c>
      <c r="AE30" s="28">
        <f t="shared" si="1"/>
        <v>653800</v>
      </c>
      <c r="AF30" s="29">
        <f t="shared" si="1"/>
        <v>565700</v>
      </c>
      <c r="AG30" s="32">
        <f t="shared" si="2"/>
        <v>0.53612136121361209</v>
      </c>
    </row>
    <row r="31" spans="5:33" ht="15.75" thickBot="1" x14ac:dyDescent="0.3"/>
    <row r="32" spans="5:33" ht="15.75" thickBot="1" x14ac:dyDescent="0.3">
      <c r="K32" s="60">
        <f>Dashboard!$B$60</f>
        <v>2023</v>
      </c>
      <c r="L32" s="153" t="s">
        <v>22</v>
      </c>
      <c r="M32" s="152"/>
      <c r="N32" s="152"/>
      <c r="O32" s="152" t="s">
        <v>24</v>
      </c>
      <c r="P32" s="152"/>
      <c r="Q32" s="152"/>
      <c r="R32" s="152" t="s">
        <v>27</v>
      </c>
      <c r="S32" s="152"/>
      <c r="T32" s="152"/>
      <c r="U32" s="152" t="s">
        <v>23</v>
      </c>
      <c r="V32" s="152"/>
      <c r="W32" s="152"/>
      <c r="X32" s="152" t="s">
        <v>21</v>
      </c>
      <c r="Y32" s="152"/>
      <c r="Z32" s="152"/>
      <c r="AA32" s="152" t="s">
        <v>20</v>
      </c>
      <c r="AB32" s="152"/>
      <c r="AC32" s="152"/>
      <c r="AD32" s="152" t="s">
        <v>89</v>
      </c>
      <c r="AE32" s="152"/>
      <c r="AF32" s="152"/>
      <c r="AG32" s="152"/>
    </row>
    <row r="33" spans="9:33" x14ac:dyDescent="0.25">
      <c r="I33" t="str">
        <f>Dashboard!$W$166</f>
        <v>Zone A</v>
      </c>
      <c r="J33" s="10" t="s">
        <v>68</v>
      </c>
      <c r="K33" s="10" t="s">
        <v>104</v>
      </c>
      <c r="L33" s="66" t="s">
        <v>83</v>
      </c>
      <c r="M33" s="59" t="s">
        <v>84</v>
      </c>
      <c r="N33" s="59" t="s">
        <v>85</v>
      </c>
      <c r="O33" s="66" t="s">
        <v>83</v>
      </c>
      <c r="P33" s="59" t="s">
        <v>84</v>
      </c>
      <c r="Q33" s="59" t="s">
        <v>85</v>
      </c>
      <c r="R33" s="66" t="s">
        <v>83</v>
      </c>
      <c r="S33" s="59" t="s">
        <v>84</v>
      </c>
      <c r="T33" s="59" t="s">
        <v>85</v>
      </c>
      <c r="U33" s="66" t="s">
        <v>83</v>
      </c>
      <c r="V33" s="59" t="s">
        <v>84</v>
      </c>
      <c r="W33" s="59" t="s">
        <v>85</v>
      </c>
      <c r="X33" s="66" t="s">
        <v>83</v>
      </c>
      <c r="Y33" s="59" t="s">
        <v>84</v>
      </c>
      <c r="Z33" s="59" t="s">
        <v>85</v>
      </c>
      <c r="AA33" s="66" t="s">
        <v>83</v>
      </c>
      <c r="AB33" s="59" t="s">
        <v>84</v>
      </c>
      <c r="AC33" s="59" t="s">
        <v>85</v>
      </c>
      <c r="AD33" s="59" t="s">
        <v>74</v>
      </c>
      <c r="AE33" s="59" t="s">
        <v>86</v>
      </c>
      <c r="AF33" s="59" t="s">
        <v>87</v>
      </c>
      <c r="AG33" s="67" t="s">
        <v>88</v>
      </c>
    </row>
    <row r="34" spans="9:33" x14ac:dyDescent="0.25">
      <c r="I34">
        <f>COUNTIF(Data!$C:$C,Analysis!$I$33)</f>
        <v>49</v>
      </c>
      <c r="J34" t="str">
        <f>IF(ROWS(Analysis!$I$34:$I34)&lt;=$I$34,INDEX(Data!$D$2:$D$50000,_xlfn.AGGREGATE(15,3,(Data!$C$2:$C$50000=Analysis!$I$33)/(Data!$C$2:$C$50000=Analysis!$I$33)*(ROW(Data!$C$2:$C$50000)-ROW(Data!$C$1)),ROWS(Analysis!$I$34:$I34))),"")</f>
        <v>Banbridge</v>
      </c>
      <c r="K34" s="68" t="str">
        <f t="array" ref="K34">IF(ISERROR(IF(INDEX($J$34:$J$155,MATCH(0,COUNTIF($K$33:K33,$J$34:$J$155),0))&lt;&gt;0,INDEX($J$34:$J$155,MATCH(0,COUNTIF($K$33:K33,$J$34:$J$155),0)),"")),"",(IF(INDEX($J$34:$J$155,MATCH(0,COUNTIF($K$33:K33,$J$34:$J$155),0))&lt;&gt;0,INDEX($J$34:$J$155,MATCH(0,COUNTIF($K$33:K33,$J$34:$J$155),0)),"")))</f>
        <v>Banbridge</v>
      </c>
      <c r="L34" s="69">
        <f>IF(K34="","",SUMIFS(Data!$G:$G,Data!$D:$D,Analysis!$K34,Data!$E:$E,Analysis!L$32,Data!$A:$A,Analysis!$K$32))</f>
        <v>912200</v>
      </c>
      <c r="M34" s="70">
        <f>IF(K34="","",SUMIFS(Data!$H:$H,Data!$D:$D,Analysis!$K34,Data!$E:$E,Analysis!L$32,Data!$A:$A,Analysis!$K$32))</f>
        <v>824900</v>
      </c>
      <c r="N34" s="70">
        <f>IF(K34="","",SUMIFS(Data!$I:$I,Data!$D:$D,Analysis!$K34,Data!$E:$E,Analysis!L$32,Data!$A:$A,Analysis!$K$32))</f>
        <v>87300</v>
      </c>
      <c r="O34" s="69">
        <f>IF(K34="","",SUMIFS(Data!$G:$G,Data!$D:$D,Analysis!$K34,Data!$E:$E,Analysis!O$32,Data!$A:$A,Analysis!$K$32))</f>
        <v>0</v>
      </c>
      <c r="P34" s="70">
        <f>IF(K34="","",SUMIFS(Data!$H:$H,Data!$D:$D,Analysis!$K34,Data!$E:$E,Analysis!O$32,Data!$A:$A,Analysis!$K$32))</f>
        <v>0</v>
      </c>
      <c r="Q34" s="70">
        <f>IF(K34="","",SUMIFS(Data!$I:$I,Data!$D:$D,Analysis!$K34,Data!$E:$E,Analysis!O$32,Data!$A:$A,Analysis!$K$32))</f>
        <v>0</v>
      </c>
      <c r="R34" s="69">
        <f>IF(K34="","",SUMIFS(Data!$G:$G,Data!$D:$D,Analysis!$K34,Data!$E:$E,Analysis!R$32,Data!$A:$A,Analysis!$K$32))</f>
        <v>0</v>
      </c>
      <c r="S34" s="70">
        <f>IF(K34="","",SUMIFS(Data!$H:$H,Data!$D:$D,Analysis!$K34,Data!$E:$E,Analysis!R$32,Data!$A:$A,Analysis!$K$32))</f>
        <v>0</v>
      </c>
      <c r="T34" s="70">
        <f>IF(K34="","",SUMIFS(Data!$I:$I,Data!$D:$D,Analysis!$K34,Data!$E:$E,Analysis!R$32,Data!$A:$A,Analysis!$K$32))</f>
        <v>0</v>
      </c>
      <c r="U34" s="69">
        <f>IF(K34="","",SUMIFS(Data!$G:$G,Data!$D:$D,Analysis!$K34,Data!$E:$E,Analysis!U$32,Data!$A:$A,Analysis!$K$32))</f>
        <v>98300</v>
      </c>
      <c r="V34" s="70">
        <f>IF(K34="","",SUMIFS(Data!$H:$H,Data!$D:$D,Analysis!$K34,Data!$E:$E,Analysis!U$32,Data!$A:$A,Analysis!$K$32))</f>
        <v>0</v>
      </c>
      <c r="W34" s="70">
        <f>IF(K34="","",SUMIFS(Data!$I:$I,Data!$D:$D,Analysis!$K34,Data!$E:$E,Analysis!U$32,Data!$A:$A,Analysis!$K$32))</f>
        <v>98300</v>
      </c>
      <c r="X34" s="69">
        <f>IF(K34="","",SUMIFS(Data!$G:$G,Data!$D:$D,Analysis!$K34,Data!$E:$E,Analysis!X$32,Data!$A:$A,Analysis!$K$32))</f>
        <v>683100</v>
      </c>
      <c r="Y34" s="70">
        <f>IF(K34="","",SUMIFS(Data!$H:$H,Data!$D:$D,Analysis!$K34,Data!$E:$E,Analysis!X$32,Data!$A:$A,Analysis!$K$32))</f>
        <v>74100</v>
      </c>
      <c r="Z34" s="70">
        <f>IF(K34="","",SUMIFS(Data!$I:$I,Data!$D:$D,Analysis!$K34,Data!$E:$E,Analysis!X$32,Data!$A:$A,Analysis!$K$32))</f>
        <v>609000</v>
      </c>
      <c r="AA34" s="69">
        <f>IF(K34="","",SUMIFS(Data!$G:$G,Data!$D:$D,Analysis!$K34,Data!$E:$E,Analysis!AA$32,Data!$A:$A,Analysis!$K$32))</f>
        <v>0</v>
      </c>
      <c r="AB34" s="70">
        <f>IF(K34="","",SUMIFS(Data!$H:$H,Data!$D:$D,Analysis!$K34,Data!$E:$E,Analysis!AA$32,Data!$A:$A,Analysis!$K$32))</f>
        <v>0</v>
      </c>
      <c r="AC34" s="71">
        <f>IF(K34="","",SUMIFS(Data!$I:$I,Data!$D:$D,Analysis!$K34,Data!$E:$E,Analysis!AA$32,Data!$A:$A,Analysis!$K$32))</f>
        <v>0</v>
      </c>
      <c r="AD34" s="25">
        <f>IF(K34="","",SUM(L34,O34,R34,U34,X34,AA34))</f>
        <v>1693600</v>
      </c>
      <c r="AE34" s="11">
        <f>IF(K34="","",SUM(M34,P34,S34,V34,Y34,AB34))</f>
        <v>899000</v>
      </c>
      <c r="AF34" s="26">
        <f>IF(K34="","",SUM(N34,Q34,T34,W34,Z34,AC34))</f>
        <v>794600</v>
      </c>
      <c r="AG34" s="72">
        <f>IF(K34="","",IF(AND(AD34=0,AE34=0),0,AE34/AD34))</f>
        <v>0.53082191780821919</v>
      </c>
    </row>
    <row r="35" spans="9:33" x14ac:dyDescent="0.25">
      <c r="I35" t="str">
        <f>IFERROR(INDEX(return_range, SMALL(IF(lookup_value = lookup_range, ROW(lookup_range) - MIN(ROW(lookup_range ))+1,""), ROW() - n)),"")</f>
        <v/>
      </c>
      <c r="J35" t="str">
        <f>IF(ROWS(Analysis!$I$34:$I35)&lt;=$I$34,INDEX(Data!$D$2:$D$50000,_xlfn.AGGREGATE(15,3,(Data!$C$2:$C$50000=Analysis!$I$33)/(Data!$C$2:$C$50000=Analysis!$I$33)*(ROW(Data!$C$2:$C$50000)-ROW(Data!$C$1)),ROWS(Analysis!$I$34:$I35))),"")</f>
        <v>Ballymena</v>
      </c>
      <c r="K35" s="68" t="str">
        <f t="array" ref="K35">IF(ISERROR(IF(INDEX($J$34:$J$155,MATCH(0,COUNTIF($K$33:K34,$J$34:$J$155),0))&lt;&gt;0,INDEX($J$34:$J$155,MATCH(0,COUNTIF($K$33:K34,$J$34:$J$155),0)),"")),"",(IF(INDEX($J$34:$J$155,MATCH(0,COUNTIF($K$33:K34,$J$34:$J$155),0))&lt;&gt;0,INDEX($J$34:$J$155,MATCH(0,COUNTIF($K$33:K34,$J$34:$J$155),0)),"")))</f>
        <v>Ballymena</v>
      </c>
      <c r="L35" s="69">
        <f>IF(K35="","",SUMIFS(Data!$G:$G,Data!$D:$D,Analysis!$K35,Data!$E:$E,Analysis!L$32,Data!$A:$A,Analysis!$K$32))</f>
        <v>0</v>
      </c>
      <c r="M35" s="70">
        <f>IF(K35="","",SUMIFS(Data!$H:$H,Data!$D:$D,Analysis!$K35,Data!$E:$E,Analysis!L$32,Data!$A:$A,Analysis!$K$32))</f>
        <v>0</v>
      </c>
      <c r="N35" s="70">
        <f>IF(K35="","",SUMIFS(Data!$I:$I,Data!$D:$D,Analysis!$K35,Data!$E:$E,Analysis!L$32,Data!$A:$A,Analysis!$K$32))</f>
        <v>0</v>
      </c>
      <c r="O35" s="69">
        <f>IF(K35="","",SUMIFS(Data!$G:$G,Data!$D:$D,Analysis!$K35,Data!$E:$E,Analysis!O$32,Data!$A:$A,Analysis!$K$32))</f>
        <v>0</v>
      </c>
      <c r="P35" s="70">
        <f>IF(K35="","",SUMIFS(Data!$H:$H,Data!$D:$D,Analysis!$K35,Data!$E:$E,Analysis!O$32,Data!$A:$A,Analysis!$K$32))</f>
        <v>0</v>
      </c>
      <c r="Q35" s="70">
        <f>IF(K35="","",SUMIFS(Data!$I:$I,Data!$D:$D,Analysis!$K35,Data!$E:$E,Analysis!O$32,Data!$A:$A,Analysis!$K$32))</f>
        <v>0</v>
      </c>
      <c r="R35" s="69">
        <f>IF(K35="","",SUMIFS(Data!$G:$G,Data!$D:$D,Analysis!$K35,Data!$E:$E,Analysis!R$32,Data!$A:$A,Analysis!$K$32))</f>
        <v>0</v>
      </c>
      <c r="S35" s="70">
        <f>IF(K35="","",SUMIFS(Data!$H:$H,Data!$D:$D,Analysis!$K35,Data!$E:$E,Analysis!R$32,Data!$A:$A,Analysis!$K$32))</f>
        <v>0</v>
      </c>
      <c r="T35" s="70">
        <f>IF(K35="","",SUMIFS(Data!$I:$I,Data!$D:$D,Analysis!$K35,Data!$E:$E,Analysis!R$32,Data!$A:$A,Analysis!$K$32))</f>
        <v>0</v>
      </c>
      <c r="U35" s="69">
        <f>IF(K35="","",SUMIFS(Data!$G:$G,Data!$D:$D,Analysis!$K35,Data!$E:$E,Analysis!U$32,Data!$A:$A,Analysis!$K$32))</f>
        <v>0</v>
      </c>
      <c r="V35" s="70">
        <f>IF(K35="","",SUMIFS(Data!$H:$H,Data!$D:$D,Analysis!$K35,Data!$E:$E,Analysis!U$32,Data!$A:$A,Analysis!$K$32))</f>
        <v>0</v>
      </c>
      <c r="W35" s="70">
        <f>IF(K35="","",SUMIFS(Data!$I:$I,Data!$D:$D,Analysis!$K35,Data!$E:$E,Analysis!U$32,Data!$A:$A,Analysis!$K$32))</f>
        <v>0</v>
      </c>
      <c r="X35" s="69">
        <f>IF(K35="","",SUMIFS(Data!$G:$G,Data!$D:$D,Analysis!$K35,Data!$E:$E,Analysis!X$32,Data!$A:$A,Analysis!$K$32))</f>
        <v>0</v>
      </c>
      <c r="Y35" s="70">
        <f>IF(K35="","",SUMIFS(Data!$H:$H,Data!$D:$D,Analysis!$K35,Data!$E:$E,Analysis!X$32,Data!$A:$A,Analysis!$K$32))</f>
        <v>0</v>
      </c>
      <c r="Z35" s="70">
        <f>IF(K35="","",SUMIFS(Data!$I:$I,Data!$D:$D,Analysis!$K35,Data!$E:$E,Analysis!X$32,Data!$A:$A,Analysis!$K$32))</f>
        <v>0</v>
      </c>
      <c r="AA35" s="69">
        <f>IF(K35="","",SUMIFS(Data!$G:$G,Data!$D:$D,Analysis!$K35,Data!$E:$E,Analysis!AA$32,Data!$A:$A,Analysis!$K$32))</f>
        <v>1294700</v>
      </c>
      <c r="AB35" s="70">
        <f>IF(K35="","",SUMIFS(Data!$H:$H,Data!$D:$D,Analysis!$K35,Data!$E:$E,Analysis!AA$32,Data!$A:$A,Analysis!$K$32))</f>
        <v>623100</v>
      </c>
      <c r="AC35" s="71">
        <f>IF(K35="","",SUMIFS(Data!$I:$I,Data!$D:$D,Analysis!$K35,Data!$E:$E,Analysis!AA$32,Data!$A:$A,Analysis!$K$32))</f>
        <v>671600</v>
      </c>
      <c r="AD35" s="25">
        <f t="shared" ref="AD35:AD63" si="4">IF(K35="","",SUM(L35,O35,R35,U35,X35,AA35))</f>
        <v>1294700</v>
      </c>
      <c r="AE35" s="11">
        <f t="shared" ref="AE35:AE63" si="5">IF(K35="","",SUM(M35,P35,S35,V35,Y35,AB35))</f>
        <v>623100</v>
      </c>
      <c r="AF35" s="26">
        <f t="shared" ref="AF35:AF63" si="6">IF(K35="","",SUM(N35,Q35,T35,W35,Z35,AC35))</f>
        <v>671600</v>
      </c>
      <c r="AG35" s="72">
        <f t="shared" ref="AG35:AG63" si="7">IF(K35="","",IF(AND(AD35=0,AE35=0),0,AE35/AD35))</f>
        <v>0.48126979222986022</v>
      </c>
    </row>
    <row r="36" spans="9:33" x14ac:dyDescent="0.25">
      <c r="J36" t="str">
        <f>IF(ROWS(Analysis!$I$34:$I36)&lt;=$I$34,INDEX(Data!$D$2:$D$50000,_xlfn.AGGREGATE(15,3,(Data!$C$2:$C$50000=Analysis!$I$33)/(Data!$C$2:$C$50000=Analysis!$I$33)*(ROW(Data!$C$2:$C$50000)-ROW(Data!$C$1)),ROWS(Analysis!$I$34:$I36))),"")</f>
        <v>Armagh</v>
      </c>
      <c r="K36" s="68" t="str">
        <f t="array" ref="K36">IF(ISERROR(IF(INDEX($J$34:$J$155,MATCH(0,COUNTIF($K$33:K35,$J$34:$J$155),0))&lt;&gt;0,INDEX($J$34:$J$155,MATCH(0,COUNTIF($K$33:K35,$J$34:$J$155),0)),"")),"",(IF(INDEX($J$34:$J$155,MATCH(0,COUNTIF($K$33:K35,$J$34:$J$155),0))&lt;&gt;0,INDEX($J$34:$J$155,MATCH(0,COUNTIF($K$33:K35,$J$34:$J$155),0)),"")))</f>
        <v>Armagh</v>
      </c>
      <c r="L36" s="69">
        <f>IF(K36="","",SUMIFS(Data!$G:$G,Data!$D:$D,Analysis!$K36,Data!$E:$E,Analysis!L$32,Data!$A:$A,Analysis!$K$32))</f>
        <v>856700</v>
      </c>
      <c r="M36" s="70">
        <f>IF(K36="","",SUMIFS(Data!$H:$H,Data!$D:$D,Analysis!$K36,Data!$E:$E,Analysis!L$32,Data!$A:$A,Analysis!$K$32))</f>
        <v>799000</v>
      </c>
      <c r="N36" s="70">
        <f>IF(K36="","",SUMIFS(Data!$I:$I,Data!$D:$D,Analysis!$K36,Data!$E:$E,Analysis!L$32,Data!$A:$A,Analysis!$K$32))</f>
        <v>57700</v>
      </c>
      <c r="O36" s="69">
        <f>IF(K36="","",SUMIFS(Data!$G:$G,Data!$D:$D,Analysis!$K36,Data!$E:$E,Analysis!O$32,Data!$A:$A,Analysis!$K$32))</f>
        <v>0</v>
      </c>
      <c r="P36" s="70">
        <f>IF(K36="","",SUMIFS(Data!$H:$H,Data!$D:$D,Analysis!$K36,Data!$E:$E,Analysis!O$32,Data!$A:$A,Analysis!$K$32))</f>
        <v>0</v>
      </c>
      <c r="Q36" s="70">
        <f>IF(K36="","",SUMIFS(Data!$I:$I,Data!$D:$D,Analysis!$K36,Data!$E:$E,Analysis!O$32,Data!$A:$A,Analysis!$K$32))</f>
        <v>0</v>
      </c>
      <c r="R36" s="69">
        <f>IF(K36="","",SUMIFS(Data!$G:$G,Data!$D:$D,Analysis!$K36,Data!$E:$E,Analysis!R$32,Data!$A:$A,Analysis!$K$32))</f>
        <v>0</v>
      </c>
      <c r="S36" s="70">
        <f>IF(K36="","",SUMIFS(Data!$H:$H,Data!$D:$D,Analysis!$K36,Data!$E:$E,Analysis!R$32,Data!$A:$A,Analysis!$K$32))</f>
        <v>0</v>
      </c>
      <c r="T36" s="70">
        <f>IF(K36="","",SUMIFS(Data!$I:$I,Data!$D:$D,Analysis!$K36,Data!$E:$E,Analysis!R$32,Data!$A:$A,Analysis!$K$32))</f>
        <v>0</v>
      </c>
      <c r="U36" s="69">
        <f>IF(K36="","",SUMIFS(Data!$G:$G,Data!$D:$D,Analysis!$K36,Data!$E:$E,Analysis!U$32,Data!$A:$A,Analysis!$K$32))</f>
        <v>65500</v>
      </c>
      <c r="V36" s="70">
        <f>IF(K36="","",SUMIFS(Data!$H:$H,Data!$D:$D,Analysis!$K36,Data!$E:$E,Analysis!U$32,Data!$A:$A,Analysis!$K$32))</f>
        <v>6200</v>
      </c>
      <c r="W36" s="70">
        <f>IF(K36="","",SUMIFS(Data!$I:$I,Data!$D:$D,Analysis!$K36,Data!$E:$E,Analysis!U$32,Data!$A:$A,Analysis!$K$32))</f>
        <v>59300</v>
      </c>
      <c r="X36" s="69">
        <f>IF(K36="","",SUMIFS(Data!$G:$G,Data!$D:$D,Analysis!$K36,Data!$E:$E,Analysis!X$32,Data!$A:$A,Analysis!$K$32))</f>
        <v>0</v>
      </c>
      <c r="Y36" s="70">
        <f>IF(K36="","",SUMIFS(Data!$H:$H,Data!$D:$D,Analysis!$K36,Data!$E:$E,Analysis!X$32,Data!$A:$A,Analysis!$K$32))</f>
        <v>0</v>
      </c>
      <c r="Z36" s="70">
        <f>IF(K36="","",SUMIFS(Data!$I:$I,Data!$D:$D,Analysis!$K36,Data!$E:$E,Analysis!X$32,Data!$A:$A,Analysis!$K$32))</f>
        <v>0</v>
      </c>
      <c r="AA36" s="69">
        <f>IF(K36="","",SUMIFS(Data!$G:$G,Data!$D:$D,Analysis!$K36,Data!$E:$E,Analysis!AA$32,Data!$A:$A,Analysis!$K$32))</f>
        <v>199500</v>
      </c>
      <c r="AB36" s="70">
        <f>IF(K36="","",SUMIFS(Data!$H:$H,Data!$D:$D,Analysis!$K36,Data!$E:$E,Analysis!AA$32,Data!$A:$A,Analysis!$K$32))</f>
        <v>101000</v>
      </c>
      <c r="AC36" s="71">
        <f>IF(K36="","",SUMIFS(Data!$I:$I,Data!$D:$D,Analysis!$K36,Data!$E:$E,Analysis!AA$32,Data!$A:$A,Analysis!$K$32))</f>
        <v>98500</v>
      </c>
      <c r="AD36" s="25">
        <f t="shared" si="4"/>
        <v>1121700</v>
      </c>
      <c r="AE36" s="11">
        <f t="shared" si="5"/>
        <v>906200</v>
      </c>
      <c r="AF36" s="26">
        <f t="shared" si="6"/>
        <v>215500</v>
      </c>
      <c r="AG36" s="72">
        <f t="shared" si="7"/>
        <v>0.80788089506998306</v>
      </c>
    </row>
    <row r="37" spans="9:33" x14ac:dyDescent="0.25">
      <c r="J37" t="str">
        <f>IF(ROWS(Analysis!$I$34:$I37)&lt;=$I$34,INDEX(Data!$D$2:$D$50000,_xlfn.AGGREGATE(15,3,(Data!$C$2:$C$50000=Analysis!$I$33)/(Data!$C$2:$C$50000=Analysis!$I$33)*(ROW(Data!$C$2:$C$50000)-ROW(Data!$C$1)),ROWS(Analysis!$I$34:$I37))),"")</f>
        <v>Ards</v>
      </c>
      <c r="K37" s="68" t="str">
        <f t="array" ref="K37">IF(ISERROR(IF(INDEX($J$34:$J$155,MATCH(0,COUNTIF($K$33:K36,$J$34:$J$155),0))&lt;&gt;0,INDEX($J$34:$J$155,MATCH(0,COUNTIF($K$33:K36,$J$34:$J$155),0)),"")),"",(IF(INDEX($J$34:$J$155,MATCH(0,COUNTIF($K$33:K36,$J$34:$J$155),0))&lt;&gt;0,INDEX($J$34:$J$155,MATCH(0,COUNTIF($K$33:K36,$J$34:$J$155),0)),"")))</f>
        <v>Ards</v>
      </c>
      <c r="L37" s="69">
        <f>IF(K37="","",SUMIFS(Data!$G:$G,Data!$D:$D,Analysis!$K37,Data!$E:$E,Analysis!L$32,Data!$A:$A,Analysis!$K$32))</f>
        <v>982700</v>
      </c>
      <c r="M37" s="70">
        <f>IF(K37="","",SUMIFS(Data!$H:$H,Data!$D:$D,Analysis!$K37,Data!$E:$E,Analysis!L$32,Data!$A:$A,Analysis!$K$32))</f>
        <v>795800</v>
      </c>
      <c r="N37" s="70">
        <f>IF(K37="","",SUMIFS(Data!$I:$I,Data!$D:$D,Analysis!$K37,Data!$E:$E,Analysis!L$32,Data!$A:$A,Analysis!$K$32))</f>
        <v>186900</v>
      </c>
      <c r="O37" s="69">
        <f>IF(K37="","",SUMIFS(Data!$G:$G,Data!$D:$D,Analysis!$K37,Data!$E:$E,Analysis!O$32,Data!$A:$A,Analysis!$K$32))</f>
        <v>0</v>
      </c>
      <c r="P37" s="70">
        <f>IF(K37="","",SUMIFS(Data!$H:$H,Data!$D:$D,Analysis!$K37,Data!$E:$E,Analysis!O$32,Data!$A:$A,Analysis!$K$32))</f>
        <v>0</v>
      </c>
      <c r="Q37" s="70">
        <f>IF(K37="","",SUMIFS(Data!$I:$I,Data!$D:$D,Analysis!$K37,Data!$E:$E,Analysis!O$32,Data!$A:$A,Analysis!$K$32))</f>
        <v>0</v>
      </c>
      <c r="R37" s="69">
        <f>IF(K37="","",SUMIFS(Data!$G:$G,Data!$D:$D,Analysis!$K37,Data!$E:$E,Analysis!R$32,Data!$A:$A,Analysis!$K$32))</f>
        <v>248600</v>
      </c>
      <c r="S37" s="70">
        <f>IF(K37="","",SUMIFS(Data!$H:$H,Data!$D:$D,Analysis!$K37,Data!$E:$E,Analysis!R$32,Data!$A:$A,Analysis!$K$32))</f>
        <v>14000</v>
      </c>
      <c r="T37" s="70">
        <f>IF(K37="","",SUMIFS(Data!$I:$I,Data!$D:$D,Analysis!$K37,Data!$E:$E,Analysis!R$32,Data!$A:$A,Analysis!$K$32))</f>
        <v>234600</v>
      </c>
      <c r="U37" s="69">
        <f>IF(K37="","",SUMIFS(Data!$G:$G,Data!$D:$D,Analysis!$K37,Data!$E:$E,Analysis!U$32,Data!$A:$A,Analysis!$K$32))</f>
        <v>0</v>
      </c>
      <c r="V37" s="70">
        <f>IF(K37="","",SUMIFS(Data!$H:$H,Data!$D:$D,Analysis!$K37,Data!$E:$E,Analysis!U$32,Data!$A:$A,Analysis!$K$32))</f>
        <v>0</v>
      </c>
      <c r="W37" s="70">
        <f>IF(K37="","",SUMIFS(Data!$I:$I,Data!$D:$D,Analysis!$K37,Data!$E:$E,Analysis!U$32,Data!$A:$A,Analysis!$K$32))</f>
        <v>0</v>
      </c>
      <c r="X37" s="69">
        <f>IF(K37="","",SUMIFS(Data!$G:$G,Data!$D:$D,Analysis!$K37,Data!$E:$E,Analysis!X$32,Data!$A:$A,Analysis!$K$32))</f>
        <v>0</v>
      </c>
      <c r="Y37" s="70">
        <f>IF(K37="","",SUMIFS(Data!$H:$H,Data!$D:$D,Analysis!$K37,Data!$E:$E,Analysis!X$32,Data!$A:$A,Analysis!$K$32))</f>
        <v>0</v>
      </c>
      <c r="Z37" s="70">
        <f>IF(K37="","",SUMIFS(Data!$I:$I,Data!$D:$D,Analysis!$K37,Data!$E:$E,Analysis!X$32,Data!$A:$A,Analysis!$K$32))</f>
        <v>0</v>
      </c>
      <c r="AA37" s="69">
        <f>IF(K37="","",SUMIFS(Data!$G:$G,Data!$D:$D,Analysis!$K37,Data!$E:$E,Analysis!AA$32,Data!$A:$A,Analysis!$K$32))</f>
        <v>634300</v>
      </c>
      <c r="AB37" s="70">
        <f>IF(K37="","",SUMIFS(Data!$H:$H,Data!$D:$D,Analysis!$K37,Data!$E:$E,Analysis!AA$32,Data!$A:$A,Analysis!$K$32))</f>
        <v>45600</v>
      </c>
      <c r="AC37" s="71">
        <f>IF(K37="","",SUMIFS(Data!$I:$I,Data!$D:$D,Analysis!$K37,Data!$E:$E,Analysis!AA$32,Data!$A:$A,Analysis!$K$32))</f>
        <v>588700</v>
      </c>
      <c r="AD37" s="25">
        <f t="shared" si="4"/>
        <v>1865600</v>
      </c>
      <c r="AE37" s="11">
        <f t="shared" si="5"/>
        <v>855400</v>
      </c>
      <c r="AF37" s="26">
        <f t="shared" si="6"/>
        <v>1010200</v>
      </c>
      <c r="AG37" s="72">
        <f t="shared" si="7"/>
        <v>0.45851200686106347</v>
      </c>
    </row>
    <row r="38" spans="9:33" x14ac:dyDescent="0.25">
      <c r="J38" t="str">
        <f>IF(ROWS(Analysis!$I$34:$I38)&lt;=$I$34,INDEX(Data!$D$2:$D$50000,_xlfn.AGGREGATE(15,3,(Data!$C$2:$C$50000=Analysis!$I$33)/(Data!$C$2:$C$50000=Analysis!$I$33)*(ROW(Data!$C$2:$C$50000)-ROW(Data!$C$1)),ROWS(Analysis!$I$34:$I38))),"")</f>
        <v>Ards</v>
      </c>
      <c r="K38" s="68" t="str">
        <f t="array" ref="K38">IF(ISERROR(IF(INDEX($J$34:$J$155,MATCH(0,COUNTIF($K$33:K37,$J$34:$J$155),0))&lt;&gt;0,INDEX($J$34:$J$155,MATCH(0,COUNTIF($K$33:K37,$J$34:$J$155),0)),"")),"",(IF(INDEX($J$34:$J$155,MATCH(0,COUNTIF($K$33:K37,$J$34:$J$155),0))&lt;&gt;0,INDEX($J$34:$J$155,MATCH(0,COUNTIF($K$33:K37,$J$34:$J$155),0)),"")))</f>
        <v>Antrim</v>
      </c>
      <c r="L38" s="69">
        <f>IF(K38="","",SUMIFS(Data!$G:$G,Data!$D:$D,Analysis!$K38,Data!$E:$E,Analysis!L$32,Data!$A:$A,Analysis!$K$32))</f>
        <v>1270800</v>
      </c>
      <c r="M38" s="70">
        <f>IF(K38="","",SUMIFS(Data!$H:$H,Data!$D:$D,Analysis!$K38,Data!$E:$E,Analysis!L$32,Data!$A:$A,Analysis!$K$32))</f>
        <v>1224600</v>
      </c>
      <c r="N38" s="70">
        <f>IF(K38="","",SUMIFS(Data!$I:$I,Data!$D:$D,Analysis!$K38,Data!$E:$E,Analysis!L$32,Data!$A:$A,Analysis!$K$32))</f>
        <v>46200</v>
      </c>
      <c r="O38" s="69">
        <f>IF(K38="","",SUMIFS(Data!$G:$G,Data!$D:$D,Analysis!$K38,Data!$E:$E,Analysis!O$32,Data!$A:$A,Analysis!$K$32))</f>
        <v>16800</v>
      </c>
      <c r="P38" s="70">
        <f>IF(K38="","",SUMIFS(Data!$H:$H,Data!$D:$D,Analysis!$K38,Data!$E:$E,Analysis!O$32,Data!$A:$A,Analysis!$K$32))</f>
        <v>10800</v>
      </c>
      <c r="Q38" s="70">
        <f>IF(K38="","",SUMIFS(Data!$I:$I,Data!$D:$D,Analysis!$K38,Data!$E:$E,Analysis!O$32,Data!$A:$A,Analysis!$K$32))</f>
        <v>6000</v>
      </c>
      <c r="R38" s="69">
        <f>IF(K38="","",SUMIFS(Data!$G:$G,Data!$D:$D,Analysis!$K38,Data!$E:$E,Analysis!R$32,Data!$A:$A,Analysis!$K$32))</f>
        <v>0</v>
      </c>
      <c r="S38" s="70">
        <f>IF(K38="","",SUMIFS(Data!$H:$H,Data!$D:$D,Analysis!$K38,Data!$E:$E,Analysis!R$32,Data!$A:$A,Analysis!$K$32))</f>
        <v>0</v>
      </c>
      <c r="T38" s="70">
        <f>IF(K38="","",SUMIFS(Data!$I:$I,Data!$D:$D,Analysis!$K38,Data!$E:$E,Analysis!R$32,Data!$A:$A,Analysis!$K$32))</f>
        <v>0</v>
      </c>
      <c r="U38" s="69">
        <f>IF(K38="","",SUMIFS(Data!$G:$G,Data!$D:$D,Analysis!$K38,Data!$E:$E,Analysis!U$32,Data!$A:$A,Analysis!$K$32))</f>
        <v>62600</v>
      </c>
      <c r="V38" s="70">
        <f>IF(K38="","",SUMIFS(Data!$H:$H,Data!$D:$D,Analysis!$K38,Data!$E:$E,Analysis!U$32,Data!$A:$A,Analysis!$K$32))</f>
        <v>3800</v>
      </c>
      <c r="W38" s="70">
        <f>IF(K38="","",SUMIFS(Data!$I:$I,Data!$D:$D,Analysis!$K38,Data!$E:$E,Analysis!U$32,Data!$A:$A,Analysis!$K$32))</f>
        <v>58800</v>
      </c>
      <c r="X38" s="69">
        <f>IF(K38="","",SUMIFS(Data!$G:$G,Data!$D:$D,Analysis!$K38,Data!$E:$E,Analysis!X$32,Data!$A:$A,Analysis!$K$32))</f>
        <v>0</v>
      </c>
      <c r="Y38" s="70">
        <f>IF(K38="","",SUMIFS(Data!$H:$H,Data!$D:$D,Analysis!$K38,Data!$E:$E,Analysis!X$32,Data!$A:$A,Analysis!$K$32))</f>
        <v>0</v>
      </c>
      <c r="Z38" s="70">
        <f>IF(K38="","",SUMIFS(Data!$I:$I,Data!$D:$D,Analysis!$K38,Data!$E:$E,Analysis!X$32,Data!$A:$A,Analysis!$K$32))</f>
        <v>0</v>
      </c>
      <c r="AA38" s="69">
        <f>IF(K38="","",SUMIFS(Data!$G:$G,Data!$D:$D,Analysis!$K38,Data!$E:$E,Analysis!AA$32,Data!$A:$A,Analysis!$K$32))</f>
        <v>0</v>
      </c>
      <c r="AB38" s="70">
        <f>IF(K38="","",SUMIFS(Data!$H:$H,Data!$D:$D,Analysis!$K38,Data!$E:$E,Analysis!AA$32,Data!$A:$A,Analysis!$K$32))</f>
        <v>0</v>
      </c>
      <c r="AC38" s="71">
        <f>IF(K38="","",SUMIFS(Data!$I:$I,Data!$D:$D,Analysis!$K38,Data!$E:$E,Analysis!AA$32,Data!$A:$A,Analysis!$K$32))</f>
        <v>0</v>
      </c>
      <c r="AD38" s="25">
        <f t="shared" si="4"/>
        <v>1350200</v>
      </c>
      <c r="AE38" s="11">
        <f t="shared" si="5"/>
        <v>1239200</v>
      </c>
      <c r="AF38" s="26">
        <f t="shared" si="6"/>
        <v>111000</v>
      </c>
      <c r="AG38" s="72">
        <f t="shared" si="7"/>
        <v>0.91778995704340094</v>
      </c>
    </row>
    <row r="39" spans="9:33" x14ac:dyDescent="0.25">
      <c r="J39" t="str">
        <f>IF(ROWS(Analysis!$I$34:$I39)&lt;=$I$34,INDEX(Data!$D$2:$D$50000,_xlfn.AGGREGATE(15,3,(Data!$C$2:$C$50000=Analysis!$I$33)/(Data!$C$2:$C$50000=Analysis!$I$33)*(ROW(Data!$C$2:$C$50000)-ROW(Data!$C$1)),ROWS(Analysis!$I$34:$I39))),"")</f>
        <v>Ards</v>
      </c>
      <c r="K39" s="68" t="str">
        <f t="array" ref="K39">IF(ISERROR(IF(INDEX($J$34:$J$155,MATCH(0,COUNTIF($K$33:K38,$J$34:$J$155),0))&lt;&gt;0,INDEX($J$34:$J$155,MATCH(0,COUNTIF($K$33:K38,$J$34:$J$155),0)),"")),"",(IF(INDEX($J$34:$J$155,MATCH(0,COUNTIF($K$33:K38,$J$34:$J$155),0))&lt;&gt;0,INDEX($J$34:$J$155,MATCH(0,COUNTIF($K$33:K38,$J$34:$J$155),0)),"")))</f>
        <v/>
      </c>
      <c r="L39" s="69" t="str">
        <f>IF(K39="","",SUMIFS(Data!$G:$G,Data!$D:$D,Analysis!$K39,Data!$E:$E,Analysis!L$32,Data!$A:$A,Analysis!$K$32))</f>
        <v/>
      </c>
      <c r="M39" s="70" t="str">
        <f>IF(K39="","",SUMIFS(Data!$H:$H,Data!$D:$D,Analysis!$K39,Data!$E:$E,Analysis!L$32,Data!$A:$A,Analysis!$K$32))</f>
        <v/>
      </c>
      <c r="N39" s="70" t="str">
        <f>IF(K39="","",SUMIFS(Data!$I:$I,Data!$D:$D,Analysis!$K39,Data!$E:$E,Analysis!L$32,Data!$A:$A,Analysis!$K$32))</f>
        <v/>
      </c>
      <c r="O39" s="69" t="str">
        <f>IF(K39="","",SUMIFS(Data!$G:$G,Data!$D:$D,Analysis!$K39,Data!$E:$E,Analysis!O$32,Data!$A:$A,Analysis!$K$32))</f>
        <v/>
      </c>
      <c r="P39" s="70" t="str">
        <f>IF(K39="","",SUMIFS(Data!$H:$H,Data!$D:$D,Analysis!$K39,Data!$E:$E,Analysis!O$32,Data!$A:$A,Analysis!$K$32))</f>
        <v/>
      </c>
      <c r="Q39" s="70" t="str">
        <f>IF(K39="","",SUMIFS(Data!$I:$I,Data!$D:$D,Analysis!$K39,Data!$E:$E,Analysis!O$32,Data!$A:$A,Analysis!$K$32))</f>
        <v/>
      </c>
      <c r="R39" s="69" t="str">
        <f>IF(K39="","",SUMIFS(Data!$G:$G,Data!$D:$D,Analysis!$K39,Data!$E:$E,Analysis!R$32,Data!$A:$A,Analysis!$K$32))</f>
        <v/>
      </c>
      <c r="S39" s="70" t="str">
        <f>IF(K39="","",SUMIFS(Data!$H:$H,Data!$D:$D,Analysis!$K39,Data!$E:$E,Analysis!R$32,Data!$A:$A,Analysis!$K$32))</f>
        <v/>
      </c>
      <c r="T39" s="70" t="str">
        <f>IF(K39="","",SUMIFS(Data!$I:$I,Data!$D:$D,Analysis!$K39,Data!$E:$E,Analysis!R$32,Data!$A:$A,Analysis!$K$32))</f>
        <v/>
      </c>
      <c r="U39" s="69" t="str">
        <f>IF(K39="","",SUMIFS(Data!$G:$G,Data!$D:$D,Analysis!$K39,Data!$E:$E,Analysis!U$32,Data!$A:$A,Analysis!$K$32))</f>
        <v/>
      </c>
      <c r="V39" s="70" t="str">
        <f>IF(K39="","",SUMIFS(Data!$H:$H,Data!$D:$D,Analysis!$K39,Data!$E:$E,Analysis!U$32,Data!$A:$A,Analysis!$K$32))</f>
        <v/>
      </c>
      <c r="W39" s="70" t="str">
        <f>IF(K39="","",SUMIFS(Data!$I:$I,Data!$D:$D,Analysis!$K39,Data!$E:$E,Analysis!U$32,Data!$A:$A,Analysis!$K$32))</f>
        <v/>
      </c>
      <c r="X39" s="69" t="str">
        <f>IF(K39="","",SUMIFS(Data!$G:$G,Data!$D:$D,Analysis!$K39,Data!$E:$E,Analysis!X$32,Data!$A:$A,Analysis!$K$32))</f>
        <v/>
      </c>
      <c r="Y39" s="70" t="str">
        <f>IF(K39="","",SUMIFS(Data!$H:$H,Data!$D:$D,Analysis!$K39,Data!$E:$E,Analysis!X$32,Data!$A:$A,Analysis!$K$32))</f>
        <v/>
      </c>
      <c r="Z39" s="70" t="str">
        <f>IF(K39="","",SUMIFS(Data!$I:$I,Data!$D:$D,Analysis!$K39,Data!$E:$E,Analysis!X$32,Data!$A:$A,Analysis!$K$32))</f>
        <v/>
      </c>
      <c r="AA39" s="69" t="str">
        <f>IF(K39="","",SUMIFS(Data!$G:$G,Data!$D:$D,Analysis!$K39,Data!$E:$E,Analysis!AA$32,Data!$A:$A,Analysis!$K$32))</f>
        <v/>
      </c>
      <c r="AB39" s="70" t="str">
        <f>IF(K39="","",SUMIFS(Data!$H:$H,Data!$D:$D,Analysis!$K39,Data!$E:$E,Analysis!AA$32,Data!$A:$A,Analysis!$K$32))</f>
        <v/>
      </c>
      <c r="AC39" s="71" t="str">
        <f>IF(K39="","",SUMIFS(Data!$I:$I,Data!$D:$D,Analysis!$K39,Data!$E:$E,Analysis!AA$32,Data!$A:$A,Analysis!$K$32))</f>
        <v/>
      </c>
      <c r="AD39" s="25" t="str">
        <f t="shared" si="4"/>
        <v/>
      </c>
      <c r="AE39" s="11" t="str">
        <f t="shared" si="5"/>
        <v/>
      </c>
      <c r="AF39" s="26" t="str">
        <f t="shared" si="6"/>
        <v/>
      </c>
      <c r="AG39" s="72" t="str">
        <f t="shared" si="7"/>
        <v/>
      </c>
    </row>
    <row r="40" spans="9:33" x14ac:dyDescent="0.25">
      <c r="J40" t="str">
        <f>IF(ROWS(Analysis!$I$34:$I40)&lt;=$I$34,INDEX(Data!$D$2:$D$50000,_xlfn.AGGREGATE(15,3,(Data!$C$2:$C$50000=Analysis!$I$33)/(Data!$C$2:$C$50000=Analysis!$I$33)*(ROW(Data!$C$2:$C$50000)-ROW(Data!$C$1)),ROWS(Analysis!$I$34:$I40))),"")</f>
        <v>Ballymena</v>
      </c>
      <c r="K40" s="68" t="str">
        <f t="array" ref="K40">IF(ISERROR(IF(INDEX($J$34:$J$155,MATCH(0,COUNTIF($K$33:K39,$J$34:$J$155),0))&lt;&gt;0,INDEX($J$34:$J$155,MATCH(0,COUNTIF($K$33:K39,$J$34:$J$155),0)),"")),"",(IF(INDEX($J$34:$J$155,MATCH(0,COUNTIF($K$33:K39,$J$34:$J$155),0))&lt;&gt;0,INDEX($J$34:$J$155,MATCH(0,COUNTIF($K$33:K39,$J$34:$J$155),0)),"")))</f>
        <v/>
      </c>
      <c r="L40" s="69" t="str">
        <f>IF(K40="","",SUMIFS(Data!$G:$G,Data!$D:$D,Analysis!$K40,Data!$E:$E,Analysis!L$32,Data!$A:$A,Analysis!$K$32))</f>
        <v/>
      </c>
      <c r="M40" s="70" t="str">
        <f>IF(K40="","",SUMIFS(Data!$H:$H,Data!$D:$D,Analysis!$K40,Data!$E:$E,Analysis!L$32,Data!$A:$A,Analysis!$K$32))</f>
        <v/>
      </c>
      <c r="N40" s="70" t="str">
        <f>IF(K40="","",SUMIFS(Data!$I:$I,Data!$D:$D,Analysis!$K40,Data!$E:$E,Analysis!L$32,Data!$A:$A,Analysis!$K$32))</f>
        <v/>
      </c>
      <c r="O40" s="69" t="str">
        <f>IF(K40="","",SUMIFS(Data!$G:$G,Data!$D:$D,Analysis!$K40,Data!$E:$E,Analysis!O$32,Data!$A:$A,Analysis!$K$32))</f>
        <v/>
      </c>
      <c r="P40" s="70" t="str">
        <f>IF(K40="","",SUMIFS(Data!$H:$H,Data!$D:$D,Analysis!$K40,Data!$E:$E,Analysis!O$32,Data!$A:$A,Analysis!$K$32))</f>
        <v/>
      </c>
      <c r="Q40" s="70" t="str">
        <f>IF(K40="","",SUMIFS(Data!$I:$I,Data!$D:$D,Analysis!$K40,Data!$E:$E,Analysis!O$32,Data!$A:$A,Analysis!$K$32))</f>
        <v/>
      </c>
      <c r="R40" s="69" t="str">
        <f>IF(K40="","",SUMIFS(Data!$G:$G,Data!$D:$D,Analysis!$K40,Data!$E:$E,Analysis!R$32,Data!$A:$A,Analysis!$K$32))</f>
        <v/>
      </c>
      <c r="S40" s="70" t="str">
        <f>IF(K40="","",SUMIFS(Data!$H:$H,Data!$D:$D,Analysis!$K40,Data!$E:$E,Analysis!R$32,Data!$A:$A,Analysis!$K$32))</f>
        <v/>
      </c>
      <c r="T40" s="70" t="str">
        <f>IF(K40="","",SUMIFS(Data!$I:$I,Data!$D:$D,Analysis!$K40,Data!$E:$E,Analysis!R$32,Data!$A:$A,Analysis!$K$32))</f>
        <v/>
      </c>
      <c r="U40" s="69" t="str">
        <f>IF(K40="","",SUMIFS(Data!$G:$G,Data!$D:$D,Analysis!$K40,Data!$E:$E,Analysis!U$32,Data!$A:$A,Analysis!$K$32))</f>
        <v/>
      </c>
      <c r="V40" s="70" t="str">
        <f>IF(K40="","",SUMIFS(Data!$H:$H,Data!$D:$D,Analysis!$K40,Data!$E:$E,Analysis!U$32,Data!$A:$A,Analysis!$K$32))</f>
        <v/>
      </c>
      <c r="W40" s="70" t="str">
        <f>IF(K40="","",SUMIFS(Data!$I:$I,Data!$D:$D,Analysis!$K40,Data!$E:$E,Analysis!U$32,Data!$A:$A,Analysis!$K$32))</f>
        <v/>
      </c>
      <c r="X40" s="69" t="str">
        <f>IF(K40="","",SUMIFS(Data!$G:$G,Data!$D:$D,Analysis!$K40,Data!$E:$E,Analysis!X$32,Data!$A:$A,Analysis!$K$32))</f>
        <v/>
      </c>
      <c r="Y40" s="70" t="str">
        <f>IF(K40="","",SUMIFS(Data!$H:$H,Data!$D:$D,Analysis!$K40,Data!$E:$E,Analysis!X$32,Data!$A:$A,Analysis!$K$32))</f>
        <v/>
      </c>
      <c r="Z40" s="70" t="str">
        <f>IF(K40="","",SUMIFS(Data!$I:$I,Data!$D:$D,Analysis!$K40,Data!$E:$E,Analysis!X$32,Data!$A:$A,Analysis!$K$32))</f>
        <v/>
      </c>
      <c r="AA40" s="69" t="str">
        <f>IF(K40="","",SUMIFS(Data!$G:$G,Data!$D:$D,Analysis!$K40,Data!$E:$E,Analysis!AA$32,Data!$A:$A,Analysis!$K$32))</f>
        <v/>
      </c>
      <c r="AB40" s="70" t="str">
        <f>IF(K40="","",SUMIFS(Data!$H:$H,Data!$D:$D,Analysis!$K40,Data!$E:$E,Analysis!AA$32,Data!$A:$A,Analysis!$K$32))</f>
        <v/>
      </c>
      <c r="AC40" s="71" t="str">
        <f>IF(K40="","",SUMIFS(Data!$I:$I,Data!$D:$D,Analysis!$K40,Data!$E:$E,Analysis!AA$32,Data!$A:$A,Analysis!$K$32))</f>
        <v/>
      </c>
      <c r="AD40" s="25" t="str">
        <f t="shared" si="4"/>
        <v/>
      </c>
      <c r="AE40" s="11" t="str">
        <f t="shared" si="5"/>
        <v/>
      </c>
      <c r="AF40" s="26" t="str">
        <f t="shared" si="6"/>
        <v/>
      </c>
      <c r="AG40" s="72" t="str">
        <f t="shared" si="7"/>
        <v/>
      </c>
    </row>
    <row r="41" spans="9:33" x14ac:dyDescent="0.25">
      <c r="J41" t="str">
        <f>IF(ROWS(Analysis!$I$34:$I41)&lt;=$I$34,INDEX(Data!$D$2:$D$50000,_xlfn.AGGREGATE(15,3,(Data!$C$2:$C$50000=Analysis!$I$33)/(Data!$C$2:$C$50000=Analysis!$I$33)*(ROW(Data!$C$2:$C$50000)-ROW(Data!$C$1)),ROWS(Analysis!$I$34:$I41))),"")</f>
        <v>Ards</v>
      </c>
      <c r="K41" s="68" t="str">
        <f t="array" ref="K41">IF(ISERROR(IF(INDEX($J$34:$J$155,MATCH(0,COUNTIF($K$33:K40,$J$34:$J$155),0))&lt;&gt;0,INDEX($J$34:$J$155,MATCH(0,COUNTIF($K$33:K40,$J$34:$J$155),0)),"")),"",(IF(INDEX($J$34:$J$155,MATCH(0,COUNTIF($K$33:K40,$J$34:$J$155),0))&lt;&gt;0,INDEX($J$34:$J$155,MATCH(0,COUNTIF($K$33:K40,$J$34:$J$155),0)),"")))</f>
        <v/>
      </c>
      <c r="L41" s="69" t="str">
        <f>IF(K41="","",SUMIFS(Data!$G:$G,Data!$D:$D,Analysis!$K41,Data!$E:$E,Analysis!L$32,Data!$A:$A,Analysis!$K$32))</f>
        <v/>
      </c>
      <c r="M41" s="70" t="str">
        <f>IF(K41="","",SUMIFS(Data!$H:$H,Data!$D:$D,Analysis!$K41,Data!$E:$E,Analysis!L$32,Data!$A:$A,Analysis!$K$32))</f>
        <v/>
      </c>
      <c r="N41" s="70" t="str">
        <f>IF(K41="","",SUMIFS(Data!$I:$I,Data!$D:$D,Analysis!$K41,Data!$E:$E,Analysis!L$32,Data!$A:$A,Analysis!$K$32))</f>
        <v/>
      </c>
      <c r="O41" s="69" t="str">
        <f>IF(K41="","",SUMIFS(Data!$G:$G,Data!$D:$D,Analysis!$K41,Data!$E:$E,Analysis!O$32,Data!$A:$A,Analysis!$K$32))</f>
        <v/>
      </c>
      <c r="P41" s="70" t="str">
        <f>IF(K41="","",SUMIFS(Data!$H:$H,Data!$D:$D,Analysis!$K41,Data!$E:$E,Analysis!O$32,Data!$A:$A,Analysis!$K$32))</f>
        <v/>
      </c>
      <c r="Q41" s="70" t="str">
        <f>IF(K41="","",SUMIFS(Data!$I:$I,Data!$D:$D,Analysis!$K41,Data!$E:$E,Analysis!O$32,Data!$A:$A,Analysis!$K$32))</f>
        <v/>
      </c>
      <c r="R41" s="69" t="str">
        <f>IF(K41="","",SUMIFS(Data!$G:$G,Data!$D:$D,Analysis!$K41,Data!$E:$E,Analysis!R$32,Data!$A:$A,Analysis!$K$32))</f>
        <v/>
      </c>
      <c r="S41" s="70" t="str">
        <f>IF(K41="","",SUMIFS(Data!$H:$H,Data!$D:$D,Analysis!$K41,Data!$E:$E,Analysis!R$32,Data!$A:$A,Analysis!$K$32))</f>
        <v/>
      </c>
      <c r="T41" s="70" t="str">
        <f>IF(K41="","",SUMIFS(Data!$I:$I,Data!$D:$D,Analysis!$K41,Data!$E:$E,Analysis!R$32,Data!$A:$A,Analysis!$K$32))</f>
        <v/>
      </c>
      <c r="U41" s="69" t="str">
        <f>IF(K41="","",SUMIFS(Data!$G:$G,Data!$D:$D,Analysis!$K41,Data!$E:$E,Analysis!U$32,Data!$A:$A,Analysis!$K$32))</f>
        <v/>
      </c>
      <c r="V41" s="70" t="str">
        <f>IF(K41="","",SUMIFS(Data!$H:$H,Data!$D:$D,Analysis!$K41,Data!$E:$E,Analysis!U$32,Data!$A:$A,Analysis!$K$32))</f>
        <v/>
      </c>
      <c r="W41" s="70" t="str">
        <f>IF(K41="","",SUMIFS(Data!$I:$I,Data!$D:$D,Analysis!$K41,Data!$E:$E,Analysis!U$32,Data!$A:$A,Analysis!$K$32))</f>
        <v/>
      </c>
      <c r="X41" s="69" t="str">
        <f>IF(K41="","",SUMIFS(Data!$G:$G,Data!$D:$D,Analysis!$K41,Data!$E:$E,Analysis!X$32,Data!$A:$A,Analysis!$K$32))</f>
        <v/>
      </c>
      <c r="Y41" s="70" t="str">
        <f>IF(K41="","",SUMIFS(Data!$H:$H,Data!$D:$D,Analysis!$K41,Data!$E:$E,Analysis!X$32,Data!$A:$A,Analysis!$K$32))</f>
        <v/>
      </c>
      <c r="Z41" s="70" t="str">
        <f>IF(K41="","",SUMIFS(Data!$I:$I,Data!$D:$D,Analysis!$K41,Data!$E:$E,Analysis!X$32,Data!$A:$A,Analysis!$K$32))</f>
        <v/>
      </c>
      <c r="AA41" s="69" t="str">
        <f>IF(K41="","",SUMIFS(Data!$G:$G,Data!$D:$D,Analysis!$K41,Data!$E:$E,Analysis!AA$32,Data!$A:$A,Analysis!$K$32))</f>
        <v/>
      </c>
      <c r="AB41" s="70" t="str">
        <f>IF(K41="","",SUMIFS(Data!$H:$H,Data!$D:$D,Analysis!$K41,Data!$E:$E,Analysis!AA$32,Data!$A:$A,Analysis!$K$32))</f>
        <v/>
      </c>
      <c r="AC41" s="71" t="str">
        <f>IF(K41="","",SUMIFS(Data!$I:$I,Data!$D:$D,Analysis!$K41,Data!$E:$E,Analysis!AA$32,Data!$A:$A,Analysis!$K$32))</f>
        <v/>
      </c>
      <c r="AD41" s="25" t="str">
        <f t="shared" si="4"/>
        <v/>
      </c>
      <c r="AE41" s="11" t="str">
        <f t="shared" si="5"/>
        <v/>
      </c>
      <c r="AF41" s="26" t="str">
        <f t="shared" si="6"/>
        <v/>
      </c>
      <c r="AG41" s="72" t="str">
        <f t="shared" si="7"/>
        <v/>
      </c>
    </row>
    <row r="42" spans="9:33" x14ac:dyDescent="0.25">
      <c r="J42" t="str">
        <f>IF(ROWS(Analysis!$I$34:$I42)&lt;=$I$34,INDEX(Data!$D$2:$D$50000,_xlfn.AGGREGATE(15,3,(Data!$C$2:$C$50000=Analysis!$I$33)/(Data!$C$2:$C$50000=Analysis!$I$33)*(ROW(Data!$C$2:$C$50000)-ROW(Data!$C$1)),ROWS(Analysis!$I$34:$I42))),"")</f>
        <v>Banbridge</v>
      </c>
      <c r="K42" s="68" t="str">
        <f t="array" ref="K42">IF(ISERROR(IF(INDEX($J$34:$J$155,MATCH(0,COUNTIF($K$33:K41,$J$34:$J$155),0))&lt;&gt;0,INDEX($J$34:$J$155,MATCH(0,COUNTIF($K$33:K41,$J$34:$J$155),0)),"")),"",(IF(INDEX($J$34:$J$155,MATCH(0,COUNTIF($K$33:K41,$J$34:$J$155),0))&lt;&gt;0,INDEX($J$34:$J$155,MATCH(0,COUNTIF($K$33:K41,$J$34:$J$155),0)),"")))</f>
        <v/>
      </c>
      <c r="L42" s="69" t="str">
        <f>IF(K42="","",SUMIFS(Data!$G:$G,Data!$D:$D,Analysis!$K42,Data!$E:$E,Analysis!L$32,Data!$A:$A,Analysis!$K$32))</f>
        <v/>
      </c>
      <c r="M42" s="70" t="str">
        <f>IF(K42="","",SUMIFS(Data!$H:$H,Data!$D:$D,Analysis!$K42,Data!$E:$E,Analysis!L$32,Data!$A:$A,Analysis!$K$32))</f>
        <v/>
      </c>
      <c r="N42" s="70" t="str">
        <f>IF(K42="","",SUMIFS(Data!$I:$I,Data!$D:$D,Analysis!$K42,Data!$E:$E,Analysis!L$32,Data!$A:$A,Analysis!$K$32))</f>
        <v/>
      </c>
      <c r="O42" s="69" t="str">
        <f>IF(K42="","",SUMIFS(Data!$G:$G,Data!$D:$D,Analysis!$K42,Data!$E:$E,Analysis!O$32,Data!$A:$A,Analysis!$K$32))</f>
        <v/>
      </c>
      <c r="P42" s="70" t="str">
        <f>IF(K42="","",SUMIFS(Data!$H:$H,Data!$D:$D,Analysis!$K42,Data!$E:$E,Analysis!O$32,Data!$A:$A,Analysis!$K$32))</f>
        <v/>
      </c>
      <c r="Q42" s="70" t="str">
        <f>IF(K42="","",SUMIFS(Data!$I:$I,Data!$D:$D,Analysis!$K42,Data!$E:$E,Analysis!O$32,Data!$A:$A,Analysis!$K$32))</f>
        <v/>
      </c>
      <c r="R42" s="69" t="str">
        <f>IF(K42="","",SUMIFS(Data!$G:$G,Data!$D:$D,Analysis!$K42,Data!$E:$E,Analysis!R$32,Data!$A:$A,Analysis!$K$32))</f>
        <v/>
      </c>
      <c r="S42" s="70" t="str">
        <f>IF(K42="","",SUMIFS(Data!$H:$H,Data!$D:$D,Analysis!$K42,Data!$E:$E,Analysis!R$32,Data!$A:$A,Analysis!$K$32))</f>
        <v/>
      </c>
      <c r="T42" s="70" t="str">
        <f>IF(K42="","",SUMIFS(Data!$I:$I,Data!$D:$D,Analysis!$K42,Data!$E:$E,Analysis!R$32,Data!$A:$A,Analysis!$K$32))</f>
        <v/>
      </c>
      <c r="U42" s="69" t="str">
        <f>IF(K42="","",SUMIFS(Data!$G:$G,Data!$D:$D,Analysis!$K42,Data!$E:$E,Analysis!U$32,Data!$A:$A,Analysis!$K$32))</f>
        <v/>
      </c>
      <c r="V42" s="70" t="str">
        <f>IF(K42="","",SUMIFS(Data!$H:$H,Data!$D:$D,Analysis!$K42,Data!$E:$E,Analysis!U$32,Data!$A:$A,Analysis!$K$32))</f>
        <v/>
      </c>
      <c r="W42" s="70" t="str">
        <f>IF(K42="","",SUMIFS(Data!$I:$I,Data!$D:$D,Analysis!$K42,Data!$E:$E,Analysis!U$32,Data!$A:$A,Analysis!$K$32))</f>
        <v/>
      </c>
      <c r="X42" s="69" t="str">
        <f>IF(K42="","",SUMIFS(Data!$G:$G,Data!$D:$D,Analysis!$K42,Data!$E:$E,Analysis!X$32,Data!$A:$A,Analysis!$K$32))</f>
        <v/>
      </c>
      <c r="Y42" s="70" t="str">
        <f>IF(K42="","",SUMIFS(Data!$H:$H,Data!$D:$D,Analysis!$K42,Data!$E:$E,Analysis!X$32,Data!$A:$A,Analysis!$K$32))</f>
        <v/>
      </c>
      <c r="Z42" s="70" t="str">
        <f>IF(K42="","",SUMIFS(Data!$I:$I,Data!$D:$D,Analysis!$K42,Data!$E:$E,Analysis!X$32,Data!$A:$A,Analysis!$K$32))</f>
        <v/>
      </c>
      <c r="AA42" s="69" t="str">
        <f>IF(K42="","",SUMIFS(Data!$G:$G,Data!$D:$D,Analysis!$K42,Data!$E:$E,Analysis!AA$32,Data!$A:$A,Analysis!$K$32))</f>
        <v/>
      </c>
      <c r="AB42" s="70" t="str">
        <f>IF(K42="","",SUMIFS(Data!$H:$H,Data!$D:$D,Analysis!$K42,Data!$E:$E,Analysis!AA$32,Data!$A:$A,Analysis!$K$32))</f>
        <v/>
      </c>
      <c r="AC42" s="71" t="str">
        <f>IF(K42="","",SUMIFS(Data!$I:$I,Data!$D:$D,Analysis!$K42,Data!$E:$E,Analysis!AA$32,Data!$A:$A,Analysis!$K$32))</f>
        <v/>
      </c>
      <c r="AD42" s="25" t="str">
        <f t="shared" si="4"/>
        <v/>
      </c>
      <c r="AE42" s="11" t="str">
        <f t="shared" si="5"/>
        <v/>
      </c>
      <c r="AF42" s="26" t="str">
        <f t="shared" si="6"/>
        <v/>
      </c>
      <c r="AG42" s="72" t="str">
        <f t="shared" si="7"/>
        <v/>
      </c>
    </row>
    <row r="43" spans="9:33" x14ac:dyDescent="0.25">
      <c r="J43" t="str">
        <f>IF(ROWS(Analysis!$I$34:$I43)&lt;=$I$34,INDEX(Data!$D$2:$D$50000,_xlfn.AGGREGATE(15,3,(Data!$C$2:$C$50000=Analysis!$I$33)/(Data!$C$2:$C$50000=Analysis!$I$33)*(ROW(Data!$C$2:$C$50000)-ROW(Data!$C$1)),ROWS(Analysis!$I$34:$I43))),"")</f>
        <v>Ballymena</v>
      </c>
      <c r="K43" s="68" t="str">
        <f t="array" ref="K43">IF(ISERROR(IF(INDEX($J$34:$J$155,MATCH(0,COUNTIF($K$33:K42,$J$34:$J$155),0))&lt;&gt;0,INDEX($J$34:$J$155,MATCH(0,COUNTIF($K$33:K42,$J$34:$J$155),0)),"")),"",(IF(INDEX($J$34:$J$155,MATCH(0,COUNTIF($K$33:K42,$J$34:$J$155),0))&lt;&gt;0,INDEX($J$34:$J$155,MATCH(0,COUNTIF($K$33:K42,$J$34:$J$155),0)),"")))</f>
        <v/>
      </c>
      <c r="L43" s="69" t="str">
        <f>IF(K43="","",SUMIFS(Data!$G:$G,Data!$D:$D,Analysis!$K43,Data!$E:$E,Analysis!L$32,Data!$A:$A,Analysis!$K$32))</f>
        <v/>
      </c>
      <c r="M43" s="70" t="str">
        <f>IF(K43="","",SUMIFS(Data!$H:$H,Data!$D:$D,Analysis!$K43,Data!$E:$E,Analysis!L$32,Data!$A:$A,Analysis!$K$32))</f>
        <v/>
      </c>
      <c r="N43" s="70" t="str">
        <f>IF(K43="","",SUMIFS(Data!$I:$I,Data!$D:$D,Analysis!$K43,Data!$E:$E,Analysis!L$32,Data!$A:$A,Analysis!$K$32))</f>
        <v/>
      </c>
      <c r="O43" s="69" t="str">
        <f>IF(K43="","",SUMIFS(Data!$G:$G,Data!$D:$D,Analysis!$K43,Data!$E:$E,Analysis!O$32,Data!$A:$A,Analysis!$K$32))</f>
        <v/>
      </c>
      <c r="P43" s="70" t="str">
        <f>IF(K43="","",SUMIFS(Data!$H:$H,Data!$D:$D,Analysis!$K43,Data!$E:$E,Analysis!O$32,Data!$A:$A,Analysis!$K$32))</f>
        <v/>
      </c>
      <c r="Q43" s="70" t="str">
        <f>IF(K43="","",SUMIFS(Data!$I:$I,Data!$D:$D,Analysis!$K43,Data!$E:$E,Analysis!O$32,Data!$A:$A,Analysis!$K$32))</f>
        <v/>
      </c>
      <c r="R43" s="69" t="str">
        <f>IF(K43="","",SUMIFS(Data!$G:$G,Data!$D:$D,Analysis!$K43,Data!$E:$E,Analysis!R$32,Data!$A:$A,Analysis!$K$32))</f>
        <v/>
      </c>
      <c r="S43" s="70" t="str">
        <f>IF(K43="","",SUMIFS(Data!$H:$H,Data!$D:$D,Analysis!$K43,Data!$E:$E,Analysis!R$32,Data!$A:$A,Analysis!$K$32))</f>
        <v/>
      </c>
      <c r="T43" s="70" t="str">
        <f>IF(K43="","",SUMIFS(Data!$I:$I,Data!$D:$D,Analysis!$K43,Data!$E:$E,Analysis!R$32,Data!$A:$A,Analysis!$K$32))</f>
        <v/>
      </c>
      <c r="U43" s="69" t="str">
        <f>IF(K43="","",SUMIFS(Data!$G:$G,Data!$D:$D,Analysis!$K43,Data!$E:$E,Analysis!U$32,Data!$A:$A,Analysis!$K$32))</f>
        <v/>
      </c>
      <c r="V43" s="70" t="str">
        <f>IF(K43="","",SUMIFS(Data!$H:$H,Data!$D:$D,Analysis!$K43,Data!$E:$E,Analysis!U$32,Data!$A:$A,Analysis!$K$32))</f>
        <v/>
      </c>
      <c r="W43" s="70" t="str">
        <f>IF(K43="","",SUMIFS(Data!$I:$I,Data!$D:$D,Analysis!$K43,Data!$E:$E,Analysis!U$32,Data!$A:$A,Analysis!$K$32))</f>
        <v/>
      </c>
      <c r="X43" s="69" t="str">
        <f>IF(K43="","",SUMIFS(Data!$G:$G,Data!$D:$D,Analysis!$K43,Data!$E:$E,Analysis!X$32,Data!$A:$A,Analysis!$K$32))</f>
        <v/>
      </c>
      <c r="Y43" s="70" t="str">
        <f>IF(K43="","",SUMIFS(Data!$H:$H,Data!$D:$D,Analysis!$K43,Data!$E:$E,Analysis!X$32,Data!$A:$A,Analysis!$K$32))</f>
        <v/>
      </c>
      <c r="Z43" s="70" t="str">
        <f>IF(K43="","",SUMIFS(Data!$I:$I,Data!$D:$D,Analysis!$K43,Data!$E:$E,Analysis!X$32,Data!$A:$A,Analysis!$K$32))</f>
        <v/>
      </c>
      <c r="AA43" s="69" t="str">
        <f>IF(K43="","",SUMIFS(Data!$G:$G,Data!$D:$D,Analysis!$K43,Data!$E:$E,Analysis!AA$32,Data!$A:$A,Analysis!$K$32))</f>
        <v/>
      </c>
      <c r="AB43" s="70" t="str">
        <f>IF(K43="","",SUMIFS(Data!$H:$H,Data!$D:$D,Analysis!$K43,Data!$E:$E,Analysis!AA$32,Data!$A:$A,Analysis!$K$32))</f>
        <v/>
      </c>
      <c r="AC43" s="71" t="str">
        <f>IF(K43="","",SUMIFS(Data!$I:$I,Data!$D:$D,Analysis!$K43,Data!$E:$E,Analysis!AA$32,Data!$A:$A,Analysis!$K$32))</f>
        <v/>
      </c>
      <c r="AD43" s="25" t="str">
        <f t="shared" si="4"/>
        <v/>
      </c>
      <c r="AE43" s="11" t="str">
        <f t="shared" si="5"/>
        <v/>
      </c>
      <c r="AF43" s="26" t="str">
        <f t="shared" si="6"/>
        <v/>
      </c>
      <c r="AG43" s="72" t="str">
        <f t="shared" si="7"/>
        <v/>
      </c>
    </row>
    <row r="44" spans="9:33" x14ac:dyDescent="0.25">
      <c r="J44" t="str">
        <f>IF(ROWS(Analysis!$I$34:$I44)&lt;=$I$34,INDEX(Data!$D$2:$D$50000,_xlfn.AGGREGATE(15,3,(Data!$C$2:$C$50000=Analysis!$I$33)/(Data!$C$2:$C$50000=Analysis!$I$33)*(ROW(Data!$C$2:$C$50000)-ROW(Data!$C$1)),ROWS(Analysis!$I$34:$I44))),"")</f>
        <v>Ards</v>
      </c>
      <c r="K44" s="68" t="str">
        <f t="array" ref="K44">IF(ISERROR(IF(INDEX($J$34:$J$155,MATCH(0,COUNTIF($K$33:K43,$J$34:$J$155),0))&lt;&gt;0,INDEX($J$34:$J$155,MATCH(0,COUNTIF($K$33:K43,$J$34:$J$155),0)),"")),"",(IF(INDEX($J$34:$J$155,MATCH(0,COUNTIF($K$33:K43,$J$34:$J$155),0))&lt;&gt;0,INDEX($J$34:$J$155,MATCH(0,COUNTIF($K$33:K43,$J$34:$J$155),0)),"")))</f>
        <v/>
      </c>
      <c r="L44" s="69" t="str">
        <f>IF(K44="","",SUMIFS(Data!$G:$G,Data!$D:$D,Analysis!$K44,Data!$E:$E,Analysis!L$32,Data!$A:$A,Analysis!$K$32))</f>
        <v/>
      </c>
      <c r="M44" s="70" t="str">
        <f>IF(K44="","",SUMIFS(Data!$H:$H,Data!$D:$D,Analysis!$K44,Data!$E:$E,Analysis!L$32,Data!$A:$A,Analysis!$K$32))</f>
        <v/>
      </c>
      <c r="N44" s="70" t="str">
        <f>IF(K44="","",SUMIFS(Data!$I:$I,Data!$D:$D,Analysis!$K44,Data!$E:$E,Analysis!L$32,Data!$A:$A,Analysis!$K$32))</f>
        <v/>
      </c>
      <c r="O44" s="69" t="str">
        <f>IF(K44="","",SUMIFS(Data!$G:$G,Data!$D:$D,Analysis!$K44,Data!$E:$E,Analysis!O$32,Data!$A:$A,Analysis!$K$32))</f>
        <v/>
      </c>
      <c r="P44" s="70" t="str">
        <f>IF(K44="","",SUMIFS(Data!$H:$H,Data!$D:$D,Analysis!$K44,Data!$E:$E,Analysis!O$32,Data!$A:$A,Analysis!$K$32))</f>
        <v/>
      </c>
      <c r="Q44" s="70" t="str">
        <f>IF(K44="","",SUMIFS(Data!$I:$I,Data!$D:$D,Analysis!$K44,Data!$E:$E,Analysis!O$32,Data!$A:$A,Analysis!$K$32))</f>
        <v/>
      </c>
      <c r="R44" s="69" t="str">
        <f>IF(K44="","",SUMIFS(Data!$G:$G,Data!$D:$D,Analysis!$K44,Data!$E:$E,Analysis!R$32,Data!$A:$A,Analysis!$K$32))</f>
        <v/>
      </c>
      <c r="S44" s="70" t="str">
        <f>IF(K44="","",SUMIFS(Data!$H:$H,Data!$D:$D,Analysis!$K44,Data!$E:$E,Analysis!R$32,Data!$A:$A,Analysis!$K$32))</f>
        <v/>
      </c>
      <c r="T44" s="70" t="str">
        <f>IF(K44="","",SUMIFS(Data!$I:$I,Data!$D:$D,Analysis!$K44,Data!$E:$E,Analysis!R$32,Data!$A:$A,Analysis!$K$32))</f>
        <v/>
      </c>
      <c r="U44" s="69" t="str">
        <f>IF(K44="","",SUMIFS(Data!$G:$G,Data!$D:$D,Analysis!$K44,Data!$E:$E,Analysis!U$32,Data!$A:$A,Analysis!$K$32))</f>
        <v/>
      </c>
      <c r="V44" s="70" t="str">
        <f>IF(K44="","",SUMIFS(Data!$H:$H,Data!$D:$D,Analysis!$K44,Data!$E:$E,Analysis!U$32,Data!$A:$A,Analysis!$K$32))</f>
        <v/>
      </c>
      <c r="W44" s="70" t="str">
        <f>IF(K44="","",SUMIFS(Data!$I:$I,Data!$D:$D,Analysis!$K44,Data!$E:$E,Analysis!U$32,Data!$A:$A,Analysis!$K$32))</f>
        <v/>
      </c>
      <c r="X44" s="69" t="str">
        <f>IF(K44="","",SUMIFS(Data!$G:$G,Data!$D:$D,Analysis!$K44,Data!$E:$E,Analysis!X$32,Data!$A:$A,Analysis!$K$32))</f>
        <v/>
      </c>
      <c r="Y44" s="70" t="str">
        <f>IF(K44="","",SUMIFS(Data!$H:$H,Data!$D:$D,Analysis!$K44,Data!$E:$E,Analysis!X$32,Data!$A:$A,Analysis!$K$32))</f>
        <v/>
      </c>
      <c r="Z44" s="70" t="str">
        <f>IF(K44="","",SUMIFS(Data!$I:$I,Data!$D:$D,Analysis!$K44,Data!$E:$E,Analysis!X$32,Data!$A:$A,Analysis!$K$32))</f>
        <v/>
      </c>
      <c r="AA44" s="69" t="str">
        <f>IF(K44="","",SUMIFS(Data!$G:$G,Data!$D:$D,Analysis!$K44,Data!$E:$E,Analysis!AA$32,Data!$A:$A,Analysis!$K$32))</f>
        <v/>
      </c>
      <c r="AB44" s="70" t="str">
        <f>IF(K44="","",SUMIFS(Data!$H:$H,Data!$D:$D,Analysis!$K44,Data!$E:$E,Analysis!AA$32,Data!$A:$A,Analysis!$K$32))</f>
        <v/>
      </c>
      <c r="AC44" s="71" t="str">
        <f>IF(K44="","",SUMIFS(Data!$I:$I,Data!$D:$D,Analysis!$K44,Data!$E:$E,Analysis!AA$32,Data!$A:$A,Analysis!$K$32))</f>
        <v/>
      </c>
      <c r="AD44" s="25" t="str">
        <f t="shared" si="4"/>
        <v/>
      </c>
      <c r="AE44" s="11" t="str">
        <f t="shared" si="5"/>
        <v/>
      </c>
      <c r="AF44" s="26" t="str">
        <f t="shared" si="6"/>
        <v/>
      </c>
      <c r="AG44" s="72" t="str">
        <f t="shared" si="7"/>
        <v/>
      </c>
    </row>
    <row r="45" spans="9:33" x14ac:dyDescent="0.25">
      <c r="J45" t="str">
        <f>IF(ROWS(Analysis!$I$34:$I45)&lt;=$I$34,INDEX(Data!$D$2:$D$50000,_xlfn.AGGREGATE(15,3,(Data!$C$2:$C$50000=Analysis!$I$33)/(Data!$C$2:$C$50000=Analysis!$I$33)*(ROW(Data!$C$2:$C$50000)-ROW(Data!$C$1)),ROWS(Analysis!$I$34:$I45))),"")</f>
        <v>Banbridge</v>
      </c>
      <c r="K45" s="68" t="str">
        <f t="array" ref="K45">IF(ISERROR(IF(INDEX($J$34:$J$155,MATCH(0,COUNTIF($K$33:K44,$J$34:$J$155),0))&lt;&gt;0,INDEX($J$34:$J$155,MATCH(0,COUNTIF($K$33:K44,$J$34:$J$155),0)),"")),"",(IF(INDEX($J$34:$J$155,MATCH(0,COUNTIF($K$33:K44,$J$34:$J$155),0))&lt;&gt;0,INDEX($J$34:$J$155,MATCH(0,COUNTIF($K$33:K44,$J$34:$J$155),0)),"")))</f>
        <v/>
      </c>
      <c r="L45" s="69" t="str">
        <f>IF(K45="","",SUMIFS(Data!$G:$G,Data!$D:$D,Analysis!$K45,Data!$E:$E,Analysis!L$32,Data!$A:$A,Analysis!$K$32))</f>
        <v/>
      </c>
      <c r="M45" s="70" t="str">
        <f>IF(K45="","",SUMIFS(Data!$H:$H,Data!$D:$D,Analysis!$K45,Data!$E:$E,Analysis!L$32,Data!$A:$A,Analysis!$K$32))</f>
        <v/>
      </c>
      <c r="N45" s="70" t="str">
        <f>IF(K45="","",SUMIFS(Data!$I:$I,Data!$D:$D,Analysis!$K45,Data!$E:$E,Analysis!L$32,Data!$A:$A,Analysis!$K$32))</f>
        <v/>
      </c>
      <c r="O45" s="69" t="str">
        <f>IF(K45="","",SUMIFS(Data!$G:$G,Data!$D:$D,Analysis!$K45,Data!$E:$E,Analysis!O$32,Data!$A:$A,Analysis!$K$32))</f>
        <v/>
      </c>
      <c r="P45" s="70" t="str">
        <f>IF(K45="","",SUMIFS(Data!$H:$H,Data!$D:$D,Analysis!$K45,Data!$E:$E,Analysis!O$32,Data!$A:$A,Analysis!$K$32))</f>
        <v/>
      </c>
      <c r="Q45" s="70" t="str">
        <f>IF(K45="","",SUMIFS(Data!$I:$I,Data!$D:$D,Analysis!$K45,Data!$E:$E,Analysis!O$32,Data!$A:$A,Analysis!$K$32))</f>
        <v/>
      </c>
      <c r="R45" s="69" t="str">
        <f>IF(K45="","",SUMIFS(Data!$G:$G,Data!$D:$D,Analysis!$K45,Data!$E:$E,Analysis!R$32,Data!$A:$A,Analysis!$K$32))</f>
        <v/>
      </c>
      <c r="S45" s="70" t="str">
        <f>IF(K45="","",SUMIFS(Data!$H:$H,Data!$D:$D,Analysis!$K45,Data!$E:$E,Analysis!R$32,Data!$A:$A,Analysis!$K$32))</f>
        <v/>
      </c>
      <c r="T45" s="70" t="str">
        <f>IF(K45="","",SUMIFS(Data!$I:$I,Data!$D:$D,Analysis!$K45,Data!$E:$E,Analysis!R$32,Data!$A:$A,Analysis!$K$32))</f>
        <v/>
      </c>
      <c r="U45" s="69" t="str">
        <f>IF(K45="","",SUMIFS(Data!$G:$G,Data!$D:$D,Analysis!$K45,Data!$E:$E,Analysis!U$32,Data!$A:$A,Analysis!$K$32))</f>
        <v/>
      </c>
      <c r="V45" s="70" t="str">
        <f>IF(K45="","",SUMIFS(Data!$H:$H,Data!$D:$D,Analysis!$K45,Data!$E:$E,Analysis!U$32,Data!$A:$A,Analysis!$K$32))</f>
        <v/>
      </c>
      <c r="W45" s="70" t="str">
        <f>IF(K45="","",SUMIFS(Data!$I:$I,Data!$D:$D,Analysis!$K45,Data!$E:$E,Analysis!U$32,Data!$A:$A,Analysis!$K$32))</f>
        <v/>
      </c>
      <c r="X45" s="69" t="str">
        <f>IF(K45="","",SUMIFS(Data!$G:$G,Data!$D:$D,Analysis!$K45,Data!$E:$E,Analysis!X$32,Data!$A:$A,Analysis!$K$32))</f>
        <v/>
      </c>
      <c r="Y45" s="70" t="str">
        <f>IF(K45="","",SUMIFS(Data!$H:$H,Data!$D:$D,Analysis!$K45,Data!$E:$E,Analysis!X$32,Data!$A:$A,Analysis!$K$32))</f>
        <v/>
      </c>
      <c r="Z45" s="70" t="str">
        <f>IF(K45="","",SUMIFS(Data!$I:$I,Data!$D:$D,Analysis!$K45,Data!$E:$E,Analysis!X$32,Data!$A:$A,Analysis!$K$32))</f>
        <v/>
      </c>
      <c r="AA45" s="69" t="str">
        <f>IF(K45="","",SUMIFS(Data!$G:$G,Data!$D:$D,Analysis!$K45,Data!$E:$E,Analysis!AA$32,Data!$A:$A,Analysis!$K$32))</f>
        <v/>
      </c>
      <c r="AB45" s="70" t="str">
        <f>IF(K45="","",SUMIFS(Data!$H:$H,Data!$D:$D,Analysis!$K45,Data!$E:$E,Analysis!AA$32,Data!$A:$A,Analysis!$K$32))</f>
        <v/>
      </c>
      <c r="AC45" s="71" t="str">
        <f>IF(K45="","",SUMIFS(Data!$I:$I,Data!$D:$D,Analysis!$K45,Data!$E:$E,Analysis!AA$32,Data!$A:$A,Analysis!$K$32))</f>
        <v/>
      </c>
      <c r="AD45" s="25" t="str">
        <f t="shared" si="4"/>
        <v/>
      </c>
      <c r="AE45" s="11" t="str">
        <f t="shared" si="5"/>
        <v/>
      </c>
      <c r="AF45" s="26" t="str">
        <f t="shared" si="6"/>
        <v/>
      </c>
      <c r="AG45" s="72" t="str">
        <f t="shared" si="7"/>
        <v/>
      </c>
    </row>
    <row r="46" spans="9:33" x14ac:dyDescent="0.25">
      <c r="J46" t="str">
        <f>IF(ROWS(Analysis!$I$34:$I46)&lt;=$I$34,INDEX(Data!$D$2:$D$50000,_xlfn.AGGREGATE(15,3,(Data!$C$2:$C$50000=Analysis!$I$33)/(Data!$C$2:$C$50000=Analysis!$I$33)*(ROW(Data!$C$2:$C$50000)-ROW(Data!$C$1)),ROWS(Analysis!$I$34:$I46))),"")</f>
        <v>Antrim</v>
      </c>
      <c r="K46" s="68" t="str">
        <f t="array" ref="K46">IF(ISERROR(IF(INDEX($J$34:$J$155,MATCH(0,COUNTIF($K$33:K45,$J$34:$J$155),0))&lt;&gt;0,INDEX($J$34:$J$155,MATCH(0,COUNTIF($K$33:K45,$J$34:$J$155),0)),"")),"",(IF(INDEX($J$34:$J$155,MATCH(0,COUNTIF($K$33:K45,$J$34:$J$155),0))&lt;&gt;0,INDEX($J$34:$J$155,MATCH(0,COUNTIF($K$33:K45,$J$34:$J$155),0)),"")))</f>
        <v/>
      </c>
      <c r="L46" s="69" t="str">
        <f>IF(K46="","",SUMIFS(Data!$G:$G,Data!$D:$D,Analysis!$K46,Data!$E:$E,Analysis!L$32,Data!$A:$A,Analysis!$K$32))</f>
        <v/>
      </c>
      <c r="M46" s="70" t="str">
        <f>IF(K46="","",SUMIFS(Data!$H:$H,Data!$D:$D,Analysis!$K46,Data!$E:$E,Analysis!L$32,Data!$A:$A,Analysis!$K$32))</f>
        <v/>
      </c>
      <c r="N46" s="70" t="str">
        <f>IF(K46="","",SUMIFS(Data!$I:$I,Data!$D:$D,Analysis!$K46,Data!$E:$E,Analysis!L$32,Data!$A:$A,Analysis!$K$32))</f>
        <v/>
      </c>
      <c r="O46" s="69" t="str">
        <f>IF(K46="","",SUMIFS(Data!$G:$G,Data!$D:$D,Analysis!$K46,Data!$E:$E,Analysis!O$32,Data!$A:$A,Analysis!$K$32))</f>
        <v/>
      </c>
      <c r="P46" s="70" t="str">
        <f>IF(K46="","",SUMIFS(Data!$H:$H,Data!$D:$D,Analysis!$K46,Data!$E:$E,Analysis!O$32,Data!$A:$A,Analysis!$K$32))</f>
        <v/>
      </c>
      <c r="Q46" s="70" t="str">
        <f>IF(K46="","",SUMIFS(Data!$I:$I,Data!$D:$D,Analysis!$K46,Data!$E:$E,Analysis!O$32,Data!$A:$A,Analysis!$K$32))</f>
        <v/>
      </c>
      <c r="R46" s="69" t="str">
        <f>IF(K46="","",SUMIFS(Data!$G:$G,Data!$D:$D,Analysis!$K46,Data!$E:$E,Analysis!R$32,Data!$A:$A,Analysis!$K$32))</f>
        <v/>
      </c>
      <c r="S46" s="70" t="str">
        <f>IF(K46="","",SUMIFS(Data!$H:$H,Data!$D:$D,Analysis!$K46,Data!$E:$E,Analysis!R$32,Data!$A:$A,Analysis!$K$32))</f>
        <v/>
      </c>
      <c r="T46" s="70" t="str">
        <f>IF(K46="","",SUMIFS(Data!$I:$I,Data!$D:$D,Analysis!$K46,Data!$E:$E,Analysis!R$32,Data!$A:$A,Analysis!$K$32))</f>
        <v/>
      </c>
      <c r="U46" s="69" t="str">
        <f>IF(K46="","",SUMIFS(Data!$G:$G,Data!$D:$D,Analysis!$K46,Data!$E:$E,Analysis!U$32,Data!$A:$A,Analysis!$K$32))</f>
        <v/>
      </c>
      <c r="V46" s="70" t="str">
        <f>IF(K46="","",SUMIFS(Data!$H:$H,Data!$D:$D,Analysis!$K46,Data!$E:$E,Analysis!U$32,Data!$A:$A,Analysis!$K$32))</f>
        <v/>
      </c>
      <c r="W46" s="70" t="str">
        <f>IF(K46="","",SUMIFS(Data!$I:$I,Data!$D:$D,Analysis!$K46,Data!$E:$E,Analysis!U$32,Data!$A:$A,Analysis!$K$32))</f>
        <v/>
      </c>
      <c r="X46" s="69" t="str">
        <f>IF(K46="","",SUMIFS(Data!$G:$G,Data!$D:$D,Analysis!$K46,Data!$E:$E,Analysis!X$32,Data!$A:$A,Analysis!$K$32))</f>
        <v/>
      </c>
      <c r="Y46" s="70" t="str">
        <f>IF(K46="","",SUMIFS(Data!$H:$H,Data!$D:$D,Analysis!$K46,Data!$E:$E,Analysis!X$32,Data!$A:$A,Analysis!$K$32))</f>
        <v/>
      </c>
      <c r="Z46" s="70" t="str">
        <f>IF(K46="","",SUMIFS(Data!$I:$I,Data!$D:$D,Analysis!$K46,Data!$E:$E,Analysis!X$32,Data!$A:$A,Analysis!$K$32))</f>
        <v/>
      </c>
      <c r="AA46" s="69" t="str">
        <f>IF(K46="","",SUMIFS(Data!$G:$G,Data!$D:$D,Analysis!$K46,Data!$E:$E,Analysis!AA$32,Data!$A:$A,Analysis!$K$32))</f>
        <v/>
      </c>
      <c r="AB46" s="70" t="str">
        <f>IF(K46="","",SUMIFS(Data!$H:$H,Data!$D:$D,Analysis!$K46,Data!$E:$E,Analysis!AA$32,Data!$A:$A,Analysis!$K$32))</f>
        <v/>
      </c>
      <c r="AC46" s="71" t="str">
        <f>IF(K46="","",SUMIFS(Data!$I:$I,Data!$D:$D,Analysis!$K46,Data!$E:$E,Analysis!AA$32,Data!$A:$A,Analysis!$K$32))</f>
        <v/>
      </c>
      <c r="AD46" s="25" t="str">
        <f t="shared" si="4"/>
        <v/>
      </c>
      <c r="AE46" s="11" t="str">
        <f t="shared" si="5"/>
        <v/>
      </c>
      <c r="AF46" s="26" t="str">
        <f t="shared" si="6"/>
        <v/>
      </c>
      <c r="AG46" s="72" t="str">
        <f t="shared" si="7"/>
        <v/>
      </c>
    </row>
    <row r="47" spans="9:33" x14ac:dyDescent="0.25">
      <c r="J47" t="str">
        <f>IF(ROWS(Analysis!$I$34:$I47)&lt;=$I$34,INDEX(Data!$D$2:$D$50000,_xlfn.AGGREGATE(15,3,(Data!$C$2:$C$50000=Analysis!$I$33)/(Data!$C$2:$C$50000=Analysis!$I$33)*(ROW(Data!$C$2:$C$50000)-ROW(Data!$C$1)),ROWS(Analysis!$I$34:$I47))),"")</f>
        <v>Ards</v>
      </c>
      <c r="K47" s="68" t="str">
        <f t="array" ref="K47">IF(ISERROR(IF(INDEX($J$34:$J$155,MATCH(0,COUNTIF($K$33:K46,$J$34:$J$155),0))&lt;&gt;0,INDEX($J$34:$J$155,MATCH(0,COUNTIF($K$33:K46,$J$34:$J$155),0)),"")),"",(IF(INDEX($J$34:$J$155,MATCH(0,COUNTIF($K$33:K46,$J$34:$J$155),0))&lt;&gt;0,INDEX($J$34:$J$155,MATCH(0,COUNTIF($K$33:K46,$J$34:$J$155),0)),"")))</f>
        <v/>
      </c>
      <c r="L47" s="69" t="str">
        <f>IF(K47="","",SUMIFS(Data!$G:$G,Data!$D:$D,Analysis!$K47,Data!$E:$E,Analysis!L$32,Data!$A:$A,Analysis!$K$32))</f>
        <v/>
      </c>
      <c r="M47" s="70" t="str">
        <f>IF(K47="","",SUMIFS(Data!$H:$H,Data!$D:$D,Analysis!$K47,Data!$E:$E,Analysis!L$32,Data!$A:$A,Analysis!$K$32))</f>
        <v/>
      </c>
      <c r="N47" s="70" t="str">
        <f>IF(K47="","",SUMIFS(Data!$I:$I,Data!$D:$D,Analysis!$K47,Data!$E:$E,Analysis!L$32,Data!$A:$A,Analysis!$K$32))</f>
        <v/>
      </c>
      <c r="O47" s="69" t="str">
        <f>IF(K47="","",SUMIFS(Data!$G:$G,Data!$D:$D,Analysis!$K47,Data!$E:$E,Analysis!O$32,Data!$A:$A,Analysis!$K$32))</f>
        <v/>
      </c>
      <c r="P47" s="70" t="str">
        <f>IF(K47="","",SUMIFS(Data!$H:$H,Data!$D:$D,Analysis!$K47,Data!$E:$E,Analysis!O$32,Data!$A:$A,Analysis!$K$32))</f>
        <v/>
      </c>
      <c r="Q47" s="70" t="str">
        <f>IF(K47="","",SUMIFS(Data!$I:$I,Data!$D:$D,Analysis!$K47,Data!$E:$E,Analysis!O$32,Data!$A:$A,Analysis!$K$32))</f>
        <v/>
      </c>
      <c r="R47" s="69" t="str">
        <f>IF(K47="","",SUMIFS(Data!$G:$G,Data!$D:$D,Analysis!$K47,Data!$E:$E,Analysis!R$32,Data!$A:$A,Analysis!$K$32))</f>
        <v/>
      </c>
      <c r="S47" s="70" t="str">
        <f>IF(K47="","",SUMIFS(Data!$H:$H,Data!$D:$D,Analysis!$K47,Data!$E:$E,Analysis!R$32,Data!$A:$A,Analysis!$K$32))</f>
        <v/>
      </c>
      <c r="T47" s="70" t="str">
        <f>IF(K47="","",SUMIFS(Data!$I:$I,Data!$D:$D,Analysis!$K47,Data!$E:$E,Analysis!R$32,Data!$A:$A,Analysis!$K$32))</f>
        <v/>
      </c>
      <c r="U47" s="69" t="str">
        <f>IF(K47="","",SUMIFS(Data!$G:$G,Data!$D:$D,Analysis!$K47,Data!$E:$E,Analysis!U$32,Data!$A:$A,Analysis!$K$32))</f>
        <v/>
      </c>
      <c r="V47" s="70" t="str">
        <f>IF(K47="","",SUMIFS(Data!$H:$H,Data!$D:$D,Analysis!$K47,Data!$E:$E,Analysis!U$32,Data!$A:$A,Analysis!$K$32))</f>
        <v/>
      </c>
      <c r="W47" s="70" t="str">
        <f>IF(K47="","",SUMIFS(Data!$I:$I,Data!$D:$D,Analysis!$K47,Data!$E:$E,Analysis!U$32,Data!$A:$A,Analysis!$K$32))</f>
        <v/>
      </c>
      <c r="X47" s="69" t="str">
        <f>IF(K47="","",SUMIFS(Data!$G:$G,Data!$D:$D,Analysis!$K47,Data!$E:$E,Analysis!X$32,Data!$A:$A,Analysis!$K$32))</f>
        <v/>
      </c>
      <c r="Y47" s="70" t="str">
        <f>IF(K47="","",SUMIFS(Data!$H:$H,Data!$D:$D,Analysis!$K47,Data!$E:$E,Analysis!X$32,Data!$A:$A,Analysis!$K$32))</f>
        <v/>
      </c>
      <c r="Z47" s="70" t="str">
        <f>IF(K47="","",SUMIFS(Data!$I:$I,Data!$D:$D,Analysis!$K47,Data!$E:$E,Analysis!X$32,Data!$A:$A,Analysis!$K$32))</f>
        <v/>
      </c>
      <c r="AA47" s="69" t="str">
        <f>IF(K47="","",SUMIFS(Data!$G:$G,Data!$D:$D,Analysis!$K47,Data!$E:$E,Analysis!AA$32,Data!$A:$A,Analysis!$K$32))</f>
        <v/>
      </c>
      <c r="AB47" s="70" t="str">
        <f>IF(K47="","",SUMIFS(Data!$H:$H,Data!$D:$D,Analysis!$K47,Data!$E:$E,Analysis!AA$32,Data!$A:$A,Analysis!$K$32))</f>
        <v/>
      </c>
      <c r="AC47" s="71" t="str">
        <f>IF(K47="","",SUMIFS(Data!$I:$I,Data!$D:$D,Analysis!$K47,Data!$E:$E,Analysis!AA$32,Data!$A:$A,Analysis!$K$32))</f>
        <v/>
      </c>
      <c r="AD47" s="25" t="str">
        <f t="shared" si="4"/>
        <v/>
      </c>
      <c r="AE47" s="11" t="str">
        <f t="shared" si="5"/>
        <v/>
      </c>
      <c r="AF47" s="26" t="str">
        <f t="shared" si="6"/>
        <v/>
      </c>
      <c r="AG47" s="72" t="str">
        <f t="shared" si="7"/>
        <v/>
      </c>
    </row>
    <row r="48" spans="9:33" x14ac:dyDescent="0.25">
      <c r="J48" t="str">
        <f>IF(ROWS(Analysis!$I$34:$I48)&lt;=$I$34,INDEX(Data!$D$2:$D$50000,_xlfn.AGGREGATE(15,3,(Data!$C$2:$C$50000=Analysis!$I$33)/(Data!$C$2:$C$50000=Analysis!$I$33)*(ROW(Data!$C$2:$C$50000)-ROW(Data!$C$1)),ROWS(Analysis!$I$34:$I48))),"")</f>
        <v>Ballymena</v>
      </c>
      <c r="K48" s="68" t="str">
        <f t="array" ref="K48">IF(ISERROR(IF(INDEX($J$34:$J$155,MATCH(0,COUNTIF($K$33:K47,$J$34:$J$155),0))&lt;&gt;0,INDEX($J$34:$J$155,MATCH(0,COUNTIF($K$33:K47,$J$34:$J$155),0)),"")),"",(IF(INDEX($J$34:$J$155,MATCH(0,COUNTIF($K$33:K47,$J$34:$J$155),0))&lt;&gt;0,INDEX($J$34:$J$155,MATCH(0,COUNTIF($K$33:K47,$J$34:$J$155),0)),"")))</f>
        <v/>
      </c>
      <c r="L48" s="69" t="str">
        <f>IF(K48="","",SUMIFS(Data!$G:$G,Data!$D:$D,Analysis!$K48,Data!$E:$E,Analysis!L$32,Data!$A:$A,Analysis!$K$32))</f>
        <v/>
      </c>
      <c r="M48" s="70" t="str">
        <f>IF(K48="","",SUMIFS(Data!$H:$H,Data!$D:$D,Analysis!$K48,Data!$E:$E,Analysis!L$32,Data!$A:$A,Analysis!$K$32))</f>
        <v/>
      </c>
      <c r="N48" s="70" t="str">
        <f>IF(K48="","",SUMIFS(Data!$I:$I,Data!$D:$D,Analysis!$K48,Data!$E:$E,Analysis!L$32,Data!$A:$A,Analysis!$K$32))</f>
        <v/>
      </c>
      <c r="O48" s="69" t="str">
        <f>IF(K48="","",SUMIFS(Data!$G:$G,Data!$D:$D,Analysis!$K48,Data!$E:$E,Analysis!O$32,Data!$A:$A,Analysis!$K$32))</f>
        <v/>
      </c>
      <c r="P48" s="70" t="str">
        <f>IF(K48="","",SUMIFS(Data!$H:$H,Data!$D:$D,Analysis!$K48,Data!$E:$E,Analysis!O$32,Data!$A:$A,Analysis!$K$32))</f>
        <v/>
      </c>
      <c r="Q48" s="70" t="str">
        <f>IF(K48="","",SUMIFS(Data!$I:$I,Data!$D:$D,Analysis!$K48,Data!$E:$E,Analysis!O$32,Data!$A:$A,Analysis!$K$32))</f>
        <v/>
      </c>
      <c r="R48" s="69" t="str">
        <f>IF(K48="","",SUMIFS(Data!$G:$G,Data!$D:$D,Analysis!$K48,Data!$E:$E,Analysis!R$32,Data!$A:$A,Analysis!$K$32))</f>
        <v/>
      </c>
      <c r="S48" s="70" t="str">
        <f>IF(K48="","",SUMIFS(Data!$H:$H,Data!$D:$D,Analysis!$K48,Data!$E:$E,Analysis!R$32,Data!$A:$A,Analysis!$K$32))</f>
        <v/>
      </c>
      <c r="T48" s="70" t="str">
        <f>IF(K48="","",SUMIFS(Data!$I:$I,Data!$D:$D,Analysis!$K48,Data!$E:$E,Analysis!R$32,Data!$A:$A,Analysis!$K$32))</f>
        <v/>
      </c>
      <c r="U48" s="69" t="str">
        <f>IF(K48="","",SUMIFS(Data!$G:$G,Data!$D:$D,Analysis!$K48,Data!$E:$E,Analysis!U$32,Data!$A:$A,Analysis!$K$32))</f>
        <v/>
      </c>
      <c r="V48" s="70" t="str">
        <f>IF(K48="","",SUMIFS(Data!$H:$H,Data!$D:$D,Analysis!$K48,Data!$E:$E,Analysis!U$32,Data!$A:$A,Analysis!$K$32))</f>
        <v/>
      </c>
      <c r="W48" s="70" t="str">
        <f>IF(K48="","",SUMIFS(Data!$I:$I,Data!$D:$D,Analysis!$K48,Data!$E:$E,Analysis!U$32,Data!$A:$A,Analysis!$K$32))</f>
        <v/>
      </c>
      <c r="X48" s="69" t="str">
        <f>IF(K48="","",SUMIFS(Data!$G:$G,Data!$D:$D,Analysis!$K48,Data!$E:$E,Analysis!X$32,Data!$A:$A,Analysis!$K$32))</f>
        <v/>
      </c>
      <c r="Y48" s="70" t="str">
        <f>IF(K48="","",SUMIFS(Data!$H:$H,Data!$D:$D,Analysis!$K48,Data!$E:$E,Analysis!X$32,Data!$A:$A,Analysis!$K$32))</f>
        <v/>
      </c>
      <c r="Z48" s="70" t="str">
        <f>IF(K48="","",SUMIFS(Data!$I:$I,Data!$D:$D,Analysis!$K48,Data!$E:$E,Analysis!X$32,Data!$A:$A,Analysis!$K$32))</f>
        <v/>
      </c>
      <c r="AA48" s="69" t="str">
        <f>IF(K48="","",SUMIFS(Data!$G:$G,Data!$D:$D,Analysis!$K48,Data!$E:$E,Analysis!AA$32,Data!$A:$A,Analysis!$K$32))</f>
        <v/>
      </c>
      <c r="AB48" s="70" t="str">
        <f>IF(K48="","",SUMIFS(Data!$H:$H,Data!$D:$D,Analysis!$K48,Data!$E:$E,Analysis!AA$32,Data!$A:$A,Analysis!$K$32))</f>
        <v/>
      </c>
      <c r="AC48" s="71" t="str">
        <f>IF(K48="","",SUMIFS(Data!$I:$I,Data!$D:$D,Analysis!$K48,Data!$E:$E,Analysis!AA$32,Data!$A:$A,Analysis!$K$32))</f>
        <v/>
      </c>
      <c r="AD48" s="25" t="str">
        <f t="shared" si="4"/>
        <v/>
      </c>
      <c r="AE48" s="11" t="str">
        <f t="shared" si="5"/>
        <v/>
      </c>
      <c r="AF48" s="26" t="str">
        <f t="shared" si="6"/>
        <v/>
      </c>
      <c r="AG48" s="72" t="str">
        <f t="shared" si="7"/>
        <v/>
      </c>
    </row>
    <row r="49" spans="10:33" x14ac:dyDescent="0.25">
      <c r="J49" t="str">
        <f>IF(ROWS(Analysis!$I$34:$I49)&lt;=$I$34,INDEX(Data!$D$2:$D$50000,_xlfn.AGGREGATE(15,3,(Data!$C$2:$C$50000=Analysis!$I$33)/(Data!$C$2:$C$50000=Analysis!$I$33)*(ROW(Data!$C$2:$C$50000)-ROW(Data!$C$1)),ROWS(Analysis!$I$34:$I49))),"")</f>
        <v>Ards</v>
      </c>
      <c r="K49" s="68" t="str">
        <f t="array" ref="K49">IF(ISERROR(IF(INDEX($J$34:$J$155,MATCH(0,COUNTIF($K$33:K48,$J$34:$J$155),0))&lt;&gt;0,INDEX($J$34:$J$155,MATCH(0,COUNTIF($K$33:K48,$J$34:$J$155),0)),"")),"",(IF(INDEX($J$34:$J$155,MATCH(0,COUNTIF($K$33:K48,$J$34:$J$155),0))&lt;&gt;0,INDEX($J$34:$J$155,MATCH(0,COUNTIF($K$33:K48,$J$34:$J$155),0)),"")))</f>
        <v/>
      </c>
      <c r="L49" s="69" t="str">
        <f>IF(K49="","",SUMIFS(Data!$G:$G,Data!$D:$D,Analysis!$K49,Data!$E:$E,Analysis!L$32,Data!$A:$A,Analysis!$K$32))</f>
        <v/>
      </c>
      <c r="M49" s="70" t="str">
        <f>IF(K49="","",SUMIFS(Data!$H:$H,Data!$D:$D,Analysis!$K49,Data!$E:$E,Analysis!L$32,Data!$A:$A,Analysis!$K$32))</f>
        <v/>
      </c>
      <c r="N49" s="70" t="str">
        <f>IF(K49="","",SUMIFS(Data!$I:$I,Data!$D:$D,Analysis!$K49,Data!$E:$E,Analysis!L$32,Data!$A:$A,Analysis!$K$32))</f>
        <v/>
      </c>
      <c r="O49" s="69" t="str">
        <f>IF(K49="","",SUMIFS(Data!$G:$G,Data!$D:$D,Analysis!$K49,Data!$E:$E,Analysis!O$32,Data!$A:$A,Analysis!$K$32))</f>
        <v/>
      </c>
      <c r="P49" s="70" t="str">
        <f>IF(K49="","",SUMIFS(Data!$H:$H,Data!$D:$D,Analysis!$K49,Data!$E:$E,Analysis!O$32,Data!$A:$A,Analysis!$K$32))</f>
        <v/>
      </c>
      <c r="Q49" s="70" t="str">
        <f>IF(K49="","",SUMIFS(Data!$I:$I,Data!$D:$D,Analysis!$K49,Data!$E:$E,Analysis!O$32,Data!$A:$A,Analysis!$K$32))</f>
        <v/>
      </c>
      <c r="R49" s="69" t="str">
        <f>IF(K49="","",SUMIFS(Data!$G:$G,Data!$D:$D,Analysis!$K49,Data!$E:$E,Analysis!R$32,Data!$A:$A,Analysis!$K$32))</f>
        <v/>
      </c>
      <c r="S49" s="70" t="str">
        <f>IF(K49="","",SUMIFS(Data!$H:$H,Data!$D:$D,Analysis!$K49,Data!$E:$E,Analysis!R$32,Data!$A:$A,Analysis!$K$32))</f>
        <v/>
      </c>
      <c r="T49" s="70" t="str">
        <f>IF(K49="","",SUMIFS(Data!$I:$I,Data!$D:$D,Analysis!$K49,Data!$E:$E,Analysis!R$32,Data!$A:$A,Analysis!$K$32))</f>
        <v/>
      </c>
      <c r="U49" s="69" t="str">
        <f>IF(K49="","",SUMIFS(Data!$G:$G,Data!$D:$D,Analysis!$K49,Data!$E:$E,Analysis!U$32,Data!$A:$A,Analysis!$K$32))</f>
        <v/>
      </c>
      <c r="V49" s="70" t="str">
        <f>IF(K49="","",SUMIFS(Data!$H:$H,Data!$D:$D,Analysis!$K49,Data!$E:$E,Analysis!U$32,Data!$A:$A,Analysis!$K$32))</f>
        <v/>
      </c>
      <c r="W49" s="70" t="str">
        <f>IF(K49="","",SUMIFS(Data!$I:$I,Data!$D:$D,Analysis!$K49,Data!$E:$E,Analysis!U$32,Data!$A:$A,Analysis!$K$32))</f>
        <v/>
      </c>
      <c r="X49" s="69" t="str">
        <f>IF(K49="","",SUMIFS(Data!$G:$G,Data!$D:$D,Analysis!$K49,Data!$E:$E,Analysis!X$32,Data!$A:$A,Analysis!$K$32))</f>
        <v/>
      </c>
      <c r="Y49" s="70" t="str">
        <f>IF(K49="","",SUMIFS(Data!$H:$H,Data!$D:$D,Analysis!$K49,Data!$E:$E,Analysis!X$32,Data!$A:$A,Analysis!$K$32))</f>
        <v/>
      </c>
      <c r="Z49" s="70" t="str">
        <f>IF(K49="","",SUMIFS(Data!$I:$I,Data!$D:$D,Analysis!$K49,Data!$E:$E,Analysis!X$32,Data!$A:$A,Analysis!$K$32))</f>
        <v/>
      </c>
      <c r="AA49" s="69" t="str">
        <f>IF(K49="","",SUMIFS(Data!$G:$G,Data!$D:$D,Analysis!$K49,Data!$E:$E,Analysis!AA$32,Data!$A:$A,Analysis!$K$32))</f>
        <v/>
      </c>
      <c r="AB49" s="70" t="str">
        <f>IF(K49="","",SUMIFS(Data!$H:$H,Data!$D:$D,Analysis!$K49,Data!$E:$E,Analysis!AA$32,Data!$A:$A,Analysis!$K$32))</f>
        <v/>
      </c>
      <c r="AC49" s="71" t="str">
        <f>IF(K49="","",SUMIFS(Data!$I:$I,Data!$D:$D,Analysis!$K49,Data!$E:$E,Analysis!AA$32,Data!$A:$A,Analysis!$K$32))</f>
        <v/>
      </c>
      <c r="AD49" s="25" t="str">
        <f t="shared" si="4"/>
        <v/>
      </c>
      <c r="AE49" s="11" t="str">
        <f t="shared" si="5"/>
        <v/>
      </c>
      <c r="AF49" s="26" t="str">
        <f t="shared" si="6"/>
        <v/>
      </c>
      <c r="AG49" s="72" t="str">
        <f t="shared" si="7"/>
        <v/>
      </c>
    </row>
    <row r="50" spans="10:33" x14ac:dyDescent="0.25">
      <c r="J50" t="str">
        <f>IF(ROWS(Analysis!$I$34:$I50)&lt;=$I$34,INDEX(Data!$D$2:$D$50000,_xlfn.AGGREGATE(15,3,(Data!$C$2:$C$50000=Analysis!$I$33)/(Data!$C$2:$C$50000=Analysis!$I$33)*(ROW(Data!$C$2:$C$50000)-ROW(Data!$C$1)),ROWS(Analysis!$I$34:$I50))),"")</f>
        <v>Banbridge</v>
      </c>
      <c r="K50" s="68" t="str">
        <f t="array" ref="K50">IF(ISERROR(IF(INDEX($J$34:$J$155,MATCH(0,COUNTIF($K$33:K49,$J$34:$J$155),0))&lt;&gt;0,INDEX($J$34:$J$155,MATCH(0,COUNTIF($K$33:K49,$J$34:$J$155),0)),"")),"",(IF(INDEX($J$34:$J$155,MATCH(0,COUNTIF($K$33:K49,$J$34:$J$155),0))&lt;&gt;0,INDEX($J$34:$J$155,MATCH(0,COUNTIF($K$33:K49,$J$34:$J$155),0)),"")))</f>
        <v/>
      </c>
      <c r="L50" s="69" t="str">
        <f>IF(K50="","",SUMIFS(Data!$G:$G,Data!$D:$D,Analysis!$K50,Data!$E:$E,Analysis!L$32,Data!$A:$A,Analysis!$K$32))</f>
        <v/>
      </c>
      <c r="M50" s="70" t="str">
        <f>IF(K50="","",SUMIFS(Data!$H:$H,Data!$D:$D,Analysis!$K50,Data!$E:$E,Analysis!L$32,Data!$A:$A,Analysis!$K$32))</f>
        <v/>
      </c>
      <c r="N50" s="70" t="str">
        <f>IF(K50="","",SUMIFS(Data!$I:$I,Data!$D:$D,Analysis!$K50,Data!$E:$E,Analysis!L$32,Data!$A:$A,Analysis!$K$32))</f>
        <v/>
      </c>
      <c r="O50" s="69" t="str">
        <f>IF(K50="","",SUMIFS(Data!$G:$G,Data!$D:$D,Analysis!$K50,Data!$E:$E,Analysis!O$32,Data!$A:$A,Analysis!$K$32))</f>
        <v/>
      </c>
      <c r="P50" s="70" t="str">
        <f>IF(K50="","",SUMIFS(Data!$H:$H,Data!$D:$D,Analysis!$K50,Data!$E:$E,Analysis!O$32,Data!$A:$A,Analysis!$K$32))</f>
        <v/>
      </c>
      <c r="Q50" s="70" t="str">
        <f>IF(K50="","",SUMIFS(Data!$I:$I,Data!$D:$D,Analysis!$K50,Data!$E:$E,Analysis!O$32,Data!$A:$A,Analysis!$K$32))</f>
        <v/>
      </c>
      <c r="R50" s="69" t="str">
        <f>IF(K50="","",SUMIFS(Data!$G:$G,Data!$D:$D,Analysis!$K50,Data!$E:$E,Analysis!R$32,Data!$A:$A,Analysis!$K$32))</f>
        <v/>
      </c>
      <c r="S50" s="70" t="str">
        <f>IF(K50="","",SUMIFS(Data!$H:$H,Data!$D:$D,Analysis!$K50,Data!$E:$E,Analysis!R$32,Data!$A:$A,Analysis!$K$32))</f>
        <v/>
      </c>
      <c r="T50" s="70" t="str">
        <f>IF(K50="","",SUMIFS(Data!$I:$I,Data!$D:$D,Analysis!$K50,Data!$E:$E,Analysis!R$32,Data!$A:$A,Analysis!$K$32))</f>
        <v/>
      </c>
      <c r="U50" s="69" t="str">
        <f>IF(K50="","",SUMIFS(Data!$G:$G,Data!$D:$D,Analysis!$K50,Data!$E:$E,Analysis!U$32,Data!$A:$A,Analysis!$K$32))</f>
        <v/>
      </c>
      <c r="V50" s="70" t="str">
        <f>IF(K50="","",SUMIFS(Data!$H:$H,Data!$D:$D,Analysis!$K50,Data!$E:$E,Analysis!U$32,Data!$A:$A,Analysis!$K$32))</f>
        <v/>
      </c>
      <c r="W50" s="70" t="str">
        <f>IF(K50="","",SUMIFS(Data!$I:$I,Data!$D:$D,Analysis!$K50,Data!$E:$E,Analysis!U$32,Data!$A:$A,Analysis!$K$32))</f>
        <v/>
      </c>
      <c r="X50" s="69" t="str">
        <f>IF(K50="","",SUMIFS(Data!$G:$G,Data!$D:$D,Analysis!$K50,Data!$E:$E,Analysis!X$32,Data!$A:$A,Analysis!$K$32))</f>
        <v/>
      </c>
      <c r="Y50" s="70" t="str">
        <f>IF(K50="","",SUMIFS(Data!$H:$H,Data!$D:$D,Analysis!$K50,Data!$E:$E,Analysis!X$32,Data!$A:$A,Analysis!$K$32))</f>
        <v/>
      </c>
      <c r="Z50" s="70" t="str">
        <f>IF(K50="","",SUMIFS(Data!$I:$I,Data!$D:$D,Analysis!$K50,Data!$E:$E,Analysis!X$32,Data!$A:$A,Analysis!$K$32))</f>
        <v/>
      </c>
      <c r="AA50" s="69" t="str">
        <f>IF(K50="","",SUMIFS(Data!$G:$G,Data!$D:$D,Analysis!$K50,Data!$E:$E,Analysis!AA$32,Data!$A:$A,Analysis!$K$32))</f>
        <v/>
      </c>
      <c r="AB50" s="70" t="str">
        <f>IF(K50="","",SUMIFS(Data!$H:$H,Data!$D:$D,Analysis!$K50,Data!$E:$E,Analysis!AA$32,Data!$A:$A,Analysis!$K$32))</f>
        <v/>
      </c>
      <c r="AC50" s="71" t="str">
        <f>IF(K50="","",SUMIFS(Data!$I:$I,Data!$D:$D,Analysis!$K50,Data!$E:$E,Analysis!AA$32,Data!$A:$A,Analysis!$K$32))</f>
        <v/>
      </c>
      <c r="AD50" s="25" t="str">
        <f t="shared" si="4"/>
        <v/>
      </c>
      <c r="AE50" s="11" t="str">
        <f t="shared" si="5"/>
        <v/>
      </c>
      <c r="AF50" s="26" t="str">
        <f t="shared" si="6"/>
        <v/>
      </c>
      <c r="AG50" s="72" t="str">
        <f t="shared" si="7"/>
        <v/>
      </c>
    </row>
    <row r="51" spans="10:33" x14ac:dyDescent="0.25">
      <c r="J51" t="str">
        <f>IF(ROWS(Analysis!$I$34:$I51)&lt;=$I$34,INDEX(Data!$D$2:$D$50000,_xlfn.AGGREGATE(15,3,(Data!$C$2:$C$50000=Analysis!$I$33)/(Data!$C$2:$C$50000=Analysis!$I$33)*(ROW(Data!$C$2:$C$50000)-ROW(Data!$C$1)),ROWS(Analysis!$I$34:$I51))),"")</f>
        <v>Ards</v>
      </c>
      <c r="K51" s="68" t="str">
        <f t="array" ref="K51">IF(ISERROR(IF(INDEX($J$34:$J$155,MATCH(0,COUNTIF($K$33:K50,$J$34:$J$155),0))&lt;&gt;0,INDEX($J$34:$J$155,MATCH(0,COUNTIF($K$33:K50,$J$34:$J$155),0)),"")),"",(IF(INDEX($J$34:$J$155,MATCH(0,COUNTIF($K$33:K50,$J$34:$J$155),0))&lt;&gt;0,INDEX($J$34:$J$155,MATCH(0,COUNTIF($K$33:K50,$J$34:$J$155),0)),"")))</f>
        <v/>
      </c>
      <c r="L51" s="69" t="str">
        <f>IF(K51="","",SUMIFS(Data!$G:$G,Data!$D:$D,Analysis!$K51,Data!$E:$E,Analysis!L$32,Data!$A:$A,Analysis!$K$32))</f>
        <v/>
      </c>
      <c r="M51" s="70" t="str">
        <f>IF(K51="","",SUMIFS(Data!$H:$H,Data!$D:$D,Analysis!$K51,Data!$E:$E,Analysis!L$32,Data!$A:$A,Analysis!$K$32))</f>
        <v/>
      </c>
      <c r="N51" s="70" t="str">
        <f>IF(K51="","",SUMIFS(Data!$I:$I,Data!$D:$D,Analysis!$K51,Data!$E:$E,Analysis!L$32,Data!$A:$A,Analysis!$K$32))</f>
        <v/>
      </c>
      <c r="O51" s="69" t="str">
        <f>IF(K51="","",SUMIFS(Data!$G:$G,Data!$D:$D,Analysis!$K51,Data!$E:$E,Analysis!O$32,Data!$A:$A,Analysis!$K$32))</f>
        <v/>
      </c>
      <c r="P51" s="70" t="str">
        <f>IF(K51="","",SUMIFS(Data!$H:$H,Data!$D:$D,Analysis!$K51,Data!$E:$E,Analysis!O$32,Data!$A:$A,Analysis!$K$32))</f>
        <v/>
      </c>
      <c r="Q51" s="70" t="str">
        <f>IF(K51="","",SUMIFS(Data!$I:$I,Data!$D:$D,Analysis!$K51,Data!$E:$E,Analysis!O$32,Data!$A:$A,Analysis!$K$32))</f>
        <v/>
      </c>
      <c r="R51" s="69" t="str">
        <f>IF(K51="","",SUMIFS(Data!$G:$G,Data!$D:$D,Analysis!$K51,Data!$E:$E,Analysis!R$32,Data!$A:$A,Analysis!$K$32))</f>
        <v/>
      </c>
      <c r="S51" s="70" t="str">
        <f>IF(K51="","",SUMIFS(Data!$H:$H,Data!$D:$D,Analysis!$K51,Data!$E:$E,Analysis!R$32,Data!$A:$A,Analysis!$K$32))</f>
        <v/>
      </c>
      <c r="T51" s="70" t="str">
        <f>IF(K51="","",SUMIFS(Data!$I:$I,Data!$D:$D,Analysis!$K51,Data!$E:$E,Analysis!R$32,Data!$A:$A,Analysis!$K$32))</f>
        <v/>
      </c>
      <c r="U51" s="69" t="str">
        <f>IF(K51="","",SUMIFS(Data!$G:$G,Data!$D:$D,Analysis!$K51,Data!$E:$E,Analysis!U$32,Data!$A:$A,Analysis!$K$32))</f>
        <v/>
      </c>
      <c r="V51" s="70" t="str">
        <f>IF(K51="","",SUMIFS(Data!$H:$H,Data!$D:$D,Analysis!$K51,Data!$E:$E,Analysis!U$32,Data!$A:$A,Analysis!$K$32))</f>
        <v/>
      </c>
      <c r="W51" s="70" t="str">
        <f>IF(K51="","",SUMIFS(Data!$I:$I,Data!$D:$D,Analysis!$K51,Data!$E:$E,Analysis!U$32,Data!$A:$A,Analysis!$K$32))</f>
        <v/>
      </c>
      <c r="X51" s="69" t="str">
        <f>IF(K51="","",SUMIFS(Data!$G:$G,Data!$D:$D,Analysis!$K51,Data!$E:$E,Analysis!X$32,Data!$A:$A,Analysis!$K$32))</f>
        <v/>
      </c>
      <c r="Y51" s="70" t="str">
        <f>IF(K51="","",SUMIFS(Data!$H:$H,Data!$D:$D,Analysis!$K51,Data!$E:$E,Analysis!X$32,Data!$A:$A,Analysis!$K$32))</f>
        <v/>
      </c>
      <c r="Z51" s="70" t="str">
        <f>IF(K51="","",SUMIFS(Data!$I:$I,Data!$D:$D,Analysis!$K51,Data!$E:$E,Analysis!X$32,Data!$A:$A,Analysis!$K$32))</f>
        <v/>
      </c>
      <c r="AA51" s="69" t="str">
        <f>IF(K51="","",SUMIFS(Data!$G:$G,Data!$D:$D,Analysis!$K51,Data!$E:$E,Analysis!AA$32,Data!$A:$A,Analysis!$K$32))</f>
        <v/>
      </c>
      <c r="AB51" s="70" t="str">
        <f>IF(K51="","",SUMIFS(Data!$H:$H,Data!$D:$D,Analysis!$K51,Data!$E:$E,Analysis!AA$32,Data!$A:$A,Analysis!$K$32))</f>
        <v/>
      </c>
      <c r="AC51" s="71" t="str">
        <f>IF(K51="","",SUMIFS(Data!$I:$I,Data!$D:$D,Analysis!$K51,Data!$E:$E,Analysis!AA$32,Data!$A:$A,Analysis!$K$32))</f>
        <v/>
      </c>
      <c r="AD51" s="25" t="str">
        <f t="shared" si="4"/>
        <v/>
      </c>
      <c r="AE51" s="11" t="str">
        <f t="shared" si="5"/>
        <v/>
      </c>
      <c r="AF51" s="26" t="str">
        <f t="shared" si="6"/>
        <v/>
      </c>
      <c r="AG51" s="72" t="str">
        <f t="shared" si="7"/>
        <v/>
      </c>
    </row>
    <row r="52" spans="10:33" x14ac:dyDescent="0.25">
      <c r="J52" t="str">
        <f>IF(ROWS(Analysis!$I$34:$I52)&lt;=$I$34,INDEX(Data!$D$2:$D$50000,_xlfn.AGGREGATE(15,3,(Data!$C$2:$C$50000=Analysis!$I$33)/(Data!$C$2:$C$50000=Analysis!$I$33)*(ROW(Data!$C$2:$C$50000)-ROW(Data!$C$1)),ROWS(Analysis!$I$34:$I52))),"")</f>
        <v>Ards</v>
      </c>
      <c r="K52" s="68" t="str">
        <f t="array" ref="K52">IF(ISERROR(IF(INDEX($J$34:$J$155,MATCH(0,COUNTIF($K$33:K51,$J$34:$J$155),0))&lt;&gt;0,INDEX($J$34:$J$155,MATCH(0,COUNTIF($K$33:K51,$J$34:$J$155),0)),"")),"",(IF(INDEX($J$34:$J$155,MATCH(0,COUNTIF($K$33:K51,$J$34:$J$155),0))&lt;&gt;0,INDEX($J$34:$J$155,MATCH(0,COUNTIF($K$33:K51,$J$34:$J$155),0)),"")))</f>
        <v/>
      </c>
      <c r="L52" s="69" t="str">
        <f>IF(K52="","",SUMIFS(Data!$G:$G,Data!$D:$D,Analysis!$K52,Data!$E:$E,Analysis!L$32,Data!$A:$A,Analysis!$K$32))</f>
        <v/>
      </c>
      <c r="M52" s="70" t="str">
        <f>IF(K52="","",SUMIFS(Data!$H:$H,Data!$D:$D,Analysis!$K52,Data!$E:$E,Analysis!L$32,Data!$A:$A,Analysis!$K$32))</f>
        <v/>
      </c>
      <c r="N52" s="70" t="str">
        <f>IF(K52="","",SUMIFS(Data!$I:$I,Data!$D:$D,Analysis!$K52,Data!$E:$E,Analysis!L$32,Data!$A:$A,Analysis!$K$32))</f>
        <v/>
      </c>
      <c r="O52" s="69" t="str">
        <f>IF(K52="","",SUMIFS(Data!$G:$G,Data!$D:$D,Analysis!$K52,Data!$E:$E,Analysis!O$32,Data!$A:$A,Analysis!$K$32))</f>
        <v/>
      </c>
      <c r="P52" s="70" t="str">
        <f>IF(K52="","",SUMIFS(Data!$H:$H,Data!$D:$D,Analysis!$K52,Data!$E:$E,Analysis!O$32,Data!$A:$A,Analysis!$K$32))</f>
        <v/>
      </c>
      <c r="Q52" s="70" t="str">
        <f>IF(K52="","",SUMIFS(Data!$I:$I,Data!$D:$D,Analysis!$K52,Data!$E:$E,Analysis!O$32,Data!$A:$A,Analysis!$K$32))</f>
        <v/>
      </c>
      <c r="R52" s="69" t="str">
        <f>IF(K52="","",SUMIFS(Data!$G:$G,Data!$D:$D,Analysis!$K52,Data!$E:$E,Analysis!R$32,Data!$A:$A,Analysis!$K$32))</f>
        <v/>
      </c>
      <c r="S52" s="70" t="str">
        <f>IF(K52="","",SUMIFS(Data!$H:$H,Data!$D:$D,Analysis!$K52,Data!$E:$E,Analysis!R$32,Data!$A:$A,Analysis!$K$32))</f>
        <v/>
      </c>
      <c r="T52" s="70" t="str">
        <f>IF(K52="","",SUMIFS(Data!$I:$I,Data!$D:$D,Analysis!$K52,Data!$E:$E,Analysis!R$32,Data!$A:$A,Analysis!$K$32))</f>
        <v/>
      </c>
      <c r="U52" s="69" t="str">
        <f>IF(K52="","",SUMIFS(Data!$G:$G,Data!$D:$D,Analysis!$K52,Data!$E:$E,Analysis!U$32,Data!$A:$A,Analysis!$K$32))</f>
        <v/>
      </c>
      <c r="V52" s="70" t="str">
        <f>IF(K52="","",SUMIFS(Data!$H:$H,Data!$D:$D,Analysis!$K52,Data!$E:$E,Analysis!U$32,Data!$A:$A,Analysis!$K$32))</f>
        <v/>
      </c>
      <c r="W52" s="70" t="str">
        <f>IF(K52="","",SUMIFS(Data!$I:$I,Data!$D:$D,Analysis!$K52,Data!$E:$E,Analysis!U$32,Data!$A:$A,Analysis!$K$32))</f>
        <v/>
      </c>
      <c r="X52" s="69" t="str">
        <f>IF(K52="","",SUMIFS(Data!$G:$G,Data!$D:$D,Analysis!$K52,Data!$E:$E,Analysis!X$32,Data!$A:$A,Analysis!$K$32))</f>
        <v/>
      </c>
      <c r="Y52" s="70" t="str">
        <f>IF(K52="","",SUMIFS(Data!$H:$H,Data!$D:$D,Analysis!$K52,Data!$E:$E,Analysis!X$32,Data!$A:$A,Analysis!$K$32))</f>
        <v/>
      </c>
      <c r="Z52" s="70" t="str">
        <f>IF(K52="","",SUMIFS(Data!$I:$I,Data!$D:$D,Analysis!$K52,Data!$E:$E,Analysis!X$32,Data!$A:$A,Analysis!$K$32))</f>
        <v/>
      </c>
      <c r="AA52" s="69" t="str">
        <f>IF(K52="","",SUMIFS(Data!$G:$G,Data!$D:$D,Analysis!$K52,Data!$E:$E,Analysis!AA$32,Data!$A:$A,Analysis!$K$32))</f>
        <v/>
      </c>
      <c r="AB52" s="70" t="str">
        <f>IF(K52="","",SUMIFS(Data!$H:$H,Data!$D:$D,Analysis!$K52,Data!$E:$E,Analysis!AA$32,Data!$A:$A,Analysis!$K$32))</f>
        <v/>
      </c>
      <c r="AC52" s="71" t="str">
        <f>IF(K52="","",SUMIFS(Data!$I:$I,Data!$D:$D,Analysis!$K52,Data!$E:$E,Analysis!AA$32,Data!$A:$A,Analysis!$K$32))</f>
        <v/>
      </c>
      <c r="AD52" s="25" t="str">
        <f t="shared" si="4"/>
        <v/>
      </c>
      <c r="AE52" s="11" t="str">
        <f t="shared" si="5"/>
        <v/>
      </c>
      <c r="AF52" s="26" t="str">
        <f t="shared" si="6"/>
        <v/>
      </c>
      <c r="AG52" s="72" t="str">
        <f t="shared" si="7"/>
        <v/>
      </c>
    </row>
    <row r="53" spans="10:33" x14ac:dyDescent="0.25">
      <c r="J53" t="str">
        <f>IF(ROWS(Analysis!$I$34:$I53)&lt;=$I$34,INDEX(Data!$D$2:$D$50000,_xlfn.AGGREGATE(15,3,(Data!$C$2:$C$50000=Analysis!$I$33)/(Data!$C$2:$C$50000=Analysis!$I$33)*(ROW(Data!$C$2:$C$50000)-ROW(Data!$C$1)),ROWS(Analysis!$I$34:$I53))),"")</f>
        <v>Ballymena</v>
      </c>
      <c r="K53" s="68" t="str">
        <f t="array" ref="K53">IF(ISERROR(IF(INDEX($J$34:$J$155,MATCH(0,COUNTIF($K$33:K52,$J$34:$J$155),0))&lt;&gt;0,INDEX($J$34:$J$155,MATCH(0,COUNTIF($K$33:K52,$J$34:$J$155),0)),"")),"",(IF(INDEX($J$34:$J$155,MATCH(0,COUNTIF($K$33:K52,$J$34:$J$155),0))&lt;&gt;0,INDEX($J$34:$J$155,MATCH(0,COUNTIF($K$33:K52,$J$34:$J$155),0)),"")))</f>
        <v/>
      </c>
      <c r="L53" s="69" t="str">
        <f>IF(K53="","",SUMIFS(Data!$G:$G,Data!$D:$D,Analysis!$K53,Data!$E:$E,Analysis!L$32,Data!$A:$A,Analysis!$K$32))</f>
        <v/>
      </c>
      <c r="M53" s="70" t="str">
        <f>IF(K53="","",SUMIFS(Data!$H:$H,Data!$D:$D,Analysis!$K53,Data!$E:$E,Analysis!L$32,Data!$A:$A,Analysis!$K$32))</f>
        <v/>
      </c>
      <c r="N53" s="70" t="str">
        <f>IF(K53="","",SUMIFS(Data!$I:$I,Data!$D:$D,Analysis!$K53,Data!$E:$E,Analysis!L$32,Data!$A:$A,Analysis!$K$32))</f>
        <v/>
      </c>
      <c r="O53" s="69" t="str">
        <f>IF(K53="","",SUMIFS(Data!$G:$G,Data!$D:$D,Analysis!$K53,Data!$E:$E,Analysis!O$32,Data!$A:$A,Analysis!$K$32))</f>
        <v/>
      </c>
      <c r="P53" s="70" t="str">
        <f>IF(K53="","",SUMIFS(Data!$H:$H,Data!$D:$D,Analysis!$K53,Data!$E:$E,Analysis!O$32,Data!$A:$A,Analysis!$K$32))</f>
        <v/>
      </c>
      <c r="Q53" s="70" t="str">
        <f>IF(K53="","",SUMIFS(Data!$I:$I,Data!$D:$D,Analysis!$K53,Data!$E:$E,Analysis!O$32,Data!$A:$A,Analysis!$K$32))</f>
        <v/>
      </c>
      <c r="R53" s="69" t="str">
        <f>IF(K53="","",SUMIFS(Data!$G:$G,Data!$D:$D,Analysis!$K53,Data!$E:$E,Analysis!R$32,Data!$A:$A,Analysis!$K$32))</f>
        <v/>
      </c>
      <c r="S53" s="70" t="str">
        <f>IF(K53="","",SUMIFS(Data!$H:$H,Data!$D:$D,Analysis!$K53,Data!$E:$E,Analysis!R$32,Data!$A:$A,Analysis!$K$32))</f>
        <v/>
      </c>
      <c r="T53" s="70" t="str">
        <f>IF(K53="","",SUMIFS(Data!$I:$I,Data!$D:$D,Analysis!$K53,Data!$E:$E,Analysis!R$32,Data!$A:$A,Analysis!$K$32))</f>
        <v/>
      </c>
      <c r="U53" s="69" t="str">
        <f>IF(K53="","",SUMIFS(Data!$G:$G,Data!$D:$D,Analysis!$K53,Data!$E:$E,Analysis!U$32,Data!$A:$A,Analysis!$K$32))</f>
        <v/>
      </c>
      <c r="V53" s="70" t="str">
        <f>IF(K53="","",SUMIFS(Data!$H:$H,Data!$D:$D,Analysis!$K53,Data!$E:$E,Analysis!U$32,Data!$A:$A,Analysis!$K$32))</f>
        <v/>
      </c>
      <c r="W53" s="70" t="str">
        <f>IF(K53="","",SUMIFS(Data!$I:$I,Data!$D:$D,Analysis!$K53,Data!$E:$E,Analysis!U$32,Data!$A:$A,Analysis!$K$32))</f>
        <v/>
      </c>
      <c r="X53" s="69" t="str">
        <f>IF(K53="","",SUMIFS(Data!$G:$G,Data!$D:$D,Analysis!$K53,Data!$E:$E,Analysis!X$32,Data!$A:$A,Analysis!$K$32))</f>
        <v/>
      </c>
      <c r="Y53" s="70" t="str">
        <f>IF(K53="","",SUMIFS(Data!$H:$H,Data!$D:$D,Analysis!$K53,Data!$E:$E,Analysis!X$32,Data!$A:$A,Analysis!$K$32))</f>
        <v/>
      </c>
      <c r="Z53" s="70" t="str">
        <f>IF(K53="","",SUMIFS(Data!$I:$I,Data!$D:$D,Analysis!$K53,Data!$E:$E,Analysis!X$32,Data!$A:$A,Analysis!$K$32))</f>
        <v/>
      </c>
      <c r="AA53" s="69" t="str">
        <f>IF(K53="","",SUMIFS(Data!$G:$G,Data!$D:$D,Analysis!$K53,Data!$E:$E,Analysis!AA$32,Data!$A:$A,Analysis!$K$32))</f>
        <v/>
      </c>
      <c r="AB53" s="70" t="str">
        <f>IF(K53="","",SUMIFS(Data!$H:$H,Data!$D:$D,Analysis!$K53,Data!$E:$E,Analysis!AA$32,Data!$A:$A,Analysis!$K$32))</f>
        <v/>
      </c>
      <c r="AC53" s="71" t="str">
        <f>IF(K53="","",SUMIFS(Data!$I:$I,Data!$D:$D,Analysis!$K53,Data!$E:$E,Analysis!AA$32,Data!$A:$A,Analysis!$K$32))</f>
        <v/>
      </c>
      <c r="AD53" s="25" t="str">
        <f t="shared" si="4"/>
        <v/>
      </c>
      <c r="AE53" s="11" t="str">
        <f t="shared" si="5"/>
        <v/>
      </c>
      <c r="AF53" s="26" t="str">
        <f t="shared" si="6"/>
        <v/>
      </c>
      <c r="AG53" s="72" t="str">
        <f t="shared" si="7"/>
        <v/>
      </c>
    </row>
    <row r="54" spans="10:33" x14ac:dyDescent="0.25">
      <c r="J54" t="str">
        <f>IF(ROWS(Analysis!$I$34:$I54)&lt;=$I$34,INDEX(Data!$D$2:$D$50000,_xlfn.AGGREGATE(15,3,(Data!$C$2:$C$50000=Analysis!$I$33)/(Data!$C$2:$C$50000=Analysis!$I$33)*(ROW(Data!$C$2:$C$50000)-ROW(Data!$C$1)),ROWS(Analysis!$I$34:$I54))),"")</f>
        <v>Antrim</v>
      </c>
      <c r="K54" s="68" t="str">
        <f t="array" ref="K54">IF(ISERROR(IF(INDEX($J$34:$J$155,MATCH(0,COUNTIF($K$33:K53,$J$34:$J$155),0))&lt;&gt;0,INDEX($J$34:$J$155,MATCH(0,COUNTIF($K$33:K53,$J$34:$J$155),0)),"")),"",(IF(INDEX($J$34:$J$155,MATCH(0,COUNTIF($K$33:K53,$J$34:$J$155),0))&lt;&gt;0,INDEX($J$34:$J$155,MATCH(0,COUNTIF($K$33:K53,$J$34:$J$155),0)),"")))</f>
        <v/>
      </c>
      <c r="L54" s="69" t="str">
        <f>IF(K54="","",SUMIFS(Data!$G:$G,Data!$D:$D,Analysis!$K54,Data!$E:$E,Analysis!L$32,Data!$A:$A,Analysis!$K$32))</f>
        <v/>
      </c>
      <c r="M54" s="70" t="str">
        <f>IF(K54="","",SUMIFS(Data!$H:$H,Data!$D:$D,Analysis!$K54,Data!$E:$E,Analysis!L$32,Data!$A:$A,Analysis!$K$32))</f>
        <v/>
      </c>
      <c r="N54" s="70" t="str">
        <f>IF(K54="","",SUMIFS(Data!$I:$I,Data!$D:$D,Analysis!$K54,Data!$E:$E,Analysis!L$32,Data!$A:$A,Analysis!$K$32))</f>
        <v/>
      </c>
      <c r="O54" s="69" t="str">
        <f>IF(K54="","",SUMIFS(Data!$G:$G,Data!$D:$D,Analysis!$K54,Data!$E:$E,Analysis!O$32,Data!$A:$A,Analysis!$K$32))</f>
        <v/>
      </c>
      <c r="P54" s="70" t="str">
        <f>IF(K54="","",SUMIFS(Data!$H:$H,Data!$D:$D,Analysis!$K54,Data!$E:$E,Analysis!O$32,Data!$A:$A,Analysis!$K$32))</f>
        <v/>
      </c>
      <c r="Q54" s="70" t="str">
        <f>IF(K54="","",SUMIFS(Data!$I:$I,Data!$D:$D,Analysis!$K54,Data!$E:$E,Analysis!O$32,Data!$A:$A,Analysis!$K$32))</f>
        <v/>
      </c>
      <c r="R54" s="69" t="str">
        <f>IF(K54="","",SUMIFS(Data!$G:$G,Data!$D:$D,Analysis!$K54,Data!$E:$E,Analysis!R$32,Data!$A:$A,Analysis!$K$32))</f>
        <v/>
      </c>
      <c r="S54" s="70" t="str">
        <f>IF(K54="","",SUMIFS(Data!$H:$H,Data!$D:$D,Analysis!$K54,Data!$E:$E,Analysis!R$32,Data!$A:$A,Analysis!$K$32))</f>
        <v/>
      </c>
      <c r="T54" s="70" t="str">
        <f>IF(K54="","",SUMIFS(Data!$I:$I,Data!$D:$D,Analysis!$K54,Data!$E:$E,Analysis!R$32,Data!$A:$A,Analysis!$K$32))</f>
        <v/>
      </c>
      <c r="U54" s="69" t="str">
        <f>IF(K54="","",SUMIFS(Data!$G:$G,Data!$D:$D,Analysis!$K54,Data!$E:$E,Analysis!U$32,Data!$A:$A,Analysis!$K$32))</f>
        <v/>
      </c>
      <c r="V54" s="70" t="str">
        <f>IF(K54="","",SUMIFS(Data!$H:$H,Data!$D:$D,Analysis!$K54,Data!$E:$E,Analysis!U$32,Data!$A:$A,Analysis!$K$32))</f>
        <v/>
      </c>
      <c r="W54" s="70" t="str">
        <f>IF(K54="","",SUMIFS(Data!$I:$I,Data!$D:$D,Analysis!$K54,Data!$E:$E,Analysis!U$32,Data!$A:$A,Analysis!$K$32))</f>
        <v/>
      </c>
      <c r="X54" s="69" t="str">
        <f>IF(K54="","",SUMIFS(Data!$G:$G,Data!$D:$D,Analysis!$K54,Data!$E:$E,Analysis!X$32,Data!$A:$A,Analysis!$K$32))</f>
        <v/>
      </c>
      <c r="Y54" s="70" t="str">
        <f>IF(K54="","",SUMIFS(Data!$H:$H,Data!$D:$D,Analysis!$K54,Data!$E:$E,Analysis!X$32,Data!$A:$A,Analysis!$K$32))</f>
        <v/>
      </c>
      <c r="Z54" s="70" t="str">
        <f>IF(K54="","",SUMIFS(Data!$I:$I,Data!$D:$D,Analysis!$K54,Data!$E:$E,Analysis!X$32,Data!$A:$A,Analysis!$K$32))</f>
        <v/>
      </c>
      <c r="AA54" s="69" t="str">
        <f>IF(K54="","",SUMIFS(Data!$G:$G,Data!$D:$D,Analysis!$K54,Data!$E:$E,Analysis!AA$32,Data!$A:$A,Analysis!$K$32))</f>
        <v/>
      </c>
      <c r="AB54" s="70" t="str">
        <f>IF(K54="","",SUMIFS(Data!$H:$H,Data!$D:$D,Analysis!$K54,Data!$E:$E,Analysis!AA$32,Data!$A:$A,Analysis!$K$32))</f>
        <v/>
      </c>
      <c r="AC54" s="71" t="str">
        <f>IF(K54="","",SUMIFS(Data!$I:$I,Data!$D:$D,Analysis!$K54,Data!$E:$E,Analysis!AA$32,Data!$A:$A,Analysis!$K$32))</f>
        <v/>
      </c>
      <c r="AD54" s="25" t="str">
        <f t="shared" si="4"/>
        <v/>
      </c>
      <c r="AE54" s="11" t="str">
        <f t="shared" si="5"/>
        <v/>
      </c>
      <c r="AF54" s="26" t="str">
        <f t="shared" si="6"/>
        <v/>
      </c>
      <c r="AG54" s="72" t="str">
        <f t="shared" si="7"/>
        <v/>
      </c>
    </row>
    <row r="55" spans="10:33" x14ac:dyDescent="0.25">
      <c r="J55" t="str">
        <f>IF(ROWS(Analysis!$I$34:$I55)&lt;=$I$34,INDEX(Data!$D$2:$D$50000,_xlfn.AGGREGATE(15,3,(Data!$C$2:$C$50000=Analysis!$I$33)/(Data!$C$2:$C$50000=Analysis!$I$33)*(ROW(Data!$C$2:$C$50000)-ROW(Data!$C$1)),ROWS(Analysis!$I$34:$I55))),"")</f>
        <v>Armagh</v>
      </c>
      <c r="K55" s="68" t="str">
        <f t="array" ref="K55">IF(ISERROR(IF(INDEX($J$34:$J$155,MATCH(0,COUNTIF($K$33:K54,$J$34:$J$155),0))&lt;&gt;0,INDEX($J$34:$J$155,MATCH(0,COUNTIF($K$33:K54,$J$34:$J$155),0)),"")),"",(IF(INDEX($J$34:$J$155,MATCH(0,COUNTIF($K$33:K54,$J$34:$J$155),0))&lt;&gt;0,INDEX($J$34:$J$155,MATCH(0,COUNTIF($K$33:K54,$J$34:$J$155),0)),"")))</f>
        <v/>
      </c>
      <c r="L55" s="69" t="str">
        <f>IF(K55="","",SUMIFS(Data!$G:$G,Data!$D:$D,Analysis!$K55,Data!$E:$E,Analysis!L$32,Data!$A:$A,Analysis!$K$32))</f>
        <v/>
      </c>
      <c r="M55" s="70" t="str">
        <f>IF(K55="","",SUMIFS(Data!$H:$H,Data!$D:$D,Analysis!$K55,Data!$E:$E,Analysis!L$32,Data!$A:$A,Analysis!$K$32))</f>
        <v/>
      </c>
      <c r="N55" s="70" t="str">
        <f>IF(K55="","",SUMIFS(Data!$I:$I,Data!$D:$D,Analysis!$K55,Data!$E:$E,Analysis!L$32,Data!$A:$A,Analysis!$K$32))</f>
        <v/>
      </c>
      <c r="O55" s="69" t="str">
        <f>IF(K55="","",SUMIFS(Data!$G:$G,Data!$D:$D,Analysis!$K55,Data!$E:$E,Analysis!O$32,Data!$A:$A,Analysis!$K$32))</f>
        <v/>
      </c>
      <c r="P55" s="70" t="str">
        <f>IF(K55="","",SUMIFS(Data!$H:$H,Data!$D:$D,Analysis!$K55,Data!$E:$E,Analysis!O$32,Data!$A:$A,Analysis!$K$32))</f>
        <v/>
      </c>
      <c r="Q55" s="70" t="str">
        <f>IF(K55="","",SUMIFS(Data!$I:$I,Data!$D:$D,Analysis!$K55,Data!$E:$E,Analysis!O$32,Data!$A:$A,Analysis!$K$32))</f>
        <v/>
      </c>
      <c r="R55" s="69" t="str">
        <f>IF(K55="","",SUMIFS(Data!$G:$G,Data!$D:$D,Analysis!$K55,Data!$E:$E,Analysis!R$32,Data!$A:$A,Analysis!$K$32))</f>
        <v/>
      </c>
      <c r="S55" s="70" t="str">
        <f>IF(K55="","",SUMIFS(Data!$H:$H,Data!$D:$D,Analysis!$K55,Data!$E:$E,Analysis!R$32,Data!$A:$A,Analysis!$K$32))</f>
        <v/>
      </c>
      <c r="T55" s="70" t="str">
        <f>IF(K55="","",SUMIFS(Data!$I:$I,Data!$D:$D,Analysis!$K55,Data!$E:$E,Analysis!R$32,Data!$A:$A,Analysis!$K$32))</f>
        <v/>
      </c>
      <c r="U55" s="69" t="str">
        <f>IF(K55="","",SUMIFS(Data!$G:$G,Data!$D:$D,Analysis!$K55,Data!$E:$E,Analysis!U$32,Data!$A:$A,Analysis!$K$32))</f>
        <v/>
      </c>
      <c r="V55" s="70" t="str">
        <f>IF(K55="","",SUMIFS(Data!$H:$H,Data!$D:$D,Analysis!$K55,Data!$E:$E,Analysis!U$32,Data!$A:$A,Analysis!$K$32))</f>
        <v/>
      </c>
      <c r="W55" s="70" t="str">
        <f>IF(K55="","",SUMIFS(Data!$I:$I,Data!$D:$D,Analysis!$K55,Data!$E:$E,Analysis!U$32,Data!$A:$A,Analysis!$K$32))</f>
        <v/>
      </c>
      <c r="X55" s="69" t="str">
        <f>IF(K55="","",SUMIFS(Data!$G:$G,Data!$D:$D,Analysis!$K55,Data!$E:$E,Analysis!X$32,Data!$A:$A,Analysis!$K$32))</f>
        <v/>
      </c>
      <c r="Y55" s="70" t="str">
        <f>IF(K55="","",SUMIFS(Data!$H:$H,Data!$D:$D,Analysis!$K55,Data!$E:$E,Analysis!X$32,Data!$A:$A,Analysis!$K$32))</f>
        <v/>
      </c>
      <c r="Z55" s="70" t="str">
        <f>IF(K55="","",SUMIFS(Data!$I:$I,Data!$D:$D,Analysis!$K55,Data!$E:$E,Analysis!X$32,Data!$A:$A,Analysis!$K$32))</f>
        <v/>
      </c>
      <c r="AA55" s="69" t="str">
        <f>IF(K55="","",SUMIFS(Data!$G:$G,Data!$D:$D,Analysis!$K55,Data!$E:$E,Analysis!AA$32,Data!$A:$A,Analysis!$K$32))</f>
        <v/>
      </c>
      <c r="AB55" s="70" t="str">
        <f>IF(K55="","",SUMIFS(Data!$H:$H,Data!$D:$D,Analysis!$K55,Data!$E:$E,Analysis!AA$32,Data!$A:$A,Analysis!$K$32))</f>
        <v/>
      </c>
      <c r="AC55" s="71" t="str">
        <f>IF(K55="","",SUMIFS(Data!$I:$I,Data!$D:$D,Analysis!$K55,Data!$E:$E,Analysis!AA$32,Data!$A:$A,Analysis!$K$32))</f>
        <v/>
      </c>
      <c r="AD55" s="25" t="str">
        <f t="shared" si="4"/>
        <v/>
      </c>
      <c r="AE55" s="11" t="str">
        <f t="shared" si="5"/>
        <v/>
      </c>
      <c r="AF55" s="26" t="str">
        <f t="shared" si="6"/>
        <v/>
      </c>
      <c r="AG55" s="72" t="str">
        <f t="shared" si="7"/>
        <v/>
      </c>
    </row>
    <row r="56" spans="10:33" x14ac:dyDescent="0.25">
      <c r="J56" t="str">
        <f>IF(ROWS(Analysis!$I$34:$I56)&lt;=$I$34,INDEX(Data!$D$2:$D$50000,_xlfn.AGGREGATE(15,3,(Data!$C$2:$C$50000=Analysis!$I$33)/(Data!$C$2:$C$50000=Analysis!$I$33)*(ROW(Data!$C$2:$C$50000)-ROW(Data!$C$1)),ROWS(Analysis!$I$34:$I56))),"")</f>
        <v>Ards</v>
      </c>
      <c r="K56" s="68" t="str">
        <f t="array" ref="K56">IF(ISERROR(IF(INDEX($J$34:$J$155,MATCH(0,COUNTIF($K$33:K55,$J$34:$J$155),0))&lt;&gt;0,INDEX($J$34:$J$155,MATCH(0,COUNTIF($K$33:K55,$J$34:$J$155),0)),"")),"",(IF(INDEX($J$34:$J$155,MATCH(0,COUNTIF($K$33:K55,$J$34:$J$155),0))&lt;&gt;0,INDEX($J$34:$J$155,MATCH(0,COUNTIF($K$33:K55,$J$34:$J$155),0)),"")))</f>
        <v/>
      </c>
      <c r="L56" s="69" t="str">
        <f>IF(K56="","",SUMIFS(Data!$G:$G,Data!$D:$D,Analysis!$K56,Data!$E:$E,Analysis!L$32,Data!$A:$A,Analysis!$K$32))</f>
        <v/>
      </c>
      <c r="M56" s="70" t="str">
        <f>IF(K56="","",SUMIFS(Data!$H:$H,Data!$D:$D,Analysis!$K56,Data!$E:$E,Analysis!L$32,Data!$A:$A,Analysis!$K$32))</f>
        <v/>
      </c>
      <c r="N56" s="70" t="str">
        <f>IF(K56="","",SUMIFS(Data!$I:$I,Data!$D:$D,Analysis!$K56,Data!$E:$E,Analysis!L$32,Data!$A:$A,Analysis!$K$32))</f>
        <v/>
      </c>
      <c r="O56" s="69" t="str">
        <f>IF(K56="","",SUMIFS(Data!$G:$G,Data!$D:$D,Analysis!$K56,Data!$E:$E,Analysis!O$32,Data!$A:$A,Analysis!$K$32))</f>
        <v/>
      </c>
      <c r="P56" s="70" t="str">
        <f>IF(K56="","",SUMIFS(Data!$H:$H,Data!$D:$D,Analysis!$K56,Data!$E:$E,Analysis!O$32,Data!$A:$A,Analysis!$K$32))</f>
        <v/>
      </c>
      <c r="Q56" s="70" t="str">
        <f>IF(K56="","",SUMIFS(Data!$I:$I,Data!$D:$D,Analysis!$K56,Data!$E:$E,Analysis!O$32,Data!$A:$A,Analysis!$K$32))</f>
        <v/>
      </c>
      <c r="R56" s="69" t="str">
        <f>IF(K56="","",SUMIFS(Data!$G:$G,Data!$D:$D,Analysis!$K56,Data!$E:$E,Analysis!R$32,Data!$A:$A,Analysis!$K$32))</f>
        <v/>
      </c>
      <c r="S56" s="70" t="str">
        <f>IF(K56="","",SUMIFS(Data!$H:$H,Data!$D:$D,Analysis!$K56,Data!$E:$E,Analysis!R$32,Data!$A:$A,Analysis!$K$32))</f>
        <v/>
      </c>
      <c r="T56" s="70" t="str">
        <f>IF(K56="","",SUMIFS(Data!$I:$I,Data!$D:$D,Analysis!$K56,Data!$E:$E,Analysis!R$32,Data!$A:$A,Analysis!$K$32))</f>
        <v/>
      </c>
      <c r="U56" s="69" t="str">
        <f>IF(K56="","",SUMIFS(Data!$G:$G,Data!$D:$D,Analysis!$K56,Data!$E:$E,Analysis!U$32,Data!$A:$A,Analysis!$K$32))</f>
        <v/>
      </c>
      <c r="V56" s="70" t="str">
        <f>IF(K56="","",SUMIFS(Data!$H:$H,Data!$D:$D,Analysis!$K56,Data!$E:$E,Analysis!U$32,Data!$A:$A,Analysis!$K$32))</f>
        <v/>
      </c>
      <c r="W56" s="70" t="str">
        <f>IF(K56="","",SUMIFS(Data!$I:$I,Data!$D:$D,Analysis!$K56,Data!$E:$E,Analysis!U$32,Data!$A:$A,Analysis!$K$32))</f>
        <v/>
      </c>
      <c r="X56" s="69" t="str">
        <f>IF(K56="","",SUMIFS(Data!$G:$G,Data!$D:$D,Analysis!$K56,Data!$E:$E,Analysis!X$32,Data!$A:$A,Analysis!$K$32))</f>
        <v/>
      </c>
      <c r="Y56" s="70" t="str">
        <f>IF(K56="","",SUMIFS(Data!$H:$H,Data!$D:$D,Analysis!$K56,Data!$E:$E,Analysis!X$32,Data!$A:$A,Analysis!$K$32))</f>
        <v/>
      </c>
      <c r="Z56" s="70" t="str">
        <f>IF(K56="","",SUMIFS(Data!$I:$I,Data!$D:$D,Analysis!$K56,Data!$E:$E,Analysis!X$32,Data!$A:$A,Analysis!$K$32))</f>
        <v/>
      </c>
      <c r="AA56" s="69" t="str">
        <f>IF(K56="","",SUMIFS(Data!$G:$G,Data!$D:$D,Analysis!$K56,Data!$E:$E,Analysis!AA$32,Data!$A:$A,Analysis!$K$32))</f>
        <v/>
      </c>
      <c r="AB56" s="70" t="str">
        <f>IF(K56="","",SUMIFS(Data!$H:$H,Data!$D:$D,Analysis!$K56,Data!$E:$E,Analysis!AA$32,Data!$A:$A,Analysis!$K$32))</f>
        <v/>
      </c>
      <c r="AC56" s="71" t="str">
        <f>IF(K56="","",SUMIFS(Data!$I:$I,Data!$D:$D,Analysis!$K56,Data!$E:$E,Analysis!AA$32,Data!$A:$A,Analysis!$K$32))</f>
        <v/>
      </c>
      <c r="AD56" s="25" t="str">
        <f t="shared" si="4"/>
        <v/>
      </c>
      <c r="AE56" s="11" t="str">
        <f t="shared" si="5"/>
        <v/>
      </c>
      <c r="AF56" s="26" t="str">
        <f t="shared" si="6"/>
        <v/>
      </c>
      <c r="AG56" s="72" t="str">
        <f t="shared" si="7"/>
        <v/>
      </c>
    </row>
    <row r="57" spans="10:33" x14ac:dyDescent="0.25">
      <c r="J57" t="str">
        <f>IF(ROWS(Analysis!$I$34:$I57)&lt;=$I$34,INDEX(Data!$D$2:$D$50000,_xlfn.AGGREGATE(15,3,(Data!$C$2:$C$50000=Analysis!$I$33)/(Data!$C$2:$C$50000=Analysis!$I$33)*(ROW(Data!$C$2:$C$50000)-ROW(Data!$C$1)),ROWS(Analysis!$I$34:$I57))),"")</f>
        <v>Ards</v>
      </c>
      <c r="K57" s="68" t="str">
        <f t="array" ref="K57">IF(ISERROR(IF(INDEX($J$34:$J$155,MATCH(0,COUNTIF($K$33:K56,$J$34:$J$155),0))&lt;&gt;0,INDEX($J$34:$J$155,MATCH(0,COUNTIF($K$33:K56,$J$34:$J$155),0)),"")),"",(IF(INDEX($J$34:$J$155,MATCH(0,COUNTIF($K$33:K56,$J$34:$J$155),0))&lt;&gt;0,INDEX($J$34:$J$155,MATCH(0,COUNTIF($K$33:K56,$J$34:$J$155),0)),"")))</f>
        <v/>
      </c>
      <c r="L57" s="69" t="str">
        <f>IF(K57="","",SUMIFS(Data!$G:$G,Data!$D:$D,Analysis!$K57,Data!$E:$E,Analysis!L$32,Data!$A:$A,Analysis!$K$32))</f>
        <v/>
      </c>
      <c r="M57" s="70" t="str">
        <f>IF(K57="","",SUMIFS(Data!$H:$H,Data!$D:$D,Analysis!$K57,Data!$E:$E,Analysis!L$32,Data!$A:$A,Analysis!$K$32))</f>
        <v/>
      </c>
      <c r="N57" s="70" t="str">
        <f>IF(K57="","",SUMIFS(Data!$I:$I,Data!$D:$D,Analysis!$K57,Data!$E:$E,Analysis!L$32,Data!$A:$A,Analysis!$K$32))</f>
        <v/>
      </c>
      <c r="O57" s="69" t="str">
        <f>IF(K57="","",SUMIFS(Data!$G:$G,Data!$D:$D,Analysis!$K57,Data!$E:$E,Analysis!O$32,Data!$A:$A,Analysis!$K$32))</f>
        <v/>
      </c>
      <c r="P57" s="70" t="str">
        <f>IF(K57="","",SUMIFS(Data!$H:$H,Data!$D:$D,Analysis!$K57,Data!$E:$E,Analysis!O$32,Data!$A:$A,Analysis!$K$32))</f>
        <v/>
      </c>
      <c r="Q57" s="70" t="str">
        <f>IF(K57="","",SUMIFS(Data!$I:$I,Data!$D:$D,Analysis!$K57,Data!$E:$E,Analysis!O$32,Data!$A:$A,Analysis!$K$32))</f>
        <v/>
      </c>
      <c r="R57" s="69" t="str">
        <f>IF(K57="","",SUMIFS(Data!$G:$G,Data!$D:$D,Analysis!$K57,Data!$E:$E,Analysis!R$32,Data!$A:$A,Analysis!$K$32))</f>
        <v/>
      </c>
      <c r="S57" s="70" t="str">
        <f>IF(K57="","",SUMIFS(Data!$H:$H,Data!$D:$D,Analysis!$K57,Data!$E:$E,Analysis!R$32,Data!$A:$A,Analysis!$K$32))</f>
        <v/>
      </c>
      <c r="T57" s="70" t="str">
        <f>IF(K57="","",SUMIFS(Data!$I:$I,Data!$D:$D,Analysis!$K57,Data!$E:$E,Analysis!R$32,Data!$A:$A,Analysis!$K$32))</f>
        <v/>
      </c>
      <c r="U57" s="69" t="str">
        <f>IF(K57="","",SUMIFS(Data!$G:$G,Data!$D:$D,Analysis!$K57,Data!$E:$E,Analysis!U$32,Data!$A:$A,Analysis!$K$32))</f>
        <v/>
      </c>
      <c r="V57" s="70" t="str">
        <f>IF(K57="","",SUMIFS(Data!$H:$H,Data!$D:$D,Analysis!$K57,Data!$E:$E,Analysis!U$32,Data!$A:$A,Analysis!$K$32))</f>
        <v/>
      </c>
      <c r="W57" s="70" t="str">
        <f>IF(K57="","",SUMIFS(Data!$I:$I,Data!$D:$D,Analysis!$K57,Data!$E:$E,Analysis!U$32,Data!$A:$A,Analysis!$K$32))</f>
        <v/>
      </c>
      <c r="X57" s="69" t="str">
        <f>IF(K57="","",SUMIFS(Data!$G:$G,Data!$D:$D,Analysis!$K57,Data!$E:$E,Analysis!X$32,Data!$A:$A,Analysis!$K$32))</f>
        <v/>
      </c>
      <c r="Y57" s="70" t="str">
        <f>IF(K57="","",SUMIFS(Data!$H:$H,Data!$D:$D,Analysis!$K57,Data!$E:$E,Analysis!X$32,Data!$A:$A,Analysis!$K$32))</f>
        <v/>
      </c>
      <c r="Z57" s="70" t="str">
        <f>IF(K57="","",SUMIFS(Data!$I:$I,Data!$D:$D,Analysis!$K57,Data!$E:$E,Analysis!X$32,Data!$A:$A,Analysis!$K$32))</f>
        <v/>
      </c>
      <c r="AA57" s="69" t="str">
        <f>IF(K57="","",SUMIFS(Data!$G:$G,Data!$D:$D,Analysis!$K57,Data!$E:$E,Analysis!AA$32,Data!$A:$A,Analysis!$K$32))</f>
        <v/>
      </c>
      <c r="AB57" s="70" t="str">
        <f>IF(K57="","",SUMIFS(Data!$H:$H,Data!$D:$D,Analysis!$K57,Data!$E:$E,Analysis!AA$32,Data!$A:$A,Analysis!$K$32))</f>
        <v/>
      </c>
      <c r="AC57" s="71" t="str">
        <f>IF(K57="","",SUMIFS(Data!$I:$I,Data!$D:$D,Analysis!$K57,Data!$E:$E,Analysis!AA$32,Data!$A:$A,Analysis!$K$32))</f>
        <v/>
      </c>
      <c r="AD57" s="25" t="str">
        <f t="shared" si="4"/>
        <v/>
      </c>
      <c r="AE57" s="11" t="str">
        <f t="shared" si="5"/>
        <v/>
      </c>
      <c r="AF57" s="26" t="str">
        <f t="shared" si="6"/>
        <v/>
      </c>
      <c r="AG57" s="72" t="str">
        <f t="shared" si="7"/>
        <v/>
      </c>
    </row>
    <row r="58" spans="10:33" x14ac:dyDescent="0.25">
      <c r="J58" t="str">
        <f>IF(ROWS(Analysis!$I$34:$I58)&lt;=$I$34,INDEX(Data!$D$2:$D$50000,_xlfn.AGGREGATE(15,3,(Data!$C$2:$C$50000=Analysis!$I$33)/(Data!$C$2:$C$50000=Analysis!$I$33)*(ROW(Data!$C$2:$C$50000)-ROW(Data!$C$1)),ROWS(Analysis!$I$34:$I58))),"")</f>
        <v>Ards</v>
      </c>
      <c r="K58" s="68" t="str">
        <f t="array" ref="K58">IF(ISERROR(IF(INDEX($J$34:$J$155,MATCH(0,COUNTIF($K$33:K57,$J$34:$J$155),0))&lt;&gt;0,INDEX($J$34:$J$155,MATCH(0,COUNTIF($K$33:K57,$J$34:$J$155),0)),"")),"",(IF(INDEX($J$34:$J$155,MATCH(0,COUNTIF($K$33:K57,$J$34:$J$155),0))&lt;&gt;0,INDEX($J$34:$J$155,MATCH(0,COUNTIF($K$33:K57,$J$34:$J$155),0)),"")))</f>
        <v/>
      </c>
      <c r="L58" s="69" t="str">
        <f>IF(K58="","",SUMIFS(Data!$G:$G,Data!$D:$D,Analysis!$K58,Data!$E:$E,Analysis!L$32,Data!$A:$A,Analysis!$K$32))</f>
        <v/>
      </c>
      <c r="M58" s="70" t="str">
        <f>IF(K58="","",SUMIFS(Data!$H:$H,Data!$D:$D,Analysis!$K58,Data!$E:$E,Analysis!L$32,Data!$A:$A,Analysis!$K$32))</f>
        <v/>
      </c>
      <c r="N58" s="70" t="str">
        <f>IF(K58="","",SUMIFS(Data!$I:$I,Data!$D:$D,Analysis!$K58,Data!$E:$E,Analysis!L$32,Data!$A:$A,Analysis!$K$32))</f>
        <v/>
      </c>
      <c r="O58" s="69" t="str">
        <f>IF(K58="","",SUMIFS(Data!$G:$G,Data!$D:$D,Analysis!$K58,Data!$E:$E,Analysis!O$32,Data!$A:$A,Analysis!$K$32))</f>
        <v/>
      </c>
      <c r="P58" s="70" t="str">
        <f>IF(K58="","",SUMIFS(Data!$H:$H,Data!$D:$D,Analysis!$K58,Data!$E:$E,Analysis!O$32,Data!$A:$A,Analysis!$K$32))</f>
        <v/>
      </c>
      <c r="Q58" s="70" t="str">
        <f>IF(K58="","",SUMIFS(Data!$I:$I,Data!$D:$D,Analysis!$K58,Data!$E:$E,Analysis!O$32,Data!$A:$A,Analysis!$K$32))</f>
        <v/>
      </c>
      <c r="R58" s="69" t="str">
        <f>IF(K58="","",SUMIFS(Data!$G:$G,Data!$D:$D,Analysis!$K58,Data!$E:$E,Analysis!R$32,Data!$A:$A,Analysis!$K$32))</f>
        <v/>
      </c>
      <c r="S58" s="70" t="str">
        <f>IF(K58="","",SUMIFS(Data!$H:$H,Data!$D:$D,Analysis!$K58,Data!$E:$E,Analysis!R$32,Data!$A:$A,Analysis!$K$32))</f>
        <v/>
      </c>
      <c r="T58" s="70" t="str">
        <f>IF(K58="","",SUMIFS(Data!$I:$I,Data!$D:$D,Analysis!$K58,Data!$E:$E,Analysis!R$32,Data!$A:$A,Analysis!$K$32))</f>
        <v/>
      </c>
      <c r="U58" s="69" t="str">
        <f>IF(K58="","",SUMIFS(Data!$G:$G,Data!$D:$D,Analysis!$K58,Data!$E:$E,Analysis!U$32,Data!$A:$A,Analysis!$K$32))</f>
        <v/>
      </c>
      <c r="V58" s="70" t="str">
        <f>IF(K58="","",SUMIFS(Data!$H:$H,Data!$D:$D,Analysis!$K58,Data!$E:$E,Analysis!U$32,Data!$A:$A,Analysis!$K$32))</f>
        <v/>
      </c>
      <c r="W58" s="70" t="str">
        <f>IF(K58="","",SUMIFS(Data!$I:$I,Data!$D:$D,Analysis!$K58,Data!$E:$E,Analysis!U$32,Data!$A:$A,Analysis!$K$32))</f>
        <v/>
      </c>
      <c r="X58" s="69" t="str">
        <f>IF(K58="","",SUMIFS(Data!$G:$G,Data!$D:$D,Analysis!$K58,Data!$E:$E,Analysis!X$32,Data!$A:$A,Analysis!$K$32))</f>
        <v/>
      </c>
      <c r="Y58" s="70" t="str">
        <f>IF(K58="","",SUMIFS(Data!$H:$H,Data!$D:$D,Analysis!$K58,Data!$E:$E,Analysis!X$32,Data!$A:$A,Analysis!$K$32))</f>
        <v/>
      </c>
      <c r="Z58" s="70" t="str">
        <f>IF(K58="","",SUMIFS(Data!$I:$I,Data!$D:$D,Analysis!$K58,Data!$E:$E,Analysis!X$32,Data!$A:$A,Analysis!$K$32))</f>
        <v/>
      </c>
      <c r="AA58" s="69" t="str">
        <f>IF(K58="","",SUMIFS(Data!$G:$G,Data!$D:$D,Analysis!$K58,Data!$E:$E,Analysis!AA$32,Data!$A:$A,Analysis!$K$32))</f>
        <v/>
      </c>
      <c r="AB58" s="70" t="str">
        <f>IF(K58="","",SUMIFS(Data!$H:$H,Data!$D:$D,Analysis!$K58,Data!$E:$E,Analysis!AA$32,Data!$A:$A,Analysis!$K$32))</f>
        <v/>
      </c>
      <c r="AC58" s="71" t="str">
        <f>IF(K58="","",SUMIFS(Data!$I:$I,Data!$D:$D,Analysis!$K58,Data!$E:$E,Analysis!AA$32,Data!$A:$A,Analysis!$K$32))</f>
        <v/>
      </c>
      <c r="AD58" s="25" t="str">
        <f t="shared" si="4"/>
        <v/>
      </c>
      <c r="AE58" s="11" t="str">
        <f t="shared" si="5"/>
        <v/>
      </c>
      <c r="AF58" s="26" t="str">
        <f t="shared" si="6"/>
        <v/>
      </c>
      <c r="AG58" s="72" t="str">
        <f t="shared" si="7"/>
        <v/>
      </c>
    </row>
    <row r="59" spans="10:33" x14ac:dyDescent="0.25">
      <c r="J59" t="str">
        <f>IF(ROWS(Analysis!$I$34:$I59)&lt;=$I$34,INDEX(Data!$D$2:$D$50000,_xlfn.AGGREGATE(15,3,(Data!$C$2:$C$50000=Analysis!$I$33)/(Data!$C$2:$C$50000=Analysis!$I$33)*(ROW(Data!$C$2:$C$50000)-ROW(Data!$C$1)),ROWS(Analysis!$I$34:$I59))),"")</f>
        <v>Banbridge</v>
      </c>
      <c r="K59" s="68" t="str">
        <f t="array" ref="K59">IF(ISERROR(IF(INDEX($J$34:$J$155,MATCH(0,COUNTIF($K$33:K58,$J$34:$J$155),0))&lt;&gt;0,INDEX($J$34:$J$155,MATCH(0,COUNTIF($K$33:K58,$J$34:$J$155),0)),"")),"",(IF(INDEX($J$34:$J$155,MATCH(0,COUNTIF($K$33:K58,$J$34:$J$155),0))&lt;&gt;0,INDEX($J$34:$J$155,MATCH(0,COUNTIF($K$33:K58,$J$34:$J$155),0)),"")))</f>
        <v/>
      </c>
      <c r="L59" s="69" t="str">
        <f>IF(K59="","",SUMIFS(Data!$G:$G,Data!$D:$D,Analysis!$K59,Data!$E:$E,Analysis!L$32,Data!$A:$A,Analysis!$K$32))</f>
        <v/>
      </c>
      <c r="M59" s="70" t="str">
        <f>IF(K59="","",SUMIFS(Data!$H:$H,Data!$D:$D,Analysis!$K59,Data!$E:$E,Analysis!L$32,Data!$A:$A,Analysis!$K$32))</f>
        <v/>
      </c>
      <c r="N59" s="70" t="str">
        <f>IF(K59="","",SUMIFS(Data!$I:$I,Data!$D:$D,Analysis!$K59,Data!$E:$E,Analysis!L$32,Data!$A:$A,Analysis!$K$32))</f>
        <v/>
      </c>
      <c r="O59" s="69" t="str">
        <f>IF(K59="","",SUMIFS(Data!$G:$G,Data!$D:$D,Analysis!$K59,Data!$E:$E,Analysis!O$32,Data!$A:$A,Analysis!$K$32))</f>
        <v/>
      </c>
      <c r="P59" s="70" t="str">
        <f>IF(K59="","",SUMIFS(Data!$H:$H,Data!$D:$D,Analysis!$K59,Data!$E:$E,Analysis!O$32,Data!$A:$A,Analysis!$K$32))</f>
        <v/>
      </c>
      <c r="Q59" s="70" t="str">
        <f>IF(K59="","",SUMIFS(Data!$I:$I,Data!$D:$D,Analysis!$K59,Data!$E:$E,Analysis!O$32,Data!$A:$A,Analysis!$K$32))</f>
        <v/>
      </c>
      <c r="R59" s="69" t="str">
        <f>IF(K59="","",SUMIFS(Data!$G:$G,Data!$D:$D,Analysis!$K59,Data!$E:$E,Analysis!R$32,Data!$A:$A,Analysis!$K$32))</f>
        <v/>
      </c>
      <c r="S59" s="70" t="str">
        <f>IF(K59="","",SUMIFS(Data!$H:$H,Data!$D:$D,Analysis!$K59,Data!$E:$E,Analysis!R$32,Data!$A:$A,Analysis!$K$32))</f>
        <v/>
      </c>
      <c r="T59" s="70" t="str">
        <f>IF(K59="","",SUMIFS(Data!$I:$I,Data!$D:$D,Analysis!$K59,Data!$E:$E,Analysis!R$32,Data!$A:$A,Analysis!$K$32))</f>
        <v/>
      </c>
      <c r="U59" s="69" t="str">
        <f>IF(K59="","",SUMIFS(Data!$G:$G,Data!$D:$D,Analysis!$K59,Data!$E:$E,Analysis!U$32,Data!$A:$A,Analysis!$K$32))</f>
        <v/>
      </c>
      <c r="V59" s="70" t="str">
        <f>IF(K59="","",SUMIFS(Data!$H:$H,Data!$D:$D,Analysis!$K59,Data!$E:$E,Analysis!U$32,Data!$A:$A,Analysis!$K$32))</f>
        <v/>
      </c>
      <c r="W59" s="70" t="str">
        <f>IF(K59="","",SUMIFS(Data!$I:$I,Data!$D:$D,Analysis!$K59,Data!$E:$E,Analysis!U$32,Data!$A:$A,Analysis!$K$32))</f>
        <v/>
      </c>
      <c r="X59" s="69" t="str">
        <f>IF(K59="","",SUMIFS(Data!$G:$G,Data!$D:$D,Analysis!$K59,Data!$E:$E,Analysis!X$32,Data!$A:$A,Analysis!$K$32))</f>
        <v/>
      </c>
      <c r="Y59" s="70" t="str">
        <f>IF(K59="","",SUMIFS(Data!$H:$H,Data!$D:$D,Analysis!$K59,Data!$E:$E,Analysis!X$32,Data!$A:$A,Analysis!$K$32))</f>
        <v/>
      </c>
      <c r="Z59" s="70" t="str">
        <f>IF(K59="","",SUMIFS(Data!$I:$I,Data!$D:$D,Analysis!$K59,Data!$E:$E,Analysis!X$32,Data!$A:$A,Analysis!$K$32))</f>
        <v/>
      </c>
      <c r="AA59" s="69" t="str">
        <f>IF(K59="","",SUMIFS(Data!$G:$G,Data!$D:$D,Analysis!$K59,Data!$E:$E,Analysis!AA$32,Data!$A:$A,Analysis!$K$32))</f>
        <v/>
      </c>
      <c r="AB59" s="70" t="str">
        <f>IF(K59="","",SUMIFS(Data!$H:$H,Data!$D:$D,Analysis!$K59,Data!$E:$E,Analysis!AA$32,Data!$A:$A,Analysis!$K$32))</f>
        <v/>
      </c>
      <c r="AC59" s="71" t="str">
        <f>IF(K59="","",SUMIFS(Data!$I:$I,Data!$D:$D,Analysis!$K59,Data!$E:$E,Analysis!AA$32,Data!$A:$A,Analysis!$K$32))</f>
        <v/>
      </c>
      <c r="AD59" s="25" t="str">
        <f t="shared" si="4"/>
        <v/>
      </c>
      <c r="AE59" s="11" t="str">
        <f t="shared" si="5"/>
        <v/>
      </c>
      <c r="AF59" s="26" t="str">
        <f t="shared" si="6"/>
        <v/>
      </c>
      <c r="AG59" s="72" t="str">
        <f t="shared" si="7"/>
        <v/>
      </c>
    </row>
    <row r="60" spans="10:33" x14ac:dyDescent="0.25">
      <c r="J60" t="str">
        <f>IF(ROWS(Analysis!$I$34:$I60)&lt;=$I$34,INDEX(Data!$D$2:$D$50000,_xlfn.AGGREGATE(15,3,(Data!$C$2:$C$50000=Analysis!$I$33)/(Data!$C$2:$C$50000=Analysis!$I$33)*(ROW(Data!$C$2:$C$50000)-ROW(Data!$C$1)),ROWS(Analysis!$I$34:$I60))),"")</f>
        <v>Armagh</v>
      </c>
      <c r="K60" s="68" t="str">
        <f t="array" ref="K60">IF(ISERROR(IF(INDEX($J$34:$J$155,MATCH(0,COUNTIF($K$33:K59,$J$34:$J$155),0))&lt;&gt;0,INDEX($J$34:$J$155,MATCH(0,COUNTIF($K$33:K59,$J$34:$J$155),0)),"")),"",(IF(INDEX($J$34:$J$155,MATCH(0,COUNTIF($K$33:K59,$J$34:$J$155),0))&lt;&gt;0,INDEX($J$34:$J$155,MATCH(0,COUNTIF($K$33:K59,$J$34:$J$155),0)),"")))</f>
        <v/>
      </c>
      <c r="L60" s="69" t="str">
        <f>IF(K60="","",SUMIFS(Data!$G:$G,Data!$D:$D,Analysis!$K60,Data!$E:$E,Analysis!L$32,Data!$A:$A,Analysis!$K$32))</f>
        <v/>
      </c>
      <c r="M60" s="70" t="str">
        <f>IF(K60="","",SUMIFS(Data!$H:$H,Data!$D:$D,Analysis!$K60,Data!$E:$E,Analysis!L$32,Data!$A:$A,Analysis!$K$32))</f>
        <v/>
      </c>
      <c r="N60" s="70" t="str">
        <f>IF(K60="","",SUMIFS(Data!$I:$I,Data!$D:$D,Analysis!$K60,Data!$E:$E,Analysis!L$32,Data!$A:$A,Analysis!$K$32))</f>
        <v/>
      </c>
      <c r="O60" s="69" t="str">
        <f>IF(K60="","",SUMIFS(Data!$G:$G,Data!$D:$D,Analysis!$K60,Data!$E:$E,Analysis!O$32,Data!$A:$A,Analysis!$K$32))</f>
        <v/>
      </c>
      <c r="P60" s="70" t="str">
        <f>IF(K60="","",SUMIFS(Data!$H:$H,Data!$D:$D,Analysis!$K60,Data!$E:$E,Analysis!O$32,Data!$A:$A,Analysis!$K$32))</f>
        <v/>
      </c>
      <c r="Q60" s="70" t="str">
        <f>IF(K60="","",SUMIFS(Data!$I:$I,Data!$D:$D,Analysis!$K60,Data!$E:$E,Analysis!O$32,Data!$A:$A,Analysis!$K$32))</f>
        <v/>
      </c>
      <c r="R60" s="69" t="str">
        <f>IF(K60="","",SUMIFS(Data!$G:$G,Data!$D:$D,Analysis!$K60,Data!$E:$E,Analysis!R$32,Data!$A:$A,Analysis!$K$32))</f>
        <v/>
      </c>
      <c r="S60" s="70" t="str">
        <f>IF(K60="","",SUMIFS(Data!$H:$H,Data!$D:$D,Analysis!$K60,Data!$E:$E,Analysis!R$32,Data!$A:$A,Analysis!$K$32))</f>
        <v/>
      </c>
      <c r="T60" s="70" t="str">
        <f>IF(K60="","",SUMIFS(Data!$I:$I,Data!$D:$D,Analysis!$K60,Data!$E:$E,Analysis!R$32,Data!$A:$A,Analysis!$K$32))</f>
        <v/>
      </c>
      <c r="U60" s="69" t="str">
        <f>IF(K60="","",SUMIFS(Data!$G:$G,Data!$D:$D,Analysis!$K60,Data!$E:$E,Analysis!U$32,Data!$A:$A,Analysis!$K$32))</f>
        <v/>
      </c>
      <c r="V60" s="70" t="str">
        <f>IF(K60="","",SUMIFS(Data!$H:$H,Data!$D:$D,Analysis!$K60,Data!$E:$E,Analysis!U$32,Data!$A:$A,Analysis!$K$32))</f>
        <v/>
      </c>
      <c r="W60" s="70" t="str">
        <f>IF(K60="","",SUMIFS(Data!$I:$I,Data!$D:$D,Analysis!$K60,Data!$E:$E,Analysis!U$32,Data!$A:$A,Analysis!$K$32))</f>
        <v/>
      </c>
      <c r="X60" s="69" t="str">
        <f>IF(K60="","",SUMIFS(Data!$G:$G,Data!$D:$D,Analysis!$K60,Data!$E:$E,Analysis!X$32,Data!$A:$A,Analysis!$K$32))</f>
        <v/>
      </c>
      <c r="Y60" s="70" t="str">
        <f>IF(K60="","",SUMIFS(Data!$H:$H,Data!$D:$D,Analysis!$K60,Data!$E:$E,Analysis!X$32,Data!$A:$A,Analysis!$K$32))</f>
        <v/>
      </c>
      <c r="Z60" s="70" t="str">
        <f>IF(K60="","",SUMIFS(Data!$I:$I,Data!$D:$D,Analysis!$K60,Data!$E:$E,Analysis!X$32,Data!$A:$A,Analysis!$K$32))</f>
        <v/>
      </c>
      <c r="AA60" s="69" t="str">
        <f>IF(K60="","",SUMIFS(Data!$G:$G,Data!$D:$D,Analysis!$K60,Data!$E:$E,Analysis!AA$32,Data!$A:$A,Analysis!$K$32))</f>
        <v/>
      </c>
      <c r="AB60" s="70" t="str">
        <f>IF(K60="","",SUMIFS(Data!$H:$H,Data!$D:$D,Analysis!$K60,Data!$E:$E,Analysis!AA$32,Data!$A:$A,Analysis!$K$32))</f>
        <v/>
      </c>
      <c r="AC60" s="71" t="str">
        <f>IF(K60="","",SUMIFS(Data!$I:$I,Data!$D:$D,Analysis!$K60,Data!$E:$E,Analysis!AA$32,Data!$A:$A,Analysis!$K$32))</f>
        <v/>
      </c>
      <c r="AD60" s="25" t="str">
        <f t="shared" si="4"/>
        <v/>
      </c>
      <c r="AE60" s="11" t="str">
        <f t="shared" si="5"/>
        <v/>
      </c>
      <c r="AF60" s="26" t="str">
        <f t="shared" si="6"/>
        <v/>
      </c>
      <c r="AG60" s="72" t="str">
        <f t="shared" si="7"/>
        <v/>
      </c>
    </row>
    <row r="61" spans="10:33" x14ac:dyDescent="0.25">
      <c r="J61" t="str">
        <f>IF(ROWS(Analysis!$I$34:$I61)&lt;=$I$34,INDEX(Data!$D$2:$D$50000,_xlfn.AGGREGATE(15,3,(Data!$C$2:$C$50000=Analysis!$I$33)/(Data!$C$2:$C$50000=Analysis!$I$33)*(ROW(Data!$C$2:$C$50000)-ROW(Data!$C$1)),ROWS(Analysis!$I$34:$I61))),"")</f>
        <v>Armagh</v>
      </c>
      <c r="K61" s="68" t="str">
        <f t="array" ref="K61">IF(ISERROR(IF(INDEX($J$34:$J$155,MATCH(0,COUNTIF($K$33:K60,$J$34:$J$155),0))&lt;&gt;0,INDEX($J$34:$J$155,MATCH(0,COUNTIF($K$33:K60,$J$34:$J$155),0)),"")),"",(IF(INDEX($J$34:$J$155,MATCH(0,COUNTIF($K$33:K60,$J$34:$J$155),0))&lt;&gt;0,INDEX($J$34:$J$155,MATCH(0,COUNTIF($K$33:K60,$J$34:$J$155),0)),"")))</f>
        <v/>
      </c>
      <c r="L61" s="69" t="str">
        <f>IF(K61="","",SUMIFS(Data!$G:$G,Data!$D:$D,Analysis!$K61,Data!$E:$E,Analysis!L$32,Data!$A:$A,Analysis!$K$32))</f>
        <v/>
      </c>
      <c r="M61" s="70" t="str">
        <f>IF(K61="","",SUMIFS(Data!$H:$H,Data!$D:$D,Analysis!$K61,Data!$E:$E,Analysis!L$32,Data!$A:$A,Analysis!$K$32))</f>
        <v/>
      </c>
      <c r="N61" s="70" t="str">
        <f>IF(K61="","",SUMIFS(Data!$I:$I,Data!$D:$D,Analysis!$K61,Data!$E:$E,Analysis!L$32,Data!$A:$A,Analysis!$K$32))</f>
        <v/>
      </c>
      <c r="O61" s="69" t="str">
        <f>IF(K61="","",SUMIFS(Data!$G:$G,Data!$D:$D,Analysis!$K61,Data!$E:$E,Analysis!O$32,Data!$A:$A,Analysis!$K$32))</f>
        <v/>
      </c>
      <c r="P61" s="70" t="str">
        <f>IF(K61="","",SUMIFS(Data!$H:$H,Data!$D:$D,Analysis!$K61,Data!$E:$E,Analysis!O$32,Data!$A:$A,Analysis!$K$32))</f>
        <v/>
      </c>
      <c r="Q61" s="70" t="str">
        <f>IF(K61="","",SUMIFS(Data!$I:$I,Data!$D:$D,Analysis!$K61,Data!$E:$E,Analysis!O$32,Data!$A:$A,Analysis!$K$32))</f>
        <v/>
      </c>
      <c r="R61" s="69" t="str">
        <f>IF(K61="","",SUMIFS(Data!$G:$G,Data!$D:$D,Analysis!$K61,Data!$E:$E,Analysis!R$32,Data!$A:$A,Analysis!$K$32))</f>
        <v/>
      </c>
      <c r="S61" s="70" t="str">
        <f>IF(K61="","",SUMIFS(Data!$H:$H,Data!$D:$D,Analysis!$K61,Data!$E:$E,Analysis!R$32,Data!$A:$A,Analysis!$K$32))</f>
        <v/>
      </c>
      <c r="T61" s="70" t="str">
        <f>IF(K61="","",SUMIFS(Data!$I:$I,Data!$D:$D,Analysis!$K61,Data!$E:$E,Analysis!R$32,Data!$A:$A,Analysis!$K$32))</f>
        <v/>
      </c>
      <c r="U61" s="69" t="str">
        <f>IF(K61="","",SUMIFS(Data!$G:$G,Data!$D:$D,Analysis!$K61,Data!$E:$E,Analysis!U$32,Data!$A:$A,Analysis!$K$32))</f>
        <v/>
      </c>
      <c r="V61" s="70" t="str">
        <f>IF(K61="","",SUMIFS(Data!$H:$H,Data!$D:$D,Analysis!$K61,Data!$E:$E,Analysis!U$32,Data!$A:$A,Analysis!$K$32))</f>
        <v/>
      </c>
      <c r="W61" s="70" t="str">
        <f>IF(K61="","",SUMIFS(Data!$I:$I,Data!$D:$D,Analysis!$K61,Data!$E:$E,Analysis!U$32,Data!$A:$A,Analysis!$K$32))</f>
        <v/>
      </c>
      <c r="X61" s="69" t="str">
        <f>IF(K61="","",SUMIFS(Data!$G:$G,Data!$D:$D,Analysis!$K61,Data!$E:$E,Analysis!X$32,Data!$A:$A,Analysis!$K$32))</f>
        <v/>
      </c>
      <c r="Y61" s="70" t="str">
        <f>IF(K61="","",SUMIFS(Data!$H:$H,Data!$D:$D,Analysis!$K61,Data!$E:$E,Analysis!X$32,Data!$A:$A,Analysis!$K$32))</f>
        <v/>
      </c>
      <c r="Z61" s="70" t="str">
        <f>IF(K61="","",SUMIFS(Data!$I:$I,Data!$D:$D,Analysis!$K61,Data!$E:$E,Analysis!X$32,Data!$A:$A,Analysis!$K$32))</f>
        <v/>
      </c>
      <c r="AA61" s="69" t="str">
        <f>IF(K61="","",SUMIFS(Data!$G:$G,Data!$D:$D,Analysis!$K61,Data!$E:$E,Analysis!AA$32,Data!$A:$A,Analysis!$K$32))</f>
        <v/>
      </c>
      <c r="AB61" s="70" t="str">
        <f>IF(K61="","",SUMIFS(Data!$H:$H,Data!$D:$D,Analysis!$K61,Data!$E:$E,Analysis!AA$32,Data!$A:$A,Analysis!$K$32))</f>
        <v/>
      </c>
      <c r="AC61" s="71" t="str">
        <f>IF(K61="","",SUMIFS(Data!$I:$I,Data!$D:$D,Analysis!$K61,Data!$E:$E,Analysis!AA$32,Data!$A:$A,Analysis!$K$32))</f>
        <v/>
      </c>
      <c r="AD61" s="25" t="str">
        <f t="shared" si="4"/>
        <v/>
      </c>
      <c r="AE61" s="11" t="str">
        <f t="shared" si="5"/>
        <v/>
      </c>
      <c r="AF61" s="26" t="str">
        <f t="shared" si="6"/>
        <v/>
      </c>
      <c r="AG61" s="72" t="str">
        <f t="shared" si="7"/>
        <v/>
      </c>
    </row>
    <row r="62" spans="10:33" x14ac:dyDescent="0.25">
      <c r="J62" t="str">
        <f>IF(ROWS(Analysis!$I$34:$I62)&lt;=$I$34,INDEX(Data!$D$2:$D$50000,_xlfn.AGGREGATE(15,3,(Data!$C$2:$C$50000=Analysis!$I$33)/(Data!$C$2:$C$50000=Analysis!$I$33)*(ROW(Data!$C$2:$C$50000)-ROW(Data!$C$1)),ROWS(Analysis!$I$34:$I62))),"")</f>
        <v>Ballymena</v>
      </c>
      <c r="K62" s="68" t="str">
        <f t="array" ref="K62">IF(ISERROR(IF(INDEX($J$34:$J$155,MATCH(0,COUNTIF($K$33:K61,$J$34:$J$155),0))&lt;&gt;0,INDEX($J$34:$J$155,MATCH(0,COUNTIF($K$33:K61,$J$34:$J$155),0)),"")),"",(IF(INDEX($J$34:$J$155,MATCH(0,COUNTIF($K$33:K61,$J$34:$J$155),0))&lt;&gt;0,INDEX($J$34:$J$155,MATCH(0,COUNTIF($K$33:K61,$J$34:$J$155),0)),"")))</f>
        <v/>
      </c>
      <c r="L62" s="69" t="str">
        <f>IF(K62="","",SUMIFS(Data!$G:$G,Data!$D:$D,Analysis!$K62,Data!$E:$E,Analysis!L$32,Data!$A:$A,Analysis!$K$32))</f>
        <v/>
      </c>
      <c r="M62" s="70" t="str">
        <f>IF(K62="","",SUMIFS(Data!$H:$H,Data!$D:$D,Analysis!$K62,Data!$E:$E,Analysis!L$32,Data!$A:$A,Analysis!$K$32))</f>
        <v/>
      </c>
      <c r="N62" s="70" t="str">
        <f>IF(K62="","",SUMIFS(Data!$I:$I,Data!$D:$D,Analysis!$K62,Data!$E:$E,Analysis!L$32,Data!$A:$A,Analysis!$K$32))</f>
        <v/>
      </c>
      <c r="O62" s="69" t="str">
        <f>IF(K62="","",SUMIFS(Data!$G:$G,Data!$D:$D,Analysis!$K62,Data!$E:$E,Analysis!O$32,Data!$A:$A,Analysis!$K$32))</f>
        <v/>
      </c>
      <c r="P62" s="70" t="str">
        <f>IF(K62="","",SUMIFS(Data!$H:$H,Data!$D:$D,Analysis!$K62,Data!$E:$E,Analysis!O$32,Data!$A:$A,Analysis!$K$32))</f>
        <v/>
      </c>
      <c r="Q62" s="70" t="str">
        <f>IF(K62="","",SUMIFS(Data!$I:$I,Data!$D:$D,Analysis!$K62,Data!$E:$E,Analysis!O$32,Data!$A:$A,Analysis!$K$32))</f>
        <v/>
      </c>
      <c r="R62" s="69" t="str">
        <f>IF(K62="","",SUMIFS(Data!$G:$G,Data!$D:$D,Analysis!$K62,Data!$E:$E,Analysis!R$32,Data!$A:$A,Analysis!$K$32))</f>
        <v/>
      </c>
      <c r="S62" s="70" t="str">
        <f>IF(K62="","",SUMIFS(Data!$H:$H,Data!$D:$D,Analysis!$K62,Data!$E:$E,Analysis!R$32,Data!$A:$A,Analysis!$K$32))</f>
        <v/>
      </c>
      <c r="T62" s="70" t="str">
        <f>IF(K62="","",SUMIFS(Data!$I:$I,Data!$D:$D,Analysis!$K62,Data!$E:$E,Analysis!R$32,Data!$A:$A,Analysis!$K$32))</f>
        <v/>
      </c>
      <c r="U62" s="69" t="str">
        <f>IF(K62="","",SUMIFS(Data!$G:$G,Data!$D:$D,Analysis!$K62,Data!$E:$E,Analysis!U$32,Data!$A:$A,Analysis!$K$32))</f>
        <v/>
      </c>
      <c r="V62" s="70" t="str">
        <f>IF(K62="","",SUMIFS(Data!$H:$H,Data!$D:$D,Analysis!$K62,Data!$E:$E,Analysis!U$32,Data!$A:$A,Analysis!$K$32))</f>
        <v/>
      </c>
      <c r="W62" s="70" t="str">
        <f>IF(K62="","",SUMIFS(Data!$I:$I,Data!$D:$D,Analysis!$K62,Data!$E:$E,Analysis!U$32,Data!$A:$A,Analysis!$K$32))</f>
        <v/>
      </c>
      <c r="X62" s="69" t="str">
        <f>IF(K62="","",SUMIFS(Data!$G:$G,Data!$D:$D,Analysis!$K62,Data!$E:$E,Analysis!X$32,Data!$A:$A,Analysis!$K$32))</f>
        <v/>
      </c>
      <c r="Y62" s="70" t="str">
        <f>IF(K62="","",SUMIFS(Data!$H:$H,Data!$D:$D,Analysis!$K62,Data!$E:$E,Analysis!X$32,Data!$A:$A,Analysis!$K$32))</f>
        <v/>
      </c>
      <c r="Z62" s="70" t="str">
        <f>IF(K62="","",SUMIFS(Data!$I:$I,Data!$D:$D,Analysis!$K62,Data!$E:$E,Analysis!X$32,Data!$A:$A,Analysis!$K$32))</f>
        <v/>
      </c>
      <c r="AA62" s="69" t="str">
        <f>IF(K62="","",SUMIFS(Data!$G:$G,Data!$D:$D,Analysis!$K62,Data!$E:$E,Analysis!AA$32,Data!$A:$A,Analysis!$K$32))</f>
        <v/>
      </c>
      <c r="AB62" s="70" t="str">
        <f>IF(K62="","",SUMIFS(Data!$H:$H,Data!$D:$D,Analysis!$K62,Data!$E:$E,Analysis!AA$32,Data!$A:$A,Analysis!$K$32))</f>
        <v/>
      </c>
      <c r="AC62" s="71" t="str">
        <f>IF(K62="","",SUMIFS(Data!$I:$I,Data!$D:$D,Analysis!$K62,Data!$E:$E,Analysis!AA$32,Data!$A:$A,Analysis!$K$32))</f>
        <v/>
      </c>
      <c r="AD62" s="25" t="str">
        <f t="shared" si="4"/>
        <v/>
      </c>
      <c r="AE62" s="11" t="str">
        <f t="shared" si="5"/>
        <v/>
      </c>
      <c r="AF62" s="26" t="str">
        <f t="shared" si="6"/>
        <v/>
      </c>
      <c r="AG62" s="72" t="str">
        <f t="shared" si="7"/>
        <v/>
      </c>
    </row>
    <row r="63" spans="10:33" x14ac:dyDescent="0.25">
      <c r="J63" t="str">
        <f>IF(ROWS(Analysis!$I$34:$I63)&lt;=$I$34,INDEX(Data!$D$2:$D$50000,_xlfn.AGGREGATE(15,3,(Data!$C$2:$C$50000=Analysis!$I$33)/(Data!$C$2:$C$50000=Analysis!$I$33)*(ROW(Data!$C$2:$C$50000)-ROW(Data!$C$1)),ROWS(Analysis!$I$34:$I63))),"")</f>
        <v>Antrim</v>
      </c>
      <c r="K63" s="68" t="str">
        <f t="array" ref="K63">IF(ISERROR(IF(INDEX($J$34:$J$155,MATCH(0,COUNTIF($K$33:K62,$J$34:$J$155),0))&lt;&gt;0,INDEX($J$34:$J$155,MATCH(0,COUNTIF($K$33:K62,$J$34:$J$155),0)),"")),"",(IF(INDEX($J$34:$J$155,MATCH(0,COUNTIF($K$33:K62,$J$34:$J$155),0))&lt;&gt;0,INDEX($J$34:$J$155,MATCH(0,COUNTIF($K$33:K62,$J$34:$J$155),0)),"")))</f>
        <v/>
      </c>
      <c r="L63" s="69" t="str">
        <f>IF(K63="","",SUMIFS(Data!$G:$G,Data!$D:$D,Analysis!$K63,Data!$E:$E,Analysis!L$32,Data!$A:$A,Analysis!$K$32))</f>
        <v/>
      </c>
      <c r="M63" s="70" t="str">
        <f>IF(K63="","",SUMIFS(Data!$H:$H,Data!$D:$D,Analysis!$K63,Data!$E:$E,Analysis!L$32,Data!$A:$A,Analysis!$K$32))</f>
        <v/>
      </c>
      <c r="N63" s="70" t="str">
        <f>IF(K63="","",SUMIFS(Data!$I:$I,Data!$D:$D,Analysis!$K63,Data!$E:$E,Analysis!L$32,Data!$A:$A,Analysis!$K$32))</f>
        <v/>
      </c>
      <c r="O63" s="69" t="str">
        <f>IF(K63="","",SUMIFS(Data!$G:$G,Data!$D:$D,Analysis!$K63,Data!$E:$E,Analysis!O$32,Data!$A:$A,Analysis!$K$32))</f>
        <v/>
      </c>
      <c r="P63" s="70" t="str">
        <f>IF(K63="","",SUMIFS(Data!$H:$H,Data!$D:$D,Analysis!$K63,Data!$E:$E,Analysis!O$32,Data!$A:$A,Analysis!$K$32))</f>
        <v/>
      </c>
      <c r="Q63" s="70" t="str">
        <f>IF(K63="","",SUMIFS(Data!$I:$I,Data!$D:$D,Analysis!$K63,Data!$E:$E,Analysis!O$32,Data!$A:$A,Analysis!$K$32))</f>
        <v/>
      </c>
      <c r="R63" s="69" t="str">
        <f>IF(K63="","",SUMIFS(Data!$G:$G,Data!$D:$D,Analysis!$K63,Data!$E:$E,Analysis!R$32,Data!$A:$A,Analysis!$K$32))</f>
        <v/>
      </c>
      <c r="S63" s="70" t="str">
        <f>IF(K63="","",SUMIFS(Data!$H:$H,Data!$D:$D,Analysis!$K63,Data!$E:$E,Analysis!R$32,Data!$A:$A,Analysis!$K$32))</f>
        <v/>
      </c>
      <c r="T63" s="70" t="str">
        <f>IF(K63="","",SUMIFS(Data!$I:$I,Data!$D:$D,Analysis!$K63,Data!$E:$E,Analysis!R$32,Data!$A:$A,Analysis!$K$32))</f>
        <v/>
      </c>
      <c r="U63" s="69" t="str">
        <f>IF(K63="","",SUMIFS(Data!$G:$G,Data!$D:$D,Analysis!$K63,Data!$E:$E,Analysis!U$32,Data!$A:$A,Analysis!$K$32))</f>
        <v/>
      </c>
      <c r="V63" s="70" t="str">
        <f>IF(K63="","",SUMIFS(Data!$H:$H,Data!$D:$D,Analysis!$K63,Data!$E:$E,Analysis!U$32,Data!$A:$A,Analysis!$K$32))</f>
        <v/>
      </c>
      <c r="W63" s="70" t="str">
        <f>IF(K63="","",SUMIFS(Data!$I:$I,Data!$D:$D,Analysis!$K63,Data!$E:$E,Analysis!U$32,Data!$A:$A,Analysis!$K$32))</f>
        <v/>
      </c>
      <c r="X63" s="69" t="str">
        <f>IF(K63="","",SUMIFS(Data!$G:$G,Data!$D:$D,Analysis!$K63,Data!$E:$E,Analysis!X$32,Data!$A:$A,Analysis!$K$32))</f>
        <v/>
      </c>
      <c r="Y63" s="70" t="str">
        <f>IF(K63="","",SUMIFS(Data!$H:$H,Data!$D:$D,Analysis!$K63,Data!$E:$E,Analysis!X$32,Data!$A:$A,Analysis!$K$32))</f>
        <v/>
      </c>
      <c r="Z63" s="70" t="str">
        <f>IF(K63="","",SUMIFS(Data!$I:$I,Data!$D:$D,Analysis!$K63,Data!$E:$E,Analysis!X$32,Data!$A:$A,Analysis!$K$32))</f>
        <v/>
      </c>
      <c r="AA63" s="69" t="str">
        <f>IF(K63="","",SUMIFS(Data!$G:$G,Data!$D:$D,Analysis!$K63,Data!$E:$E,Analysis!AA$32,Data!$A:$A,Analysis!$K$32))</f>
        <v/>
      </c>
      <c r="AB63" s="70" t="str">
        <f>IF(K63="","",SUMIFS(Data!$H:$H,Data!$D:$D,Analysis!$K63,Data!$E:$E,Analysis!AA$32,Data!$A:$A,Analysis!$K$32))</f>
        <v/>
      </c>
      <c r="AC63" s="71" t="str">
        <f>IF(K63="","",SUMIFS(Data!$I:$I,Data!$D:$D,Analysis!$K63,Data!$E:$E,Analysis!AA$32,Data!$A:$A,Analysis!$K$32))</f>
        <v/>
      </c>
      <c r="AD63" s="25" t="str">
        <f t="shared" si="4"/>
        <v/>
      </c>
      <c r="AE63" s="11" t="str">
        <f t="shared" si="5"/>
        <v/>
      </c>
      <c r="AF63" s="26" t="str">
        <f t="shared" si="6"/>
        <v/>
      </c>
      <c r="AG63" s="72" t="str">
        <f t="shared" si="7"/>
        <v/>
      </c>
    </row>
    <row r="64" spans="10:33" x14ac:dyDescent="0.25">
      <c r="J64" t="str">
        <f>IF(ROWS(Analysis!$I$34:$I64)&lt;=$I$34,INDEX(Data!$D$2:$D$50000,_xlfn.AGGREGATE(15,3,(Data!$C$2:$C$50000=Analysis!$I$33)/(Data!$C$2:$C$50000=Analysis!$I$33)*(ROW(Data!$C$2:$C$50000)-ROW(Data!$C$1)),ROWS(Analysis!$I$34:$I64))),"")</f>
        <v>Banbridge</v>
      </c>
      <c r="K64" s="68" t="str">
        <f t="array" ref="K64">IF(ISERROR(IF(INDEX($J$34:$J$155,MATCH(0,COUNTIF($K$33:K63,$J$34:$J$155),0))&lt;&gt;0,INDEX($J$34:$J$155,MATCH(0,COUNTIF($K$33:K63,$J$34:$J$155),0)),"")),"",(IF(INDEX($J$34:$J$155,MATCH(0,COUNTIF($K$33:K63,$J$34:$J$155),0))&lt;&gt;0,INDEX($J$34:$J$155,MATCH(0,COUNTIF($K$33:K63,$J$34:$J$155),0)),"")))</f>
        <v/>
      </c>
      <c r="L64" s="69" t="str">
        <f>IF(K64="","",SUMIFS(Data!$G:$G,Data!$D:$D,Analysis!$K64,Data!$E:$E,Analysis!L$32,Data!$A:$A,Analysis!$K$32))</f>
        <v/>
      </c>
      <c r="M64" s="70" t="str">
        <f>IF(K64="","",SUMIFS(Data!$H:$H,Data!$D:$D,Analysis!$K64,Data!$E:$E,Analysis!L$32,Data!$A:$A,Analysis!$K$32))</f>
        <v/>
      </c>
      <c r="N64" s="70" t="str">
        <f>IF(K64="","",SUMIFS(Data!$I:$I,Data!$D:$D,Analysis!$K64,Data!$E:$E,Analysis!L$32,Data!$A:$A,Analysis!$K$32))</f>
        <v/>
      </c>
      <c r="O64" s="69" t="str">
        <f>IF(K64="","",SUMIFS(Data!$G:$G,Data!$D:$D,Analysis!$K64,Data!$E:$E,Analysis!O$32,Data!$A:$A,Analysis!$K$32))</f>
        <v/>
      </c>
      <c r="P64" s="70" t="str">
        <f>IF(K64="","",SUMIFS(Data!$H:$H,Data!$D:$D,Analysis!$K64,Data!$E:$E,Analysis!O$32,Data!$A:$A,Analysis!$K$32))</f>
        <v/>
      </c>
      <c r="Q64" s="70" t="str">
        <f>IF(K64="","",SUMIFS(Data!$I:$I,Data!$D:$D,Analysis!$K64,Data!$E:$E,Analysis!O$32,Data!$A:$A,Analysis!$K$32))</f>
        <v/>
      </c>
      <c r="R64" s="69" t="str">
        <f>IF(K64="","",SUMIFS(Data!$G:$G,Data!$D:$D,Analysis!$K64,Data!$E:$E,Analysis!R$32,Data!$A:$A,Analysis!$K$32))</f>
        <v/>
      </c>
      <c r="S64" s="70" t="str">
        <f>IF(K64="","",SUMIFS(Data!$H:$H,Data!$D:$D,Analysis!$K64,Data!$E:$E,Analysis!R$32,Data!$A:$A,Analysis!$K$32))</f>
        <v/>
      </c>
      <c r="T64" s="70" t="str">
        <f>IF(K64="","",SUMIFS(Data!$I:$I,Data!$D:$D,Analysis!$K64,Data!$E:$E,Analysis!R$32,Data!$A:$A,Analysis!$K$32))</f>
        <v/>
      </c>
      <c r="U64" s="69" t="str">
        <f>IF(K64="","",SUMIFS(Data!$G:$G,Data!$D:$D,Analysis!$K64,Data!$E:$E,Analysis!U$32,Data!$A:$A,Analysis!$K$32))</f>
        <v/>
      </c>
      <c r="V64" s="70" t="str">
        <f>IF(K64="","",SUMIFS(Data!$H:$H,Data!$D:$D,Analysis!$K64,Data!$E:$E,Analysis!U$32,Data!$A:$A,Analysis!$K$32))</f>
        <v/>
      </c>
      <c r="W64" s="70" t="str">
        <f>IF(K64="","",SUMIFS(Data!$I:$I,Data!$D:$D,Analysis!$K64,Data!$E:$E,Analysis!U$32,Data!$A:$A,Analysis!$K$32))</f>
        <v/>
      </c>
      <c r="X64" s="69" t="str">
        <f>IF(K64="","",SUMIFS(Data!$G:$G,Data!$D:$D,Analysis!$K64,Data!$E:$E,Analysis!X$32,Data!$A:$A,Analysis!$K$32))</f>
        <v/>
      </c>
      <c r="Y64" s="70" t="str">
        <f>IF(K64="","",SUMIFS(Data!$H:$H,Data!$D:$D,Analysis!$K64,Data!$E:$E,Analysis!X$32,Data!$A:$A,Analysis!$K$32))</f>
        <v/>
      </c>
      <c r="Z64" s="70" t="str">
        <f>IF(K64="","",SUMIFS(Data!$I:$I,Data!$D:$D,Analysis!$K64,Data!$E:$E,Analysis!X$32,Data!$A:$A,Analysis!$K$32))</f>
        <v/>
      </c>
      <c r="AA64" s="69" t="str">
        <f>IF(K64="","",SUMIFS(Data!$G:$G,Data!$D:$D,Analysis!$K64,Data!$E:$E,Analysis!AA$32,Data!$A:$A,Analysis!$K$32))</f>
        <v/>
      </c>
      <c r="AB64" s="70" t="str">
        <f>IF(K64="","",SUMIFS(Data!$H:$H,Data!$D:$D,Analysis!$K64,Data!$E:$E,Analysis!AA$32,Data!$A:$A,Analysis!$K$32))</f>
        <v/>
      </c>
      <c r="AC64" s="71" t="str">
        <f>IF(K64="","",SUMIFS(Data!$I:$I,Data!$D:$D,Analysis!$K64,Data!$E:$E,Analysis!AA$32,Data!$A:$A,Analysis!$K$32))</f>
        <v/>
      </c>
      <c r="AD64" s="25" t="str">
        <f t="shared" ref="AD64:AD127" si="8">IF(K64="","",SUM(L64,O64,R64,U64,X64,AA64))</f>
        <v/>
      </c>
      <c r="AE64" s="11" t="str">
        <f t="shared" ref="AE64:AE127" si="9">IF(K64="","",SUM(M64,P64,S64,V64,Y64,AB64))</f>
        <v/>
      </c>
      <c r="AF64" s="26" t="str">
        <f t="shared" ref="AF64:AF127" si="10">IF(K64="","",SUM(N64,Q64,T64,W64,Z64,AC64))</f>
        <v/>
      </c>
      <c r="AG64" s="72" t="str">
        <f t="shared" ref="AG64:AG127" si="11">IF(K64="","",IF(AND(AD64=0,AE64=0),0,AE64/AD64))</f>
        <v/>
      </c>
    </row>
    <row r="65" spans="10:33" x14ac:dyDescent="0.25">
      <c r="J65" t="str">
        <f>IF(ROWS(Analysis!$I$34:$I65)&lt;=$I$34,INDEX(Data!$D$2:$D$50000,_xlfn.AGGREGATE(15,3,(Data!$C$2:$C$50000=Analysis!$I$33)/(Data!$C$2:$C$50000=Analysis!$I$33)*(ROW(Data!$C$2:$C$50000)-ROW(Data!$C$1)),ROWS(Analysis!$I$34:$I65))),"")</f>
        <v>Ballymena</v>
      </c>
      <c r="K65" s="68" t="str">
        <f t="array" ref="K65">IF(ISERROR(IF(INDEX($J$34:$J$155,MATCH(0,COUNTIF($K$33:K64,$J$34:$J$155),0))&lt;&gt;0,INDEX($J$34:$J$155,MATCH(0,COUNTIF($K$33:K64,$J$34:$J$155),0)),"")),"",(IF(INDEX($J$34:$J$155,MATCH(0,COUNTIF($K$33:K64,$J$34:$J$155),0))&lt;&gt;0,INDEX($J$34:$J$155,MATCH(0,COUNTIF($K$33:K64,$J$34:$J$155),0)),"")))</f>
        <v/>
      </c>
      <c r="L65" s="69" t="str">
        <f>IF(K65="","",SUMIFS(Data!$G:$G,Data!$D:$D,Analysis!$K65,Data!$E:$E,Analysis!L$32,Data!$A:$A,Analysis!$K$32))</f>
        <v/>
      </c>
      <c r="M65" s="70" t="str">
        <f>IF(K65="","",SUMIFS(Data!$H:$H,Data!$D:$D,Analysis!$K65,Data!$E:$E,Analysis!L$32,Data!$A:$A,Analysis!$K$32))</f>
        <v/>
      </c>
      <c r="N65" s="70" t="str">
        <f>IF(K65="","",SUMIFS(Data!$I:$I,Data!$D:$D,Analysis!$K65,Data!$E:$E,Analysis!L$32,Data!$A:$A,Analysis!$K$32))</f>
        <v/>
      </c>
      <c r="O65" s="69" t="str">
        <f>IF(K65="","",SUMIFS(Data!$G:$G,Data!$D:$D,Analysis!$K65,Data!$E:$E,Analysis!O$32,Data!$A:$A,Analysis!$K$32))</f>
        <v/>
      </c>
      <c r="P65" s="70" t="str">
        <f>IF(K65="","",SUMIFS(Data!$H:$H,Data!$D:$D,Analysis!$K65,Data!$E:$E,Analysis!O$32,Data!$A:$A,Analysis!$K$32))</f>
        <v/>
      </c>
      <c r="Q65" s="70" t="str">
        <f>IF(K65="","",SUMIFS(Data!$I:$I,Data!$D:$D,Analysis!$K65,Data!$E:$E,Analysis!O$32,Data!$A:$A,Analysis!$K$32))</f>
        <v/>
      </c>
      <c r="R65" s="69" t="str">
        <f>IF(K65="","",SUMIFS(Data!$G:$G,Data!$D:$D,Analysis!$K65,Data!$E:$E,Analysis!R$32,Data!$A:$A,Analysis!$K$32))</f>
        <v/>
      </c>
      <c r="S65" s="70" t="str">
        <f>IF(K65="","",SUMIFS(Data!$H:$H,Data!$D:$D,Analysis!$K65,Data!$E:$E,Analysis!R$32,Data!$A:$A,Analysis!$K$32))</f>
        <v/>
      </c>
      <c r="T65" s="70" t="str">
        <f>IF(K65="","",SUMIFS(Data!$I:$I,Data!$D:$D,Analysis!$K65,Data!$E:$E,Analysis!R$32,Data!$A:$A,Analysis!$K$32))</f>
        <v/>
      </c>
      <c r="U65" s="69" t="str">
        <f>IF(K65="","",SUMIFS(Data!$G:$G,Data!$D:$D,Analysis!$K65,Data!$E:$E,Analysis!U$32,Data!$A:$A,Analysis!$K$32))</f>
        <v/>
      </c>
      <c r="V65" s="70" t="str">
        <f>IF(K65="","",SUMIFS(Data!$H:$H,Data!$D:$D,Analysis!$K65,Data!$E:$E,Analysis!U$32,Data!$A:$A,Analysis!$K$32))</f>
        <v/>
      </c>
      <c r="W65" s="70" t="str">
        <f>IF(K65="","",SUMIFS(Data!$I:$I,Data!$D:$D,Analysis!$K65,Data!$E:$E,Analysis!U$32,Data!$A:$A,Analysis!$K$32))</f>
        <v/>
      </c>
      <c r="X65" s="69" t="str">
        <f>IF(K65="","",SUMIFS(Data!$G:$G,Data!$D:$D,Analysis!$K65,Data!$E:$E,Analysis!X$32,Data!$A:$A,Analysis!$K$32))</f>
        <v/>
      </c>
      <c r="Y65" s="70" t="str">
        <f>IF(K65="","",SUMIFS(Data!$H:$H,Data!$D:$D,Analysis!$K65,Data!$E:$E,Analysis!X$32,Data!$A:$A,Analysis!$K$32))</f>
        <v/>
      </c>
      <c r="Z65" s="70" t="str">
        <f>IF(K65="","",SUMIFS(Data!$I:$I,Data!$D:$D,Analysis!$K65,Data!$E:$E,Analysis!X$32,Data!$A:$A,Analysis!$K$32))</f>
        <v/>
      </c>
      <c r="AA65" s="69" t="str">
        <f>IF(K65="","",SUMIFS(Data!$G:$G,Data!$D:$D,Analysis!$K65,Data!$E:$E,Analysis!AA$32,Data!$A:$A,Analysis!$K$32))</f>
        <v/>
      </c>
      <c r="AB65" s="70" t="str">
        <f>IF(K65="","",SUMIFS(Data!$H:$H,Data!$D:$D,Analysis!$K65,Data!$E:$E,Analysis!AA$32,Data!$A:$A,Analysis!$K$32))</f>
        <v/>
      </c>
      <c r="AC65" s="71" t="str">
        <f>IF(K65="","",SUMIFS(Data!$I:$I,Data!$D:$D,Analysis!$K65,Data!$E:$E,Analysis!AA$32,Data!$A:$A,Analysis!$K$32))</f>
        <v/>
      </c>
      <c r="AD65" s="25" t="str">
        <f t="shared" si="8"/>
        <v/>
      </c>
      <c r="AE65" s="11" t="str">
        <f t="shared" si="9"/>
        <v/>
      </c>
      <c r="AF65" s="26" t="str">
        <f t="shared" si="10"/>
        <v/>
      </c>
      <c r="AG65" s="72" t="str">
        <f t="shared" si="11"/>
        <v/>
      </c>
    </row>
    <row r="66" spans="10:33" x14ac:dyDescent="0.25">
      <c r="J66" t="str">
        <f>IF(ROWS(Analysis!$I$34:$I66)&lt;=$I$34,INDEX(Data!$D$2:$D$50000,_xlfn.AGGREGATE(15,3,(Data!$C$2:$C$50000=Analysis!$I$33)/(Data!$C$2:$C$50000=Analysis!$I$33)*(ROW(Data!$C$2:$C$50000)-ROW(Data!$C$1)),ROWS(Analysis!$I$34:$I66))),"")</f>
        <v>Antrim</v>
      </c>
      <c r="K66" s="68" t="str">
        <f t="array" ref="K66">IF(ISERROR(IF(INDEX($J$34:$J$155,MATCH(0,COUNTIF($K$33:K65,$J$34:$J$155),0))&lt;&gt;0,INDEX($J$34:$J$155,MATCH(0,COUNTIF($K$33:K65,$J$34:$J$155),0)),"")),"",(IF(INDEX($J$34:$J$155,MATCH(0,COUNTIF($K$33:K65,$J$34:$J$155),0))&lt;&gt;0,INDEX($J$34:$J$155,MATCH(0,COUNTIF($K$33:K65,$J$34:$J$155),0)),"")))</f>
        <v/>
      </c>
      <c r="L66" s="69" t="str">
        <f>IF(K66="","",SUMIFS(Data!$G:$G,Data!$D:$D,Analysis!$K66,Data!$E:$E,Analysis!L$32,Data!$A:$A,Analysis!$K$32))</f>
        <v/>
      </c>
      <c r="M66" s="70" t="str">
        <f>IF(K66="","",SUMIFS(Data!$H:$H,Data!$D:$D,Analysis!$K66,Data!$E:$E,Analysis!L$32,Data!$A:$A,Analysis!$K$32))</f>
        <v/>
      </c>
      <c r="N66" s="70" t="str">
        <f>IF(K66="","",SUMIFS(Data!$I:$I,Data!$D:$D,Analysis!$K66,Data!$E:$E,Analysis!L$32,Data!$A:$A,Analysis!$K$32))</f>
        <v/>
      </c>
      <c r="O66" s="69" t="str">
        <f>IF(K66="","",SUMIFS(Data!$G:$G,Data!$D:$D,Analysis!$K66,Data!$E:$E,Analysis!O$32,Data!$A:$A,Analysis!$K$32))</f>
        <v/>
      </c>
      <c r="P66" s="70" t="str">
        <f>IF(K66="","",SUMIFS(Data!$H:$H,Data!$D:$D,Analysis!$K66,Data!$E:$E,Analysis!O$32,Data!$A:$A,Analysis!$K$32))</f>
        <v/>
      </c>
      <c r="Q66" s="70" t="str">
        <f>IF(K66="","",SUMIFS(Data!$I:$I,Data!$D:$D,Analysis!$K66,Data!$E:$E,Analysis!O$32,Data!$A:$A,Analysis!$K$32))</f>
        <v/>
      </c>
      <c r="R66" s="69" t="str">
        <f>IF(K66="","",SUMIFS(Data!$G:$G,Data!$D:$D,Analysis!$K66,Data!$E:$E,Analysis!R$32,Data!$A:$A,Analysis!$K$32))</f>
        <v/>
      </c>
      <c r="S66" s="70" t="str">
        <f>IF(K66="","",SUMIFS(Data!$H:$H,Data!$D:$D,Analysis!$K66,Data!$E:$E,Analysis!R$32,Data!$A:$A,Analysis!$K$32))</f>
        <v/>
      </c>
      <c r="T66" s="70" t="str">
        <f>IF(K66="","",SUMIFS(Data!$I:$I,Data!$D:$D,Analysis!$K66,Data!$E:$E,Analysis!R$32,Data!$A:$A,Analysis!$K$32))</f>
        <v/>
      </c>
      <c r="U66" s="69" t="str">
        <f>IF(K66="","",SUMIFS(Data!$G:$G,Data!$D:$D,Analysis!$K66,Data!$E:$E,Analysis!U$32,Data!$A:$A,Analysis!$K$32))</f>
        <v/>
      </c>
      <c r="V66" s="70" t="str">
        <f>IF(K66="","",SUMIFS(Data!$H:$H,Data!$D:$D,Analysis!$K66,Data!$E:$E,Analysis!U$32,Data!$A:$A,Analysis!$K$32))</f>
        <v/>
      </c>
      <c r="W66" s="70" t="str">
        <f>IF(K66="","",SUMIFS(Data!$I:$I,Data!$D:$D,Analysis!$K66,Data!$E:$E,Analysis!U$32,Data!$A:$A,Analysis!$K$32))</f>
        <v/>
      </c>
      <c r="X66" s="69" t="str">
        <f>IF(K66="","",SUMIFS(Data!$G:$G,Data!$D:$D,Analysis!$K66,Data!$E:$E,Analysis!X$32,Data!$A:$A,Analysis!$K$32))</f>
        <v/>
      </c>
      <c r="Y66" s="70" t="str">
        <f>IF(K66="","",SUMIFS(Data!$H:$H,Data!$D:$D,Analysis!$K66,Data!$E:$E,Analysis!X$32,Data!$A:$A,Analysis!$K$32))</f>
        <v/>
      </c>
      <c r="Z66" s="70" t="str">
        <f>IF(K66="","",SUMIFS(Data!$I:$I,Data!$D:$D,Analysis!$K66,Data!$E:$E,Analysis!X$32,Data!$A:$A,Analysis!$K$32))</f>
        <v/>
      </c>
      <c r="AA66" s="69" t="str">
        <f>IF(K66="","",SUMIFS(Data!$G:$G,Data!$D:$D,Analysis!$K66,Data!$E:$E,Analysis!AA$32,Data!$A:$A,Analysis!$K$32))</f>
        <v/>
      </c>
      <c r="AB66" s="70" t="str">
        <f>IF(K66="","",SUMIFS(Data!$H:$H,Data!$D:$D,Analysis!$K66,Data!$E:$E,Analysis!AA$32,Data!$A:$A,Analysis!$K$32))</f>
        <v/>
      </c>
      <c r="AC66" s="71" t="str">
        <f>IF(K66="","",SUMIFS(Data!$I:$I,Data!$D:$D,Analysis!$K66,Data!$E:$E,Analysis!AA$32,Data!$A:$A,Analysis!$K$32))</f>
        <v/>
      </c>
      <c r="AD66" s="25" t="str">
        <f t="shared" si="8"/>
        <v/>
      </c>
      <c r="AE66" s="11" t="str">
        <f t="shared" si="9"/>
        <v/>
      </c>
      <c r="AF66" s="26" t="str">
        <f t="shared" si="10"/>
        <v/>
      </c>
      <c r="AG66" s="72" t="str">
        <f t="shared" si="11"/>
        <v/>
      </c>
    </row>
    <row r="67" spans="10:33" x14ac:dyDescent="0.25">
      <c r="J67" t="str">
        <f>IF(ROWS(Analysis!$I$34:$I67)&lt;=$I$34,INDEX(Data!$D$2:$D$50000,_xlfn.AGGREGATE(15,3,(Data!$C$2:$C$50000=Analysis!$I$33)/(Data!$C$2:$C$50000=Analysis!$I$33)*(ROW(Data!$C$2:$C$50000)-ROW(Data!$C$1)),ROWS(Analysis!$I$34:$I67))),"")</f>
        <v>Ards</v>
      </c>
      <c r="K67" s="68" t="str">
        <f t="array" ref="K67">IF(ISERROR(IF(INDEX($J$34:$J$155,MATCH(0,COUNTIF($K$33:K66,$J$34:$J$155),0))&lt;&gt;0,INDEX($J$34:$J$155,MATCH(0,COUNTIF($K$33:K66,$J$34:$J$155),0)),"")),"",(IF(INDEX($J$34:$J$155,MATCH(0,COUNTIF($K$33:K66,$J$34:$J$155),0))&lt;&gt;0,INDEX($J$34:$J$155,MATCH(0,COUNTIF($K$33:K66,$J$34:$J$155),0)),"")))</f>
        <v/>
      </c>
      <c r="L67" s="69" t="str">
        <f>IF(K67="","",SUMIFS(Data!$G:$G,Data!$D:$D,Analysis!$K67,Data!$E:$E,Analysis!L$32,Data!$A:$A,Analysis!$K$32))</f>
        <v/>
      </c>
      <c r="M67" s="70" t="str">
        <f>IF(K67="","",SUMIFS(Data!$H:$H,Data!$D:$D,Analysis!$K67,Data!$E:$E,Analysis!L$32,Data!$A:$A,Analysis!$K$32))</f>
        <v/>
      </c>
      <c r="N67" s="70" t="str">
        <f>IF(K67="","",SUMIFS(Data!$I:$I,Data!$D:$D,Analysis!$K67,Data!$E:$E,Analysis!L$32,Data!$A:$A,Analysis!$K$32))</f>
        <v/>
      </c>
      <c r="O67" s="69" t="str">
        <f>IF(K67="","",SUMIFS(Data!$G:$G,Data!$D:$D,Analysis!$K67,Data!$E:$E,Analysis!O$32,Data!$A:$A,Analysis!$K$32))</f>
        <v/>
      </c>
      <c r="P67" s="70" t="str">
        <f>IF(K67="","",SUMIFS(Data!$H:$H,Data!$D:$D,Analysis!$K67,Data!$E:$E,Analysis!O$32,Data!$A:$A,Analysis!$K$32))</f>
        <v/>
      </c>
      <c r="Q67" s="70" t="str">
        <f>IF(K67="","",SUMIFS(Data!$I:$I,Data!$D:$D,Analysis!$K67,Data!$E:$E,Analysis!O$32,Data!$A:$A,Analysis!$K$32))</f>
        <v/>
      </c>
      <c r="R67" s="69" t="str">
        <f>IF(K67="","",SUMIFS(Data!$G:$G,Data!$D:$D,Analysis!$K67,Data!$E:$E,Analysis!R$32,Data!$A:$A,Analysis!$K$32))</f>
        <v/>
      </c>
      <c r="S67" s="70" t="str">
        <f>IF(K67="","",SUMIFS(Data!$H:$H,Data!$D:$D,Analysis!$K67,Data!$E:$E,Analysis!R$32,Data!$A:$A,Analysis!$K$32))</f>
        <v/>
      </c>
      <c r="T67" s="70" t="str">
        <f>IF(K67="","",SUMIFS(Data!$I:$I,Data!$D:$D,Analysis!$K67,Data!$E:$E,Analysis!R$32,Data!$A:$A,Analysis!$K$32))</f>
        <v/>
      </c>
      <c r="U67" s="69" t="str">
        <f>IF(K67="","",SUMIFS(Data!$G:$G,Data!$D:$D,Analysis!$K67,Data!$E:$E,Analysis!U$32,Data!$A:$A,Analysis!$K$32))</f>
        <v/>
      </c>
      <c r="V67" s="70" t="str">
        <f>IF(K67="","",SUMIFS(Data!$H:$H,Data!$D:$D,Analysis!$K67,Data!$E:$E,Analysis!U$32,Data!$A:$A,Analysis!$K$32))</f>
        <v/>
      </c>
      <c r="W67" s="70" t="str">
        <f>IF(K67="","",SUMIFS(Data!$I:$I,Data!$D:$D,Analysis!$K67,Data!$E:$E,Analysis!U$32,Data!$A:$A,Analysis!$K$32))</f>
        <v/>
      </c>
      <c r="X67" s="69" t="str">
        <f>IF(K67="","",SUMIFS(Data!$G:$G,Data!$D:$D,Analysis!$K67,Data!$E:$E,Analysis!X$32,Data!$A:$A,Analysis!$K$32))</f>
        <v/>
      </c>
      <c r="Y67" s="70" t="str">
        <f>IF(K67="","",SUMIFS(Data!$H:$H,Data!$D:$D,Analysis!$K67,Data!$E:$E,Analysis!X$32,Data!$A:$A,Analysis!$K$32))</f>
        <v/>
      </c>
      <c r="Z67" s="70" t="str">
        <f>IF(K67="","",SUMIFS(Data!$I:$I,Data!$D:$D,Analysis!$K67,Data!$E:$E,Analysis!X$32,Data!$A:$A,Analysis!$K$32))</f>
        <v/>
      </c>
      <c r="AA67" s="69" t="str">
        <f>IF(K67="","",SUMIFS(Data!$G:$G,Data!$D:$D,Analysis!$K67,Data!$E:$E,Analysis!AA$32,Data!$A:$A,Analysis!$K$32))</f>
        <v/>
      </c>
      <c r="AB67" s="70" t="str">
        <f>IF(K67="","",SUMIFS(Data!$H:$H,Data!$D:$D,Analysis!$K67,Data!$E:$E,Analysis!AA$32,Data!$A:$A,Analysis!$K$32))</f>
        <v/>
      </c>
      <c r="AC67" s="71" t="str">
        <f>IF(K67="","",SUMIFS(Data!$I:$I,Data!$D:$D,Analysis!$K67,Data!$E:$E,Analysis!AA$32,Data!$A:$A,Analysis!$K$32))</f>
        <v/>
      </c>
      <c r="AD67" s="25" t="str">
        <f t="shared" si="8"/>
        <v/>
      </c>
      <c r="AE67" s="11" t="str">
        <f t="shared" si="9"/>
        <v/>
      </c>
      <c r="AF67" s="26" t="str">
        <f t="shared" si="10"/>
        <v/>
      </c>
      <c r="AG67" s="72" t="str">
        <f t="shared" si="11"/>
        <v/>
      </c>
    </row>
    <row r="68" spans="10:33" x14ac:dyDescent="0.25">
      <c r="J68" t="str">
        <f>IF(ROWS(Analysis!$I$34:$I68)&lt;=$I$34,INDEX(Data!$D$2:$D$50000,_xlfn.AGGREGATE(15,3,(Data!$C$2:$C$50000=Analysis!$I$33)/(Data!$C$2:$C$50000=Analysis!$I$33)*(ROW(Data!$C$2:$C$50000)-ROW(Data!$C$1)),ROWS(Analysis!$I$34:$I68))),"")</f>
        <v>Ards</v>
      </c>
      <c r="K68" s="68" t="str">
        <f t="array" ref="K68">IF(ISERROR(IF(INDEX($J$34:$J$155,MATCH(0,COUNTIF($K$33:K67,$J$34:$J$155),0))&lt;&gt;0,INDEX($J$34:$J$155,MATCH(0,COUNTIF($K$33:K67,$J$34:$J$155),0)),"")),"",(IF(INDEX($J$34:$J$155,MATCH(0,COUNTIF($K$33:K67,$J$34:$J$155),0))&lt;&gt;0,INDEX($J$34:$J$155,MATCH(0,COUNTIF($K$33:K67,$J$34:$J$155),0)),"")))</f>
        <v/>
      </c>
      <c r="L68" s="69" t="str">
        <f>IF(K68="","",SUMIFS(Data!$G:$G,Data!$D:$D,Analysis!$K68,Data!$E:$E,Analysis!L$32,Data!$A:$A,Analysis!$K$32))</f>
        <v/>
      </c>
      <c r="M68" s="70" t="str">
        <f>IF(K68="","",SUMIFS(Data!$H:$H,Data!$D:$D,Analysis!$K68,Data!$E:$E,Analysis!L$32,Data!$A:$A,Analysis!$K$32))</f>
        <v/>
      </c>
      <c r="N68" s="70" t="str">
        <f>IF(K68="","",SUMIFS(Data!$I:$I,Data!$D:$D,Analysis!$K68,Data!$E:$E,Analysis!L$32,Data!$A:$A,Analysis!$K$32))</f>
        <v/>
      </c>
      <c r="O68" s="69" t="str">
        <f>IF(K68="","",SUMIFS(Data!$G:$G,Data!$D:$D,Analysis!$K68,Data!$E:$E,Analysis!O$32,Data!$A:$A,Analysis!$K$32))</f>
        <v/>
      </c>
      <c r="P68" s="70" t="str">
        <f>IF(K68="","",SUMIFS(Data!$H:$H,Data!$D:$D,Analysis!$K68,Data!$E:$E,Analysis!O$32,Data!$A:$A,Analysis!$K$32))</f>
        <v/>
      </c>
      <c r="Q68" s="70" t="str">
        <f>IF(K68="","",SUMIFS(Data!$I:$I,Data!$D:$D,Analysis!$K68,Data!$E:$E,Analysis!O$32,Data!$A:$A,Analysis!$K$32))</f>
        <v/>
      </c>
      <c r="R68" s="69" t="str">
        <f>IF(K68="","",SUMIFS(Data!$G:$G,Data!$D:$D,Analysis!$K68,Data!$E:$E,Analysis!R$32,Data!$A:$A,Analysis!$K$32))</f>
        <v/>
      </c>
      <c r="S68" s="70" t="str">
        <f>IF(K68="","",SUMIFS(Data!$H:$H,Data!$D:$D,Analysis!$K68,Data!$E:$E,Analysis!R$32,Data!$A:$A,Analysis!$K$32))</f>
        <v/>
      </c>
      <c r="T68" s="70" t="str">
        <f>IF(K68="","",SUMIFS(Data!$I:$I,Data!$D:$D,Analysis!$K68,Data!$E:$E,Analysis!R$32,Data!$A:$A,Analysis!$K$32))</f>
        <v/>
      </c>
      <c r="U68" s="69" t="str">
        <f>IF(K68="","",SUMIFS(Data!$G:$G,Data!$D:$D,Analysis!$K68,Data!$E:$E,Analysis!U$32,Data!$A:$A,Analysis!$K$32))</f>
        <v/>
      </c>
      <c r="V68" s="70" t="str">
        <f>IF(K68="","",SUMIFS(Data!$H:$H,Data!$D:$D,Analysis!$K68,Data!$E:$E,Analysis!U$32,Data!$A:$A,Analysis!$K$32))</f>
        <v/>
      </c>
      <c r="W68" s="70" t="str">
        <f>IF(K68="","",SUMIFS(Data!$I:$I,Data!$D:$D,Analysis!$K68,Data!$E:$E,Analysis!U$32,Data!$A:$A,Analysis!$K$32))</f>
        <v/>
      </c>
      <c r="X68" s="69" t="str">
        <f>IF(K68="","",SUMIFS(Data!$G:$G,Data!$D:$D,Analysis!$K68,Data!$E:$E,Analysis!X$32,Data!$A:$A,Analysis!$K$32))</f>
        <v/>
      </c>
      <c r="Y68" s="70" t="str">
        <f>IF(K68="","",SUMIFS(Data!$H:$H,Data!$D:$D,Analysis!$K68,Data!$E:$E,Analysis!X$32,Data!$A:$A,Analysis!$K$32))</f>
        <v/>
      </c>
      <c r="Z68" s="70" t="str">
        <f>IF(K68="","",SUMIFS(Data!$I:$I,Data!$D:$D,Analysis!$K68,Data!$E:$E,Analysis!X$32,Data!$A:$A,Analysis!$K$32))</f>
        <v/>
      </c>
      <c r="AA68" s="69" t="str">
        <f>IF(K68="","",SUMIFS(Data!$G:$G,Data!$D:$D,Analysis!$K68,Data!$E:$E,Analysis!AA$32,Data!$A:$A,Analysis!$K$32))</f>
        <v/>
      </c>
      <c r="AB68" s="70" t="str">
        <f>IF(K68="","",SUMIFS(Data!$H:$H,Data!$D:$D,Analysis!$K68,Data!$E:$E,Analysis!AA$32,Data!$A:$A,Analysis!$K$32))</f>
        <v/>
      </c>
      <c r="AC68" s="71" t="str">
        <f>IF(K68="","",SUMIFS(Data!$I:$I,Data!$D:$D,Analysis!$K68,Data!$E:$E,Analysis!AA$32,Data!$A:$A,Analysis!$K$32))</f>
        <v/>
      </c>
      <c r="AD68" s="25" t="str">
        <f t="shared" si="8"/>
        <v/>
      </c>
      <c r="AE68" s="11" t="str">
        <f t="shared" si="9"/>
        <v/>
      </c>
      <c r="AF68" s="26" t="str">
        <f t="shared" si="10"/>
        <v/>
      </c>
      <c r="AG68" s="72" t="str">
        <f t="shared" si="11"/>
        <v/>
      </c>
    </row>
    <row r="69" spans="10:33" x14ac:dyDescent="0.25">
      <c r="J69" t="str">
        <f>IF(ROWS(Analysis!$I$34:$I69)&lt;=$I$34,INDEX(Data!$D$2:$D$50000,_xlfn.AGGREGATE(15,3,(Data!$C$2:$C$50000=Analysis!$I$33)/(Data!$C$2:$C$50000=Analysis!$I$33)*(ROW(Data!$C$2:$C$50000)-ROW(Data!$C$1)),ROWS(Analysis!$I$34:$I69))),"")</f>
        <v>Ards</v>
      </c>
      <c r="K69" s="68" t="str">
        <f t="array" ref="K69">IF(ISERROR(IF(INDEX($J$34:$J$155,MATCH(0,COUNTIF($K$33:K68,$J$34:$J$155),0))&lt;&gt;0,INDEX($J$34:$J$155,MATCH(0,COUNTIF($K$33:K68,$J$34:$J$155),0)),"")),"",(IF(INDEX($J$34:$J$155,MATCH(0,COUNTIF($K$33:K68,$J$34:$J$155),0))&lt;&gt;0,INDEX($J$34:$J$155,MATCH(0,COUNTIF($K$33:K68,$J$34:$J$155),0)),"")))</f>
        <v/>
      </c>
      <c r="L69" s="69" t="str">
        <f>IF(K69="","",SUMIFS(Data!$G:$G,Data!$D:$D,Analysis!$K69,Data!$E:$E,Analysis!L$32,Data!$A:$A,Analysis!$K$32))</f>
        <v/>
      </c>
      <c r="M69" s="70" t="str">
        <f>IF(K69="","",SUMIFS(Data!$H:$H,Data!$D:$D,Analysis!$K69,Data!$E:$E,Analysis!L$32,Data!$A:$A,Analysis!$K$32))</f>
        <v/>
      </c>
      <c r="N69" s="70" t="str">
        <f>IF(K69="","",SUMIFS(Data!$I:$I,Data!$D:$D,Analysis!$K69,Data!$E:$E,Analysis!L$32,Data!$A:$A,Analysis!$K$32))</f>
        <v/>
      </c>
      <c r="O69" s="69" t="str">
        <f>IF(K69="","",SUMIFS(Data!$G:$G,Data!$D:$D,Analysis!$K69,Data!$E:$E,Analysis!O$32,Data!$A:$A,Analysis!$K$32))</f>
        <v/>
      </c>
      <c r="P69" s="70" t="str">
        <f>IF(K69="","",SUMIFS(Data!$H:$H,Data!$D:$D,Analysis!$K69,Data!$E:$E,Analysis!O$32,Data!$A:$A,Analysis!$K$32))</f>
        <v/>
      </c>
      <c r="Q69" s="70" t="str">
        <f>IF(K69="","",SUMIFS(Data!$I:$I,Data!$D:$D,Analysis!$K69,Data!$E:$E,Analysis!O$32,Data!$A:$A,Analysis!$K$32))</f>
        <v/>
      </c>
      <c r="R69" s="69" t="str">
        <f>IF(K69="","",SUMIFS(Data!$G:$G,Data!$D:$D,Analysis!$K69,Data!$E:$E,Analysis!R$32,Data!$A:$A,Analysis!$K$32))</f>
        <v/>
      </c>
      <c r="S69" s="70" t="str">
        <f>IF(K69="","",SUMIFS(Data!$H:$H,Data!$D:$D,Analysis!$K69,Data!$E:$E,Analysis!R$32,Data!$A:$A,Analysis!$K$32))</f>
        <v/>
      </c>
      <c r="T69" s="70" t="str">
        <f>IF(K69="","",SUMIFS(Data!$I:$I,Data!$D:$D,Analysis!$K69,Data!$E:$E,Analysis!R$32,Data!$A:$A,Analysis!$K$32))</f>
        <v/>
      </c>
      <c r="U69" s="69" t="str">
        <f>IF(K69="","",SUMIFS(Data!$G:$G,Data!$D:$D,Analysis!$K69,Data!$E:$E,Analysis!U$32,Data!$A:$A,Analysis!$K$32))</f>
        <v/>
      </c>
      <c r="V69" s="70" t="str">
        <f>IF(K69="","",SUMIFS(Data!$H:$H,Data!$D:$D,Analysis!$K69,Data!$E:$E,Analysis!U$32,Data!$A:$A,Analysis!$K$32))</f>
        <v/>
      </c>
      <c r="W69" s="70" t="str">
        <f>IF(K69="","",SUMIFS(Data!$I:$I,Data!$D:$D,Analysis!$K69,Data!$E:$E,Analysis!U$32,Data!$A:$A,Analysis!$K$32))</f>
        <v/>
      </c>
      <c r="X69" s="69" t="str">
        <f>IF(K69="","",SUMIFS(Data!$G:$G,Data!$D:$D,Analysis!$K69,Data!$E:$E,Analysis!X$32,Data!$A:$A,Analysis!$K$32))</f>
        <v/>
      </c>
      <c r="Y69" s="70" t="str">
        <f>IF(K69="","",SUMIFS(Data!$H:$H,Data!$D:$D,Analysis!$K69,Data!$E:$E,Analysis!X$32,Data!$A:$A,Analysis!$K$32))</f>
        <v/>
      </c>
      <c r="Z69" s="70" t="str">
        <f>IF(K69="","",SUMIFS(Data!$I:$I,Data!$D:$D,Analysis!$K69,Data!$E:$E,Analysis!X$32,Data!$A:$A,Analysis!$K$32))</f>
        <v/>
      </c>
      <c r="AA69" s="69" t="str">
        <f>IF(K69="","",SUMIFS(Data!$G:$G,Data!$D:$D,Analysis!$K69,Data!$E:$E,Analysis!AA$32,Data!$A:$A,Analysis!$K$32))</f>
        <v/>
      </c>
      <c r="AB69" s="70" t="str">
        <f>IF(K69="","",SUMIFS(Data!$H:$H,Data!$D:$D,Analysis!$K69,Data!$E:$E,Analysis!AA$32,Data!$A:$A,Analysis!$K$32))</f>
        <v/>
      </c>
      <c r="AC69" s="71" t="str">
        <f>IF(K69="","",SUMIFS(Data!$I:$I,Data!$D:$D,Analysis!$K69,Data!$E:$E,Analysis!AA$32,Data!$A:$A,Analysis!$K$32))</f>
        <v/>
      </c>
      <c r="AD69" s="25" t="str">
        <f t="shared" si="8"/>
        <v/>
      </c>
      <c r="AE69" s="11" t="str">
        <f t="shared" si="9"/>
        <v/>
      </c>
      <c r="AF69" s="26" t="str">
        <f t="shared" si="10"/>
        <v/>
      </c>
      <c r="AG69" s="72" t="str">
        <f t="shared" si="11"/>
        <v/>
      </c>
    </row>
    <row r="70" spans="10:33" x14ac:dyDescent="0.25">
      <c r="J70" t="str">
        <f>IF(ROWS(Analysis!$I$34:$I70)&lt;=$I$34,INDEX(Data!$D$2:$D$50000,_xlfn.AGGREGATE(15,3,(Data!$C$2:$C$50000=Analysis!$I$33)/(Data!$C$2:$C$50000=Analysis!$I$33)*(ROW(Data!$C$2:$C$50000)-ROW(Data!$C$1)),ROWS(Analysis!$I$34:$I70))),"")</f>
        <v>Ards</v>
      </c>
      <c r="K70" s="68" t="str">
        <f t="array" ref="K70">IF(ISERROR(IF(INDEX($J$34:$J$155,MATCH(0,COUNTIF($K$33:K69,$J$34:$J$155),0))&lt;&gt;0,INDEX($J$34:$J$155,MATCH(0,COUNTIF($K$33:K69,$J$34:$J$155),0)),"")),"",(IF(INDEX($J$34:$J$155,MATCH(0,COUNTIF($K$33:K69,$J$34:$J$155),0))&lt;&gt;0,INDEX($J$34:$J$155,MATCH(0,COUNTIF($K$33:K69,$J$34:$J$155),0)),"")))</f>
        <v/>
      </c>
      <c r="L70" s="69" t="str">
        <f>IF(K70="","",SUMIFS(Data!$G:$G,Data!$D:$D,Analysis!$K70,Data!$E:$E,Analysis!L$32,Data!$A:$A,Analysis!$K$32))</f>
        <v/>
      </c>
      <c r="M70" s="70" t="str">
        <f>IF(K70="","",SUMIFS(Data!$H:$H,Data!$D:$D,Analysis!$K70,Data!$E:$E,Analysis!L$32,Data!$A:$A,Analysis!$K$32))</f>
        <v/>
      </c>
      <c r="N70" s="70" t="str">
        <f>IF(K70="","",SUMIFS(Data!$I:$I,Data!$D:$D,Analysis!$K70,Data!$E:$E,Analysis!L$32,Data!$A:$A,Analysis!$K$32))</f>
        <v/>
      </c>
      <c r="O70" s="69" t="str">
        <f>IF(K70="","",SUMIFS(Data!$G:$G,Data!$D:$D,Analysis!$K70,Data!$E:$E,Analysis!O$32,Data!$A:$A,Analysis!$K$32))</f>
        <v/>
      </c>
      <c r="P70" s="70" t="str">
        <f>IF(K70="","",SUMIFS(Data!$H:$H,Data!$D:$D,Analysis!$K70,Data!$E:$E,Analysis!O$32,Data!$A:$A,Analysis!$K$32))</f>
        <v/>
      </c>
      <c r="Q70" s="70" t="str">
        <f>IF(K70="","",SUMIFS(Data!$I:$I,Data!$D:$D,Analysis!$K70,Data!$E:$E,Analysis!O$32,Data!$A:$A,Analysis!$K$32))</f>
        <v/>
      </c>
      <c r="R70" s="69" t="str">
        <f>IF(K70="","",SUMIFS(Data!$G:$G,Data!$D:$D,Analysis!$K70,Data!$E:$E,Analysis!R$32,Data!$A:$A,Analysis!$K$32))</f>
        <v/>
      </c>
      <c r="S70" s="70" t="str">
        <f>IF(K70="","",SUMIFS(Data!$H:$H,Data!$D:$D,Analysis!$K70,Data!$E:$E,Analysis!R$32,Data!$A:$A,Analysis!$K$32))</f>
        <v/>
      </c>
      <c r="T70" s="70" t="str">
        <f>IF(K70="","",SUMIFS(Data!$I:$I,Data!$D:$D,Analysis!$K70,Data!$E:$E,Analysis!R$32,Data!$A:$A,Analysis!$K$32))</f>
        <v/>
      </c>
      <c r="U70" s="69" t="str">
        <f>IF(K70="","",SUMIFS(Data!$G:$G,Data!$D:$D,Analysis!$K70,Data!$E:$E,Analysis!U$32,Data!$A:$A,Analysis!$K$32))</f>
        <v/>
      </c>
      <c r="V70" s="70" t="str">
        <f>IF(K70="","",SUMIFS(Data!$H:$H,Data!$D:$D,Analysis!$K70,Data!$E:$E,Analysis!U$32,Data!$A:$A,Analysis!$K$32))</f>
        <v/>
      </c>
      <c r="W70" s="70" t="str">
        <f>IF(K70="","",SUMIFS(Data!$I:$I,Data!$D:$D,Analysis!$K70,Data!$E:$E,Analysis!U$32,Data!$A:$A,Analysis!$K$32))</f>
        <v/>
      </c>
      <c r="X70" s="69" t="str">
        <f>IF(K70="","",SUMIFS(Data!$G:$G,Data!$D:$D,Analysis!$K70,Data!$E:$E,Analysis!X$32,Data!$A:$A,Analysis!$K$32))</f>
        <v/>
      </c>
      <c r="Y70" s="70" t="str">
        <f>IF(K70="","",SUMIFS(Data!$H:$H,Data!$D:$D,Analysis!$K70,Data!$E:$E,Analysis!X$32,Data!$A:$A,Analysis!$K$32))</f>
        <v/>
      </c>
      <c r="Z70" s="70" t="str">
        <f>IF(K70="","",SUMIFS(Data!$I:$I,Data!$D:$D,Analysis!$K70,Data!$E:$E,Analysis!X$32,Data!$A:$A,Analysis!$K$32))</f>
        <v/>
      </c>
      <c r="AA70" s="69" t="str">
        <f>IF(K70="","",SUMIFS(Data!$G:$G,Data!$D:$D,Analysis!$K70,Data!$E:$E,Analysis!AA$32,Data!$A:$A,Analysis!$K$32))</f>
        <v/>
      </c>
      <c r="AB70" s="70" t="str">
        <f>IF(K70="","",SUMIFS(Data!$H:$H,Data!$D:$D,Analysis!$K70,Data!$E:$E,Analysis!AA$32,Data!$A:$A,Analysis!$K$32))</f>
        <v/>
      </c>
      <c r="AC70" s="71" t="str">
        <f>IF(K70="","",SUMIFS(Data!$I:$I,Data!$D:$D,Analysis!$K70,Data!$E:$E,Analysis!AA$32,Data!$A:$A,Analysis!$K$32))</f>
        <v/>
      </c>
      <c r="AD70" s="25" t="str">
        <f t="shared" si="8"/>
        <v/>
      </c>
      <c r="AE70" s="11" t="str">
        <f t="shared" si="9"/>
        <v/>
      </c>
      <c r="AF70" s="26" t="str">
        <f t="shared" si="10"/>
        <v/>
      </c>
      <c r="AG70" s="72" t="str">
        <f t="shared" si="11"/>
        <v/>
      </c>
    </row>
    <row r="71" spans="10:33" x14ac:dyDescent="0.25">
      <c r="J71" t="str">
        <f>IF(ROWS(Analysis!$I$34:$I71)&lt;=$I$34,INDEX(Data!$D$2:$D$50000,_xlfn.AGGREGATE(15,3,(Data!$C$2:$C$50000=Analysis!$I$33)/(Data!$C$2:$C$50000=Analysis!$I$33)*(ROW(Data!$C$2:$C$50000)-ROW(Data!$C$1)),ROWS(Analysis!$I$34:$I71))),"")</f>
        <v>Ballymena</v>
      </c>
      <c r="K71" s="68" t="str">
        <f t="array" ref="K71">IF(ISERROR(IF(INDEX($J$34:$J$155,MATCH(0,COUNTIF($K$33:K70,$J$34:$J$155),0))&lt;&gt;0,INDEX($J$34:$J$155,MATCH(0,COUNTIF($K$33:K70,$J$34:$J$155),0)),"")),"",(IF(INDEX($J$34:$J$155,MATCH(0,COUNTIF($K$33:K70,$J$34:$J$155),0))&lt;&gt;0,INDEX($J$34:$J$155,MATCH(0,COUNTIF($K$33:K70,$J$34:$J$155),0)),"")))</f>
        <v/>
      </c>
      <c r="L71" s="69" t="str">
        <f>IF(K71="","",SUMIFS(Data!$G:$G,Data!$D:$D,Analysis!$K71,Data!$E:$E,Analysis!L$32,Data!$A:$A,Analysis!$K$32))</f>
        <v/>
      </c>
      <c r="M71" s="70" t="str">
        <f>IF(K71="","",SUMIFS(Data!$H:$H,Data!$D:$D,Analysis!$K71,Data!$E:$E,Analysis!L$32,Data!$A:$A,Analysis!$K$32))</f>
        <v/>
      </c>
      <c r="N71" s="70" t="str">
        <f>IF(K71="","",SUMIFS(Data!$I:$I,Data!$D:$D,Analysis!$K71,Data!$E:$E,Analysis!L$32,Data!$A:$A,Analysis!$K$32))</f>
        <v/>
      </c>
      <c r="O71" s="69" t="str">
        <f>IF(K71="","",SUMIFS(Data!$G:$G,Data!$D:$D,Analysis!$K71,Data!$E:$E,Analysis!O$32,Data!$A:$A,Analysis!$K$32))</f>
        <v/>
      </c>
      <c r="P71" s="70" t="str">
        <f>IF(K71="","",SUMIFS(Data!$H:$H,Data!$D:$D,Analysis!$K71,Data!$E:$E,Analysis!O$32,Data!$A:$A,Analysis!$K$32))</f>
        <v/>
      </c>
      <c r="Q71" s="70" t="str">
        <f>IF(K71="","",SUMIFS(Data!$I:$I,Data!$D:$D,Analysis!$K71,Data!$E:$E,Analysis!O$32,Data!$A:$A,Analysis!$K$32))</f>
        <v/>
      </c>
      <c r="R71" s="69" t="str">
        <f>IF(K71="","",SUMIFS(Data!$G:$G,Data!$D:$D,Analysis!$K71,Data!$E:$E,Analysis!R$32,Data!$A:$A,Analysis!$K$32))</f>
        <v/>
      </c>
      <c r="S71" s="70" t="str">
        <f>IF(K71="","",SUMIFS(Data!$H:$H,Data!$D:$D,Analysis!$K71,Data!$E:$E,Analysis!R$32,Data!$A:$A,Analysis!$K$32))</f>
        <v/>
      </c>
      <c r="T71" s="70" t="str">
        <f>IF(K71="","",SUMIFS(Data!$I:$I,Data!$D:$D,Analysis!$K71,Data!$E:$E,Analysis!R$32,Data!$A:$A,Analysis!$K$32))</f>
        <v/>
      </c>
      <c r="U71" s="69" t="str">
        <f>IF(K71="","",SUMIFS(Data!$G:$G,Data!$D:$D,Analysis!$K71,Data!$E:$E,Analysis!U$32,Data!$A:$A,Analysis!$K$32))</f>
        <v/>
      </c>
      <c r="V71" s="70" t="str">
        <f>IF(K71="","",SUMIFS(Data!$H:$H,Data!$D:$D,Analysis!$K71,Data!$E:$E,Analysis!U$32,Data!$A:$A,Analysis!$K$32))</f>
        <v/>
      </c>
      <c r="W71" s="70" t="str">
        <f>IF(K71="","",SUMIFS(Data!$I:$I,Data!$D:$D,Analysis!$K71,Data!$E:$E,Analysis!U$32,Data!$A:$A,Analysis!$K$32))</f>
        <v/>
      </c>
      <c r="X71" s="69" t="str">
        <f>IF(K71="","",SUMIFS(Data!$G:$G,Data!$D:$D,Analysis!$K71,Data!$E:$E,Analysis!X$32,Data!$A:$A,Analysis!$K$32))</f>
        <v/>
      </c>
      <c r="Y71" s="70" t="str">
        <f>IF(K71="","",SUMIFS(Data!$H:$H,Data!$D:$D,Analysis!$K71,Data!$E:$E,Analysis!X$32,Data!$A:$A,Analysis!$K$32))</f>
        <v/>
      </c>
      <c r="Z71" s="70" t="str">
        <f>IF(K71="","",SUMIFS(Data!$I:$I,Data!$D:$D,Analysis!$K71,Data!$E:$E,Analysis!X$32,Data!$A:$A,Analysis!$K$32))</f>
        <v/>
      </c>
      <c r="AA71" s="69" t="str">
        <f>IF(K71="","",SUMIFS(Data!$G:$G,Data!$D:$D,Analysis!$K71,Data!$E:$E,Analysis!AA$32,Data!$A:$A,Analysis!$K$32))</f>
        <v/>
      </c>
      <c r="AB71" s="70" t="str">
        <f>IF(K71="","",SUMIFS(Data!$H:$H,Data!$D:$D,Analysis!$K71,Data!$E:$E,Analysis!AA$32,Data!$A:$A,Analysis!$K$32))</f>
        <v/>
      </c>
      <c r="AC71" s="71" t="str">
        <f>IF(K71="","",SUMIFS(Data!$I:$I,Data!$D:$D,Analysis!$K71,Data!$E:$E,Analysis!AA$32,Data!$A:$A,Analysis!$K$32))</f>
        <v/>
      </c>
      <c r="AD71" s="25" t="str">
        <f t="shared" si="8"/>
        <v/>
      </c>
      <c r="AE71" s="11" t="str">
        <f t="shared" si="9"/>
        <v/>
      </c>
      <c r="AF71" s="26" t="str">
        <f t="shared" si="10"/>
        <v/>
      </c>
      <c r="AG71" s="72" t="str">
        <f t="shared" si="11"/>
        <v/>
      </c>
    </row>
    <row r="72" spans="10:33" x14ac:dyDescent="0.25">
      <c r="J72" t="str">
        <f>IF(ROWS(Analysis!$I$34:$I72)&lt;=$I$34,INDEX(Data!$D$2:$D$50000,_xlfn.AGGREGATE(15,3,(Data!$C$2:$C$50000=Analysis!$I$33)/(Data!$C$2:$C$50000=Analysis!$I$33)*(ROW(Data!$C$2:$C$50000)-ROW(Data!$C$1)),ROWS(Analysis!$I$34:$I72))),"")</f>
        <v>Antrim</v>
      </c>
      <c r="K72" s="68" t="str">
        <f t="array" ref="K72">IF(ISERROR(IF(INDEX($J$34:$J$155,MATCH(0,COUNTIF($K$33:K71,$J$34:$J$155),0))&lt;&gt;0,INDEX($J$34:$J$155,MATCH(0,COUNTIF($K$33:K71,$J$34:$J$155),0)),"")),"",(IF(INDEX($J$34:$J$155,MATCH(0,COUNTIF($K$33:K71,$J$34:$J$155),0))&lt;&gt;0,INDEX($J$34:$J$155,MATCH(0,COUNTIF($K$33:K71,$J$34:$J$155),0)),"")))</f>
        <v/>
      </c>
      <c r="L72" s="69" t="str">
        <f>IF(K72="","",SUMIFS(Data!$G:$G,Data!$D:$D,Analysis!$K72,Data!$E:$E,Analysis!L$32,Data!$A:$A,Analysis!$K$32))</f>
        <v/>
      </c>
      <c r="M72" s="70" t="str">
        <f>IF(K72="","",SUMIFS(Data!$H:$H,Data!$D:$D,Analysis!$K72,Data!$E:$E,Analysis!L$32,Data!$A:$A,Analysis!$K$32))</f>
        <v/>
      </c>
      <c r="N72" s="70" t="str">
        <f>IF(K72="","",SUMIFS(Data!$I:$I,Data!$D:$D,Analysis!$K72,Data!$E:$E,Analysis!L$32,Data!$A:$A,Analysis!$K$32))</f>
        <v/>
      </c>
      <c r="O72" s="69" t="str">
        <f>IF(K72="","",SUMIFS(Data!$G:$G,Data!$D:$D,Analysis!$K72,Data!$E:$E,Analysis!O$32,Data!$A:$A,Analysis!$K$32))</f>
        <v/>
      </c>
      <c r="P72" s="70" t="str">
        <f>IF(K72="","",SUMIFS(Data!$H:$H,Data!$D:$D,Analysis!$K72,Data!$E:$E,Analysis!O$32,Data!$A:$A,Analysis!$K$32))</f>
        <v/>
      </c>
      <c r="Q72" s="70" t="str">
        <f>IF(K72="","",SUMIFS(Data!$I:$I,Data!$D:$D,Analysis!$K72,Data!$E:$E,Analysis!O$32,Data!$A:$A,Analysis!$K$32))</f>
        <v/>
      </c>
      <c r="R72" s="69" t="str">
        <f>IF(K72="","",SUMIFS(Data!$G:$G,Data!$D:$D,Analysis!$K72,Data!$E:$E,Analysis!R$32,Data!$A:$A,Analysis!$K$32))</f>
        <v/>
      </c>
      <c r="S72" s="70" t="str">
        <f>IF(K72="","",SUMIFS(Data!$H:$H,Data!$D:$D,Analysis!$K72,Data!$E:$E,Analysis!R$32,Data!$A:$A,Analysis!$K$32))</f>
        <v/>
      </c>
      <c r="T72" s="70" t="str">
        <f>IF(K72="","",SUMIFS(Data!$I:$I,Data!$D:$D,Analysis!$K72,Data!$E:$E,Analysis!R$32,Data!$A:$A,Analysis!$K$32))</f>
        <v/>
      </c>
      <c r="U72" s="69" t="str">
        <f>IF(K72="","",SUMIFS(Data!$G:$G,Data!$D:$D,Analysis!$K72,Data!$E:$E,Analysis!U$32,Data!$A:$A,Analysis!$K$32))</f>
        <v/>
      </c>
      <c r="V72" s="70" t="str">
        <f>IF(K72="","",SUMIFS(Data!$H:$H,Data!$D:$D,Analysis!$K72,Data!$E:$E,Analysis!U$32,Data!$A:$A,Analysis!$K$32))</f>
        <v/>
      </c>
      <c r="W72" s="70" t="str">
        <f>IF(K72="","",SUMIFS(Data!$I:$I,Data!$D:$D,Analysis!$K72,Data!$E:$E,Analysis!U$32,Data!$A:$A,Analysis!$K$32))</f>
        <v/>
      </c>
      <c r="X72" s="69" t="str">
        <f>IF(K72="","",SUMIFS(Data!$G:$G,Data!$D:$D,Analysis!$K72,Data!$E:$E,Analysis!X$32,Data!$A:$A,Analysis!$K$32))</f>
        <v/>
      </c>
      <c r="Y72" s="70" t="str">
        <f>IF(K72="","",SUMIFS(Data!$H:$H,Data!$D:$D,Analysis!$K72,Data!$E:$E,Analysis!X$32,Data!$A:$A,Analysis!$K$32))</f>
        <v/>
      </c>
      <c r="Z72" s="70" t="str">
        <f>IF(K72="","",SUMIFS(Data!$I:$I,Data!$D:$D,Analysis!$K72,Data!$E:$E,Analysis!X$32,Data!$A:$A,Analysis!$K$32))</f>
        <v/>
      </c>
      <c r="AA72" s="69" t="str">
        <f>IF(K72="","",SUMIFS(Data!$G:$G,Data!$D:$D,Analysis!$K72,Data!$E:$E,Analysis!AA$32,Data!$A:$A,Analysis!$K$32))</f>
        <v/>
      </c>
      <c r="AB72" s="70" t="str">
        <f>IF(K72="","",SUMIFS(Data!$H:$H,Data!$D:$D,Analysis!$K72,Data!$E:$E,Analysis!AA$32,Data!$A:$A,Analysis!$K$32))</f>
        <v/>
      </c>
      <c r="AC72" s="71" t="str">
        <f>IF(K72="","",SUMIFS(Data!$I:$I,Data!$D:$D,Analysis!$K72,Data!$E:$E,Analysis!AA$32,Data!$A:$A,Analysis!$K$32))</f>
        <v/>
      </c>
      <c r="AD72" s="25" t="str">
        <f t="shared" si="8"/>
        <v/>
      </c>
      <c r="AE72" s="11" t="str">
        <f t="shared" si="9"/>
        <v/>
      </c>
      <c r="AF72" s="26" t="str">
        <f t="shared" si="10"/>
        <v/>
      </c>
      <c r="AG72" s="72" t="str">
        <f t="shared" si="11"/>
        <v/>
      </c>
    </row>
    <row r="73" spans="10:33" x14ac:dyDescent="0.25">
      <c r="J73" t="str">
        <f>IF(ROWS(Analysis!$I$34:$I73)&lt;=$I$34,INDEX(Data!$D$2:$D$50000,_xlfn.AGGREGATE(15,3,(Data!$C$2:$C$50000=Analysis!$I$33)/(Data!$C$2:$C$50000=Analysis!$I$33)*(ROW(Data!$C$2:$C$50000)-ROW(Data!$C$1)),ROWS(Analysis!$I$34:$I73))),"")</f>
        <v>Armagh</v>
      </c>
      <c r="K73" s="68" t="str">
        <f t="array" ref="K73">IF(ISERROR(IF(INDEX($J$34:$J$155,MATCH(0,COUNTIF($K$33:K72,$J$34:$J$155),0))&lt;&gt;0,INDEX($J$34:$J$155,MATCH(0,COUNTIF($K$33:K72,$J$34:$J$155),0)),"")),"",(IF(INDEX($J$34:$J$155,MATCH(0,COUNTIF($K$33:K72,$J$34:$J$155),0))&lt;&gt;0,INDEX($J$34:$J$155,MATCH(0,COUNTIF($K$33:K72,$J$34:$J$155),0)),"")))</f>
        <v/>
      </c>
      <c r="L73" s="69" t="str">
        <f>IF(K73="","",SUMIFS(Data!$G:$G,Data!$D:$D,Analysis!$K73,Data!$E:$E,Analysis!L$32,Data!$A:$A,Analysis!$K$32))</f>
        <v/>
      </c>
      <c r="M73" s="70" t="str">
        <f>IF(K73="","",SUMIFS(Data!$H:$H,Data!$D:$D,Analysis!$K73,Data!$E:$E,Analysis!L$32,Data!$A:$A,Analysis!$K$32))</f>
        <v/>
      </c>
      <c r="N73" s="70" t="str">
        <f>IF(K73="","",SUMIFS(Data!$I:$I,Data!$D:$D,Analysis!$K73,Data!$E:$E,Analysis!L$32,Data!$A:$A,Analysis!$K$32))</f>
        <v/>
      </c>
      <c r="O73" s="69" t="str">
        <f>IF(K73="","",SUMIFS(Data!$G:$G,Data!$D:$D,Analysis!$K73,Data!$E:$E,Analysis!O$32,Data!$A:$A,Analysis!$K$32))</f>
        <v/>
      </c>
      <c r="P73" s="70" t="str">
        <f>IF(K73="","",SUMIFS(Data!$H:$H,Data!$D:$D,Analysis!$K73,Data!$E:$E,Analysis!O$32,Data!$A:$A,Analysis!$K$32))</f>
        <v/>
      </c>
      <c r="Q73" s="70" t="str">
        <f>IF(K73="","",SUMIFS(Data!$I:$I,Data!$D:$D,Analysis!$K73,Data!$E:$E,Analysis!O$32,Data!$A:$A,Analysis!$K$32))</f>
        <v/>
      </c>
      <c r="R73" s="69" t="str">
        <f>IF(K73="","",SUMIFS(Data!$G:$G,Data!$D:$D,Analysis!$K73,Data!$E:$E,Analysis!R$32,Data!$A:$A,Analysis!$K$32))</f>
        <v/>
      </c>
      <c r="S73" s="70" t="str">
        <f>IF(K73="","",SUMIFS(Data!$H:$H,Data!$D:$D,Analysis!$K73,Data!$E:$E,Analysis!R$32,Data!$A:$A,Analysis!$K$32))</f>
        <v/>
      </c>
      <c r="T73" s="70" t="str">
        <f>IF(K73="","",SUMIFS(Data!$I:$I,Data!$D:$D,Analysis!$K73,Data!$E:$E,Analysis!R$32,Data!$A:$A,Analysis!$K$32))</f>
        <v/>
      </c>
      <c r="U73" s="69" t="str">
        <f>IF(K73="","",SUMIFS(Data!$G:$G,Data!$D:$D,Analysis!$K73,Data!$E:$E,Analysis!U$32,Data!$A:$A,Analysis!$K$32))</f>
        <v/>
      </c>
      <c r="V73" s="70" t="str">
        <f>IF(K73="","",SUMIFS(Data!$H:$H,Data!$D:$D,Analysis!$K73,Data!$E:$E,Analysis!U$32,Data!$A:$A,Analysis!$K$32))</f>
        <v/>
      </c>
      <c r="W73" s="70" t="str">
        <f>IF(K73="","",SUMIFS(Data!$I:$I,Data!$D:$D,Analysis!$K73,Data!$E:$E,Analysis!U$32,Data!$A:$A,Analysis!$K$32))</f>
        <v/>
      </c>
      <c r="X73" s="69" t="str">
        <f>IF(K73="","",SUMIFS(Data!$G:$G,Data!$D:$D,Analysis!$K73,Data!$E:$E,Analysis!X$32,Data!$A:$A,Analysis!$K$32))</f>
        <v/>
      </c>
      <c r="Y73" s="70" t="str">
        <f>IF(K73="","",SUMIFS(Data!$H:$H,Data!$D:$D,Analysis!$K73,Data!$E:$E,Analysis!X$32,Data!$A:$A,Analysis!$K$32))</f>
        <v/>
      </c>
      <c r="Z73" s="70" t="str">
        <f>IF(K73="","",SUMIFS(Data!$I:$I,Data!$D:$D,Analysis!$K73,Data!$E:$E,Analysis!X$32,Data!$A:$A,Analysis!$K$32))</f>
        <v/>
      </c>
      <c r="AA73" s="69" t="str">
        <f>IF(K73="","",SUMIFS(Data!$G:$G,Data!$D:$D,Analysis!$K73,Data!$E:$E,Analysis!AA$32,Data!$A:$A,Analysis!$K$32))</f>
        <v/>
      </c>
      <c r="AB73" s="70" t="str">
        <f>IF(K73="","",SUMIFS(Data!$H:$H,Data!$D:$D,Analysis!$K73,Data!$E:$E,Analysis!AA$32,Data!$A:$A,Analysis!$K$32))</f>
        <v/>
      </c>
      <c r="AC73" s="71" t="str">
        <f>IF(K73="","",SUMIFS(Data!$I:$I,Data!$D:$D,Analysis!$K73,Data!$E:$E,Analysis!AA$32,Data!$A:$A,Analysis!$K$32))</f>
        <v/>
      </c>
      <c r="AD73" s="25" t="str">
        <f t="shared" si="8"/>
        <v/>
      </c>
      <c r="AE73" s="11" t="str">
        <f t="shared" si="9"/>
        <v/>
      </c>
      <c r="AF73" s="26" t="str">
        <f t="shared" si="10"/>
        <v/>
      </c>
      <c r="AG73" s="72" t="str">
        <f t="shared" si="11"/>
        <v/>
      </c>
    </row>
    <row r="74" spans="10:33" x14ac:dyDescent="0.25">
      <c r="J74" t="str">
        <f>IF(ROWS(Analysis!$I$34:$I74)&lt;=$I$34,INDEX(Data!$D$2:$D$50000,_xlfn.AGGREGATE(15,3,(Data!$C$2:$C$50000=Analysis!$I$33)/(Data!$C$2:$C$50000=Analysis!$I$33)*(ROW(Data!$C$2:$C$50000)-ROW(Data!$C$1)),ROWS(Analysis!$I$34:$I74))),"")</f>
        <v>Banbridge</v>
      </c>
      <c r="K74" s="68" t="str">
        <f t="array" ref="K74">IF(ISERROR(IF(INDEX($J$34:$J$155,MATCH(0,COUNTIF($K$33:K73,$J$34:$J$155),0))&lt;&gt;0,INDEX($J$34:$J$155,MATCH(0,COUNTIF($K$33:K73,$J$34:$J$155),0)),"")),"",(IF(INDEX($J$34:$J$155,MATCH(0,COUNTIF($K$33:K73,$J$34:$J$155),0))&lt;&gt;0,INDEX($J$34:$J$155,MATCH(0,COUNTIF($K$33:K73,$J$34:$J$155),0)),"")))</f>
        <v/>
      </c>
      <c r="L74" s="69" t="str">
        <f>IF(K74="","",SUMIFS(Data!$G:$G,Data!$D:$D,Analysis!$K74,Data!$E:$E,Analysis!L$32,Data!$A:$A,Analysis!$K$32))</f>
        <v/>
      </c>
      <c r="M74" s="70" t="str">
        <f>IF(K74="","",SUMIFS(Data!$H:$H,Data!$D:$D,Analysis!$K74,Data!$E:$E,Analysis!L$32,Data!$A:$A,Analysis!$K$32))</f>
        <v/>
      </c>
      <c r="N74" s="70" t="str">
        <f>IF(K74="","",SUMIFS(Data!$I:$I,Data!$D:$D,Analysis!$K74,Data!$E:$E,Analysis!L$32,Data!$A:$A,Analysis!$K$32))</f>
        <v/>
      </c>
      <c r="O74" s="69" t="str">
        <f>IF(K74="","",SUMIFS(Data!$G:$G,Data!$D:$D,Analysis!$K74,Data!$E:$E,Analysis!O$32,Data!$A:$A,Analysis!$K$32))</f>
        <v/>
      </c>
      <c r="P74" s="70" t="str">
        <f>IF(K74="","",SUMIFS(Data!$H:$H,Data!$D:$D,Analysis!$K74,Data!$E:$E,Analysis!O$32,Data!$A:$A,Analysis!$K$32))</f>
        <v/>
      </c>
      <c r="Q74" s="70" t="str">
        <f>IF(K74="","",SUMIFS(Data!$I:$I,Data!$D:$D,Analysis!$K74,Data!$E:$E,Analysis!O$32,Data!$A:$A,Analysis!$K$32))</f>
        <v/>
      </c>
      <c r="R74" s="69" t="str">
        <f>IF(K74="","",SUMIFS(Data!$G:$G,Data!$D:$D,Analysis!$K74,Data!$E:$E,Analysis!R$32,Data!$A:$A,Analysis!$K$32))</f>
        <v/>
      </c>
      <c r="S74" s="70" t="str">
        <f>IF(K74="","",SUMIFS(Data!$H:$H,Data!$D:$D,Analysis!$K74,Data!$E:$E,Analysis!R$32,Data!$A:$A,Analysis!$K$32))</f>
        <v/>
      </c>
      <c r="T74" s="70" t="str">
        <f>IF(K74="","",SUMIFS(Data!$I:$I,Data!$D:$D,Analysis!$K74,Data!$E:$E,Analysis!R$32,Data!$A:$A,Analysis!$K$32))</f>
        <v/>
      </c>
      <c r="U74" s="69" t="str">
        <f>IF(K74="","",SUMIFS(Data!$G:$G,Data!$D:$D,Analysis!$K74,Data!$E:$E,Analysis!U$32,Data!$A:$A,Analysis!$K$32))</f>
        <v/>
      </c>
      <c r="V74" s="70" t="str">
        <f>IF(K74="","",SUMIFS(Data!$H:$H,Data!$D:$D,Analysis!$K74,Data!$E:$E,Analysis!U$32,Data!$A:$A,Analysis!$K$32))</f>
        <v/>
      </c>
      <c r="W74" s="70" t="str">
        <f>IF(K74="","",SUMIFS(Data!$I:$I,Data!$D:$D,Analysis!$K74,Data!$E:$E,Analysis!U$32,Data!$A:$A,Analysis!$K$32))</f>
        <v/>
      </c>
      <c r="X74" s="69" t="str">
        <f>IF(K74="","",SUMIFS(Data!$G:$G,Data!$D:$D,Analysis!$K74,Data!$E:$E,Analysis!X$32,Data!$A:$A,Analysis!$K$32))</f>
        <v/>
      </c>
      <c r="Y74" s="70" t="str">
        <f>IF(K74="","",SUMIFS(Data!$H:$H,Data!$D:$D,Analysis!$K74,Data!$E:$E,Analysis!X$32,Data!$A:$A,Analysis!$K$32))</f>
        <v/>
      </c>
      <c r="Z74" s="70" t="str">
        <f>IF(K74="","",SUMIFS(Data!$I:$I,Data!$D:$D,Analysis!$K74,Data!$E:$E,Analysis!X$32,Data!$A:$A,Analysis!$K$32))</f>
        <v/>
      </c>
      <c r="AA74" s="69" t="str">
        <f>IF(K74="","",SUMIFS(Data!$G:$G,Data!$D:$D,Analysis!$K74,Data!$E:$E,Analysis!AA$32,Data!$A:$A,Analysis!$K$32))</f>
        <v/>
      </c>
      <c r="AB74" s="70" t="str">
        <f>IF(K74="","",SUMIFS(Data!$H:$H,Data!$D:$D,Analysis!$K74,Data!$E:$E,Analysis!AA$32,Data!$A:$A,Analysis!$K$32))</f>
        <v/>
      </c>
      <c r="AC74" s="71" t="str">
        <f>IF(K74="","",SUMIFS(Data!$I:$I,Data!$D:$D,Analysis!$K74,Data!$E:$E,Analysis!AA$32,Data!$A:$A,Analysis!$K$32))</f>
        <v/>
      </c>
      <c r="AD74" s="25" t="str">
        <f t="shared" si="8"/>
        <v/>
      </c>
      <c r="AE74" s="11" t="str">
        <f t="shared" si="9"/>
        <v/>
      </c>
      <c r="AF74" s="26" t="str">
        <f t="shared" si="10"/>
        <v/>
      </c>
      <c r="AG74" s="72" t="str">
        <f t="shared" si="11"/>
        <v/>
      </c>
    </row>
    <row r="75" spans="10:33" x14ac:dyDescent="0.25">
      <c r="J75" t="str">
        <f>IF(ROWS(Analysis!$I$34:$I75)&lt;=$I$34,INDEX(Data!$D$2:$D$50000,_xlfn.AGGREGATE(15,3,(Data!$C$2:$C$50000=Analysis!$I$33)/(Data!$C$2:$C$50000=Analysis!$I$33)*(ROW(Data!$C$2:$C$50000)-ROW(Data!$C$1)),ROWS(Analysis!$I$34:$I75))),"")</f>
        <v>Banbridge</v>
      </c>
      <c r="K75" s="68" t="str">
        <f t="array" ref="K75">IF(ISERROR(IF(INDEX($J$34:$J$155,MATCH(0,COUNTIF($K$33:K74,$J$34:$J$155),0))&lt;&gt;0,INDEX($J$34:$J$155,MATCH(0,COUNTIF($K$33:K74,$J$34:$J$155),0)),"")),"",(IF(INDEX($J$34:$J$155,MATCH(0,COUNTIF($K$33:K74,$J$34:$J$155),0))&lt;&gt;0,INDEX($J$34:$J$155,MATCH(0,COUNTIF($K$33:K74,$J$34:$J$155),0)),"")))</f>
        <v/>
      </c>
      <c r="L75" s="69" t="str">
        <f>IF(K75="","",SUMIFS(Data!$G:$G,Data!$D:$D,Analysis!$K75,Data!$E:$E,Analysis!L$32,Data!$A:$A,Analysis!$K$32))</f>
        <v/>
      </c>
      <c r="M75" s="70" t="str">
        <f>IF(K75="","",SUMIFS(Data!$H:$H,Data!$D:$D,Analysis!$K75,Data!$E:$E,Analysis!L$32,Data!$A:$A,Analysis!$K$32))</f>
        <v/>
      </c>
      <c r="N75" s="70" t="str">
        <f>IF(K75="","",SUMIFS(Data!$I:$I,Data!$D:$D,Analysis!$K75,Data!$E:$E,Analysis!L$32,Data!$A:$A,Analysis!$K$32))</f>
        <v/>
      </c>
      <c r="O75" s="69" t="str">
        <f>IF(K75="","",SUMIFS(Data!$G:$G,Data!$D:$D,Analysis!$K75,Data!$E:$E,Analysis!O$32,Data!$A:$A,Analysis!$K$32))</f>
        <v/>
      </c>
      <c r="P75" s="70" t="str">
        <f>IF(K75="","",SUMIFS(Data!$H:$H,Data!$D:$D,Analysis!$K75,Data!$E:$E,Analysis!O$32,Data!$A:$A,Analysis!$K$32))</f>
        <v/>
      </c>
      <c r="Q75" s="70" t="str">
        <f>IF(K75="","",SUMIFS(Data!$I:$I,Data!$D:$D,Analysis!$K75,Data!$E:$E,Analysis!O$32,Data!$A:$A,Analysis!$K$32))</f>
        <v/>
      </c>
      <c r="R75" s="69" t="str">
        <f>IF(K75="","",SUMIFS(Data!$G:$G,Data!$D:$D,Analysis!$K75,Data!$E:$E,Analysis!R$32,Data!$A:$A,Analysis!$K$32))</f>
        <v/>
      </c>
      <c r="S75" s="70" t="str">
        <f>IF(K75="","",SUMIFS(Data!$H:$H,Data!$D:$D,Analysis!$K75,Data!$E:$E,Analysis!R$32,Data!$A:$A,Analysis!$K$32))</f>
        <v/>
      </c>
      <c r="T75" s="70" t="str">
        <f>IF(K75="","",SUMIFS(Data!$I:$I,Data!$D:$D,Analysis!$K75,Data!$E:$E,Analysis!R$32,Data!$A:$A,Analysis!$K$32))</f>
        <v/>
      </c>
      <c r="U75" s="69" t="str">
        <f>IF(K75="","",SUMIFS(Data!$G:$G,Data!$D:$D,Analysis!$K75,Data!$E:$E,Analysis!U$32,Data!$A:$A,Analysis!$K$32))</f>
        <v/>
      </c>
      <c r="V75" s="70" t="str">
        <f>IF(K75="","",SUMIFS(Data!$H:$H,Data!$D:$D,Analysis!$K75,Data!$E:$E,Analysis!U$32,Data!$A:$A,Analysis!$K$32))</f>
        <v/>
      </c>
      <c r="W75" s="70" t="str">
        <f>IF(K75="","",SUMIFS(Data!$I:$I,Data!$D:$D,Analysis!$K75,Data!$E:$E,Analysis!U$32,Data!$A:$A,Analysis!$K$32))</f>
        <v/>
      </c>
      <c r="X75" s="69" t="str">
        <f>IF(K75="","",SUMIFS(Data!$G:$G,Data!$D:$D,Analysis!$K75,Data!$E:$E,Analysis!X$32,Data!$A:$A,Analysis!$K$32))</f>
        <v/>
      </c>
      <c r="Y75" s="70" t="str">
        <f>IF(K75="","",SUMIFS(Data!$H:$H,Data!$D:$D,Analysis!$K75,Data!$E:$E,Analysis!X$32,Data!$A:$A,Analysis!$K$32))</f>
        <v/>
      </c>
      <c r="Z75" s="70" t="str">
        <f>IF(K75="","",SUMIFS(Data!$I:$I,Data!$D:$D,Analysis!$K75,Data!$E:$E,Analysis!X$32,Data!$A:$A,Analysis!$K$32))</f>
        <v/>
      </c>
      <c r="AA75" s="69" t="str">
        <f>IF(K75="","",SUMIFS(Data!$G:$G,Data!$D:$D,Analysis!$K75,Data!$E:$E,Analysis!AA$32,Data!$A:$A,Analysis!$K$32))</f>
        <v/>
      </c>
      <c r="AB75" s="70" t="str">
        <f>IF(K75="","",SUMIFS(Data!$H:$H,Data!$D:$D,Analysis!$K75,Data!$E:$E,Analysis!AA$32,Data!$A:$A,Analysis!$K$32))</f>
        <v/>
      </c>
      <c r="AC75" s="71" t="str">
        <f>IF(K75="","",SUMIFS(Data!$I:$I,Data!$D:$D,Analysis!$K75,Data!$E:$E,Analysis!AA$32,Data!$A:$A,Analysis!$K$32))</f>
        <v/>
      </c>
      <c r="AD75" s="25" t="str">
        <f t="shared" si="8"/>
        <v/>
      </c>
      <c r="AE75" s="11" t="str">
        <f t="shared" si="9"/>
        <v/>
      </c>
      <c r="AF75" s="26" t="str">
        <f t="shared" si="10"/>
        <v/>
      </c>
      <c r="AG75" s="72" t="str">
        <f t="shared" si="11"/>
        <v/>
      </c>
    </row>
    <row r="76" spans="10:33" x14ac:dyDescent="0.25">
      <c r="J76" t="str">
        <f>IF(ROWS(Analysis!$I$34:$I76)&lt;=$I$34,INDEX(Data!$D$2:$D$50000,_xlfn.AGGREGATE(15,3,(Data!$C$2:$C$50000=Analysis!$I$33)/(Data!$C$2:$C$50000=Analysis!$I$33)*(ROW(Data!$C$2:$C$50000)-ROW(Data!$C$1)),ROWS(Analysis!$I$34:$I76))),"")</f>
        <v>Antrim</v>
      </c>
      <c r="K76" s="68" t="str">
        <f t="array" ref="K76">IF(ISERROR(IF(INDEX($J$34:$J$155,MATCH(0,COUNTIF($K$33:K75,$J$34:$J$155),0))&lt;&gt;0,INDEX($J$34:$J$155,MATCH(0,COUNTIF($K$33:K75,$J$34:$J$155),0)),"")),"",(IF(INDEX($J$34:$J$155,MATCH(0,COUNTIF($K$33:K75,$J$34:$J$155),0))&lt;&gt;0,INDEX($J$34:$J$155,MATCH(0,COUNTIF($K$33:K75,$J$34:$J$155),0)),"")))</f>
        <v/>
      </c>
      <c r="L76" s="69" t="str">
        <f>IF(K76="","",SUMIFS(Data!$G:$G,Data!$D:$D,Analysis!$K76,Data!$E:$E,Analysis!L$32,Data!$A:$A,Analysis!$K$32))</f>
        <v/>
      </c>
      <c r="M76" s="70" t="str">
        <f>IF(K76="","",SUMIFS(Data!$H:$H,Data!$D:$D,Analysis!$K76,Data!$E:$E,Analysis!L$32,Data!$A:$A,Analysis!$K$32))</f>
        <v/>
      </c>
      <c r="N76" s="70" t="str">
        <f>IF(K76="","",SUMIFS(Data!$I:$I,Data!$D:$D,Analysis!$K76,Data!$E:$E,Analysis!L$32,Data!$A:$A,Analysis!$K$32))</f>
        <v/>
      </c>
      <c r="O76" s="69" t="str">
        <f>IF(K76="","",SUMIFS(Data!$G:$G,Data!$D:$D,Analysis!$K76,Data!$E:$E,Analysis!O$32,Data!$A:$A,Analysis!$K$32))</f>
        <v/>
      </c>
      <c r="P76" s="70" t="str">
        <f>IF(K76="","",SUMIFS(Data!$H:$H,Data!$D:$D,Analysis!$K76,Data!$E:$E,Analysis!O$32,Data!$A:$A,Analysis!$K$32))</f>
        <v/>
      </c>
      <c r="Q76" s="70" t="str">
        <f>IF(K76="","",SUMIFS(Data!$I:$I,Data!$D:$D,Analysis!$K76,Data!$E:$E,Analysis!O$32,Data!$A:$A,Analysis!$K$32))</f>
        <v/>
      </c>
      <c r="R76" s="69" t="str">
        <f>IF(K76="","",SUMIFS(Data!$G:$G,Data!$D:$D,Analysis!$K76,Data!$E:$E,Analysis!R$32,Data!$A:$A,Analysis!$K$32))</f>
        <v/>
      </c>
      <c r="S76" s="70" t="str">
        <f>IF(K76="","",SUMIFS(Data!$H:$H,Data!$D:$D,Analysis!$K76,Data!$E:$E,Analysis!R$32,Data!$A:$A,Analysis!$K$32))</f>
        <v/>
      </c>
      <c r="T76" s="70" t="str">
        <f>IF(K76="","",SUMIFS(Data!$I:$I,Data!$D:$D,Analysis!$K76,Data!$E:$E,Analysis!R$32,Data!$A:$A,Analysis!$K$32))</f>
        <v/>
      </c>
      <c r="U76" s="69" t="str">
        <f>IF(K76="","",SUMIFS(Data!$G:$G,Data!$D:$D,Analysis!$K76,Data!$E:$E,Analysis!U$32,Data!$A:$A,Analysis!$K$32))</f>
        <v/>
      </c>
      <c r="V76" s="70" t="str">
        <f>IF(K76="","",SUMIFS(Data!$H:$H,Data!$D:$D,Analysis!$K76,Data!$E:$E,Analysis!U$32,Data!$A:$A,Analysis!$K$32))</f>
        <v/>
      </c>
      <c r="W76" s="70" t="str">
        <f>IF(K76="","",SUMIFS(Data!$I:$I,Data!$D:$D,Analysis!$K76,Data!$E:$E,Analysis!U$32,Data!$A:$A,Analysis!$K$32))</f>
        <v/>
      </c>
      <c r="X76" s="69" t="str">
        <f>IF(K76="","",SUMIFS(Data!$G:$G,Data!$D:$D,Analysis!$K76,Data!$E:$E,Analysis!X$32,Data!$A:$A,Analysis!$K$32))</f>
        <v/>
      </c>
      <c r="Y76" s="70" t="str">
        <f>IF(K76="","",SUMIFS(Data!$H:$H,Data!$D:$D,Analysis!$K76,Data!$E:$E,Analysis!X$32,Data!$A:$A,Analysis!$K$32))</f>
        <v/>
      </c>
      <c r="Z76" s="70" t="str">
        <f>IF(K76="","",SUMIFS(Data!$I:$I,Data!$D:$D,Analysis!$K76,Data!$E:$E,Analysis!X$32,Data!$A:$A,Analysis!$K$32))</f>
        <v/>
      </c>
      <c r="AA76" s="69" t="str">
        <f>IF(K76="","",SUMIFS(Data!$G:$G,Data!$D:$D,Analysis!$K76,Data!$E:$E,Analysis!AA$32,Data!$A:$A,Analysis!$K$32))</f>
        <v/>
      </c>
      <c r="AB76" s="70" t="str">
        <f>IF(K76="","",SUMIFS(Data!$H:$H,Data!$D:$D,Analysis!$K76,Data!$E:$E,Analysis!AA$32,Data!$A:$A,Analysis!$K$32))</f>
        <v/>
      </c>
      <c r="AC76" s="71" t="str">
        <f>IF(K76="","",SUMIFS(Data!$I:$I,Data!$D:$D,Analysis!$K76,Data!$E:$E,Analysis!AA$32,Data!$A:$A,Analysis!$K$32))</f>
        <v/>
      </c>
      <c r="AD76" s="25" t="str">
        <f t="shared" si="8"/>
        <v/>
      </c>
      <c r="AE76" s="11" t="str">
        <f t="shared" si="9"/>
        <v/>
      </c>
      <c r="AF76" s="26" t="str">
        <f t="shared" si="10"/>
        <v/>
      </c>
      <c r="AG76" s="72" t="str">
        <f t="shared" si="11"/>
        <v/>
      </c>
    </row>
    <row r="77" spans="10:33" x14ac:dyDescent="0.25">
      <c r="J77" t="str">
        <f>IF(ROWS(Analysis!$I$34:$I77)&lt;=$I$34,INDEX(Data!$D$2:$D$50000,_xlfn.AGGREGATE(15,3,(Data!$C$2:$C$50000=Analysis!$I$33)/(Data!$C$2:$C$50000=Analysis!$I$33)*(ROW(Data!$C$2:$C$50000)-ROW(Data!$C$1)),ROWS(Analysis!$I$34:$I77))),"")</f>
        <v>Antrim</v>
      </c>
      <c r="K77" s="68" t="str">
        <f t="array" ref="K77">IF(ISERROR(IF(INDEX($J$34:$J$155,MATCH(0,COUNTIF($K$33:K76,$J$34:$J$155),0))&lt;&gt;0,INDEX($J$34:$J$155,MATCH(0,COUNTIF($K$33:K76,$J$34:$J$155),0)),"")),"",(IF(INDEX($J$34:$J$155,MATCH(0,COUNTIF($K$33:K76,$J$34:$J$155),0))&lt;&gt;0,INDEX($J$34:$J$155,MATCH(0,COUNTIF($K$33:K76,$J$34:$J$155),0)),"")))</f>
        <v/>
      </c>
      <c r="L77" s="69" t="str">
        <f>IF(K77="","",SUMIFS(Data!$G:$G,Data!$D:$D,Analysis!$K77,Data!$E:$E,Analysis!L$32,Data!$A:$A,Analysis!$K$32))</f>
        <v/>
      </c>
      <c r="M77" s="70" t="str">
        <f>IF(K77="","",SUMIFS(Data!$H:$H,Data!$D:$D,Analysis!$K77,Data!$E:$E,Analysis!L$32,Data!$A:$A,Analysis!$K$32))</f>
        <v/>
      </c>
      <c r="N77" s="70" t="str">
        <f>IF(K77="","",SUMIFS(Data!$I:$I,Data!$D:$D,Analysis!$K77,Data!$E:$E,Analysis!L$32,Data!$A:$A,Analysis!$K$32))</f>
        <v/>
      </c>
      <c r="O77" s="69" t="str">
        <f>IF(K77="","",SUMIFS(Data!$G:$G,Data!$D:$D,Analysis!$K77,Data!$E:$E,Analysis!O$32,Data!$A:$A,Analysis!$K$32))</f>
        <v/>
      </c>
      <c r="P77" s="70" t="str">
        <f>IF(K77="","",SUMIFS(Data!$H:$H,Data!$D:$D,Analysis!$K77,Data!$E:$E,Analysis!O$32,Data!$A:$A,Analysis!$K$32))</f>
        <v/>
      </c>
      <c r="Q77" s="70" t="str">
        <f>IF(K77="","",SUMIFS(Data!$I:$I,Data!$D:$D,Analysis!$K77,Data!$E:$E,Analysis!O$32,Data!$A:$A,Analysis!$K$32))</f>
        <v/>
      </c>
      <c r="R77" s="69" t="str">
        <f>IF(K77="","",SUMIFS(Data!$G:$G,Data!$D:$D,Analysis!$K77,Data!$E:$E,Analysis!R$32,Data!$A:$A,Analysis!$K$32))</f>
        <v/>
      </c>
      <c r="S77" s="70" t="str">
        <f>IF(K77="","",SUMIFS(Data!$H:$H,Data!$D:$D,Analysis!$K77,Data!$E:$E,Analysis!R$32,Data!$A:$A,Analysis!$K$32))</f>
        <v/>
      </c>
      <c r="T77" s="70" t="str">
        <f>IF(K77="","",SUMIFS(Data!$I:$I,Data!$D:$D,Analysis!$K77,Data!$E:$E,Analysis!R$32,Data!$A:$A,Analysis!$K$32))</f>
        <v/>
      </c>
      <c r="U77" s="69" t="str">
        <f>IF(K77="","",SUMIFS(Data!$G:$G,Data!$D:$D,Analysis!$K77,Data!$E:$E,Analysis!U$32,Data!$A:$A,Analysis!$K$32))</f>
        <v/>
      </c>
      <c r="V77" s="70" t="str">
        <f>IF(K77="","",SUMIFS(Data!$H:$H,Data!$D:$D,Analysis!$K77,Data!$E:$E,Analysis!U$32,Data!$A:$A,Analysis!$K$32))</f>
        <v/>
      </c>
      <c r="W77" s="70" t="str">
        <f>IF(K77="","",SUMIFS(Data!$I:$I,Data!$D:$D,Analysis!$K77,Data!$E:$E,Analysis!U$32,Data!$A:$A,Analysis!$K$32))</f>
        <v/>
      </c>
      <c r="X77" s="69" t="str">
        <f>IF(K77="","",SUMIFS(Data!$G:$G,Data!$D:$D,Analysis!$K77,Data!$E:$E,Analysis!X$32,Data!$A:$A,Analysis!$K$32))</f>
        <v/>
      </c>
      <c r="Y77" s="70" t="str">
        <f>IF(K77="","",SUMIFS(Data!$H:$H,Data!$D:$D,Analysis!$K77,Data!$E:$E,Analysis!X$32,Data!$A:$A,Analysis!$K$32))</f>
        <v/>
      </c>
      <c r="Z77" s="70" t="str">
        <f>IF(K77="","",SUMIFS(Data!$I:$I,Data!$D:$D,Analysis!$K77,Data!$E:$E,Analysis!X$32,Data!$A:$A,Analysis!$K$32))</f>
        <v/>
      </c>
      <c r="AA77" s="69" t="str">
        <f>IF(K77="","",SUMIFS(Data!$G:$G,Data!$D:$D,Analysis!$K77,Data!$E:$E,Analysis!AA$32,Data!$A:$A,Analysis!$K$32))</f>
        <v/>
      </c>
      <c r="AB77" s="70" t="str">
        <f>IF(K77="","",SUMIFS(Data!$H:$H,Data!$D:$D,Analysis!$K77,Data!$E:$E,Analysis!AA$32,Data!$A:$A,Analysis!$K$32))</f>
        <v/>
      </c>
      <c r="AC77" s="71" t="str">
        <f>IF(K77="","",SUMIFS(Data!$I:$I,Data!$D:$D,Analysis!$K77,Data!$E:$E,Analysis!AA$32,Data!$A:$A,Analysis!$K$32))</f>
        <v/>
      </c>
      <c r="AD77" s="25" t="str">
        <f t="shared" si="8"/>
        <v/>
      </c>
      <c r="AE77" s="11" t="str">
        <f t="shared" si="9"/>
        <v/>
      </c>
      <c r="AF77" s="26" t="str">
        <f t="shared" si="10"/>
        <v/>
      </c>
      <c r="AG77" s="72" t="str">
        <f t="shared" si="11"/>
        <v/>
      </c>
    </row>
    <row r="78" spans="10:33" x14ac:dyDescent="0.25">
      <c r="J78" t="str">
        <f>IF(ROWS(Analysis!$I$34:$I78)&lt;=$I$34,INDEX(Data!$D$2:$D$50000,_xlfn.AGGREGATE(15,3,(Data!$C$2:$C$50000=Analysis!$I$33)/(Data!$C$2:$C$50000=Analysis!$I$33)*(ROW(Data!$C$2:$C$50000)-ROW(Data!$C$1)),ROWS(Analysis!$I$34:$I78))),"")</f>
        <v>Banbridge</v>
      </c>
      <c r="K78" s="68" t="str">
        <f t="array" ref="K78">IF(ISERROR(IF(INDEX($J$34:$J$155,MATCH(0,COUNTIF($K$33:K77,$J$34:$J$155),0))&lt;&gt;0,INDEX($J$34:$J$155,MATCH(0,COUNTIF($K$33:K77,$J$34:$J$155),0)),"")),"",(IF(INDEX($J$34:$J$155,MATCH(0,COUNTIF($K$33:K77,$J$34:$J$155),0))&lt;&gt;0,INDEX($J$34:$J$155,MATCH(0,COUNTIF($K$33:K77,$J$34:$J$155),0)),"")))</f>
        <v/>
      </c>
      <c r="L78" s="69" t="str">
        <f>IF(K78="","",SUMIFS(Data!$G:$G,Data!$D:$D,Analysis!$K78,Data!$E:$E,Analysis!L$32,Data!$A:$A,Analysis!$K$32))</f>
        <v/>
      </c>
      <c r="M78" s="70" t="str">
        <f>IF(K78="","",SUMIFS(Data!$H:$H,Data!$D:$D,Analysis!$K78,Data!$E:$E,Analysis!L$32,Data!$A:$A,Analysis!$K$32))</f>
        <v/>
      </c>
      <c r="N78" s="70" t="str">
        <f>IF(K78="","",SUMIFS(Data!$I:$I,Data!$D:$D,Analysis!$K78,Data!$E:$E,Analysis!L$32,Data!$A:$A,Analysis!$K$32))</f>
        <v/>
      </c>
      <c r="O78" s="69" t="str">
        <f>IF(K78="","",SUMIFS(Data!$G:$G,Data!$D:$D,Analysis!$K78,Data!$E:$E,Analysis!O$32,Data!$A:$A,Analysis!$K$32))</f>
        <v/>
      </c>
      <c r="P78" s="70" t="str">
        <f>IF(K78="","",SUMIFS(Data!$H:$H,Data!$D:$D,Analysis!$K78,Data!$E:$E,Analysis!O$32,Data!$A:$A,Analysis!$K$32))</f>
        <v/>
      </c>
      <c r="Q78" s="70" t="str">
        <f>IF(K78="","",SUMIFS(Data!$I:$I,Data!$D:$D,Analysis!$K78,Data!$E:$E,Analysis!O$32,Data!$A:$A,Analysis!$K$32))</f>
        <v/>
      </c>
      <c r="R78" s="69" t="str">
        <f>IF(K78="","",SUMIFS(Data!$G:$G,Data!$D:$D,Analysis!$K78,Data!$E:$E,Analysis!R$32,Data!$A:$A,Analysis!$K$32))</f>
        <v/>
      </c>
      <c r="S78" s="70" t="str">
        <f>IF(K78="","",SUMIFS(Data!$H:$H,Data!$D:$D,Analysis!$K78,Data!$E:$E,Analysis!R$32,Data!$A:$A,Analysis!$K$32))</f>
        <v/>
      </c>
      <c r="T78" s="70" t="str">
        <f>IF(K78="","",SUMIFS(Data!$I:$I,Data!$D:$D,Analysis!$K78,Data!$E:$E,Analysis!R$32,Data!$A:$A,Analysis!$K$32))</f>
        <v/>
      </c>
      <c r="U78" s="69" t="str">
        <f>IF(K78="","",SUMIFS(Data!$G:$G,Data!$D:$D,Analysis!$K78,Data!$E:$E,Analysis!U$32,Data!$A:$A,Analysis!$K$32))</f>
        <v/>
      </c>
      <c r="V78" s="70" t="str">
        <f>IF(K78="","",SUMIFS(Data!$H:$H,Data!$D:$D,Analysis!$K78,Data!$E:$E,Analysis!U$32,Data!$A:$A,Analysis!$K$32))</f>
        <v/>
      </c>
      <c r="W78" s="70" t="str">
        <f>IF(K78="","",SUMIFS(Data!$I:$I,Data!$D:$D,Analysis!$K78,Data!$E:$E,Analysis!U$32,Data!$A:$A,Analysis!$K$32))</f>
        <v/>
      </c>
      <c r="X78" s="69" t="str">
        <f>IF(K78="","",SUMIFS(Data!$G:$G,Data!$D:$D,Analysis!$K78,Data!$E:$E,Analysis!X$32,Data!$A:$A,Analysis!$K$32))</f>
        <v/>
      </c>
      <c r="Y78" s="70" t="str">
        <f>IF(K78="","",SUMIFS(Data!$H:$H,Data!$D:$D,Analysis!$K78,Data!$E:$E,Analysis!X$32,Data!$A:$A,Analysis!$K$32))</f>
        <v/>
      </c>
      <c r="Z78" s="70" t="str">
        <f>IF(K78="","",SUMIFS(Data!$I:$I,Data!$D:$D,Analysis!$K78,Data!$E:$E,Analysis!X$32,Data!$A:$A,Analysis!$K$32))</f>
        <v/>
      </c>
      <c r="AA78" s="69" t="str">
        <f>IF(K78="","",SUMIFS(Data!$G:$G,Data!$D:$D,Analysis!$K78,Data!$E:$E,Analysis!AA$32,Data!$A:$A,Analysis!$K$32))</f>
        <v/>
      </c>
      <c r="AB78" s="70" t="str">
        <f>IF(K78="","",SUMIFS(Data!$H:$H,Data!$D:$D,Analysis!$K78,Data!$E:$E,Analysis!AA$32,Data!$A:$A,Analysis!$K$32))</f>
        <v/>
      </c>
      <c r="AC78" s="71" t="str">
        <f>IF(K78="","",SUMIFS(Data!$I:$I,Data!$D:$D,Analysis!$K78,Data!$E:$E,Analysis!AA$32,Data!$A:$A,Analysis!$K$32))</f>
        <v/>
      </c>
      <c r="AD78" s="25" t="str">
        <f t="shared" si="8"/>
        <v/>
      </c>
      <c r="AE78" s="11" t="str">
        <f t="shared" si="9"/>
        <v/>
      </c>
      <c r="AF78" s="26" t="str">
        <f t="shared" si="10"/>
        <v/>
      </c>
      <c r="AG78" s="72" t="str">
        <f t="shared" si="11"/>
        <v/>
      </c>
    </row>
    <row r="79" spans="10:33" x14ac:dyDescent="0.25">
      <c r="J79" t="str">
        <f>IF(ROWS(Analysis!$I$34:$I79)&lt;=$I$34,INDEX(Data!$D$2:$D$50000,_xlfn.AGGREGATE(15,3,(Data!$C$2:$C$50000=Analysis!$I$33)/(Data!$C$2:$C$50000=Analysis!$I$33)*(ROW(Data!$C$2:$C$50000)-ROW(Data!$C$1)),ROWS(Analysis!$I$34:$I79))),"")</f>
        <v>Armagh</v>
      </c>
      <c r="K79" s="68" t="str">
        <f t="array" ref="K79">IF(ISERROR(IF(INDEX($J$34:$J$155,MATCH(0,COUNTIF($K$33:K78,$J$34:$J$155),0))&lt;&gt;0,INDEX($J$34:$J$155,MATCH(0,COUNTIF($K$33:K78,$J$34:$J$155),0)),"")),"",(IF(INDEX($J$34:$J$155,MATCH(0,COUNTIF($K$33:K78,$J$34:$J$155),0))&lt;&gt;0,INDEX($J$34:$J$155,MATCH(0,COUNTIF($K$33:K78,$J$34:$J$155),0)),"")))</f>
        <v/>
      </c>
      <c r="L79" s="69" t="str">
        <f>IF(K79="","",SUMIFS(Data!$G:$G,Data!$D:$D,Analysis!$K79,Data!$E:$E,Analysis!L$32,Data!$A:$A,Analysis!$K$32))</f>
        <v/>
      </c>
      <c r="M79" s="70" t="str">
        <f>IF(K79="","",SUMIFS(Data!$H:$H,Data!$D:$D,Analysis!$K79,Data!$E:$E,Analysis!L$32,Data!$A:$A,Analysis!$K$32))</f>
        <v/>
      </c>
      <c r="N79" s="70" t="str">
        <f>IF(K79="","",SUMIFS(Data!$I:$I,Data!$D:$D,Analysis!$K79,Data!$E:$E,Analysis!L$32,Data!$A:$A,Analysis!$K$32))</f>
        <v/>
      </c>
      <c r="O79" s="69" t="str">
        <f>IF(K79="","",SUMIFS(Data!$G:$G,Data!$D:$D,Analysis!$K79,Data!$E:$E,Analysis!O$32,Data!$A:$A,Analysis!$K$32))</f>
        <v/>
      </c>
      <c r="P79" s="70" t="str">
        <f>IF(K79="","",SUMIFS(Data!$H:$H,Data!$D:$D,Analysis!$K79,Data!$E:$E,Analysis!O$32,Data!$A:$A,Analysis!$K$32))</f>
        <v/>
      </c>
      <c r="Q79" s="70" t="str">
        <f>IF(K79="","",SUMIFS(Data!$I:$I,Data!$D:$D,Analysis!$K79,Data!$E:$E,Analysis!O$32,Data!$A:$A,Analysis!$K$32))</f>
        <v/>
      </c>
      <c r="R79" s="69" t="str">
        <f>IF(K79="","",SUMIFS(Data!$G:$G,Data!$D:$D,Analysis!$K79,Data!$E:$E,Analysis!R$32,Data!$A:$A,Analysis!$K$32))</f>
        <v/>
      </c>
      <c r="S79" s="70" t="str">
        <f>IF(K79="","",SUMIFS(Data!$H:$H,Data!$D:$D,Analysis!$K79,Data!$E:$E,Analysis!R$32,Data!$A:$A,Analysis!$K$32))</f>
        <v/>
      </c>
      <c r="T79" s="70" t="str">
        <f>IF(K79="","",SUMIFS(Data!$I:$I,Data!$D:$D,Analysis!$K79,Data!$E:$E,Analysis!R$32,Data!$A:$A,Analysis!$K$32))</f>
        <v/>
      </c>
      <c r="U79" s="69" t="str">
        <f>IF(K79="","",SUMIFS(Data!$G:$G,Data!$D:$D,Analysis!$K79,Data!$E:$E,Analysis!U$32,Data!$A:$A,Analysis!$K$32))</f>
        <v/>
      </c>
      <c r="V79" s="70" t="str">
        <f>IF(K79="","",SUMIFS(Data!$H:$H,Data!$D:$D,Analysis!$K79,Data!$E:$E,Analysis!U$32,Data!$A:$A,Analysis!$K$32))</f>
        <v/>
      </c>
      <c r="W79" s="70" t="str">
        <f>IF(K79="","",SUMIFS(Data!$I:$I,Data!$D:$D,Analysis!$K79,Data!$E:$E,Analysis!U$32,Data!$A:$A,Analysis!$K$32))</f>
        <v/>
      </c>
      <c r="X79" s="69" t="str">
        <f>IF(K79="","",SUMIFS(Data!$G:$G,Data!$D:$D,Analysis!$K79,Data!$E:$E,Analysis!X$32,Data!$A:$A,Analysis!$K$32))</f>
        <v/>
      </c>
      <c r="Y79" s="70" t="str">
        <f>IF(K79="","",SUMIFS(Data!$H:$H,Data!$D:$D,Analysis!$K79,Data!$E:$E,Analysis!X$32,Data!$A:$A,Analysis!$K$32))</f>
        <v/>
      </c>
      <c r="Z79" s="70" t="str">
        <f>IF(K79="","",SUMIFS(Data!$I:$I,Data!$D:$D,Analysis!$K79,Data!$E:$E,Analysis!X$32,Data!$A:$A,Analysis!$K$32))</f>
        <v/>
      </c>
      <c r="AA79" s="69" t="str">
        <f>IF(K79="","",SUMIFS(Data!$G:$G,Data!$D:$D,Analysis!$K79,Data!$E:$E,Analysis!AA$32,Data!$A:$A,Analysis!$K$32))</f>
        <v/>
      </c>
      <c r="AB79" s="70" t="str">
        <f>IF(K79="","",SUMIFS(Data!$H:$H,Data!$D:$D,Analysis!$K79,Data!$E:$E,Analysis!AA$32,Data!$A:$A,Analysis!$K$32))</f>
        <v/>
      </c>
      <c r="AC79" s="71" t="str">
        <f>IF(K79="","",SUMIFS(Data!$I:$I,Data!$D:$D,Analysis!$K79,Data!$E:$E,Analysis!AA$32,Data!$A:$A,Analysis!$K$32))</f>
        <v/>
      </c>
      <c r="AD79" s="25" t="str">
        <f t="shared" si="8"/>
        <v/>
      </c>
      <c r="AE79" s="11" t="str">
        <f t="shared" si="9"/>
        <v/>
      </c>
      <c r="AF79" s="26" t="str">
        <f t="shared" si="10"/>
        <v/>
      </c>
      <c r="AG79" s="72" t="str">
        <f t="shared" si="11"/>
        <v/>
      </c>
    </row>
    <row r="80" spans="10:33" x14ac:dyDescent="0.25">
      <c r="J80" t="str">
        <f>IF(ROWS(Analysis!$I$34:$I80)&lt;=$I$34,INDEX(Data!$D$2:$D$50000,_xlfn.AGGREGATE(15,3,(Data!$C$2:$C$50000=Analysis!$I$33)/(Data!$C$2:$C$50000=Analysis!$I$33)*(ROW(Data!$C$2:$C$50000)-ROW(Data!$C$1)),ROWS(Analysis!$I$34:$I80))),"")</f>
        <v>Banbridge</v>
      </c>
      <c r="K80" s="68" t="str">
        <f t="array" ref="K80">IF(ISERROR(IF(INDEX($J$34:$J$155,MATCH(0,COUNTIF($K$33:K79,$J$34:$J$155),0))&lt;&gt;0,INDEX($J$34:$J$155,MATCH(0,COUNTIF($K$33:K79,$J$34:$J$155),0)),"")),"",(IF(INDEX($J$34:$J$155,MATCH(0,COUNTIF($K$33:K79,$J$34:$J$155),0))&lt;&gt;0,INDEX($J$34:$J$155,MATCH(0,COUNTIF($K$33:K79,$J$34:$J$155),0)),"")))</f>
        <v/>
      </c>
      <c r="L80" s="69" t="str">
        <f>IF(K80="","",SUMIFS(Data!$G:$G,Data!$D:$D,Analysis!$K80,Data!$E:$E,Analysis!L$32,Data!$A:$A,Analysis!$K$32))</f>
        <v/>
      </c>
      <c r="M80" s="70" t="str">
        <f>IF(K80="","",SUMIFS(Data!$H:$H,Data!$D:$D,Analysis!$K80,Data!$E:$E,Analysis!L$32,Data!$A:$A,Analysis!$K$32))</f>
        <v/>
      </c>
      <c r="N80" s="70" t="str">
        <f>IF(K80="","",SUMIFS(Data!$I:$I,Data!$D:$D,Analysis!$K80,Data!$E:$E,Analysis!L$32,Data!$A:$A,Analysis!$K$32))</f>
        <v/>
      </c>
      <c r="O80" s="69" t="str">
        <f>IF(K80="","",SUMIFS(Data!$G:$G,Data!$D:$D,Analysis!$K80,Data!$E:$E,Analysis!O$32,Data!$A:$A,Analysis!$K$32))</f>
        <v/>
      </c>
      <c r="P80" s="70" t="str">
        <f>IF(K80="","",SUMIFS(Data!$H:$H,Data!$D:$D,Analysis!$K80,Data!$E:$E,Analysis!O$32,Data!$A:$A,Analysis!$K$32))</f>
        <v/>
      </c>
      <c r="Q80" s="70" t="str">
        <f>IF(K80="","",SUMIFS(Data!$I:$I,Data!$D:$D,Analysis!$K80,Data!$E:$E,Analysis!O$32,Data!$A:$A,Analysis!$K$32))</f>
        <v/>
      </c>
      <c r="R80" s="69" t="str">
        <f>IF(K80="","",SUMIFS(Data!$G:$G,Data!$D:$D,Analysis!$K80,Data!$E:$E,Analysis!R$32,Data!$A:$A,Analysis!$K$32))</f>
        <v/>
      </c>
      <c r="S80" s="70" t="str">
        <f>IF(K80="","",SUMIFS(Data!$H:$H,Data!$D:$D,Analysis!$K80,Data!$E:$E,Analysis!R$32,Data!$A:$A,Analysis!$K$32))</f>
        <v/>
      </c>
      <c r="T80" s="70" t="str">
        <f>IF(K80="","",SUMIFS(Data!$I:$I,Data!$D:$D,Analysis!$K80,Data!$E:$E,Analysis!R$32,Data!$A:$A,Analysis!$K$32))</f>
        <v/>
      </c>
      <c r="U80" s="69" t="str">
        <f>IF(K80="","",SUMIFS(Data!$G:$G,Data!$D:$D,Analysis!$K80,Data!$E:$E,Analysis!U$32,Data!$A:$A,Analysis!$K$32))</f>
        <v/>
      </c>
      <c r="V80" s="70" t="str">
        <f>IF(K80="","",SUMIFS(Data!$H:$H,Data!$D:$D,Analysis!$K80,Data!$E:$E,Analysis!U$32,Data!$A:$A,Analysis!$K$32))</f>
        <v/>
      </c>
      <c r="W80" s="70" t="str">
        <f>IF(K80="","",SUMIFS(Data!$I:$I,Data!$D:$D,Analysis!$K80,Data!$E:$E,Analysis!U$32,Data!$A:$A,Analysis!$K$32))</f>
        <v/>
      </c>
      <c r="X80" s="69" t="str">
        <f>IF(K80="","",SUMIFS(Data!$G:$G,Data!$D:$D,Analysis!$K80,Data!$E:$E,Analysis!X$32,Data!$A:$A,Analysis!$K$32))</f>
        <v/>
      </c>
      <c r="Y80" s="70" t="str">
        <f>IF(K80="","",SUMIFS(Data!$H:$H,Data!$D:$D,Analysis!$K80,Data!$E:$E,Analysis!X$32,Data!$A:$A,Analysis!$K$32))</f>
        <v/>
      </c>
      <c r="Z80" s="70" t="str">
        <f>IF(K80="","",SUMIFS(Data!$I:$I,Data!$D:$D,Analysis!$K80,Data!$E:$E,Analysis!X$32,Data!$A:$A,Analysis!$K$32))</f>
        <v/>
      </c>
      <c r="AA80" s="69" t="str">
        <f>IF(K80="","",SUMIFS(Data!$G:$G,Data!$D:$D,Analysis!$K80,Data!$E:$E,Analysis!AA$32,Data!$A:$A,Analysis!$K$32))</f>
        <v/>
      </c>
      <c r="AB80" s="70" t="str">
        <f>IF(K80="","",SUMIFS(Data!$H:$H,Data!$D:$D,Analysis!$K80,Data!$E:$E,Analysis!AA$32,Data!$A:$A,Analysis!$K$32))</f>
        <v/>
      </c>
      <c r="AC80" s="71" t="str">
        <f>IF(K80="","",SUMIFS(Data!$I:$I,Data!$D:$D,Analysis!$K80,Data!$E:$E,Analysis!AA$32,Data!$A:$A,Analysis!$K$32))</f>
        <v/>
      </c>
      <c r="AD80" s="25" t="str">
        <f t="shared" si="8"/>
        <v/>
      </c>
      <c r="AE80" s="11" t="str">
        <f t="shared" si="9"/>
        <v/>
      </c>
      <c r="AF80" s="26" t="str">
        <f t="shared" si="10"/>
        <v/>
      </c>
      <c r="AG80" s="72" t="str">
        <f t="shared" si="11"/>
        <v/>
      </c>
    </row>
    <row r="81" spans="10:33" x14ac:dyDescent="0.25">
      <c r="J81" t="str">
        <f>IF(ROWS(Analysis!$I$34:$I81)&lt;=$I$34,INDEX(Data!$D$2:$D$50000,_xlfn.AGGREGATE(15,3,(Data!$C$2:$C$50000=Analysis!$I$33)/(Data!$C$2:$C$50000=Analysis!$I$33)*(ROW(Data!$C$2:$C$50000)-ROW(Data!$C$1)),ROWS(Analysis!$I$34:$I81))),"")</f>
        <v>Armagh</v>
      </c>
      <c r="K81" s="68" t="str">
        <f t="array" ref="K81">IF(ISERROR(IF(INDEX($J$34:$J$155,MATCH(0,COUNTIF($K$33:K80,$J$34:$J$155),0))&lt;&gt;0,INDEX($J$34:$J$155,MATCH(0,COUNTIF($K$33:K80,$J$34:$J$155),0)),"")),"",(IF(INDEX($J$34:$J$155,MATCH(0,COUNTIF($K$33:K80,$J$34:$J$155),0))&lt;&gt;0,INDEX($J$34:$J$155,MATCH(0,COUNTIF($K$33:K80,$J$34:$J$155),0)),"")))</f>
        <v/>
      </c>
      <c r="L81" s="69" t="str">
        <f>IF(K81="","",SUMIFS(Data!$G:$G,Data!$D:$D,Analysis!$K81,Data!$E:$E,Analysis!L$32,Data!$A:$A,Analysis!$K$32))</f>
        <v/>
      </c>
      <c r="M81" s="70" t="str">
        <f>IF(K81="","",SUMIFS(Data!$H:$H,Data!$D:$D,Analysis!$K81,Data!$E:$E,Analysis!L$32,Data!$A:$A,Analysis!$K$32))</f>
        <v/>
      </c>
      <c r="N81" s="70" t="str">
        <f>IF(K81="","",SUMIFS(Data!$I:$I,Data!$D:$D,Analysis!$K81,Data!$E:$E,Analysis!L$32,Data!$A:$A,Analysis!$K$32))</f>
        <v/>
      </c>
      <c r="O81" s="69" t="str">
        <f>IF(K81="","",SUMIFS(Data!$G:$G,Data!$D:$D,Analysis!$K81,Data!$E:$E,Analysis!O$32,Data!$A:$A,Analysis!$K$32))</f>
        <v/>
      </c>
      <c r="P81" s="70" t="str">
        <f>IF(K81="","",SUMIFS(Data!$H:$H,Data!$D:$D,Analysis!$K81,Data!$E:$E,Analysis!O$32,Data!$A:$A,Analysis!$K$32))</f>
        <v/>
      </c>
      <c r="Q81" s="70" t="str">
        <f>IF(K81="","",SUMIFS(Data!$I:$I,Data!$D:$D,Analysis!$K81,Data!$E:$E,Analysis!O$32,Data!$A:$A,Analysis!$K$32))</f>
        <v/>
      </c>
      <c r="R81" s="69" t="str">
        <f>IF(K81="","",SUMIFS(Data!$G:$G,Data!$D:$D,Analysis!$K81,Data!$E:$E,Analysis!R$32,Data!$A:$A,Analysis!$K$32))</f>
        <v/>
      </c>
      <c r="S81" s="70" t="str">
        <f>IF(K81="","",SUMIFS(Data!$H:$H,Data!$D:$D,Analysis!$K81,Data!$E:$E,Analysis!R$32,Data!$A:$A,Analysis!$K$32))</f>
        <v/>
      </c>
      <c r="T81" s="70" t="str">
        <f>IF(K81="","",SUMIFS(Data!$I:$I,Data!$D:$D,Analysis!$K81,Data!$E:$E,Analysis!R$32,Data!$A:$A,Analysis!$K$32))</f>
        <v/>
      </c>
      <c r="U81" s="69" t="str">
        <f>IF(K81="","",SUMIFS(Data!$G:$G,Data!$D:$D,Analysis!$K81,Data!$E:$E,Analysis!U$32,Data!$A:$A,Analysis!$K$32))</f>
        <v/>
      </c>
      <c r="V81" s="70" t="str">
        <f>IF(K81="","",SUMIFS(Data!$H:$H,Data!$D:$D,Analysis!$K81,Data!$E:$E,Analysis!U$32,Data!$A:$A,Analysis!$K$32))</f>
        <v/>
      </c>
      <c r="W81" s="70" t="str">
        <f>IF(K81="","",SUMIFS(Data!$I:$I,Data!$D:$D,Analysis!$K81,Data!$E:$E,Analysis!U$32,Data!$A:$A,Analysis!$K$32))</f>
        <v/>
      </c>
      <c r="X81" s="69" t="str">
        <f>IF(K81="","",SUMIFS(Data!$G:$G,Data!$D:$D,Analysis!$K81,Data!$E:$E,Analysis!X$32,Data!$A:$A,Analysis!$K$32))</f>
        <v/>
      </c>
      <c r="Y81" s="70" t="str">
        <f>IF(K81="","",SUMIFS(Data!$H:$H,Data!$D:$D,Analysis!$K81,Data!$E:$E,Analysis!X$32,Data!$A:$A,Analysis!$K$32))</f>
        <v/>
      </c>
      <c r="Z81" s="70" t="str">
        <f>IF(K81="","",SUMIFS(Data!$I:$I,Data!$D:$D,Analysis!$K81,Data!$E:$E,Analysis!X$32,Data!$A:$A,Analysis!$K$32))</f>
        <v/>
      </c>
      <c r="AA81" s="69" t="str">
        <f>IF(K81="","",SUMIFS(Data!$G:$G,Data!$D:$D,Analysis!$K81,Data!$E:$E,Analysis!AA$32,Data!$A:$A,Analysis!$K$32))</f>
        <v/>
      </c>
      <c r="AB81" s="70" t="str">
        <f>IF(K81="","",SUMIFS(Data!$H:$H,Data!$D:$D,Analysis!$K81,Data!$E:$E,Analysis!AA$32,Data!$A:$A,Analysis!$K$32))</f>
        <v/>
      </c>
      <c r="AC81" s="71" t="str">
        <f>IF(K81="","",SUMIFS(Data!$I:$I,Data!$D:$D,Analysis!$K81,Data!$E:$E,Analysis!AA$32,Data!$A:$A,Analysis!$K$32))</f>
        <v/>
      </c>
      <c r="AD81" s="25" t="str">
        <f t="shared" si="8"/>
        <v/>
      </c>
      <c r="AE81" s="11" t="str">
        <f t="shared" si="9"/>
        <v/>
      </c>
      <c r="AF81" s="26" t="str">
        <f t="shared" si="10"/>
        <v/>
      </c>
      <c r="AG81" s="72" t="str">
        <f t="shared" si="11"/>
        <v/>
      </c>
    </row>
    <row r="82" spans="10:33" x14ac:dyDescent="0.25">
      <c r="J82" t="str">
        <f>IF(ROWS(Analysis!$I$34:$I82)&lt;=$I$34,INDEX(Data!$D$2:$D$50000,_xlfn.AGGREGATE(15,3,(Data!$C$2:$C$50000=Analysis!$I$33)/(Data!$C$2:$C$50000=Analysis!$I$33)*(ROW(Data!$C$2:$C$50000)-ROW(Data!$C$1)),ROWS(Analysis!$I$34:$I82))),"")</f>
        <v>Ards</v>
      </c>
      <c r="K82" s="68" t="str">
        <f t="array" ref="K82">IF(ISERROR(IF(INDEX($J$34:$J$155,MATCH(0,COUNTIF($K$33:K81,$J$34:$J$155),0))&lt;&gt;0,INDEX($J$34:$J$155,MATCH(0,COUNTIF($K$33:K81,$J$34:$J$155),0)),"")),"",(IF(INDEX($J$34:$J$155,MATCH(0,COUNTIF($K$33:K81,$J$34:$J$155),0))&lt;&gt;0,INDEX($J$34:$J$155,MATCH(0,COUNTIF($K$33:K81,$J$34:$J$155),0)),"")))</f>
        <v/>
      </c>
      <c r="L82" s="69" t="str">
        <f>IF(K82="","",SUMIFS(Data!$G:$G,Data!$D:$D,Analysis!$K82,Data!$E:$E,Analysis!L$32,Data!$A:$A,Analysis!$K$32))</f>
        <v/>
      </c>
      <c r="M82" s="70" t="str">
        <f>IF(K82="","",SUMIFS(Data!$H:$H,Data!$D:$D,Analysis!$K82,Data!$E:$E,Analysis!L$32,Data!$A:$A,Analysis!$K$32))</f>
        <v/>
      </c>
      <c r="N82" s="70" t="str">
        <f>IF(K82="","",SUMIFS(Data!$I:$I,Data!$D:$D,Analysis!$K82,Data!$E:$E,Analysis!L$32,Data!$A:$A,Analysis!$K$32))</f>
        <v/>
      </c>
      <c r="O82" s="69" t="str">
        <f>IF(K82="","",SUMIFS(Data!$G:$G,Data!$D:$D,Analysis!$K82,Data!$E:$E,Analysis!O$32,Data!$A:$A,Analysis!$K$32))</f>
        <v/>
      </c>
      <c r="P82" s="70" t="str">
        <f>IF(K82="","",SUMIFS(Data!$H:$H,Data!$D:$D,Analysis!$K82,Data!$E:$E,Analysis!O$32,Data!$A:$A,Analysis!$K$32))</f>
        <v/>
      </c>
      <c r="Q82" s="70" t="str">
        <f>IF(K82="","",SUMIFS(Data!$I:$I,Data!$D:$D,Analysis!$K82,Data!$E:$E,Analysis!O$32,Data!$A:$A,Analysis!$K$32))</f>
        <v/>
      </c>
      <c r="R82" s="69" t="str">
        <f>IF(K82="","",SUMIFS(Data!$G:$G,Data!$D:$D,Analysis!$K82,Data!$E:$E,Analysis!R$32,Data!$A:$A,Analysis!$K$32))</f>
        <v/>
      </c>
      <c r="S82" s="70" t="str">
        <f>IF(K82="","",SUMIFS(Data!$H:$H,Data!$D:$D,Analysis!$K82,Data!$E:$E,Analysis!R$32,Data!$A:$A,Analysis!$K$32))</f>
        <v/>
      </c>
      <c r="T82" s="70" t="str">
        <f>IF(K82="","",SUMIFS(Data!$I:$I,Data!$D:$D,Analysis!$K82,Data!$E:$E,Analysis!R$32,Data!$A:$A,Analysis!$K$32))</f>
        <v/>
      </c>
      <c r="U82" s="69" t="str">
        <f>IF(K82="","",SUMIFS(Data!$G:$G,Data!$D:$D,Analysis!$K82,Data!$E:$E,Analysis!U$32,Data!$A:$A,Analysis!$K$32))</f>
        <v/>
      </c>
      <c r="V82" s="70" t="str">
        <f>IF(K82="","",SUMIFS(Data!$H:$H,Data!$D:$D,Analysis!$K82,Data!$E:$E,Analysis!U$32,Data!$A:$A,Analysis!$K$32))</f>
        <v/>
      </c>
      <c r="W82" s="70" t="str">
        <f>IF(K82="","",SUMIFS(Data!$I:$I,Data!$D:$D,Analysis!$K82,Data!$E:$E,Analysis!U$32,Data!$A:$A,Analysis!$K$32))</f>
        <v/>
      </c>
      <c r="X82" s="69" t="str">
        <f>IF(K82="","",SUMIFS(Data!$G:$G,Data!$D:$D,Analysis!$K82,Data!$E:$E,Analysis!X$32,Data!$A:$A,Analysis!$K$32))</f>
        <v/>
      </c>
      <c r="Y82" s="70" t="str">
        <f>IF(K82="","",SUMIFS(Data!$H:$H,Data!$D:$D,Analysis!$K82,Data!$E:$E,Analysis!X$32,Data!$A:$A,Analysis!$K$32))</f>
        <v/>
      </c>
      <c r="Z82" s="70" t="str">
        <f>IF(K82="","",SUMIFS(Data!$I:$I,Data!$D:$D,Analysis!$K82,Data!$E:$E,Analysis!X$32,Data!$A:$A,Analysis!$K$32))</f>
        <v/>
      </c>
      <c r="AA82" s="69" t="str">
        <f>IF(K82="","",SUMIFS(Data!$G:$G,Data!$D:$D,Analysis!$K82,Data!$E:$E,Analysis!AA$32,Data!$A:$A,Analysis!$K$32))</f>
        <v/>
      </c>
      <c r="AB82" s="70" t="str">
        <f>IF(K82="","",SUMIFS(Data!$H:$H,Data!$D:$D,Analysis!$K82,Data!$E:$E,Analysis!AA$32,Data!$A:$A,Analysis!$K$32))</f>
        <v/>
      </c>
      <c r="AC82" s="71" t="str">
        <f>IF(K82="","",SUMIFS(Data!$I:$I,Data!$D:$D,Analysis!$K82,Data!$E:$E,Analysis!AA$32,Data!$A:$A,Analysis!$K$32))</f>
        <v/>
      </c>
      <c r="AD82" s="25" t="str">
        <f t="shared" si="8"/>
        <v/>
      </c>
      <c r="AE82" s="11" t="str">
        <f t="shared" si="9"/>
        <v/>
      </c>
      <c r="AF82" s="26" t="str">
        <f t="shared" si="10"/>
        <v/>
      </c>
      <c r="AG82" s="72" t="str">
        <f t="shared" si="11"/>
        <v/>
      </c>
    </row>
    <row r="83" spans="10:33" x14ac:dyDescent="0.25">
      <c r="J83" t="str">
        <f>IF(ROWS(Analysis!$I$34:$I83)&lt;=$I$34,INDEX(Data!$D$2:$D$50000,_xlfn.AGGREGATE(15,3,(Data!$C$2:$C$50000=Analysis!$I$33)/(Data!$C$2:$C$50000=Analysis!$I$33)*(ROW(Data!$C$2:$C$50000)-ROW(Data!$C$1)),ROWS(Analysis!$I$34:$I83))),"")</f>
        <v/>
      </c>
      <c r="K83" s="68" t="str">
        <f t="array" ref="K83">IF(ISERROR(IF(INDEX($J$34:$J$155,MATCH(0,COUNTIF($K$33:K82,$J$34:$J$155),0))&lt;&gt;0,INDEX($J$34:$J$155,MATCH(0,COUNTIF($K$33:K82,$J$34:$J$155),0)),"")),"",(IF(INDEX($J$34:$J$155,MATCH(0,COUNTIF($K$33:K82,$J$34:$J$155),0))&lt;&gt;0,INDEX($J$34:$J$155,MATCH(0,COUNTIF($K$33:K82,$J$34:$J$155),0)),"")))</f>
        <v/>
      </c>
      <c r="L83" s="69" t="str">
        <f>IF(K83="","",SUMIFS(Data!$G:$G,Data!$D:$D,Analysis!$K83,Data!$E:$E,Analysis!L$32,Data!$A:$A,Analysis!$K$32))</f>
        <v/>
      </c>
      <c r="M83" s="70" t="str">
        <f>IF(K83="","",SUMIFS(Data!$H:$H,Data!$D:$D,Analysis!$K83,Data!$E:$E,Analysis!L$32,Data!$A:$A,Analysis!$K$32))</f>
        <v/>
      </c>
      <c r="N83" s="70" t="str">
        <f>IF(K83="","",SUMIFS(Data!$I:$I,Data!$D:$D,Analysis!$K83,Data!$E:$E,Analysis!L$32,Data!$A:$A,Analysis!$K$32))</f>
        <v/>
      </c>
      <c r="O83" s="69" t="str">
        <f>IF(K83="","",SUMIFS(Data!$G:$G,Data!$D:$D,Analysis!$K83,Data!$E:$E,Analysis!O$32,Data!$A:$A,Analysis!$K$32))</f>
        <v/>
      </c>
      <c r="P83" s="70" t="str">
        <f>IF(K83="","",SUMIFS(Data!$H:$H,Data!$D:$D,Analysis!$K83,Data!$E:$E,Analysis!O$32,Data!$A:$A,Analysis!$K$32))</f>
        <v/>
      </c>
      <c r="Q83" s="70" t="str">
        <f>IF(K83="","",SUMIFS(Data!$I:$I,Data!$D:$D,Analysis!$K83,Data!$E:$E,Analysis!O$32,Data!$A:$A,Analysis!$K$32))</f>
        <v/>
      </c>
      <c r="R83" s="69" t="str">
        <f>IF(K83="","",SUMIFS(Data!$G:$G,Data!$D:$D,Analysis!$K83,Data!$E:$E,Analysis!R$32,Data!$A:$A,Analysis!$K$32))</f>
        <v/>
      </c>
      <c r="S83" s="70" t="str">
        <f>IF(K83="","",SUMIFS(Data!$H:$H,Data!$D:$D,Analysis!$K83,Data!$E:$E,Analysis!R$32,Data!$A:$A,Analysis!$K$32))</f>
        <v/>
      </c>
      <c r="T83" s="70" t="str">
        <f>IF(K83="","",SUMIFS(Data!$I:$I,Data!$D:$D,Analysis!$K83,Data!$E:$E,Analysis!R$32,Data!$A:$A,Analysis!$K$32))</f>
        <v/>
      </c>
      <c r="U83" s="69" t="str">
        <f>IF(K83="","",SUMIFS(Data!$G:$G,Data!$D:$D,Analysis!$K83,Data!$E:$E,Analysis!U$32,Data!$A:$A,Analysis!$K$32))</f>
        <v/>
      </c>
      <c r="V83" s="70" t="str">
        <f>IF(K83="","",SUMIFS(Data!$H:$H,Data!$D:$D,Analysis!$K83,Data!$E:$E,Analysis!U$32,Data!$A:$A,Analysis!$K$32))</f>
        <v/>
      </c>
      <c r="W83" s="70" t="str">
        <f>IF(K83="","",SUMIFS(Data!$I:$I,Data!$D:$D,Analysis!$K83,Data!$E:$E,Analysis!U$32,Data!$A:$A,Analysis!$K$32))</f>
        <v/>
      </c>
      <c r="X83" s="69" t="str">
        <f>IF(K83="","",SUMIFS(Data!$G:$G,Data!$D:$D,Analysis!$K83,Data!$E:$E,Analysis!X$32,Data!$A:$A,Analysis!$K$32))</f>
        <v/>
      </c>
      <c r="Y83" s="70" t="str">
        <f>IF(K83="","",SUMIFS(Data!$H:$H,Data!$D:$D,Analysis!$K83,Data!$E:$E,Analysis!X$32,Data!$A:$A,Analysis!$K$32))</f>
        <v/>
      </c>
      <c r="Z83" s="70" t="str">
        <f>IF(K83="","",SUMIFS(Data!$I:$I,Data!$D:$D,Analysis!$K83,Data!$E:$E,Analysis!X$32,Data!$A:$A,Analysis!$K$32))</f>
        <v/>
      </c>
      <c r="AA83" s="69" t="str">
        <f>IF(K83="","",SUMIFS(Data!$G:$G,Data!$D:$D,Analysis!$K83,Data!$E:$E,Analysis!AA$32,Data!$A:$A,Analysis!$K$32))</f>
        <v/>
      </c>
      <c r="AB83" s="70" t="str">
        <f>IF(K83="","",SUMIFS(Data!$H:$H,Data!$D:$D,Analysis!$K83,Data!$E:$E,Analysis!AA$32,Data!$A:$A,Analysis!$K$32))</f>
        <v/>
      </c>
      <c r="AC83" s="71" t="str">
        <f>IF(K83="","",SUMIFS(Data!$I:$I,Data!$D:$D,Analysis!$K83,Data!$E:$E,Analysis!AA$32,Data!$A:$A,Analysis!$K$32))</f>
        <v/>
      </c>
      <c r="AD83" s="25" t="str">
        <f t="shared" si="8"/>
        <v/>
      </c>
      <c r="AE83" s="11" t="str">
        <f t="shared" si="9"/>
        <v/>
      </c>
      <c r="AF83" s="26" t="str">
        <f t="shared" si="10"/>
        <v/>
      </c>
      <c r="AG83" s="72" t="str">
        <f t="shared" si="11"/>
        <v/>
      </c>
    </row>
    <row r="84" spans="10:33" x14ac:dyDescent="0.25">
      <c r="J84" t="str">
        <f>IF(ROWS(Analysis!$I$34:$I84)&lt;=$I$34,INDEX(Data!$D$2:$D$50000,_xlfn.AGGREGATE(15,3,(Data!$C$2:$C$50000=Analysis!$I$33)/(Data!$C$2:$C$50000=Analysis!$I$33)*(ROW(Data!$C$2:$C$50000)-ROW(Data!$C$1)),ROWS(Analysis!$I$34:$I84))),"")</f>
        <v/>
      </c>
      <c r="K84" s="68" t="str">
        <f t="array" ref="K84">IF(ISERROR(IF(INDEX($J$34:$J$155,MATCH(0,COUNTIF($K$33:K83,$J$34:$J$155),0))&lt;&gt;0,INDEX($J$34:$J$155,MATCH(0,COUNTIF($K$33:K83,$J$34:$J$155),0)),"")),"",(IF(INDEX($J$34:$J$155,MATCH(0,COUNTIF($K$33:K83,$J$34:$J$155),0))&lt;&gt;0,INDEX($J$34:$J$155,MATCH(0,COUNTIF($K$33:K83,$J$34:$J$155),0)),"")))</f>
        <v/>
      </c>
      <c r="L84" s="69" t="str">
        <f>IF(K84="","",SUMIFS(Data!$G:$G,Data!$D:$D,Analysis!$K84,Data!$E:$E,Analysis!L$32,Data!$A:$A,Analysis!$K$32))</f>
        <v/>
      </c>
      <c r="M84" s="70" t="str">
        <f>IF(K84="","",SUMIFS(Data!$H:$H,Data!$D:$D,Analysis!$K84,Data!$E:$E,Analysis!L$32,Data!$A:$A,Analysis!$K$32))</f>
        <v/>
      </c>
      <c r="N84" s="70" t="str">
        <f>IF(K84="","",SUMIFS(Data!$I:$I,Data!$D:$D,Analysis!$K84,Data!$E:$E,Analysis!L$32,Data!$A:$A,Analysis!$K$32))</f>
        <v/>
      </c>
      <c r="O84" s="69" t="str">
        <f>IF(K84="","",SUMIFS(Data!$G:$G,Data!$D:$D,Analysis!$K84,Data!$E:$E,Analysis!O$32,Data!$A:$A,Analysis!$K$32))</f>
        <v/>
      </c>
      <c r="P84" s="70" t="str">
        <f>IF(K84="","",SUMIFS(Data!$H:$H,Data!$D:$D,Analysis!$K84,Data!$E:$E,Analysis!O$32,Data!$A:$A,Analysis!$K$32))</f>
        <v/>
      </c>
      <c r="Q84" s="70" t="str">
        <f>IF(K84="","",SUMIFS(Data!$I:$I,Data!$D:$D,Analysis!$K84,Data!$E:$E,Analysis!O$32,Data!$A:$A,Analysis!$K$32))</f>
        <v/>
      </c>
      <c r="R84" s="69" t="str">
        <f>IF(K84="","",SUMIFS(Data!$G:$G,Data!$D:$D,Analysis!$K84,Data!$E:$E,Analysis!R$32,Data!$A:$A,Analysis!$K$32))</f>
        <v/>
      </c>
      <c r="S84" s="70" t="str">
        <f>IF(K84="","",SUMIFS(Data!$H:$H,Data!$D:$D,Analysis!$K84,Data!$E:$E,Analysis!R$32,Data!$A:$A,Analysis!$K$32))</f>
        <v/>
      </c>
      <c r="T84" s="70" t="str">
        <f>IF(K84="","",SUMIFS(Data!$I:$I,Data!$D:$D,Analysis!$K84,Data!$E:$E,Analysis!R$32,Data!$A:$A,Analysis!$K$32))</f>
        <v/>
      </c>
      <c r="U84" s="69" t="str">
        <f>IF(K84="","",SUMIFS(Data!$G:$G,Data!$D:$D,Analysis!$K84,Data!$E:$E,Analysis!U$32,Data!$A:$A,Analysis!$K$32))</f>
        <v/>
      </c>
      <c r="V84" s="70" t="str">
        <f>IF(K84="","",SUMIFS(Data!$H:$H,Data!$D:$D,Analysis!$K84,Data!$E:$E,Analysis!U$32,Data!$A:$A,Analysis!$K$32))</f>
        <v/>
      </c>
      <c r="W84" s="70" t="str">
        <f>IF(K84="","",SUMIFS(Data!$I:$I,Data!$D:$D,Analysis!$K84,Data!$E:$E,Analysis!U$32,Data!$A:$A,Analysis!$K$32))</f>
        <v/>
      </c>
      <c r="X84" s="69" t="str">
        <f>IF(K84="","",SUMIFS(Data!$G:$G,Data!$D:$D,Analysis!$K84,Data!$E:$E,Analysis!X$32,Data!$A:$A,Analysis!$K$32))</f>
        <v/>
      </c>
      <c r="Y84" s="70" t="str">
        <f>IF(K84="","",SUMIFS(Data!$H:$H,Data!$D:$D,Analysis!$K84,Data!$E:$E,Analysis!X$32,Data!$A:$A,Analysis!$K$32))</f>
        <v/>
      </c>
      <c r="Z84" s="70" t="str">
        <f>IF(K84="","",SUMIFS(Data!$I:$I,Data!$D:$D,Analysis!$K84,Data!$E:$E,Analysis!X$32,Data!$A:$A,Analysis!$K$32))</f>
        <v/>
      </c>
      <c r="AA84" s="69" t="str">
        <f>IF(K84="","",SUMIFS(Data!$G:$G,Data!$D:$D,Analysis!$K84,Data!$E:$E,Analysis!AA$32,Data!$A:$A,Analysis!$K$32))</f>
        <v/>
      </c>
      <c r="AB84" s="70" t="str">
        <f>IF(K84="","",SUMIFS(Data!$H:$H,Data!$D:$D,Analysis!$K84,Data!$E:$E,Analysis!AA$32,Data!$A:$A,Analysis!$K$32))</f>
        <v/>
      </c>
      <c r="AC84" s="71" t="str">
        <f>IF(K84="","",SUMIFS(Data!$I:$I,Data!$D:$D,Analysis!$K84,Data!$E:$E,Analysis!AA$32,Data!$A:$A,Analysis!$K$32))</f>
        <v/>
      </c>
      <c r="AD84" s="25" t="str">
        <f t="shared" si="8"/>
        <v/>
      </c>
      <c r="AE84" s="11" t="str">
        <f t="shared" si="9"/>
        <v/>
      </c>
      <c r="AF84" s="26" t="str">
        <f t="shared" si="10"/>
        <v/>
      </c>
      <c r="AG84" s="72" t="str">
        <f t="shared" si="11"/>
        <v/>
      </c>
    </row>
    <row r="85" spans="10:33" x14ac:dyDescent="0.25">
      <c r="J85" t="str">
        <f>IF(ROWS(Analysis!$I$34:$I85)&lt;=$I$34,INDEX(Data!$D$2:$D$50000,_xlfn.AGGREGATE(15,3,(Data!$C$2:$C$50000=Analysis!$I$33)/(Data!$C$2:$C$50000=Analysis!$I$33)*(ROW(Data!$C$2:$C$50000)-ROW(Data!$C$1)),ROWS(Analysis!$I$34:$I85))),"")</f>
        <v/>
      </c>
      <c r="K85" s="68" t="str">
        <f t="array" ref="K85">IF(ISERROR(IF(INDEX($J$34:$J$155,MATCH(0,COUNTIF($K$33:K84,$J$34:$J$155),0))&lt;&gt;0,INDEX($J$34:$J$155,MATCH(0,COUNTIF($K$33:K84,$J$34:$J$155),0)),"")),"",(IF(INDEX($J$34:$J$155,MATCH(0,COUNTIF($K$33:K84,$J$34:$J$155),0))&lt;&gt;0,INDEX($J$34:$J$155,MATCH(0,COUNTIF($K$33:K84,$J$34:$J$155),0)),"")))</f>
        <v/>
      </c>
      <c r="L85" s="69" t="str">
        <f>IF(K85="","",SUMIFS(Data!$G:$G,Data!$D:$D,Analysis!$K85,Data!$E:$E,Analysis!L$32,Data!$A:$A,Analysis!$K$32))</f>
        <v/>
      </c>
      <c r="M85" s="70" t="str">
        <f>IF(K85="","",SUMIFS(Data!$H:$H,Data!$D:$D,Analysis!$K85,Data!$E:$E,Analysis!L$32,Data!$A:$A,Analysis!$K$32))</f>
        <v/>
      </c>
      <c r="N85" s="70" t="str">
        <f>IF(K85="","",SUMIFS(Data!$I:$I,Data!$D:$D,Analysis!$K85,Data!$E:$E,Analysis!L$32,Data!$A:$A,Analysis!$K$32))</f>
        <v/>
      </c>
      <c r="O85" s="69" t="str">
        <f>IF(K85="","",SUMIFS(Data!$G:$G,Data!$D:$D,Analysis!$K85,Data!$E:$E,Analysis!O$32,Data!$A:$A,Analysis!$K$32))</f>
        <v/>
      </c>
      <c r="P85" s="70" t="str">
        <f>IF(K85="","",SUMIFS(Data!$H:$H,Data!$D:$D,Analysis!$K85,Data!$E:$E,Analysis!O$32,Data!$A:$A,Analysis!$K$32))</f>
        <v/>
      </c>
      <c r="Q85" s="70" t="str">
        <f>IF(K85="","",SUMIFS(Data!$I:$I,Data!$D:$D,Analysis!$K85,Data!$E:$E,Analysis!O$32,Data!$A:$A,Analysis!$K$32))</f>
        <v/>
      </c>
      <c r="R85" s="69" t="str">
        <f>IF(K85="","",SUMIFS(Data!$G:$G,Data!$D:$D,Analysis!$K85,Data!$E:$E,Analysis!R$32,Data!$A:$A,Analysis!$K$32))</f>
        <v/>
      </c>
      <c r="S85" s="70" t="str">
        <f>IF(K85="","",SUMIFS(Data!$H:$H,Data!$D:$D,Analysis!$K85,Data!$E:$E,Analysis!R$32,Data!$A:$A,Analysis!$K$32))</f>
        <v/>
      </c>
      <c r="T85" s="70" t="str">
        <f>IF(K85="","",SUMIFS(Data!$I:$I,Data!$D:$D,Analysis!$K85,Data!$E:$E,Analysis!R$32,Data!$A:$A,Analysis!$K$32))</f>
        <v/>
      </c>
      <c r="U85" s="69" t="str">
        <f>IF(K85="","",SUMIFS(Data!$G:$G,Data!$D:$D,Analysis!$K85,Data!$E:$E,Analysis!U$32,Data!$A:$A,Analysis!$K$32))</f>
        <v/>
      </c>
      <c r="V85" s="70" t="str">
        <f>IF(K85="","",SUMIFS(Data!$H:$H,Data!$D:$D,Analysis!$K85,Data!$E:$E,Analysis!U$32,Data!$A:$A,Analysis!$K$32))</f>
        <v/>
      </c>
      <c r="W85" s="70" t="str">
        <f>IF(K85="","",SUMIFS(Data!$I:$I,Data!$D:$D,Analysis!$K85,Data!$E:$E,Analysis!U$32,Data!$A:$A,Analysis!$K$32))</f>
        <v/>
      </c>
      <c r="X85" s="69" t="str">
        <f>IF(K85="","",SUMIFS(Data!$G:$G,Data!$D:$D,Analysis!$K85,Data!$E:$E,Analysis!X$32,Data!$A:$A,Analysis!$K$32))</f>
        <v/>
      </c>
      <c r="Y85" s="70" t="str">
        <f>IF(K85="","",SUMIFS(Data!$H:$H,Data!$D:$D,Analysis!$K85,Data!$E:$E,Analysis!X$32,Data!$A:$A,Analysis!$K$32))</f>
        <v/>
      </c>
      <c r="Z85" s="70" t="str">
        <f>IF(K85="","",SUMIFS(Data!$I:$I,Data!$D:$D,Analysis!$K85,Data!$E:$E,Analysis!X$32,Data!$A:$A,Analysis!$K$32))</f>
        <v/>
      </c>
      <c r="AA85" s="69" t="str">
        <f>IF(K85="","",SUMIFS(Data!$G:$G,Data!$D:$D,Analysis!$K85,Data!$E:$E,Analysis!AA$32,Data!$A:$A,Analysis!$K$32))</f>
        <v/>
      </c>
      <c r="AB85" s="70" t="str">
        <f>IF(K85="","",SUMIFS(Data!$H:$H,Data!$D:$D,Analysis!$K85,Data!$E:$E,Analysis!AA$32,Data!$A:$A,Analysis!$K$32))</f>
        <v/>
      </c>
      <c r="AC85" s="71" t="str">
        <f>IF(K85="","",SUMIFS(Data!$I:$I,Data!$D:$D,Analysis!$K85,Data!$E:$E,Analysis!AA$32,Data!$A:$A,Analysis!$K$32))</f>
        <v/>
      </c>
      <c r="AD85" s="25" t="str">
        <f t="shared" si="8"/>
        <v/>
      </c>
      <c r="AE85" s="11" t="str">
        <f t="shared" si="9"/>
        <v/>
      </c>
      <c r="AF85" s="26" t="str">
        <f t="shared" si="10"/>
        <v/>
      </c>
      <c r="AG85" s="72" t="str">
        <f t="shared" si="11"/>
        <v/>
      </c>
    </row>
    <row r="86" spans="10:33" x14ac:dyDescent="0.25">
      <c r="J86" t="str">
        <f>IF(ROWS(Analysis!$I$34:$I86)&lt;=$I$34,INDEX(Data!$D$2:$D$50000,_xlfn.AGGREGATE(15,3,(Data!$C$2:$C$50000=Analysis!$I$33)/(Data!$C$2:$C$50000=Analysis!$I$33)*(ROW(Data!$C$2:$C$50000)-ROW(Data!$C$1)),ROWS(Analysis!$I$34:$I86))),"")</f>
        <v/>
      </c>
      <c r="K86" s="68" t="str">
        <f t="array" ref="K86">IF(ISERROR(IF(INDEX($J$34:$J$155,MATCH(0,COUNTIF($K$33:K85,$J$34:$J$155),0))&lt;&gt;0,INDEX($J$34:$J$155,MATCH(0,COUNTIF($K$33:K85,$J$34:$J$155),0)),"")),"",(IF(INDEX($J$34:$J$155,MATCH(0,COUNTIF($K$33:K85,$J$34:$J$155),0))&lt;&gt;0,INDEX($J$34:$J$155,MATCH(0,COUNTIF($K$33:K85,$J$34:$J$155),0)),"")))</f>
        <v/>
      </c>
      <c r="L86" s="69" t="str">
        <f>IF(K86="","",SUMIFS(Data!$G:$G,Data!$D:$D,Analysis!$K86,Data!$E:$E,Analysis!L$32,Data!$A:$A,Analysis!$K$32))</f>
        <v/>
      </c>
      <c r="M86" s="70" t="str">
        <f>IF(K86="","",SUMIFS(Data!$H:$H,Data!$D:$D,Analysis!$K86,Data!$E:$E,Analysis!L$32,Data!$A:$A,Analysis!$K$32))</f>
        <v/>
      </c>
      <c r="N86" s="70" t="str">
        <f>IF(K86="","",SUMIFS(Data!$I:$I,Data!$D:$D,Analysis!$K86,Data!$E:$E,Analysis!L$32,Data!$A:$A,Analysis!$K$32))</f>
        <v/>
      </c>
      <c r="O86" s="69" t="str">
        <f>IF(K86="","",SUMIFS(Data!$G:$G,Data!$D:$D,Analysis!$K86,Data!$E:$E,Analysis!O$32,Data!$A:$A,Analysis!$K$32))</f>
        <v/>
      </c>
      <c r="P86" s="70" t="str">
        <f>IF(K86="","",SUMIFS(Data!$H:$H,Data!$D:$D,Analysis!$K86,Data!$E:$E,Analysis!O$32,Data!$A:$A,Analysis!$K$32))</f>
        <v/>
      </c>
      <c r="Q86" s="70" t="str">
        <f>IF(K86="","",SUMIFS(Data!$I:$I,Data!$D:$D,Analysis!$K86,Data!$E:$E,Analysis!O$32,Data!$A:$A,Analysis!$K$32))</f>
        <v/>
      </c>
      <c r="R86" s="69" t="str">
        <f>IF(K86="","",SUMIFS(Data!$G:$G,Data!$D:$D,Analysis!$K86,Data!$E:$E,Analysis!R$32,Data!$A:$A,Analysis!$K$32))</f>
        <v/>
      </c>
      <c r="S86" s="70" t="str">
        <f>IF(K86="","",SUMIFS(Data!$H:$H,Data!$D:$D,Analysis!$K86,Data!$E:$E,Analysis!R$32,Data!$A:$A,Analysis!$K$32))</f>
        <v/>
      </c>
      <c r="T86" s="70" t="str">
        <f>IF(K86="","",SUMIFS(Data!$I:$I,Data!$D:$D,Analysis!$K86,Data!$E:$E,Analysis!R$32,Data!$A:$A,Analysis!$K$32))</f>
        <v/>
      </c>
      <c r="U86" s="69" t="str">
        <f>IF(K86="","",SUMIFS(Data!$G:$G,Data!$D:$D,Analysis!$K86,Data!$E:$E,Analysis!U$32,Data!$A:$A,Analysis!$K$32))</f>
        <v/>
      </c>
      <c r="V86" s="70" t="str">
        <f>IF(K86="","",SUMIFS(Data!$H:$H,Data!$D:$D,Analysis!$K86,Data!$E:$E,Analysis!U$32,Data!$A:$A,Analysis!$K$32))</f>
        <v/>
      </c>
      <c r="W86" s="70" t="str">
        <f>IF(K86="","",SUMIFS(Data!$I:$I,Data!$D:$D,Analysis!$K86,Data!$E:$E,Analysis!U$32,Data!$A:$A,Analysis!$K$32))</f>
        <v/>
      </c>
      <c r="X86" s="69" t="str">
        <f>IF(K86="","",SUMIFS(Data!$G:$G,Data!$D:$D,Analysis!$K86,Data!$E:$E,Analysis!X$32,Data!$A:$A,Analysis!$K$32))</f>
        <v/>
      </c>
      <c r="Y86" s="70" t="str">
        <f>IF(K86="","",SUMIFS(Data!$H:$H,Data!$D:$D,Analysis!$K86,Data!$E:$E,Analysis!X$32,Data!$A:$A,Analysis!$K$32))</f>
        <v/>
      </c>
      <c r="Z86" s="70" t="str">
        <f>IF(K86="","",SUMIFS(Data!$I:$I,Data!$D:$D,Analysis!$K86,Data!$E:$E,Analysis!X$32,Data!$A:$A,Analysis!$K$32))</f>
        <v/>
      </c>
      <c r="AA86" s="69" t="str">
        <f>IF(K86="","",SUMIFS(Data!$G:$G,Data!$D:$D,Analysis!$K86,Data!$E:$E,Analysis!AA$32,Data!$A:$A,Analysis!$K$32))</f>
        <v/>
      </c>
      <c r="AB86" s="70" t="str">
        <f>IF(K86="","",SUMIFS(Data!$H:$H,Data!$D:$D,Analysis!$K86,Data!$E:$E,Analysis!AA$32,Data!$A:$A,Analysis!$K$32))</f>
        <v/>
      </c>
      <c r="AC86" s="71" t="str">
        <f>IF(K86="","",SUMIFS(Data!$I:$I,Data!$D:$D,Analysis!$K86,Data!$E:$E,Analysis!AA$32,Data!$A:$A,Analysis!$K$32))</f>
        <v/>
      </c>
      <c r="AD86" s="25" t="str">
        <f t="shared" si="8"/>
        <v/>
      </c>
      <c r="AE86" s="11" t="str">
        <f t="shared" si="9"/>
        <v/>
      </c>
      <c r="AF86" s="26" t="str">
        <f t="shared" si="10"/>
        <v/>
      </c>
      <c r="AG86" s="72" t="str">
        <f t="shared" si="11"/>
        <v/>
      </c>
    </row>
    <row r="87" spans="10:33" x14ac:dyDescent="0.25">
      <c r="J87" t="str">
        <f>IF(ROWS(Analysis!$I$34:$I87)&lt;=$I$34,INDEX(Data!$D$2:$D$50000,_xlfn.AGGREGATE(15,3,(Data!$C$2:$C$50000=Analysis!$I$33)/(Data!$C$2:$C$50000=Analysis!$I$33)*(ROW(Data!$C$2:$C$50000)-ROW(Data!$C$1)),ROWS(Analysis!$I$34:$I87))),"")</f>
        <v/>
      </c>
      <c r="K87" s="68" t="str">
        <f t="array" ref="K87">IF(ISERROR(IF(INDEX($J$34:$J$155,MATCH(0,COUNTIF($K$33:K86,$J$34:$J$155),0))&lt;&gt;0,INDEX($J$34:$J$155,MATCH(0,COUNTIF($K$33:K86,$J$34:$J$155),0)),"")),"",(IF(INDEX($J$34:$J$155,MATCH(0,COUNTIF($K$33:K86,$J$34:$J$155),0))&lt;&gt;0,INDEX($J$34:$J$155,MATCH(0,COUNTIF($K$33:K86,$J$34:$J$155),0)),"")))</f>
        <v/>
      </c>
      <c r="L87" s="69" t="str">
        <f>IF(K87="","",SUMIFS(Data!$G:$G,Data!$D:$D,Analysis!$K87,Data!$E:$E,Analysis!L$32,Data!$A:$A,Analysis!$K$32))</f>
        <v/>
      </c>
      <c r="M87" s="70" t="str">
        <f>IF(K87="","",SUMIFS(Data!$H:$H,Data!$D:$D,Analysis!$K87,Data!$E:$E,Analysis!L$32,Data!$A:$A,Analysis!$K$32))</f>
        <v/>
      </c>
      <c r="N87" s="70" t="str">
        <f>IF(K87="","",SUMIFS(Data!$I:$I,Data!$D:$D,Analysis!$K87,Data!$E:$E,Analysis!L$32,Data!$A:$A,Analysis!$K$32))</f>
        <v/>
      </c>
      <c r="O87" s="69" t="str">
        <f>IF(K87="","",SUMIFS(Data!$G:$G,Data!$D:$D,Analysis!$K87,Data!$E:$E,Analysis!O$32,Data!$A:$A,Analysis!$K$32))</f>
        <v/>
      </c>
      <c r="P87" s="70" t="str">
        <f>IF(K87="","",SUMIFS(Data!$H:$H,Data!$D:$D,Analysis!$K87,Data!$E:$E,Analysis!O$32,Data!$A:$A,Analysis!$K$32))</f>
        <v/>
      </c>
      <c r="Q87" s="70" t="str">
        <f>IF(K87="","",SUMIFS(Data!$I:$I,Data!$D:$D,Analysis!$K87,Data!$E:$E,Analysis!O$32,Data!$A:$A,Analysis!$K$32))</f>
        <v/>
      </c>
      <c r="R87" s="69" t="str">
        <f>IF(K87="","",SUMIFS(Data!$G:$G,Data!$D:$D,Analysis!$K87,Data!$E:$E,Analysis!R$32,Data!$A:$A,Analysis!$K$32))</f>
        <v/>
      </c>
      <c r="S87" s="70" t="str">
        <f>IF(K87="","",SUMIFS(Data!$H:$H,Data!$D:$D,Analysis!$K87,Data!$E:$E,Analysis!R$32,Data!$A:$A,Analysis!$K$32))</f>
        <v/>
      </c>
      <c r="T87" s="70" t="str">
        <f>IF(K87="","",SUMIFS(Data!$I:$I,Data!$D:$D,Analysis!$K87,Data!$E:$E,Analysis!R$32,Data!$A:$A,Analysis!$K$32))</f>
        <v/>
      </c>
      <c r="U87" s="69" t="str">
        <f>IF(K87="","",SUMIFS(Data!$G:$G,Data!$D:$D,Analysis!$K87,Data!$E:$E,Analysis!U$32,Data!$A:$A,Analysis!$K$32))</f>
        <v/>
      </c>
      <c r="V87" s="70" t="str">
        <f>IF(K87="","",SUMIFS(Data!$H:$H,Data!$D:$D,Analysis!$K87,Data!$E:$E,Analysis!U$32,Data!$A:$A,Analysis!$K$32))</f>
        <v/>
      </c>
      <c r="W87" s="70" t="str">
        <f>IF(K87="","",SUMIFS(Data!$I:$I,Data!$D:$D,Analysis!$K87,Data!$E:$E,Analysis!U$32,Data!$A:$A,Analysis!$K$32))</f>
        <v/>
      </c>
      <c r="X87" s="69" t="str">
        <f>IF(K87="","",SUMIFS(Data!$G:$G,Data!$D:$D,Analysis!$K87,Data!$E:$E,Analysis!X$32,Data!$A:$A,Analysis!$K$32))</f>
        <v/>
      </c>
      <c r="Y87" s="70" t="str">
        <f>IF(K87="","",SUMIFS(Data!$H:$H,Data!$D:$D,Analysis!$K87,Data!$E:$E,Analysis!X$32,Data!$A:$A,Analysis!$K$32))</f>
        <v/>
      </c>
      <c r="Z87" s="70" t="str">
        <f>IF(K87="","",SUMIFS(Data!$I:$I,Data!$D:$D,Analysis!$K87,Data!$E:$E,Analysis!X$32,Data!$A:$A,Analysis!$K$32))</f>
        <v/>
      </c>
      <c r="AA87" s="69" t="str">
        <f>IF(K87="","",SUMIFS(Data!$G:$G,Data!$D:$D,Analysis!$K87,Data!$E:$E,Analysis!AA$32,Data!$A:$A,Analysis!$K$32))</f>
        <v/>
      </c>
      <c r="AB87" s="70" t="str">
        <f>IF(K87="","",SUMIFS(Data!$H:$H,Data!$D:$D,Analysis!$K87,Data!$E:$E,Analysis!AA$32,Data!$A:$A,Analysis!$K$32))</f>
        <v/>
      </c>
      <c r="AC87" s="71" t="str">
        <f>IF(K87="","",SUMIFS(Data!$I:$I,Data!$D:$D,Analysis!$K87,Data!$E:$E,Analysis!AA$32,Data!$A:$A,Analysis!$K$32))</f>
        <v/>
      </c>
      <c r="AD87" s="25" t="str">
        <f t="shared" si="8"/>
        <v/>
      </c>
      <c r="AE87" s="11" t="str">
        <f t="shared" si="9"/>
        <v/>
      </c>
      <c r="AF87" s="26" t="str">
        <f t="shared" si="10"/>
        <v/>
      </c>
      <c r="AG87" s="72" t="str">
        <f t="shared" si="11"/>
        <v/>
      </c>
    </row>
    <row r="88" spans="10:33" x14ac:dyDescent="0.25">
      <c r="J88" t="str">
        <f>IF(ROWS(Analysis!$I$34:$I88)&lt;=$I$34,INDEX(Data!$D$2:$D$50000,_xlfn.AGGREGATE(15,3,(Data!$C$2:$C$50000=Analysis!$I$33)/(Data!$C$2:$C$50000=Analysis!$I$33)*(ROW(Data!$C$2:$C$50000)-ROW(Data!$C$1)),ROWS(Analysis!$I$34:$I88))),"")</f>
        <v/>
      </c>
      <c r="K88" s="68" t="str">
        <f t="array" ref="K88">IF(ISERROR(IF(INDEX($J$34:$J$155,MATCH(0,COUNTIF($K$33:K87,$J$34:$J$155),0))&lt;&gt;0,INDEX($J$34:$J$155,MATCH(0,COUNTIF($K$33:K87,$J$34:$J$155),0)),"")),"",(IF(INDEX($J$34:$J$155,MATCH(0,COUNTIF($K$33:K87,$J$34:$J$155),0))&lt;&gt;0,INDEX($J$34:$J$155,MATCH(0,COUNTIF($K$33:K87,$J$34:$J$155),0)),"")))</f>
        <v/>
      </c>
      <c r="L88" s="69" t="str">
        <f>IF(K88="","",SUMIFS(Data!$G:$G,Data!$D:$D,Analysis!$K88,Data!$E:$E,Analysis!L$32,Data!$A:$A,Analysis!$K$32))</f>
        <v/>
      </c>
      <c r="M88" s="70" t="str">
        <f>IF(K88="","",SUMIFS(Data!$H:$H,Data!$D:$D,Analysis!$K88,Data!$E:$E,Analysis!L$32,Data!$A:$A,Analysis!$K$32))</f>
        <v/>
      </c>
      <c r="N88" s="70" t="str">
        <f>IF(K88="","",SUMIFS(Data!$I:$I,Data!$D:$D,Analysis!$K88,Data!$E:$E,Analysis!L$32,Data!$A:$A,Analysis!$K$32))</f>
        <v/>
      </c>
      <c r="O88" s="69" t="str">
        <f>IF(K88="","",SUMIFS(Data!$G:$G,Data!$D:$D,Analysis!$K88,Data!$E:$E,Analysis!O$32,Data!$A:$A,Analysis!$K$32))</f>
        <v/>
      </c>
      <c r="P88" s="70" t="str">
        <f>IF(K88="","",SUMIFS(Data!$H:$H,Data!$D:$D,Analysis!$K88,Data!$E:$E,Analysis!O$32,Data!$A:$A,Analysis!$K$32))</f>
        <v/>
      </c>
      <c r="Q88" s="70" t="str">
        <f>IF(K88="","",SUMIFS(Data!$I:$I,Data!$D:$D,Analysis!$K88,Data!$E:$E,Analysis!O$32,Data!$A:$A,Analysis!$K$32))</f>
        <v/>
      </c>
      <c r="R88" s="69" t="str">
        <f>IF(K88="","",SUMIFS(Data!$G:$G,Data!$D:$D,Analysis!$K88,Data!$E:$E,Analysis!R$32,Data!$A:$A,Analysis!$K$32))</f>
        <v/>
      </c>
      <c r="S88" s="70" t="str">
        <f>IF(K88="","",SUMIFS(Data!$H:$H,Data!$D:$D,Analysis!$K88,Data!$E:$E,Analysis!R$32,Data!$A:$A,Analysis!$K$32))</f>
        <v/>
      </c>
      <c r="T88" s="70" t="str">
        <f>IF(K88="","",SUMIFS(Data!$I:$I,Data!$D:$D,Analysis!$K88,Data!$E:$E,Analysis!R$32,Data!$A:$A,Analysis!$K$32))</f>
        <v/>
      </c>
      <c r="U88" s="69" t="str">
        <f>IF(K88="","",SUMIFS(Data!$G:$G,Data!$D:$D,Analysis!$K88,Data!$E:$E,Analysis!U$32,Data!$A:$A,Analysis!$K$32))</f>
        <v/>
      </c>
      <c r="V88" s="70" t="str">
        <f>IF(K88="","",SUMIFS(Data!$H:$H,Data!$D:$D,Analysis!$K88,Data!$E:$E,Analysis!U$32,Data!$A:$A,Analysis!$K$32))</f>
        <v/>
      </c>
      <c r="W88" s="70" t="str">
        <f>IF(K88="","",SUMIFS(Data!$I:$I,Data!$D:$D,Analysis!$K88,Data!$E:$E,Analysis!U$32,Data!$A:$A,Analysis!$K$32))</f>
        <v/>
      </c>
      <c r="X88" s="69" t="str">
        <f>IF(K88="","",SUMIFS(Data!$G:$G,Data!$D:$D,Analysis!$K88,Data!$E:$E,Analysis!X$32,Data!$A:$A,Analysis!$K$32))</f>
        <v/>
      </c>
      <c r="Y88" s="70" t="str">
        <f>IF(K88="","",SUMIFS(Data!$H:$H,Data!$D:$D,Analysis!$K88,Data!$E:$E,Analysis!X$32,Data!$A:$A,Analysis!$K$32))</f>
        <v/>
      </c>
      <c r="Z88" s="70" t="str">
        <f>IF(K88="","",SUMIFS(Data!$I:$I,Data!$D:$D,Analysis!$K88,Data!$E:$E,Analysis!X$32,Data!$A:$A,Analysis!$K$32))</f>
        <v/>
      </c>
      <c r="AA88" s="69" t="str">
        <f>IF(K88="","",SUMIFS(Data!$G:$G,Data!$D:$D,Analysis!$K88,Data!$E:$E,Analysis!AA$32,Data!$A:$A,Analysis!$K$32))</f>
        <v/>
      </c>
      <c r="AB88" s="70" t="str">
        <f>IF(K88="","",SUMIFS(Data!$H:$H,Data!$D:$D,Analysis!$K88,Data!$E:$E,Analysis!AA$32,Data!$A:$A,Analysis!$K$32))</f>
        <v/>
      </c>
      <c r="AC88" s="71" t="str">
        <f>IF(K88="","",SUMIFS(Data!$I:$I,Data!$D:$D,Analysis!$K88,Data!$E:$E,Analysis!AA$32,Data!$A:$A,Analysis!$K$32))</f>
        <v/>
      </c>
      <c r="AD88" s="25" t="str">
        <f t="shared" si="8"/>
        <v/>
      </c>
      <c r="AE88" s="11" t="str">
        <f t="shared" si="9"/>
        <v/>
      </c>
      <c r="AF88" s="26" t="str">
        <f t="shared" si="10"/>
        <v/>
      </c>
      <c r="AG88" s="72" t="str">
        <f t="shared" si="11"/>
        <v/>
      </c>
    </row>
    <row r="89" spans="10:33" x14ac:dyDescent="0.25">
      <c r="J89" t="str">
        <f>IF(ROWS(Analysis!$I$34:$I89)&lt;=$I$34,INDEX(Data!$D$2:$D$50000,_xlfn.AGGREGATE(15,3,(Data!$C$2:$C$50000=Analysis!$I$33)/(Data!$C$2:$C$50000=Analysis!$I$33)*(ROW(Data!$C$2:$C$50000)-ROW(Data!$C$1)),ROWS(Analysis!$I$34:$I89))),"")</f>
        <v/>
      </c>
      <c r="K89" s="68" t="str">
        <f t="array" ref="K89">IF(ISERROR(IF(INDEX($J$34:$J$155,MATCH(0,COUNTIF($K$33:K88,$J$34:$J$155),0))&lt;&gt;0,INDEX($J$34:$J$155,MATCH(0,COUNTIF($K$33:K88,$J$34:$J$155),0)),"")),"",(IF(INDEX($J$34:$J$155,MATCH(0,COUNTIF($K$33:K88,$J$34:$J$155),0))&lt;&gt;0,INDEX($J$34:$J$155,MATCH(0,COUNTIF($K$33:K88,$J$34:$J$155),0)),"")))</f>
        <v/>
      </c>
      <c r="L89" s="69" t="str">
        <f>IF(K89="","",SUMIFS(Data!$G:$G,Data!$D:$D,Analysis!$K89,Data!$E:$E,Analysis!L$32,Data!$A:$A,Analysis!$K$32))</f>
        <v/>
      </c>
      <c r="M89" s="70" t="str">
        <f>IF(K89="","",SUMIFS(Data!$H:$H,Data!$D:$D,Analysis!$K89,Data!$E:$E,Analysis!L$32,Data!$A:$A,Analysis!$K$32))</f>
        <v/>
      </c>
      <c r="N89" s="70" t="str">
        <f>IF(K89="","",SUMIFS(Data!$I:$I,Data!$D:$D,Analysis!$K89,Data!$E:$E,Analysis!L$32,Data!$A:$A,Analysis!$K$32))</f>
        <v/>
      </c>
      <c r="O89" s="69" t="str">
        <f>IF(K89="","",SUMIFS(Data!$G:$G,Data!$D:$D,Analysis!$K89,Data!$E:$E,Analysis!O$32,Data!$A:$A,Analysis!$K$32))</f>
        <v/>
      </c>
      <c r="P89" s="70" t="str">
        <f>IF(K89="","",SUMIFS(Data!$H:$H,Data!$D:$D,Analysis!$K89,Data!$E:$E,Analysis!O$32,Data!$A:$A,Analysis!$K$32))</f>
        <v/>
      </c>
      <c r="Q89" s="70" t="str">
        <f>IF(K89="","",SUMIFS(Data!$I:$I,Data!$D:$D,Analysis!$K89,Data!$E:$E,Analysis!O$32,Data!$A:$A,Analysis!$K$32))</f>
        <v/>
      </c>
      <c r="R89" s="69" t="str">
        <f>IF(K89="","",SUMIFS(Data!$G:$G,Data!$D:$D,Analysis!$K89,Data!$E:$E,Analysis!R$32,Data!$A:$A,Analysis!$K$32))</f>
        <v/>
      </c>
      <c r="S89" s="70" t="str">
        <f>IF(K89="","",SUMIFS(Data!$H:$H,Data!$D:$D,Analysis!$K89,Data!$E:$E,Analysis!R$32,Data!$A:$A,Analysis!$K$32))</f>
        <v/>
      </c>
      <c r="T89" s="70" t="str">
        <f>IF(K89="","",SUMIFS(Data!$I:$I,Data!$D:$D,Analysis!$K89,Data!$E:$E,Analysis!R$32,Data!$A:$A,Analysis!$K$32))</f>
        <v/>
      </c>
      <c r="U89" s="69" t="str">
        <f>IF(K89="","",SUMIFS(Data!$G:$G,Data!$D:$D,Analysis!$K89,Data!$E:$E,Analysis!U$32,Data!$A:$A,Analysis!$K$32))</f>
        <v/>
      </c>
      <c r="V89" s="70" t="str">
        <f>IF(K89="","",SUMIFS(Data!$H:$H,Data!$D:$D,Analysis!$K89,Data!$E:$E,Analysis!U$32,Data!$A:$A,Analysis!$K$32))</f>
        <v/>
      </c>
      <c r="W89" s="70" t="str">
        <f>IF(K89="","",SUMIFS(Data!$I:$I,Data!$D:$D,Analysis!$K89,Data!$E:$E,Analysis!U$32,Data!$A:$A,Analysis!$K$32))</f>
        <v/>
      </c>
      <c r="X89" s="69" t="str">
        <f>IF(K89="","",SUMIFS(Data!$G:$G,Data!$D:$D,Analysis!$K89,Data!$E:$E,Analysis!X$32,Data!$A:$A,Analysis!$K$32))</f>
        <v/>
      </c>
      <c r="Y89" s="70" t="str">
        <f>IF(K89="","",SUMIFS(Data!$H:$H,Data!$D:$D,Analysis!$K89,Data!$E:$E,Analysis!X$32,Data!$A:$A,Analysis!$K$32))</f>
        <v/>
      </c>
      <c r="Z89" s="70" t="str">
        <f>IF(K89="","",SUMIFS(Data!$I:$I,Data!$D:$D,Analysis!$K89,Data!$E:$E,Analysis!X$32,Data!$A:$A,Analysis!$K$32))</f>
        <v/>
      </c>
      <c r="AA89" s="69" t="str">
        <f>IF(K89="","",SUMIFS(Data!$G:$G,Data!$D:$D,Analysis!$K89,Data!$E:$E,Analysis!AA$32,Data!$A:$A,Analysis!$K$32))</f>
        <v/>
      </c>
      <c r="AB89" s="70" t="str">
        <f>IF(K89="","",SUMIFS(Data!$H:$H,Data!$D:$D,Analysis!$K89,Data!$E:$E,Analysis!AA$32,Data!$A:$A,Analysis!$K$32))</f>
        <v/>
      </c>
      <c r="AC89" s="71" t="str">
        <f>IF(K89="","",SUMIFS(Data!$I:$I,Data!$D:$D,Analysis!$K89,Data!$E:$E,Analysis!AA$32,Data!$A:$A,Analysis!$K$32))</f>
        <v/>
      </c>
      <c r="AD89" s="25" t="str">
        <f t="shared" si="8"/>
        <v/>
      </c>
      <c r="AE89" s="11" t="str">
        <f t="shared" si="9"/>
        <v/>
      </c>
      <c r="AF89" s="26" t="str">
        <f t="shared" si="10"/>
        <v/>
      </c>
      <c r="AG89" s="72" t="str">
        <f t="shared" si="11"/>
        <v/>
      </c>
    </row>
    <row r="90" spans="10:33" x14ac:dyDescent="0.25">
      <c r="J90" t="str">
        <f>IF(ROWS(Analysis!$I$34:$I90)&lt;=$I$34,INDEX(Data!$D$2:$D$50000,_xlfn.AGGREGATE(15,3,(Data!$C$2:$C$50000=Analysis!$I$33)/(Data!$C$2:$C$50000=Analysis!$I$33)*(ROW(Data!$C$2:$C$50000)-ROW(Data!$C$1)),ROWS(Analysis!$I$34:$I90))),"")</f>
        <v/>
      </c>
      <c r="K90" s="68" t="str">
        <f t="array" ref="K90">IF(ISERROR(IF(INDEX($J$34:$J$155,MATCH(0,COUNTIF($K$33:K89,$J$34:$J$155),0))&lt;&gt;0,INDEX($J$34:$J$155,MATCH(0,COUNTIF($K$33:K89,$J$34:$J$155),0)),"")),"",(IF(INDEX($J$34:$J$155,MATCH(0,COUNTIF($K$33:K89,$J$34:$J$155),0))&lt;&gt;0,INDEX($J$34:$J$155,MATCH(0,COUNTIF($K$33:K89,$J$34:$J$155),0)),"")))</f>
        <v/>
      </c>
      <c r="L90" s="69" t="str">
        <f>IF(K90="","",SUMIFS(Data!$G:$G,Data!$D:$D,Analysis!$K90,Data!$E:$E,Analysis!L$32,Data!$A:$A,Analysis!$K$32))</f>
        <v/>
      </c>
      <c r="M90" s="70" t="str">
        <f>IF(K90="","",SUMIFS(Data!$H:$H,Data!$D:$D,Analysis!$K90,Data!$E:$E,Analysis!L$32,Data!$A:$A,Analysis!$K$32))</f>
        <v/>
      </c>
      <c r="N90" s="70" t="str">
        <f>IF(K90="","",SUMIFS(Data!$I:$I,Data!$D:$D,Analysis!$K90,Data!$E:$E,Analysis!L$32,Data!$A:$A,Analysis!$K$32))</f>
        <v/>
      </c>
      <c r="O90" s="69" t="str">
        <f>IF(K90="","",SUMIFS(Data!$G:$G,Data!$D:$D,Analysis!$K90,Data!$E:$E,Analysis!O$32,Data!$A:$A,Analysis!$K$32))</f>
        <v/>
      </c>
      <c r="P90" s="70" t="str">
        <f>IF(K90="","",SUMIFS(Data!$H:$H,Data!$D:$D,Analysis!$K90,Data!$E:$E,Analysis!O$32,Data!$A:$A,Analysis!$K$32))</f>
        <v/>
      </c>
      <c r="Q90" s="70" t="str">
        <f>IF(K90="","",SUMIFS(Data!$I:$I,Data!$D:$D,Analysis!$K90,Data!$E:$E,Analysis!O$32,Data!$A:$A,Analysis!$K$32))</f>
        <v/>
      </c>
      <c r="R90" s="69" t="str">
        <f>IF(K90="","",SUMIFS(Data!$G:$G,Data!$D:$D,Analysis!$K90,Data!$E:$E,Analysis!R$32,Data!$A:$A,Analysis!$K$32))</f>
        <v/>
      </c>
      <c r="S90" s="70" t="str">
        <f>IF(K90="","",SUMIFS(Data!$H:$H,Data!$D:$D,Analysis!$K90,Data!$E:$E,Analysis!R$32,Data!$A:$A,Analysis!$K$32))</f>
        <v/>
      </c>
      <c r="T90" s="70" t="str">
        <f>IF(K90="","",SUMIFS(Data!$I:$I,Data!$D:$D,Analysis!$K90,Data!$E:$E,Analysis!R$32,Data!$A:$A,Analysis!$K$32))</f>
        <v/>
      </c>
      <c r="U90" s="69" t="str">
        <f>IF(K90="","",SUMIFS(Data!$G:$G,Data!$D:$D,Analysis!$K90,Data!$E:$E,Analysis!U$32,Data!$A:$A,Analysis!$K$32))</f>
        <v/>
      </c>
      <c r="V90" s="70" t="str">
        <f>IF(K90="","",SUMIFS(Data!$H:$H,Data!$D:$D,Analysis!$K90,Data!$E:$E,Analysis!U$32,Data!$A:$A,Analysis!$K$32))</f>
        <v/>
      </c>
      <c r="W90" s="70" t="str">
        <f>IF(K90="","",SUMIFS(Data!$I:$I,Data!$D:$D,Analysis!$K90,Data!$E:$E,Analysis!U$32,Data!$A:$A,Analysis!$K$32))</f>
        <v/>
      </c>
      <c r="X90" s="69" t="str">
        <f>IF(K90="","",SUMIFS(Data!$G:$G,Data!$D:$D,Analysis!$K90,Data!$E:$E,Analysis!X$32,Data!$A:$A,Analysis!$K$32))</f>
        <v/>
      </c>
      <c r="Y90" s="70" t="str">
        <f>IF(K90="","",SUMIFS(Data!$H:$H,Data!$D:$D,Analysis!$K90,Data!$E:$E,Analysis!X$32,Data!$A:$A,Analysis!$K$32))</f>
        <v/>
      </c>
      <c r="Z90" s="70" t="str">
        <f>IF(K90="","",SUMIFS(Data!$I:$I,Data!$D:$D,Analysis!$K90,Data!$E:$E,Analysis!X$32,Data!$A:$A,Analysis!$K$32))</f>
        <v/>
      </c>
      <c r="AA90" s="69" t="str">
        <f>IF(K90="","",SUMIFS(Data!$G:$G,Data!$D:$D,Analysis!$K90,Data!$E:$E,Analysis!AA$32,Data!$A:$A,Analysis!$K$32))</f>
        <v/>
      </c>
      <c r="AB90" s="70" t="str">
        <f>IF(K90="","",SUMIFS(Data!$H:$H,Data!$D:$D,Analysis!$K90,Data!$E:$E,Analysis!AA$32,Data!$A:$A,Analysis!$K$32))</f>
        <v/>
      </c>
      <c r="AC90" s="71" t="str">
        <f>IF(K90="","",SUMIFS(Data!$I:$I,Data!$D:$D,Analysis!$K90,Data!$E:$E,Analysis!AA$32,Data!$A:$A,Analysis!$K$32))</f>
        <v/>
      </c>
      <c r="AD90" s="25" t="str">
        <f t="shared" si="8"/>
        <v/>
      </c>
      <c r="AE90" s="11" t="str">
        <f t="shared" si="9"/>
        <v/>
      </c>
      <c r="AF90" s="26" t="str">
        <f t="shared" si="10"/>
        <v/>
      </c>
      <c r="AG90" s="72" t="str">
        <f t="shared" si="11"/>
        <v/>
      </c>
    </row>
    <row r="91" spans="10:33" x14ac:dyDescent="0.25">
      <c r="J91" t="str">
        <f>IF(ROWS(Analysis!$I$34:$I91)&lt;=$I$34,INDEX(Data!$D$2:$D$50000,_xlfn.AGGREGATE(15,3,(Data!$C$2:$C$50000=Analysis!$I$33)/(Data!$C$2:$C$50000=Analysis!$I$33)*(ROW(Data!$C$2:$C$50000)-ROW(Data!$C$1)),ROWS(Analysis!$I$34:$I91))),"")</f>
        <v/>
      </c>
      <c r="K91" s="68" t="str">
        <f t="array" ref="K91">IF(ISERROR(IF(INDEX($J$34:$J$155,MATCH(0,COUNTIF($K$33:K90,$J$34:$J$155),0))&lt;&gt;0,INDEX($J$34:$J$155,MATCH(0,COUNTIF($K$33:K90,$J$34:$J$155),0)),"")),"",(IF(INDEX($J$34:$J$155,MATCH(0,COUNTIF($K$33:K90,$J$34:$J$155),0))&lt;&gt;0,INDEX($J$34:$J$155,MATCH(0,COUNTIF($K$33:K90,$J$34:$J$155),0)),"")))</f>
        <v/>
      </c>
      <c r="L91" s="69" t="str">
        <f>IF(K91="","",SUMIFS(Data!$G:$G,Data!$D:$D,Analysis!$K91,Data!$E:$E,Analysis!L$32,Data!$A:$A,Analysis!$K$32))</f>
        <v/>
      </c>
      <c r="M91" s="70" t="str">
        <f>IF(K91="","",SUMIFS(Data!$H:$H,Data!$D:$D,Analysis!$K91,Data!$E:$E,Analysis!L$32,Data!$A:$A,Analysis!$K$32))</f>
        <v/>
      </c>
      <c r="N91" s="70" t="str">
        <f>IF(K91="","",SUMIFS(Data!$I:$I,Data!$D:$D,Analysis!$K91,Data!$E:$E,Analysis!L$32,Data!$A:$A,Analysis!$K$32))</f>
        <v/>
      </c>
      <c r="O91" s="69" t="str">
        <f>IF(K91="","",SUMIFS(Data!$G:$G,Data!$D:$D,Analysis!$K91,Data!$E:$E,Analysis!O$32,Data!$A:$A,Analysis!$K$32))</f>
        <v/>
      </c>
      <c r="P91" s="70" t="str">
        <f>IF(K91="","",SUMIFS(Data!$H:$H,Data!$D:$D,Analysis!$K91,Data!$E:$E,Analysis!O$32,Data!$A:$A,Analysis!$K$32))</f>
        <v/>
      </c>
      <c r="Q91" s="70" t="str">
        <f>IF(K91="","",SUMIFS(Data!$I:$I,Data!$D:$D,Analysis!$K91,Data!$E:$E,Analysis!O$32,Data!$A:$A,Analysis!$K$32))</f>
        <v/>
      </c>
      <c r="R91" s="69" t="str">
        <f>IF(K91="","",SUMIFS(Data!$G:$G,Data!$D:$D,Analysis!$K91,Data!$E:$E,Analysis!R$32,Data!$A:$A,Analysis!$K$32))</f>
        <v/>
      </c>
      <c r="S91" s="70" t="str">
        <f>IF(K91="","",SUMIFS(Data!$H:$H,Data!$D:$D,Analysis!$K91,Data!$E:$E,Analysis!R$32,Data!$A:$A,Analysis!$K$32))</f>
        <v/>
      </c>
      <c r="T91" s="70" t="str">
        <f>IF(K91="","",SUMIFS(Data!$I:$I,Data!$D:$D,Analysis!$K91,Data!$E:$E,Analysis!R$32,Data!$A:$A,Analysis!$K$32))</f>
        <v/>
      </c>
      <c r="U91" s="69" t="str">
        <f>IF(K91="","",SUMIFS(Data!$G:$G,Data!$D:$D,Analysis!$K91,Data!$E:$E,Analysis!U$32,Data!$A:$A,Analysis!$K$32))</f>
        <v/>
      </c>
      <c r="V91" s="70" t="str">
        <f>IF(K91="","",SUMIFS(Data!$H:$H,Data!$D:$D,Analysis!$K91,Data!$E:$E,Analysis!U$32,Data!$A:$A,Analysis!$K$32))</f>
        <v/>
      </c>
      <c r="W91" s="70" t="str">
        <f>IF(K91="","",SUMIFS(Data!$I:$I,Data!$D:$D,Analysis!$K91,Data!$E:$E,Analysis!U$32,Data!$A:$A,Analysis!$K$32))</f>
        <v/>
      </c>
      <c r="X91" s="69" t="str">
        <f>IF(K91="","",SUMIFS(Data!$G:$G,Data!$D:$D,Analysis!$K91,Data!$E:$E,Analysis!X$32,Data!$A:$A,Analysis!$K$32))</f>
        <v/>
      </c>
      <c r="Y91" s="70" t="str">
        <f>IF(K91="","",SUMIFS(Data!$H:$H,Data!$D:$D,Analysis!$K91,Data!$E:$E,Analysis!X$32,Data!$A:$A,Analysis!$K$32))</f>
        <v/>
      </c>
      <c r="Z91" s="70" t="str">
        <f>IF(K91="","",SUMIFS(Data!$I:$I,Data!$D:$D,Analysis!$K91,Data!$E:$E,Analysis!X$32,Data!$A:$A,Analysis!$K$32))</f>
        <v/>
      </c>
      <c r="AA91" s="69" t="str">
        <f>IF(K91="","",SUMIFS(Data!$G:$G,Data!$D:$D,Analysis!$K91,Data!$E:$E,Analysis!AA$32,Data!$A:$A,Analysis!$K$32))</f>
        <v/>
      </c>
      <c r="AB91" s="70" t="str">
        <f>IF(K91="","",SUMIFS(Data!$H:$H,Data!$D:$D,Analysis!$K91,Data!$E:$E,Analysis!AA$32,Data!$A:$A,Analysis!$K$32))</f>
        <v/>
      </c>
      <c r="AC91" s="71" t="str">
        <f>IF(K91="","",SUMIFS(Data!$I:$I,Data!$D:$D,Analysis!$K91,Data!$E:$E,Analysis!AA$32,Data!$A:$A,Analysis!$K$32))</f>
        <v/>
      </c>
      <c r="AD91" s="25" t="str">
        <f t="shared" si="8"/>
        <v/>
      </c>
      <c r="AE91" s="11" t="str">
        <f t="shared" si="9"/>
        <v/>
      </c>
      <c r="AF91" s="26" t="str">
        <f t="shared" si="10"/>
        <v/>
      </c>
      <c r="AG91" s="72" t="str">
        <f t="shared" si="11"/>
        <v/>
      </c>
    </row>
    <row r="92" spans="10:33" x14ac:dyDescent="0.25">
      <c r="J92" t="str">
        <f>IF(ROWS(Analysis!$I$34:$I92)&lt;=$I$34,INDEX(Data!$D$2:$D$50000,_xlfn.AGGREGATE(15,3,(Data!$C$2:$C$50000=Analysis!$I$33)/(Data!$C$2:$C$50000=Analysis!$I$33)*(ROW(Data!$C$2:$C$50000)-ROW(Data!$C$1)),ROWS(Analysis!$I$34:$I92))),"")</f>
        <v/>
      </c>
      <c r="K92" s="68" t="str">
        <f t="array" ref="K92">IF(ISERROR(IF(INDEX($J$34:$J$155,MATCH(0,COUNTIF($K$33:K91,$J$34:$J$155),0))&lt;&gt;0,INDEX($J$34:$J$155,MATCH(0,COUNTIF($K$33:K91,$J$34:$J$155),0)),"")),"",(IF(INDEX($J$34:$J$155,MATCH(0,COUNTIF($K$33:K91,$J$34:$J$155),0))&lt;&gt;0,INDEX($J$34:$J$155,MATCH(0,COUNTIF($K$33:K91,$J$34:$J$155),0)),"")))</f>
        <v/>
      </c>
      <c r="L92" s="69" t="str">
        <f>IF(K92="","",SUMIFS(Data!$G:$G,Data!$D:$D,Analysis!$K92,Data!$E:$E,Analysis!L$32,Data!$A:$A,Analysis!$K$32))</f>
        <v/>
      </c>
      <c r="M92" s="70" t="str">
        <f>IF(K92="","",SUMIFS(Data!$H:$H,Data!$D:$D,Analysis!$K92,Data!$E:$E,Analysis!L$32,Data!$A:$A,Analysis!$K$32))</f>
        <v/>
      </c>
      <c r="N92" s="70" t="str">
        <f>IF(K92="","",SUMIFS(Data!$I:$I,Data!$D:$D,Analysis!$K92,Data!$E:$E,Analysis!L$32,Data!$A:$A,Analysis!$K$32))</f>
        <v/>
      </c>
      <c r="O92" s="69" t="str">
        <f>IF(K92="","",SUMIFS(Data!$G:$G,Data!$D:$D,Analysis!$K92,Data!$E:$E,Analysis!O$32,Data!$A:$A,Analysis!$K$32))</f>
        <v/>
      </c>
      <c r="P92" s="70" t="str">
        <f>IF(K92="","",SUMIFS(Data!$H:$H,Data!$D:$D,Analysis!$K92,Data!$E:$E,Analysis!O$32,Data!$A:$A,Analysis!$K$32))</f>
        <v/>
      </c>
      <c r="Q92" s="70" t="str">
        <f>IF(K92="","",SUMIFS(Data!$I:$I,Data!$D:$D,Analysis!$K92,Data!$E:$E,Analysis!O$32,Data!$A:$A,Analysis!$K$32))</f>
        <v/>
      </c>
      <c r="R92" s="69" t="str">
        <f>IF(K92="","",SUMIFS(Data!$G:$G,Data!$D:$D,Analysis!$K92,Data!$E:$E,Analysis!R$32,Data!$A:$A,Analysis!$K$32))</f>
        <v/>
      </c>
      <c r="S92" s="70" t="str">
        <f>IF(K92="","",SUMIFS(Data!$H:$H,Data!$D:$D,Analysis!$K92,Data!$E:$E,Analysis!R$32,Data!$A:$A,Analysis!$K$32))</f>
        <v/>
      </c>
      <c r="T92" s="70" t="str">
        <f>IF(K92="","",SUMIFS(Data!$I:$I,Data!$D:$D,Analysis!$K92,Data!$E:$E,Analysis!R$32,Data!$A:$A,Analysis!$K$32))</f>
        <v/>
      </c>
      <c r="U92" s="69" t="str">
        <f>IF(K92="","",SUMIFS(Data!$G:$G,Data!$D:$D,Analysis!$K92,Data!$E:$E,Analysis!U$32,Data!$A:$A,Analysis!$K$32))</f>
        <v/>
      </c>
      <c r="V92" s="70" t="str">
        <f>IF(K92="","",SUMIFS(Data!$H:$H,Data!$D:$D,Analysis!$K92,Data!$E:$E,Analysis!U$32,Data!$A:$A,Analysis!$K$32))</f>
        <v/>
      </c>
      <c r="W92" s="70" t="str">
        <f>IF(K92="","",SUMIFS(Data!$I:$I,Data!$D:$D,Analysis!$K92,Data!$E:$E,Analysis!U$32,Data!$A:$A,Analysis!$K$32))</f>
        <v/>
      </c>
      <c r="X92" s="69" t="str">
        <f>IF(K92="","",SUMIFS(Data!$G:$G,Data!$D:$D,Analysis!$K92,Data!$E:$E,Analysis!X$32,Data!$A:$A,Analysis!$K$32))</f>
        <v/>
      </c>
      <c r="Y92" s="70" t="str">
        <f>IF(K92="","",SUMIFS(Data!$H:$H,Data!$D:$D,Analysis!$K92,Data!$E:$E,Analysis!X$32,Data!$A:$A,Analysis!$K$32))</f>
        <v/>
      </c>
      <c r="Z92" s="70" t="str">
        <f>IF(K92="","",SUMIFS(Data!$I:$I,Data!$D:$D,Analysis!$K92,Data!$E:$E,Analysis!X$32,Data!$A:$A,Analysis!$K$32))</f>
        <v/>
      </c>
      <c r="AA92" s="69" t="str">
        <f>IF(K92="","",SUMIFS(Data!$G:$G,Data!$D:$D,Analysis!$K92,Data!$E:$E,Analysis!AA$32,Data!$A:$A,Analysis!$K$32))</f>
        <v/>
      </c>
      <c r="AB92" s="70" t="str">
        <f>IF(K92="","",SUMIFS(Data!$H:$H,Data!$D:$D,Analysis!$K92,Data!$E:$E,Analysis!AA$32,Data!$A:$A,Analysis!$K$32))</f>
        <v/>
      </c>
      <c r="AC92" s="71" t="str">
        <f>IF(K92="","",SUMIFS(Data!$I:$I,Data!$D:$D,Analysis!$K92,Data!$E:$E,Analysis!AA$32,Data!$A:$A,Analysis!$K$32))</f>
        <v/>
      </c>
      <c r="AD92" s="25" t="str">
        <f t="shared" si="8"/>
        <v/>
      </c>
      <c r="AE92" s="11" t="str">
        <f t="shared" si="9"/>
        <v/>
      </c>
      <c r="AF92" s="26" t="str">
        <f t="shared" si="10"/>
        <v/>
      </c>
      <c r="AG92" s="72" t="str">
        <f t="shared" si="11"/>
        <v/>
      </c>
    </row>
    <row r="93" spans="10:33" x14ac:dyDescent="0.25">
      <c r="J93" t="str">
        <f>IF(ROWS(Analysis!$I$34:$I93)&lt;=$I$34,INDEX(Data!$D$2:$D$50000,_xlfn.AGGREGATE(15,3,(Data!$C$2:$C$50000=Analysis!$I$33)/(Data!$C$2:$C$50000=Analysis!$I$33)*(ROW(Data!$C$2:$C$50000)-ROW(Data!$C$1)),ROWS(Analysis!$I$34:$I93))),"")</f>
        <v/>
      </c>
      <c r="K93" s="68" t="str">
        <f t="array" ref="K93">IF(ISERROR(IF(INDEX($J$34:$J$155,MATCH(0,COUNTIF($K$33:K92,$J$34:$J$155),0))&lt;&gt;0,INDEX($J$34:$J$155,MATCH(0,COUNTIF($K$33:K92,$J$34:$J$155),0)),"")),"",(IF(INDEX($J$34:$J$155,MATCH(0,COUNTIF($K$33:K92,$J$34:$J$155),0))&lt;&gt;0,INDEX($J$34:$J$155,MATCH(0,COUNTIF($K$33:K92,$J$34:$J$155),0)),"")))</f>
        <v/>
      </c>
      <c r="L93" s="69" t="str">
        <f>IF(K93="","",SUMIFS(Data!$G:$G,Data!$D:$D,Analysis!$K93,Data!$E:$E,Analysis!L$32,Data!$A:$A,Analysis!$K$32))</f>
        <v/>
      </c>
      <c r="M93" s="70" t="str">
        <f>IF(K93="","",SUMIFS(Data!$H:$H,Data!$D:$D,Analysis!$K93,Data!$E:$E,Analysis!L$32,Data!$A:$A,Analysis!$K$32))</f>
        <v/>
      </c>
      <c r="N93" s="70" t="str">
        <f>IF(K93="","",SUMIFS(Data!$I:$I,Data!$D:$D,Analysis!$K93,Data!$E:$E,Analysis!L$32,Data!$A:$A,Analysis!$K$32))</f>
        <v/>
      </c>
      <c r="O93" s="69" t="str">
        <f>IF(K93="","",SUMIFS(Data!$G:$G,Data!$D:$D,Analysis!$K93,Data!$E:$E,Analysis!O$32,Data!$A:$A,Analysis!$K$32))</f>
        <v/>
      </c>
      <c r="P93" s="70" t="str">
        <f>IF(K93="","",SUMIFS(Data!$H:$H,Data!$D:$D,Analysis!$K93,Data!$E:$E,Analysis!O$32,Data!$A:$A,Analysis!$K$32))</f>
        <v/>
      </c>
      <c r="Q93" s="70" t="str">
        <f>IF(K93="","",SUMIFS(Data!$I:$I,Data!$D:$D,Analysis!$K93,Data!$E:$E,Analysis!O$32,Data!$A:$A,Analysis!$K$32))</f>
        <v/>
      </c>
      <c r="R93" s="69" t="str">
        <f>IF(K93="","",SUMIFS(Data!$G:$G,Data!$D:$D,Analysis!$K93,Data!$E:$E,Analysis!R$32,Data!$A:$A,Analysis!$K$32))</f>
        <v/>
      </c>
      <c r="S93" s="70" t="str">
        <f>IF(K93="","",SUMIFS(Data!$H:$H,Data!$D:$D,Analysis!$K93,Data!$E:$E,Analysis!R$32,Data!$A:$A,Analysis!$K$32))</f>
        <v/>
      </c>
      <c r="T93" s="70" t="str">
        <f>IF(K93="","",SUMIFS(Data!$I:$I,Data!$D:$D,Analysis!$K93,Data!$E:$E,Analysis!R$32,Data!$A:$A,Analysis!$K$32))</f>
        <v/>
      </c>
      <c r="U93" s="69" t="str">
        <f>IF(K93="","",SUMIFS(Data!$G:$G,Data!$D:$D,Analysis!$K93,Data!$E:$E,Analysis!U$32,Data!$A:$A,Analysis!$K$32))</f>
        <v/>
      </c>
      <c r="V93" s="70" t="str">
        <f>IF(K93="","",SUMIFS(Data!$H:$H,Data!$D:$D,Analysis!$K93,Data!$E:$E,Analysis!U$32,Data!$A:$A,Analysis!$K$32))</f>
        <v/>
      </c>
      <c r="W93" s="70" t="str">
        <f>IF(K93="","",SUMIFS(Data!$I:$I,Data!$D:$D,Analysis!$K93,Data!$E:$E,Analysis!U$32,Data!$A:$A,Analysis!$K$32))</f>
        <v/>
      </c>
      <c r="X93" s="69" t="str">
        <f>IF(K93="","",SUMIFS(Data!$G:$G,Data!$D:$D,Analysis!$K93,Data!$E:$E,Analysis!X$32,Data!$A:$A,Analysis!$K$32))</f>
        <v/>
      </c>
      <c r="Y93" s="70" t="str">
        <f>IF(K93="","",SUMIFS(Data!$H:$H,Data!$D:$D,Analysis!$K93,Data!$E:$E,Analysis!X$32,Data!$A:$A,Analysis!$K$32))</f>
        <v/>
      </c>
      <c r="Z93" s="70" t="str">
        <f>IF(K93="","",SUMIFS(Data!$I:$I,Data!$D:$D,Analysis!$K93,Data!$E:$E,Analysis!X$32,Data!$A:$A,Analysis!$K$32))</f>
        <v/>
      </c>
      <c r="AA93" s="69" t="str">
        <f>IF(K93="","",SUMIFS(Data!$G:$G,Data!$D:$D,Analysis!$K93,Data!$E:$E,Analysis!AA$32,Data!$A:$A,Analysis!$K$32))</f>
        <v/>
      </c>
      <c r="AB93" s="70" t="str">
        <f>IF(K93="","",SUMIFS(Data!$H:$H,Data!$D:$D,Analysis!$K93,Data!$E:$E,Analysis!AA$32,Data!$A:$A,Analysis!$K$32))</f>
        <v/>
      </c>
      <c r="AC93" s="71" t="str">
        <f>IF(K93="","",SUMIFS(Data!$I:$I,Data!$D:$D,Analysis!$K93,Data!$E:$E,Analysis!AA$32,Data!$A:$A,Analysis!$K$32))</f>
        <v/>
      </c>
      <c r="AD93" s="25" t="str">
        <f t="shared" si="8"/>
        <v/>
      </c>
      <c r="AE93" s="11" t="str">
        <f t="shared" si="9"/>
        <v/>
      </c>
      <c r="AF93" s="26" t="str">
        <f t="shared" si="10"/>
        <v/>
      </c>
      <c r="AG93" s="72" t="str">
        <f t="shared" si="11"/>
        <v/>
      </c>
    </row>
    <row r="94" spans="10:33" x14ac:dyDescent="0.25">
      <c r="J94" t="str">
        <f>IF(ROWS(Analysis!$I$34:$I94)&lt;=$I$34,INDEX(Data!$D$2:$D$50000,_xlfn.AGGREGATE(15,3,(Data!$C$2:$C$50000=Analysis!$I$33)/(Data!$C$2:$C$50000=Analysis!$I$33)*(ROW(Data!$C$2:$C$50000)-ROW(Data!$C$1)),ROWS(Analysis!$I$34:$I94))),"")</f>
        <v/>
      </c>
      <c r="K94" s="68" t="str">
        <f t="array" ref="K94">IF(ISERROR(IF(INDEX($J$34:$J$155,MATCH(0,COUNTIF($K$33:K93,$J$34:$J$155),0))&lt;&gt;0,INDEX($J$34:$J$155,MATCH(0,COUNTIF($K$33:K93,$J$34:$J$155),0)),"")),"",(IF(INDEX($J$34:$J$155,MATCH(0,COUNTIF($K$33:K93,$J$34:$J$155),0))&lt;&gt;0,INDEX($J$34:$J$155,MATCH(0,COUNTIF($K$33:K93,$J$34:$J$155),0)),"")))</f>
        <v/>
      </c>
      <c r="L94" s="69" t="str">
        <f>IF(K94="","",SUMIFS(Data!$G:$G,Data!$D:$D,Analysis!$K94,Data!$E:$E,Analysis!L$32,Data!$A:$A,Analysis!$K$32))</f>
        <v/>
      </c>
      <c r="M94" s="70" t="str">
        <f>IF(K94="","",SUMIFS(Data!$H:$H,Data!$D:$D,Analysis!$K94,Data!$E:$E,Analysis!L$32,Data!$A:$A,Analysis!$K$32))</f>
        <v/>
      </c>
      <c r="N94" s="70" t="str">
        <f>IF(K94="","",SUMIFS(Data!$I:$I,Data!$D:$D,Analysis!$K94,Data!$E:$E,Analysis!L$32,Data!$A:$A,Analysis!$K$32))</f>
        <v/>
      </c>
      <c r="O94" s="69" t="str">
        <f>IF(K94="","",SUMIFS(Data!$G:$G,Data!$D:$D,Analysis!$K94,Data!$E:$E,Analysis!O$32,Data!$A:$A,Analysis!$K$32))</f>
        <v/>
      </c>
      <c r="P94" s="70" t="str">
        <f>IF(K94="","",SUMIFS(Data!$H:$H,Data!$D:$D,Analysis!$K94,Data!$E:$E,Analysis!O$32,Data!$A:$A,Analysis!$K$32))</f>
        <v/>
      </c>
      <c r="Q94" s="70" t="str">
        <f>IF(K94="","",SUMIFS(Data!$I:$I,Data!$D:$D,Analysis!$K94,Data!$E:$E,Analysis!O$32,Data!$A:$A,Analysis!$K$32))</f>
        <v/>
      </c>
      <c r="R94" s="69" t="str">
        <f>IF(K94="","",SUMIFS(Data!$G:$G,Data!$D:$D,Analysis!$K94,Data!$E:$E,Analysis!R$32,Data!$A:$A,Analysis!$K$32))</f>
        <v/>
      </c>
      <c r="S94" s="70" t="str">
        <f>IF(K94="","",SUMIFS(Data!$H:$H,Data!$D:$D,Analysis!$K94,Data!$E:$E,Analysis!R$32,Data!$A:$A,Analysis!$K$32))</f>
        <v/>
      </c>
      <c r="T94" s="70" t="str">
        <f>IF(K94="","",SUMIFS(Data!$I:$I,Data!$D:$D,Analysis!$K94,Data!$E:$E,Analysis!R$32,Data!$A:$A,Analysis!$K$32))</f>
        <v/>
      </c>
      <c r="U94" s="69" t="str">
        <f>IF(K94="","",SUMIFS(Data!$G:$G,Data!$D:$D,Analysis!$K94,Data!$E:$E,Analysis!U$32,Data!$A:$A,Analysis!$K$32))</f>
        <v/>
      </c>
      <c r="V94" s="70" t="str">
        <f>IF(K94="","",SUMIFS(Data!$H:$H,Data!$D:$D,Analysis!$K94,Data!$E:$E,Analysis!U$32,Data!$A:$A,Analysis!$K$32))</f>
        <v/>
      </c>
      <c r="W94" s="70" t="str">
        <f>IF(K94="","",SUMIFS(Data!$I:$I,Data!$D:$D,Analysis!$K94,Data!$E:$E,Analysis!U$32,Data!$A:$A,Analysis!$K$32))</f>
        <v/>
      </c>
      <c r="X94" s="69" t="str">
        <f>IF(K94="","",SUMIFS(Data!$G:$G,Data!$D:$D,Analysis!$K94,Data!$E:$E,Analysis!X$32,Data!$A:$A,Analysis!$K$32))</f>
        <v/>
      </c>
      <c r="Y94" s="70" t="str">
        <f>IF(K94="","",SUMIFS(Data!$H:$H,Data!$D:$D,Analysis!$K94,Data!$E:$E,Analysis!X$32,Data!$A:$A,Analysis!$K$32))</f>
        <v/>
      </c>
      <c r="Z94" s="70" t="str">
        <f>IF(K94="","",SUMIFS(Data!$I:$I,Data!$D:$D,Analysis!$K94,Data!$E:$E,Analysis!X$32,Data!$A:$A,Analysis!$K$32))</f>
        <v/>
      </c>
      <c r="AA94" s="69" t="str">
        <f>IF(K94="","",SUMIFS(Data!$G:$G,Data!$D:$D,Analysis!$K94,Data!$E:$E,Analysis!AA$32,Data!$A:$A,Analysis!$K$32))</f>
        <v/>
      </c>
      <c r="AB94" s="70" t="str">
        <f>IF(K94="","",SUMIFS(Data!$H:$H,Data!$D:$D,Analysis!$K94,Data!$E:$E,Analysis!AA$32,Data!$A:$A,Analysis!$K$32))</f>
        <v/>
      </c>
      <c r="AC94" s="71" t="str">
        <f>IF(K94="","",SUMIFS(Data!$I:$I,Data!$D:$D,Analysis!$K94,Data!$E:$E,Analysis!AA$32,Data!$A:$A,Analysis!$K$32))</f>
        <v/>
      </c>
      <c r="AD94" s="25" t="str">
        <f t="shared" si="8"/>
        <v/>
      </c>
      <c r="AE94" s="11" t="str">
        <f t="shared" si="9"/>
        <v/>
      </c>
      <c r="AF94" s="26" t="str">
        <f t="shared" si="10"/>
        <v/>
      </c>
      <c r="AG94" s="72" t="str">
        <f t="shared" si="11"/>
        <v/>
      </c>
    </row>
    <row r="95" spans="10:33" x14ac:dyDescent="0.25">
      <c r="J95" t="str">
        <f>IF(ROWS(Analysis!$I$34:$I95)&lt;=$I$34,INDEX(Data!$D$2:$D$50000,_xlfn.AGGREGATE(15,3,(Data!$C$2:$C$50000=Analysis!$I$33)/(Data!$C$2:$C$50000=Analysis!$I$33)*(ROW(Data!$C$2:$C$50000)-ROW(Data!$C$1)),ROWS(Analysis!$I$34:$I95))),"")</f>
        <v/>
      </c>
      <c r="K95" s="68" t="str">
        <f t="array" ref="K95">IF(ISERROR(IF(INDEX($J$34:$J$155,MATCH(0,COUNTIF($K$33:K94,$J$34:$J$155),0))&lt;&gt;0,INDEX($J$34:$J$155,MATCH(0,COUNTIF($K$33:K94,$J$34:$J$155),0)),"")),"",(IF(INDEX($J$34:$J$155,MATCH(0,COUNTIF($K$33:K94,$J$34:$J$155),0))&lt;&gt;0,INDEX($J$34:$J$155,MATCH(0,COUNTIF($K$33:K94,$J$34:$J$155),0)),"")))</f>
        <v/>
      </c>
      <c r="L95" s="69" t="str">
        <f>IF(K95="","",SUMIFS(Data!$G:$G,Data!$D:$D,Analysis!$K95,Data!$E:$E,Analysis!L$32,Data!$A:$A,Analysis!$K$32))</f>
        <v/>
      </c>
      <c r="M95" s="70" t="str">
        <f>IF(K95="","",SUMIFS(Data!$H:$H,Data!$D:$D,Analysis!$K95,Data!$E:$E,Analysis!L$32,Data!$A:$A,Analysis!$K$32))</f>
        <v/>
      </c>
      <c r="N95" s="70" t="str">
        <f>IF(K95="","",SUMIFS(Data!$I:$I,Data!$D:$D,Analysis!$K95,Data!$E:$E,Analysis!L$32,Data!$A:$A,Analysis!$K$32))</f>
        <v/>
      </c>
      <c r="O95" s="69" t="str">
        <f>IF(K95="","",SUMIFS(Data!$G:$G,Data!$D:$D,Analysis!$K95,Data!$E:$E,Analysis!O$32,Data!$A:$A,Analysis!$K$32))</f>
        <v/>
      </c>
      <c r="P95" s="70" t="str">
        <f>IF(K95="","",SUMIFS(Data!$H:$H,Data!$D:$D,Analysis!$K95,Data!$E:$E,Analysis!O$32,Data!$A:$A,Analysis!$K$32))</f>
        <v/>
      </c>
      <c r="Q95" s="70" t="str">
        <f>IF(K95="","",SUMIFS(Data!$I:$I,Data!$D:$D,Analysis!$K95,Data!$E:$E,Analysis!O$32,Data!$A:$A,Analysis!$K$32))</f>
        <v/>
      </c>
      <c r="R95" s="69" t="str">
        <f>IF(K95="","",SUMIFS(Data!$G:$G,Data!$D:$D,Analysis!$K95,Data!$E:$E,Analysis!R$32,Data!$A:$A,Analysis!$K$32))</f>
        <v/>
      </c>
      <c r="S95" s="70" t="str">
        <f>IF(K95="","",SUMIFS(Data!$H:$H,Data!$D:$D,Analysis!$K95,Data!$E:$E,Analysis!R$32,Data!$A:$A,Analysis!$K$32))</f>
        <v/>
      </c>
      <c r="T95" s="70" t="str">
        <f>IF(K95="","",SUMIFS(Data!$I:$I,Data!$D:$D,Analysis!$K95,Data!$E:$E,Analysis!R$32,Data!$A:$A,Analysis!$K$32))</f>
        <v/>
      </c>
      <c r="U95" s="69" t="str">
        <f>IF(K95="","",SUMIFS(Data!$G:$G,Data!$D:$D,Analysis!$K95,Data!$E:$E,Analysis!U$32,Data!$A:$A,Analysis!$K$32))</f>
        <v/>
      </c>
      <c r="V95" s="70" t="str">
        <f>IF(K95="","",SUMIFS(Data!$H:$H,Data!$D:$D,Analysis!$K95,Data!$E:$E,Analysis!U$32,Data!$A:$A,Analysis!$K$32))</f>
        <v/>
      </c>
      <c r="W95" s="70" t="str">
        <f>IF(K95="","",SUMIFS(Data!$I:$I,Data!$D:$D,Analysis!$K95,Data!$E:$E,Analysis!U$32,Data!$A:$A,Analysis!$K$32))</f>
        <v/>
      </c>
      <c r="X95" s="69" t="str">
        <f>IF(K95="","",SUMIFS(Data!$G:$G,Data!$D:$D,Analysis!$K95,Data!$E:$E,Analysis!X$32,Data!$A:$A,Analysis!$K$32))</f>
        <v/>
      </c>
      <c r="Y95" s="70" t="str">
        <f>IF(K95="","",SUMIFS(Data!$H:$H,Data!$D:$D,Analysis!$K95,Data!$E:$E,Analysis!X$32,Data!$A:$A,Analysis!$K$32))</f>
        <v/>
      </c>
      <c r="Z95" s="70" t="str">
        <f>IF(K95="","",SUMIFS(Data!$I:$I,Data!$D:$D,Analysis!$K95,Data!$E:$E,Analysis!X$32,Data!$A:$A,Analysis!$K$32))</f>
        <v/>
      </c>
      <c r="AA95" s="69" t="str">
        <f>IF(K95="","",SUMIFS(Data!$G:$G,Data!$D:$D,Analysis!$K95,Data!$E:$E,Analysis!AA$32,Data!$A:$A,Analysis!$K$32))</f>
        <v/>
      </c>
      <c r="AB95" s="70" t="str">
        <f>IF(K95="","",SUMIFS(Data!$H:$H,Data!$D:$D,Analysis!$K95,Data!$E:$E,Analysis!AA$32,Data!$A:$A,Analysis!$K$32))</f>
        <v/>
      </c>
      <c r="AC95" s="71" t="str">
        <f>IF(K95="","",SUMIFS(Data!$I:$I,Data!$D:$D,Analysis!$K95,Data!$E:$E,Analysis!AA$32,Data!$A:$A,Analysis!$K$32))</f>
        <v/>
      </c>
      <c r="AD95" s="25" t="str">
        <f t="shared" si="8"/>
        <v/>
      </c>
      <c r="AE95" s="11" t="str">
        <f t="shared" si="9"/>
        <v/>
      </c>
      <c r="AF95" s="26" t="str">
        <f t="shared" si="10"/>
        <v/>
      </c>
      <c r="AG95" s="72" t="str">
        <f t="shared" si="11"/>
        <v/>
      </c>
    </row>
    <row r="96" spans="10:33" x14ac:dyDescent="0.25">
      <c r="J96" t="str">
        <f>IF(ROWS(Analysis!$I$34:$I96)&lt;=$I$34,INDEX(Data!$D$2:$D$50000,_xlfn.AGGREGATE(15,3,(Data!$C$2:$C$50000=Analysis!$I$33)/(Data!$C$2:$C$50000=Analysis!$I$33)*(ROW(Data!$C$2:$C$50000)-ROW(Data!$C$1)),ROWS(Analysis!$I$34:$I96))),"")</f>
        <v/>
      </c>
      <c r="K96" s="68" t="str">
        <f t="array" ref="K96">IF(ISERROR(IF(INDEX($J$34:$J$155,MATCH(0,COUNTIF($K$33:K95,$J$34:$J$155),0))&lt;&gt;0,INDEX($J$34:$J$155,MATCH(0,COUNTIF($K$33:K95,$J$34:$J$155),0)),"")),"",(IF(INDEX($J$34:$J$155,MATCH(0,COUNTIF($K$33:K95,$J$34:$J$155),0))&lt;&gt;0,INDEX($J$34:$J$155,MATCH(0,COUNTIF($K$33:K95,$J$34:$J$155),0)),"")))</f>
        <v/>
      </c>
      <c r="L96" s="69" t="str">
        <f>IF(K96="","",SUMIFS(Data!$G:$G,Data!$D:$D,Analysis!$K96,Data!$E:$E,Analysis!L$32,Data!$A:$A,Analysis!$K$32))</f>
        <v/>
      </c>
      <c r="M96" s="70" t="str">
        <f>IF(K96="","",SUMIFS(Data!$H:$H,Data!$D:$D,Analysis!$K96,Data!$E:$E,Analysis!L$32,Data!$A:$A,Analysis!$K$32))</f>
        <v/>
      </c>
      <c r="N96" s="70" t="str">
        <f>IF(K96="","",SUMIFS(Data!$I:$I,Data!$D:$D,Analysis!$K96,Data!$E:$E,Analysis!L$32,Data!$A:$A,Analysis!$K$32))</f>
        <v/>
      </c>
      <c r="O96" s="69" t="str">
        <f>IF(K96="","",SUMIFS(Data!$G:$G,Data!$D:$D,Analysis!$K96,Data!$E:$E,Analysis!O$32,Data!$A:$A,Analysis!$K$32))</f>
        <v/>
      </c>
      <c r="P96" s="70" t="str">
        <f>IF(K96="","",SUMIFS(Data!$H:$H,Data!$D:$D,Analysis!$K96,Data!$E:$E,Analysis!O$32,Data!$A:$A,Analysis!$K$32))</f>
        <v/>
      </c>
      <c r="Q96" s="70" t="str">
        <f>IF(K96="","",SUMIFS(Data!$I:$I,Data!$D:$D,Analysis!$K96,Data!$E:$E,Analysis!O$32,Data!$A:$A,Analysis!$K$32))</f>
        <v/>
      </c>
      <c r="R96" s="69" t="str">
        <f>IF(K96="","",SUMIFS(Data!$G:$G,Data!$D:$D,Analysis!$K96,Data!$E:$E,Analysis!R$32,Data!$A:$A,Analysis!$K$32))</f>
        <v/>
      </c>
      <c r="S96" s="70" t="str">
        <f>IF(K96="","",SUMIFS(Data!$H:$H,Data!$D:$D,Analysis!$K96,Data!$E:$E,Analysis!R$32,Data!$A:$A,Analysis!$K$32))</f>
        <v/>
      </c>
      <c r="T96" s="70" t="str">
        <f>IF(K96="","",SUMIFS(Data!$I:$I,Data!$D:$D,Analysis!$K96,Data!$E:$E,Analysis!R$32,Data!$A:$A,Analysis!$K$32))</f>
        <v/>
      </c>
      <c r="U96" s="69" t="str">
        <f>IF(K96="","",SUMIFS(Data!$G:$G,Data!$D:$D,Analysis!$K96,Data!$E:$E,Analysis!U$32,Data!$A:$A,Analysis!$K$32))</f>
        <v/>
      </c>
      <c r="V96" s="70" t="str">
        <f>IF(K96="","",SUMIFS(Data!$H:$H,Data!$D:$D,Analysis!$K96,Data!$E:$E,Analysis!U$32,Data!$A:$A,Analysis!$K$32))</f>
        <v/>
      </c>
      <c r="W96" s="70" t="str">
        <f>IF(K96="","",SUMIFS(Data!$I:$I,Data!$D:$D,Analysis!$K96,Data!$E:$E,Analysis!U$32,Data!$A:$A,Analysis!$K$32))</f>
        <v/>
      </c>
      <c r="X96" s="69" t="str">
        <f>IF(K96="","",SUMIFS(Data!$G:$G,Data!$D:$D,Analysis!$K96,Data!$E:$E,Analysis!X$32,Data!$A:$A,Analysis!$K$32))</f>
        <v/>
      </c>
      <c r="Y96" s="70" t="str">
        <f>IF(K96="","",SUMIFS(Data!$H:$H,Data!$D:$D,Analysis!$K96,Data!$E:$E,Analysis!X$32,Data!$A:$A,Analysis!$K$32))</f>
        <v/>
      </c>
      <c r="Z96" s="70" t="str">
        <f>IF(K96="","",SUMIFS(Data!$I:$I,Data!$D:$D,Analysis!$K96,Data!$E:$E,Analysis!X$32,Data!$A:$A,Analysis!$K$32))</f>
        <v/>
      </c>
      <c r="AA96" s="69" t="str">
        <f>IF(K96="","",SUMIFS(Data!$G:$G,Data!$D:$D,Analysis!$K96,Data!$E:$E,Analysis!AA$32,Data!$A:$A,Analysis!$K$32))</f>
        <v/>
      </c>
      <c r="AB96" s="70" t="str">
        <f>IF(K96="","",SUMIFS(Data!$H:$H,Data!$D:$D,Analysis!$K96,Data!$E:$E,Analysis!AA$32,Data!$A:$A,Analysis!$K$32))</f>
        <v/>
      </c>
      <c r="AC96" s="71" t="str">
        <f>IF(K96="","",SUMIFS(Data!$I:$I,Data!$D:$D,Analysis!$K96,Data!$E:$E,Analysis!AA$32,Data!$A:$A,Analysis!$K$32))</f>
        <v/>
      </c>
      <c r="AD96" s="25" t="str">
        <f t="shared" si="8"/>
        <v/>
      </c>
      <c r="AE96" s="11" t="str">
        <f t="shared" si="9"/>
        <v/>
      </c>
      <c r="AF96" s="26" t="str">
        <f t="shared" si="10"/>
        <v/>
      </c>
      <c r="AG96" s="72" t="str">
        <f t="shared" si="11"/>
        <v/>
      </c>
    </row>
    <row r="97" spans="10:33" x14ac:dyDescent="0.25">
      <c r="J97" t="str">
        <f>IF(ROWS(Analysis!$I$34:$I97)&lt;=$I$34,INDEX(Data!$D$2:$D$50000,_xlfn.AGGREGATE(15,3,(Data!$C$2:$C$50000=Analysis!$I$33)/(Data!$C$2:$C$50000=Analysis!$I$33)*(ROW(Data!$C$2:$C$50000)-ROW(Data!$C$1)),ROWS(Analysis!$I$34:$I97))),"")</f>
        <v/>
      </c>
      <c r="K97" s="68" t="str">
        <f t="array" ref="K97">IF(ISERROR(IF(INDEX($J$34:$J$155,MATCH(0,COUNTIF($K$33:K96,$J$34:$J$155),0))&lt;&gt;0,INDEX($J$34:$J$155,MATCH(0,COUNTIF($K$33:K96,$J$34:$J$155),0)),"")),"",(IF(INDEX($J$34:$J$155,MATCH(0,COUNTIF($K$33:K96,$J$34:$J$155),0))&lt;&gt;0,INDEX($J$34:$J$155,MATCH(0,COUNTIF($K$33:K96,$J$34:$J$155),0)),"")))</f>
        <v/>
      </c>
      <c r="L97" s="69" t="str">
        <f>IF(K97="","",SUMIFS(Data!$G:$G,Data!$D:$D,Analysis!$K97,Data!$E:$E,Analysis!L$32,Data!$A:$A,Analysis!$K$32))</f>
        <v/>
      </c>
      <c r="M97" s="70" t="str">
        <f>IF(K97="","",SUMIFS(Data!$H:$H,Data!$D:$D,Analysis!$K97,Data!$E:$E,Analysis!L$32,Data!$A:$A,Analysis!$K$32))</f>
        <v/>
      </c>
      <c r="N97" s="70" t="str">
        <f>IF(K97="","",SUMIFS(Data!$I:$I,Data!$D:$D,Analysis!$K97,Data!$E:$E,Analysis!L$32,Data!$A:$A,Analysis!$K$32))</f>
        <v/>
      </c>
      <c r="O97" s="69" t="str">
        <f>IF(K97="","",SUMIFS(Data!$G:$G,Data!$D:$D,Analysis!$K97,Data!$E:$E,Analysis!O$32,Data!$A:$A,Analysis!$K$32))</f>
        <v/>
      </c>
      <c r="P97" s="70" t="str">
        <f>IF(K97="","",SUMIFS(Data!$H:$H,Data!$D:$D,Analysis!$K97,Data!$E:$E,Analysis!O$32,Data!$A:$A,Analysis!$K$32))</f>
        <v/>
      </c>
      <c r="Q97" s="70" t="str">
        <f>IF(K97="","",SUMIFS(Data!$I:$I,Data!$D:$D,Analysis!$K97,Data!$E:$E,Analysis!O$32,Data!$A:$A,Analysis!$K$32))</f>
        <v/>
      </c>
      <c r="R97" s="69" t="str">
        <f>IF(K97="","",SUMIFS(Data!$G:$G,Data!$D:$D,Analysis!$K97,Data!$E:$E,Analysis!R$32,Data!$A:$A,Analysis!$K$32))</f>
        <v/>
      </c>
      <c r="S97" s="70" t="str">
        <f>IF(K97="","",SUMIFS(Data!$H:$H,Data!$D:$D,Analysis!$K97,Data!$E:$E,Analysis!R$32,Data!$A:$A,Analysis!$K$32))</f>
        <v/>
      </c>
      <c r="T97" s="70" t="str">
        <f>IF(K97="","",SUMIFS(Data!$I:$I,Data!$D:$D,Analysis!$K97,Data!$E:$E,Analysis!R$32,Data!$A:$A,Analysis!$K$32))</f>
        <v/>
      </c>
      <c r="U97" s="69" t="str">
        <f>IF(K97="","",SUMIFS(Data!$G:$G,Data!$D:$D,Analysis!$K97,Data!$E:$E,Analysis!U$32,Data!$A:$A,Analysis!$K$32))</f>
        <v/>
      </c>
      <c r="V97" s="70" t="str">
        <f>IF(K97="","",SUMIFS(Data!$H:$H,Data!$D:$D,Analysis!$K97,Data!$E:$E,Analysis!U$32,Data!$A:$A,Analysis!$K$32))</f>
        <v/>
      </c>
      <c r="W97" s="70" t="str">
        <f>IF(K97="","",SUMIFS(Data!$I:$I,Data!$D:$D,Analysis!$K97,Data!$E:$E,Analysis!U$32,Data!$A:$A,Analysis!$K$32))</f>
        <v/>
      </c>
      <c r="X97" s="69" t="str">
        <f>IF(K97="","",SUMIFS(Data!$G:$G,Data!$D:$D,Analysis!$K97,Data!$E:$E,Analysis!X$32,Data!$A:$A,Analysis!$K$32))</f>
        <v/>
      </c>
      <c r="Y97" s="70" t="str">
        <f>IF(K97="","",SUMIFS(Data!$H:$H,Data!$D:$D,Analysis!$K97,Data!$E:$E,Analysis!X$32,Data!$A:$A,Analysis!$K$32))</f>
        <v/>
      </c>
      <c r="Z97" s="70" t="str">
        <f>IF(K97="","",SUMIFS(Data!$I:$I,Data!$D:$D,Analysis!$K97,Data!$E:$E,Analysis!X$32,Data!$A:$A,Analysis!$K$32))</f>
        <v/>
      </c>
      <c r="AA97" s="69" t="str">
        <f>IF(K97="","",SUMIFS(Data!$G:$G,Data!$D:$D,Analysis!$K97,Data!$E:$E,Analysis!AA$32,Data!$A:$A,Analysis!$K$32))</f>
        <v/>
      </c>
      <c r="AB97" s="70" t="str">
        <f>IF(K97="","",SUMIFS(Data!$H:$H,Data!$D:$D,Analysis!$K97,Data!$E:$E,Analysis!AA$32,Data!$A:$A,Analysis!$K$32))</f>
        <v/>
      </c>
      <c r="AC97" s="71" t="str">
        <f>IF(K97="","",SUMIFS(Data!$I:$I,Data!$D:$D,Analysis!$K97,Data!$E:$E,Analysis!AA$32,Data!$A:$A,Analysis!$K$32))</f>
        <v/>
      </c>
      <c r="AD97" s="25" t="str">
        <f t="shared" si="8"/>
        <v/>
      </c>
      <c r="AE97" s="11" t="str">
        <f t="shared" si="9"/>
        <v/>
      </c>
      <c r="AF97" s="26" t="str">
        <f t="shared" si="10"/>
        <v/>
      </c>
      <c r="AG97" s="72" t="str">
        <f t="shared" si="11"/>
        <v/>
      </c>
    </row>
    <row r="98" spans="10:33" x14ac:dyDescent="0.25">
      <c r="J98" t="str">
        <f>IF(ROWS(Analysis!$I$34:$I98)&lt;=$I$34,INDEX(Data!$D$2:$D$50000,_xlfn.AGGREGATE(15,3,(Data!$C$2:$C$50000=Analysis!$I$33)/(Data!$C$2:$C$50000=Analysis!$I$33)*(ROW(Data!$C$2:$C$50000)-ROW(Data!$C$1)),ROWS(Analysis!$I$34:$I98))),"")</f>
        <v/>
      </c>
      <c r="K98" s="68" t="str">
        <f t="array" ref="K98">IF(ISERROR(IF(INDEX($J$34:$J$155,MATCH(0,COUNTIF($K$33:K97,$J$34:$J$155),0))&lt;&gt;0,INDEX($J$34:$J$155,MATCH(0,COUNTIF($K$33:K97,$J$34:$J$155),0)),"")),"",(IF(INDEX($J$34:$J$155,MATCH(0,COUNTIF($K$33:K97,$J$34:$J$155),0))&lt;&gt;0,INDEX($J$34:$J$155,MATCH(0,COUNTIF($K$33:K97,$J$34:$J$155),0)),"")))</f>
        <v/>
      </c>
      <c r="L98" s="69" t="str">
        <f>IF(K98="","",SUMIFS(Data!$G:$G,Data!$D:$D,Analysis!$K98,Data!$E:$E,Analysis!L$32,Data!$A:$A,Analysis!$K$32))</f>
        <v/>
      </c>
      <c r="M98" s="70" t="str">
        <f>IF(K98="","",SUMIFS(Data!$H:$H,Data!$D:$D,Analysis!$K98,Data!$E:$E,Analysis!L$32,Data!$A:$A,Analysis!$K$32))</f>
        <v/>
      </c>
      <c r="N98" s="70" t="str">
        <f>IF(K98="","",SUMIFS(Data!$I:$I,Data!$D:$D,Analysis!$K98,Data!$E:$E,Analysis!L$32,Data!$A:$A,Analysis!$K$32))</f>
        <v/>
      </c>
      <c r="O98" s="69" t="str">
        <f>IF(K98="","",SUMIFS(Data!$G:$G,Data!$D:$D,Analysis!$K98,Data!$E:$E,Analysis!O$32,Data!$A:$A,Analysis!$K$32))</f>
        <v/>
      </c>
      <c r="P98" s="70" t="str">
        <f>IF(K98="","",SUMIFS(Data!$H:$H,Data!$D:$D,Analysis!$K98,Data!$E:$E,Analysis!O$32,Data!$A:$A,Analysis!$K$32))</f>
        <v/>
      </c>
      <c r="Q98" s="70" t="str">
        <f>IF(K98="","",SUMIFS(Data!$I:$I,Data!$D:$D,Analysis!$K98,Data!$E:$E,Analysis!O$32,Data!$A:$A,Analysis!$K$32))</f>
        <v/>
      </c>
      <c r="R98" s="69" t="str">
        <f>IF(K98="","",SUMIFS(Data!$G:$G,Data!$D:$D,Analysis!$K98,Data!$E:$E,Analysis!R$32,Data!$A:$A,Analysis!$K$32))</f>
        <v/>
      </c>
      <c r="S98" s="70" t="str">
        <f>IF(K98="","",SUMIFS(Data!$H:$H,Data!$D:$D,Analysis!$K98,Data!$E:$E,Analysis!R$32,Data!$A:$A,Analysis!$K$32))</f>
        <v/>
      </c>
      <c r="T98" s="70" t="str">
        <f>IF(K98="","",SUMIFS(Data!$I:$I,Data!$D:$D,Analysis!$K98,Data!$E:$E,Analysis!R$32,Data!$A:$A,Analysis!$K$32))</f>
        <v/>
      </c>
      <c r="U98" s="69" t="str">
        <f>IF(K98="","",SUMIFS(Data!$G:$G,Data!$D:$D,Analysis!$K98,Data!$E:$E,Analysis!U$32,Data!$A:$A,Analysis!$K$32))</f>
        <v/>
      </c>
      <c r="V98" s="70" t="str">
        <f>IF(K98="","",SUMIFS(Data!$H:$H,Data!$D:$D,Analysis!$K98,Data!$E:$E,Analysis!U$32,Data!$A:$A,Analysis!$K$32))</f>
        <v/>
      </c>
      <c r="W98" s="70" t="str">
        <f>IF(K98="","",SUMIFS(Data!$I:$I,Data!$D:$D,Analysis!$K98,Data!$E:$E,Analysis!U$32,Data!$A:$A,Analysis!$K$32))</f>
        <v/>
      </c>
      <c r="X98" s="69" t="str">
        <f>IF(K98="","",SUMIFS(Data!$G:$G,Data!$D:$D,Analysis!$K98,Data!$E:$E,Analysis!X$32,Data!$A:$A,Analysis!$K$32))</f>
        <v/>
      </c>
      <c r="Y98" s="70" t="str">
        <f>IF(K98="","",SUMIFS(Data!$H:$H,Data!$D:$D,Analysis!$K98,Data!$E:$E,Analysis!X$32,Data!$A:$A,Analysis!$K$32))</f>
        <v/>
      </c>
      <c r="Z98" s="70" t="str">
        <f>IF(K98="","",SUMIFS(Data!$I:$I,Data!$D:$D,Analysis!$K98,Data!$E:$E,Analysis!X$32,Data!$A:$A,Analysis!$K$32))</f>
        <v/>
      </c>
      <c r="AA98" s="69" t="str">
        <f>IF(K98="","",SUMIFS(Data!$G:$G,Data!$D:$D,Analysis!$K98,Data!$E:$E,Analysis!AA$32,Data!$A:$A,Analysis!$K$32))</f>
        <v/>
      </c>
      <c r="AB98" s="70" t="str">
        <f>IF(K98="","",SUMIFS(Data!$H:$H,Data!$D:$D,Analysis!$K98,Data!$E:$E,Analysis!AA$32,Data!$A:$A,Analysis!$K$32))</f>
        <v/>
      </c>
      <c r="AC98" s="71" t="str">
        <f>IF(K98="","",SUMIFS(Data!$I:$I,Data!$D:$D,Analysis!$K98,Data!$E:$E,Analysis!AA$32,Data!$A:$A,Analysis!$K$32))</f>
        <v/>
      </c>
      <c r="AD98" s="25" t="str">
        <f t="shared" si="8"/>
        <v/>
      </c>
      <c r="AE98" s="11" t="str">
        <f t="shared" si="9"/>
        <v/>
      </c>
      <c r="AF98" s="26" t="str">
        <f t="shared" si="10"/>
        <v/>
      </c>
      <c r="AG98" s="72" t="str">
        <f t="shared" si="11"/>
        <v/>
      </c>
    </row>
    <row r="99" spans="10:33" x14ac:dyDescent="0.25">
      <c r="J99" t="str">
        <f>IF(ROWS(Analysis!$I$34:$I99)&lt;=$I$34,INDEX(Data!$D$2:$D$50000,_xlfn.AGGREGATE(15,3,(Data!$C$2:$C$50000=Analysis!$I$33)/(Data!$C$2:$C$50000=Analysis!$I$33)*(ROW(Data!$C$2:$C$50000)-ROW(Data!$C$1)),ROWS(Analysis!$I$34:$I99))),"")</f>
        <v/>
      </c>
      <c r="K99" s="68" t="str">
        <f t="array" ref="K99">IF(ISERROR(IF(INDEX($J$34:$J$155,MATCH(0,COUNTIF($K$33:K98,$J$34:$J$155),0))&lt;&gt;0,INDEX($J$34:$J$155,MATCH(0,COUNTIF($K$33:K98,$J$34:$J$155),0)),"")),"",(IF(INDEX($J$34:$J$155,MATCH(0,COUNTIF($K$33:K98,$J$34:$J$155),0))&lt;&gt;0,INDEX($J$34:$J$155,MATCH(0,COUNTIF($K$33:K98,$J$34:$J$155),0)),"")))</f>
        <v/>
      </c>
      <c r="L99" s="69" t="str">
        <f>IF(K99="","",SUMIFS(Data!$G:$G,Data!$D:$D,Analysis!$K99,Data!$E:$E,Analysis!L$32,Data!$A:$A,Analysis!$K$32))</f>
        <v/>
      </c>
      <c r="M99" s="70" t="str">
        <f>IF(K99="","",SUMIFS(Data!$H:$H,Data!$D:$D,Analysis!$K99,Data!$E:$E,Analysis!L$32,Data!$A:$A,Analysis!$K$32))</f>
        <v/>
      </c>
      <c r="N99" s="70" t="str">
        <f>IF(K99="","",SUMIFS(Data!$I:$I,Data!$D:$D,Analysis!$K99,Data!$E:$E,Analysis!L$32,Data!$A:$A,Analysis!$K$32))</f>
        <v/>
      </c>
      <c r="O99" s="69" t="str">
        <f>IF(K99="","",SUMIFS(Data!$G:$G,Data!$D:$D,Analysis!$K99,Data!$E:$E,Analysis!O$32,Data!$A:$A,Analysis!$K$32))</f>
        <v/>
      </c>
      <c r="P99" s="70" t="str">
        <f>IF(K99="","",SUMIFS(Data!$H:$H,Data!$D:$D,Analysis!$K99,Data!$E:$E,Analysis!O$32,Data!$A:$A,Analysis!$K$32))</f>
        <v/>
      </c>
      <c r="Q99" s="70" t="str">
        <f>IF(K99="","",SUMIFS(Data!$I:$I,Data!$D:$D,Analysis!$K99,Data!$E:$E,Analysis!O$32,Data!$A:$A,Analysis!$K$32))</f>
        <v/>
      </c>
      <c r="R99" s="69" t="str">
        <f>IF(K99="","",SUMIFS(Data!$G:$G,Data!$D:$D,Analysis!$K99,Data!$E:$E,Analysis!R$32,Data!$A:$A,Analysis!$K$32))</f>
        <v/>
      </c>
      <c r="S99" s="70" t="str">
        <f>IF(K99="","",SUMIFS(Data!$H:$H,Data!$D:$D,Analysis!$K99,Data!$E:$E,Analysis!R$32,Data!$A:$A,Analysis!$K$32))</f>
        <v/>
      </c>
      <c r="T99" s="70" t="str">
        <f>IF(K99="","",SUMIFS(Data!$I:$I,Data!$D:$D,Analysis!$K99,Data!$E:$E,Analysis!R$32,Data!$A:$A,Analysis!$K$32))</f>
        <v/>
      </c>
      <c r="U99" s="69" t="str">
        <f>IF(K99="","",SUMIFS(Data!$G:$G,Data!$D:$D,Analysis!$K99,Data!$E:$E,Analysis!U$32,Data!$A:$A,Analysis!$K$32))</f>
        <v/>
      </c>
      <c r="V99" s="70" t="str">
        <f>IF(K99="","",SUMIFS(Data!$H:$H,Data!$D:$D,Analysis!$K99,Data!$E:$E,Analysis!U$32,Data!$A:$A,Analysis!$K$32))</f>
        <v/>
      </c>
      <c r="W99" s="70" t="str">
        <f>IF(K99="","",SUMIFS(Data!$I:$I,Data!$D:$D,Analysis!$K99,Data!$E:$E,Analysis!U$32,Data!$A:$A,Analysis!$K$32))</f>
        <v/>
      </c>
      <c r="X99" s="69" t="str">
        <f>IF(K99="","",SUMIFS(Data!$G:$G,Data!$D:$D,Analysis!$K99,Data!$E:$E,Analysis!X$32,Data!$A:$A,Analysis!$K$32))</f>
        <v/>
      </c>
      <c r="Y99" s="70" t="str">
        <f>IF(K99="","",SUMIFS(Data!$H:$H,Data!$D:$D,Analysis!$K99,Data!$E:$E,Analysis!X$32,Data!$A:$A,Analysis!$K$32))</f>
        <v/>
      </c>
      <c r="Z99" s="70" t="str">
        <f>IF(K99="","",SUMIFS(Data!$I:$I,Data!$D:$D,Analysis!$K99,Data!$E:$E,Analysis!X$32,Data!$A:$A,Analysis!$K$32))</f>
        <v/>
      </c>
      <c r="AA99" s="69" t="str">
        <f>IF(K99="","",SUMIFS(Data!$G:$G,Data!$D:$D,Analysis!$K99,Data!$E:$E,Analysis!AA$32,Data!$A:$A,Analysis!$K$32))</f>
        <v/>
      </c>
      <c r="AB99" s="70" t="str">
        <f>IF(K99="","",SUMIFS(Data!$H:$H,Data!$D:$D,Analysis!$K99,Data!$E:$E,Analysis!AA$32,Data!$A:$A,Analysis!$K$32))</f>
        <v/>
      </c>
      <c r="AC99" s="71" t="str">
        <f>IF(K99="","",SUMIFS(Data!$I:$I,Data!$D:$D,Analysis!$K99,Data!$E:$E,Analysis!AA$32,Data!$A:$A,Analysis!$K$32))</f>
        <v/>
      </c>
      <c r="AD99" s="25" t="str">
        <f t="shared" si="8"/>
        <v/>
      </c>
      <c r="AE99" s="11" t="str">
        <f t="shared" si="9"/>
        <v/>
      </c>
      <c r="AF99" s="26" t="str">
        <f t="shared" si="10"/>
        <v/>
      </c>
      <c r="AG99" s="72" t="str">
        <f t="shared" si="11"/>
        <v/>
      </c>
    </row>
    <row r="100" spans="10:33" x14ac:dyDescent="0.25">
      <c r="J100" t="str">
        <f>IF(ROWS(Analysis!$I$34:$I100)&lt;=$I$34,INDEX(Data!$D$2:$D$50000,_xlfn.AGGREGATE(15,3,(Data!$C$2:$C$50000=Analysis!$I$33)/(Data!$C$2:$C$50000=Analysis!$I$33)*(ROW(Data!$C$2:$C$50000)-ROW(Data!$C$1)),ROWS(Analysis!$I$34:$I100))),"")</f>
        <v/>
      </c>
      <c r="K100" s="68" t="str">
        <f t="array" ref="K100">IF(ISERROR(IF(INDEX($J$34:$J$155,MATCH(0,COUNTIF($K$33:K99,$J$34:$J$155),0))&lt;&gt;0,INDEX($J$34:$J$155,MATCH(0,COUNTIF($K$33:K99,$J$34:$J$155),0)),"")),"",(IF(INDEX($J$34:$J$155,MATCH(0,COUNTIF($K$33:K99,$J$34:$J$155),0))&lt;&gt;0,INDEX($J$34:$J$155,MATCH(0,COUNTIF($K$33:K99,$J$34:$J$155),0)),"")))</f>
        <v/>
      </c>
      <c r="L100" s="69" t="str">
        <f>IF(K100="","",SUMIFS(Data!$G:$G,Data!$D:$D,Analysis!$K100,Data!$E:$E,Analysis!L$32,Data!$A:$A,Analysis!$K$32))</f>
        <v/>
      </c>
      <c r="M100" s="70" t="str">
        <f>IF(K100="","",SUMIFS(Data!$H:$H,Data!$D:$D,Analysis!$K100,Data!$E:$E,Analysis!L$32,Data!$A:$A,Analysis!$K$32))</f>
        <v/>
      </c>
      <c r="N100" s="70" t="str">
        <f>IF(K100="","",SUMIFS(Data!$I:$I,Data!$D:$D,Analysis!$K100,Data!$E:$E,Analysis!L$32,Data!$A:$A,Analysis!$K$32))</f>
        <v/>
      </c>
      <c r="O100" s="69" t="str">
        <f>IF(K100="","",SUMIFS(Data!$G:$G,Data!$D:$D,Analysis!$K100,Data!$E:$E,Analysis!O$32,Data!$A:$A,Analysis!$K$32))</f>
        <v/>
      </c>
      <c r="P100" s="70" t="str">
        <f>IF(K100="","",SUMIFS(Data!$H:$H,Data!$D:$D,Analysis!$K100,Data!$E:$E,Analysis!O$32,Data!$A:$A,Analysis!$K$32))</f>
        <v/>
      </c>
      <c r="Q100" s="70" t="str">
        <f>IF(K100="","",SUMIFS(Data!$I:$I,Data!$D:$D,Analysis!$K100,Data!$E:$E,Analysis!O$32,Data!$A:$A,Analysis!$K$32))</f>
        <v/>
      </c>
      <c r="R100" s="69" t="str">
        <f>IF(K100="","",SUMIFS(Data!$G:$G,Data!$D:$D,Analysis!$K100,Data!$E:$E,Analysis!R$32,Data!$A:$A,Analysis!$K$32))</f>
        <v/>
      </c>
      <c r="S100" s="70" t="str">
        <f>IF(K100="","",SUMIFS(Data!$H:$H,Data!$D:$D,Analysis!$K100,Data!$E:$E,Analysis!R$32,Data!$A:$A,Analysis!$K$32))</f>
        <v/>
      </c>
      <c r="T100" s="70" t="str">
        <f>IF(K100="","",SUMIFS(Data!$I:$I,Data!$D:$D,Analysis!$K100,Data!$E:$E,Analysis!R$32,Data!$A:$A,Analysis!$K$32))</f>
        <v/>
      </c>
      <c r="U100" s="69" t="str">
        <f>IF(K100="","",SUMIFS(Data!$G:$G,Data!$D:$D,Analysis!$K100,Data!$E:$E,Analysis!U$32,Data!$A:$A,Analysis!$K$32))</f>
        <v/>
      </c>
      <c r="V100" s="70" t="str">
        <f>IF(K100="","",SUMIFS(Data!$H:$H,Data!$D:$D,Analysis!$K100,Data!$E:$E,Analysis!U$32,Data!$A:$A,Analysis!$K$32))</f>
        <v/>
      </c>
      <c r="W100" s="70" t="str">
        <f>IF(K100="","",SUMIFS(Data!$I:$I,Data!$D:$D,Analysis!$K100,Data!$E:$E,Analysis!U$32,Data!$A:$A,Analysis!$K$32))</f>
        <v/>
      </c>
      <c r="X100" s="69" t="str">
        <f>IF(K100="","",SUMIFS(Data!$G:$G,Data!$D:$D,Analysis!$K100,Data!$E:$E,Analysis!X$32,Data!$A:$A,Analysis!$K$32))</f>
        <v/>
      </c>
      <c r="Y100" s="70" t="str">
        <f>IF(K100="","",SUMIFS(Data!$H:$H,Data!$D:$D,Analysis!$K100,Data!$E:$E,Analysis!X$32,Data!$A:$A,Analysis!$K$32))</f>
        <v/>
      </c>
      <c r="Z100" s="70" t="str">
        <f>IF(K100="","",SUMIFS(Data!$I:$I,Data!$D:$D,Analysis!$K100,Data!$E:$E,Analysis!X$32,Data!$A:$A,Analysis!$K$32))</f>
        <v/>
      </c>
      <c r="AA100" s="69" t="str">
        <f>IF(K100="","",SUMIFS(Data!$G:$G,Data!$D:$D,Analysis!$K100,Data!$E:$E,Analysis!AA$32,Data!$A:$A,Analysis!$K$32))</f>
        <v/>
      </c>
      <c r="AB100" s="70" t="str">
        <f>IF(K100="","",SUMIFS(Data!$H:$H,Data!$D:$D,Analysis!$K100,Data!$E:$E,Analysis!AA$32,Data!$A:$A,Analysis!$K$32))</f>
        <v/>
      </c>
      <c r="AC100" s="71" t="str">
        <f>IF(K100="","",SUMIFS(Data!$I:$I,Data!$D:$D,Analysis!$K100,Data!$E:$E,Analysis!AA$32,Data!$A:$A,Analysis!$K$32))</f>
        <v/>
      </c>
      <c r="AD100" s="25" t="str">
        <f t="shared" si="8"/>
        <v/>
      </c>
      <c r="AE100" s="11" t="str">
        <f t="shared" si="9"/>
        <v/>
      </c>
      <c r="AF100" s="26" t="str">
        <f t="shared" si="10"/>
        <v/>
      </c>
      <c r="AG100" s="72" t="str">
        <f t="shared" si="11"/>
        <v/>
      </c>
    </row>
    <row r="101" spans="10:33" x14ac:dyDescent="0.25">
      <c r="J101" t="str">
        <f>IF(ROWS(Analysis!$I$34:$I101)&lt;=$I$34,INDEX(Data!$D$2:$D$50000,_xlfn.AGGREGATE(15,3,(Data!$C$2:$C$50000=Analysis!$I$33)/(Data!$C$2:$C$50000=Analysis!$I$33)*(ROW(Data!$C$2:$C$50000)-ROW(Data!$C$1)),ROWS(Analysis!$I$34:$I101))),"")</f>
        <v/>
      </c>
      <c r="K101" s="68" t="str">
        <f t="array" ref="K101">IF(ISERROR(IF(INDEX($J$34:$J$155,MATCH(0,COUNTIF($K$33:K100,$J$34:$J$155),0))&lt;&gt;0,INDEX($J$34:$J$155,MATCH(0,COUNTIF($K$33:K100,$J$34:$J$155),0)),"")),"",(IF(INDEX($J$34:$J$155,MATCH(0,COUNTIF($K$33:K100,$J$34:$J$155),0))&lt;&gt;0,INDEX($J$34:$J$155,MATCH(0,COUNTIF($K$33:K100,$J$34:$J$155),0)),"")))</f>
        <v/>
      </c>
      <c r="L101" s="69" t="str">
        <f>IF(K101="","",SUMIFS(Data!$G:$G,Data!$D:$D,Analysis!$K101,Data!$E:$E,Analysis!L$32,Data!$A:$A,Analysis!$K$32))</f>
        <v/>
      </c>
      <c r="M101" s="70" t="str">
        <f>IF(K101="","",SUMIFS(Data!$H:$H,Data!$D:$D,Analysis!$K101,Data!$E:$E,Analysis!L$32,Data!$A:$A,Analysis!$K$32))</f>
        <v/>
      </c>
      <c r="N101" s="70" t="str">
        <f>IF(K101="","",SUMIFS(Data!$I:$I,Data!$D:$D,Analysis!$K101,Data!$E:$E,Analysis!L$32,Data!$A:$A,Analysis!$K$32))</f>
        <v/>
      </c>
      <c r="O101" s="69" t="str">
        <f>IF(K101="","",SUMIFS(Data!$G:$G,Data!$D:$D,Analysis!$K101,Data!$E:$E,Analysis!O$32,Data!$A:$A,Analysis!$K$32))</f>
        <v/>
      </c>
      <c r="P101" s="70" t="str">
        <f>IF(K101="","",SUMIFS(Data!$H:$H,Data!$D:$D,Analysis!$K101,Data!$E:$E,Analysis!O$32,Data!$A:$A,Analysis!$K$32))</f>
        <v/>
      </c>
      <c r="Q101" s="70" t="str">
        <f>IF(K101="","",SUMIFS(Data!$I:$I,Data!$D:$D,Analysis!$K101,Data!$E:$E,Analysis!O$32,Data!$A:$A,Analysis!$K$32))</f>
        <v/>
      </c>
      <c r="R101" s="69" t="str">
        <f>IF(K101="","",SUMIFS(Data!$G:$G,Data!$D:$D,Analysis!$K101,Data!$E:$E,Analysis!R$32,Data!$A:$A,Analysis!$K$32))</f>
        <v/>
      </c>
      <c r="S101" s="70" t="str">
        <f>IF(K101="","",SUMIFS(Data!$H:$H,Data!$D:$D,Analysis!$K101,Data!$E:$E,Analysis!R$32,Data!$A:$A,Analysis!$K$32))</f>
        <v/>
      </c>
      <c r="T101" s="70" t="str">
        <f>IF(K101="","",SUMIFS(Data!$I:$I,Data!$D:$D,Analysis!$K101,Data!$E:$E,Analysis!R$32,Data!$A:$A,Analysis!$K$32))</f>
        <v/>
      </c>
      <c r="U101" s="69" t="str">
        <f>IF(K101="","",SUMIFS(Data!$G:$G,Data!$D:$D,Analysis!$K101,Data!$E:$E,Analysis!U$32,Data!$A:$A,Analysis!$K$32))</f>
        <v/>
      </c>
      <c r="V101" s="70" t="str">
        <f>IF(K101="","",SUMIFS(Data!$H:$H,Data!$D:$D,Analysis!$K101,Data!$E:$E,Analysis!U$32,Data!$A:$A,Analysis!$K$32))</f>
        <v/>
      </c>
      <c r="W101" s="70" t="str">
        <f>IF(K101="","",SUMIFS(Data!$I:$I,Data!$D:$D,Analysis!$K101,Data!$E:$E,Analysis!U$32,Data!$A:$A,Analysis!$K$32))</f>
        <v/>
      </c>
      <c r="X101" s="69" t="str">
        <f>IF(K101="","",SUMIFS(Data!$G:$G,Data!$D:$D,Analysis!$K101,Data!$E:$E,Analysis!X$32,Data!$A:$A,Analysis!$K$32))</f>
        <v/>
      </c>
      <c r="Y101" s="70" t="str">
        <f>IF(K101="","",SUMIFS(Data!$H:$H,Data!$D:$D,Analysis!$K101,Data!$E:$E,Analysis!X$32,Data!$A:$A,Analysis!$K$32))</f>
        <v/>
      </c>
      <c r="Z101" s="70" t="str">
        <f>IF(K101="","",SUMIFS(Data!$I:$I,Data!$D:$D,Analysis!$K101,Data!$E:$E,Analysis!X$32,Data!$A:$A,Analysis!$K$32))</f>
        <v/>
      </c>
      <c r="AA101" s="69" t="str">
        <f>IF(K101="","",SUMIFS(Data!$G:$G,Data!$D:$D,Analysis!$K101,Data!$E:$E,Analysis!AA$32,Data!$A:$A,Analysis!$K$32))</f>
        <v/>
      </c>
      <c r="AB101" s="70" t="str">
        <f>IF(K101="","",SUMIFS(Data!$H:$H,Data!$D:$D,Analysis!$K101,Data!$E:$E,Analysis!AA$32,Data!$A:$A,Analysis!$K$32))</f>
        <v/>
      </c>
      <c r="AC101" s="71" t="str">
        <f>IF(K101="","",SUMIFS(Data!$I:$I,Data!$D:$D,Analysis!$K101,Data!$E:$E,Analysis!AA$32,Data!$A:$A,Analysis!$K$32))</f>
        <v/>
      </c>
      <c r="AD101" s="25" t="str">
        <f t="shared" si="8"/>
        <v/>
      </c>
      <c r="AE101" s="11" t="str">
        <f t="shared" si="9"/>
        <v/>
      </c>
      <c r="AF101" s="26" t="str">
        <f t="shared" si="10"/>
        <v/>
      </c>
      <c r="AG101" s="72" t="str">
        <f t="shared" si="11"/>
        <v/>
      </c>
    </row>
    <row r="102" spans="10:33" x14ac:dyDescent="0.25">
      <c r="J102" t="str">
        <f>IF(ROWS(Analysis!$I$34:$I102)&lt;=$I$34,INDEX(Data!$D$2:$D$50000,_xlfn.AGGREGATE(15,3,(Data!$C$2:$C$50000=Analysis!$I$33)/(Data!$C$2:$C$50000=Analysis!$I$33)*(ROW(Data!$C$2:$C$50000)-ROW(Data!$C$1)),ROWS(Analysis!$I$34:$I102))),"")</f>
        <v/>
      </c>
      <c r="K102" s="68" t="str">
        <f t="array" ref="K102">IF(ISERROR(IF(INDEX($J$34:$J$155,MATCH(0,COUNTIF($K$33:K101,$J$34:$J$155),0))&lt;&gt;0,INDEX($J$34:$J$155,MATCH(0,COUNTIF($K$33:K101,$J$34:$J$155),0)),"")),"",(IF(INDEX($J$34:$J$155,MATCH(0,COUNTIF($K$33:K101,$J$34:$J$155),0))&lt;&gt;0,INDEX($J$34:$J$155,MATCH(0,COUNTIF($K$33:K101,$J$34:$J$155),0)),"")))</f>
        <v/>
      </c>
      <c r="L102" s="69" t="str">
        <f>IF(K102="","",SUMIFS(Data!$G:$G,Data!$D:$D,Analysis!$K102,Data!$E:$E,Analysis!L$32,Data!$A:$A,Analysis!$K$32))</f>
        <v/>
      </c>
      <c r="M102" s="70" t="str">
        <f>IF(K102="","",SUMIFS(Data!$H:$H,Data!$D:$D,Analysis!$K102,Data!$E:$E,Analysis!L$32,Data!$A:$A,Analysis!$K$32))</f>
        <v/>
      </c>
      <c r="N102" s="70" t="str">
        <f>IF(K102="","",SUMIFS(Data!$I:$I,Data!$D:$D,Analysis!$K102,Data!$E:$E,Analysis!L$32,Data!$A:$A,Analysis!$K$32))</f>
        <v/>
      </c>
      <c r="O102" s="69" t="str">
        <f>IF(K102="","",SUMIFS(Data!$G:$G,Data!$D:$D,Analysis!$K102,Data!$E:$E,Analysis!O$32,Data!$A:$A,Analysis!$K$32))</f>
        <v/>
      </c>
      <c r="P102" s="70" t="str">
        <f>IF(K102="","",SUMIFS(Data!$H:$H,Data!$D:$D,Analysis!$K102,Data!$E:$E,Analysis!O$32,Data!$A:$A,Analysis!$K$32))</f>
        <v/>
      </c>
      <c r="Q102" s="70" t="str">
        <f>IF(K102="","",SUMIFS(Data!$I:$I,Data!$D:$D,Analysis!$K102,Data!$E:$E,Analysis!O$32,Data!$A:$A,Analysis!$K$32))</f>
        <v/>
      </c>
      <c r="R102" s="69" t="str">
        <f>IF(K102="","",SUMIFS(Data!$G:$G,Data!$D:$D,Analysis!$K102,Data!$E:$E,Analysis!R$32,Data!$A:$A,Analysis!$K$32))</f>
        <v/>
      </c>
      <c r="S102" s="70" t="str">
        <f>IF(K102="","",SUMIFS(Data!$H:$H,Data!$D:$D,Analysis!$K102,Data!$E:$E,Analysis!R$32,Data!$A:$A,Analysis!$K$32))</f>
        <v/>
      </c>
      <c r="T102" s="70" t="str">
        <f>IF(K102="","",SUMIFS(Data!$I:$I,Data!$D:$D,Analysis!$K102,Data!$E:$E,Analysis!R$32,Data!$A:$A,Analysis!$K$32))</f>
        <v/>
      </c>
      <c r="U102" s="69" t="str">
        <f>IF(K102="","",SUMIFS(Data!$G:$G,Data!$D:$D,Analysis!$K102,Data!$E:$E,Analysis!U$32,Data!$A:$A,Analysis!$K$32))</f>
        <v/>
      </c>
      <c r="V102" s="70" t="str">
        <f>IF(K102="","",SUMIFS(Data!$H:$H,Data!$D:$D,Analysis!$K102,Data!$E:$E,Analysis!U$32,Data!$A:$A,Analysis!$K$32))</f>
        <v/>
      </c>
      <c r="W102" s="70" t="str">
        <f>IF(K102="","",SUMIFS(Data!$I:$I,Data!$D:$D,Analysis!$K102,Data!$E:$E,Analysis!U$32,Data!$A:$A,Analysis!$K$32))</f>
        <v/>
      </c>
      <c r="X102" s="69" t="str">
        <f>IF(K102="","",SUMIFS(Data!$G:$G,Data!$D:$D,Analysis!$K102,Data!$E:$E,Analysis!X$32,Data!$A:$A,Analysis!$K$32))</f>
        <v/>
      </c>
      <c r="Y102" s="70" t="str">
        <f>IF(K102="","",SUMIFS(Data!$H:$H,Data!$D:$D,Analysis!$K102,Data!$E:$E,Analysis!X$32,Data!$A:$A,Analysis!$K$32))</f>
        <v/>
      </c>
      <c r="Z102" s="70" t="str">
        <f>IF(K102="","",SUMIFS(Data!$I:$I,Data!$D:$D,Analysis!$K102,Data!$E:$E,Analysis!X$32,Data!$A:$A,Analysis!$K$32))</f>
        <v/>
      </c>
      <c r="AA102" s="69" t="str">
        <f>IF(K102="","",SUMIFS(Data!$G:$G,Data!$D:$D,Analysis!$K102,Data!$E:$E,Analysis!AA$32,Data!$A:$A,Analysis!$K$32))</f>
        <v/>
      </c>
      <c r="AB102" s="70" t="str">
        <f>IF(K102="","",SUMIFS(Data!$H:$H,Data!$D:$D,Analysis!$K102,Data!$E:$E,Analysis!AA$32,Data!$A:$A,Analysis!$K$32))</f>
        <v/>
      </c>
      <c r="AC102" s="71" t="str">
        <f>IF(K102="","",SUMIFS(Data!$I:$I,Data!$D:$D,Analysis!$K102,Data!$E:$E,Analysis!AA$32,Data!$A:$A,Analysis!$K$32))</f>
        <v/>
      </c>
      <c r="AD102" s="25" t="str">
        <f t="shared" si="8"/>
        <v/>
      </c>
      <c r="AE102" s="11" t="str">
        <f t="shared" si="9"/>
        <v/>
      </c>
      <c r="AF102" s="26" t="str">
        <f t="shared" si="10"/>
        <v/>
      </c>
      <c r="AG102" s="72" t="str">
        <f t="shared" si="11"/>
        <v/>
      </c>
    </row>
    <row r="103" spans="10:33" x14ac:dyDescent="0.25">
      <c r="J103" t="str">
        <f>IF(ROWS(Analysis!$I$34:$I103)&lt;=$I$34,INDEX(Data!$D$2:$D$50000,_xlfn.AGGREGATE(15,3,(Data!$C$2:$C$50000=Analysis!$I$33)/(Data!$C$2:$C$50000=Analysis!$I$33)*(ROW(Data!$C$2:$C$50000)-ROW(Data!$C$1)),ROWS(Analysis!$I$34:$I103))),"")</f>
        <v/>
      </c>
      <c r="K103" s="68" t="str">
        <f t="array" ref="K103">IF(ISERROR(IF(INDEX($J$34:$J$155,MATCH(0,COUNTIF($K$33:K102,$J$34:$J$155),0))&lt;&gt;0,INDEX($J$34:$J$155,MATCH(0,COUNTIF($K$33:K102,$J$34:$J$155),0)),"")),"",(IF(INDEX($J$34:$J$155,MATCH(0,COUNTIF($K$33:K102,$J$34:$J$155),0))&lt;&gt;0,INDEX($J$34:$J$155,MATCH(0,COUNTIF($K$33:K102,$J$34:$J$155),0)),"")))</f>
        <v/>
      </c>
      <c r="L103" s="69" t="str">
        <f>IF(K103="","",SUMIFS(Data!$G:$G,Data!$D:$D,Analysis!$K103,Data!$E:$E,Analysis!L$32,Data!$A:$A,Analysis!$K$32))</f>
        <v/>
      </c>
      <c r="M103" s="70" t="str">
        <f>IF(K103="","",SUMIFS(Data!$H:$H,Data!$D:$D,Analysis!$K103,Data!$E:$E,Analysis!L$32,Data!$A:$A,Analysis!$K$32))</f>
        <v/>
      </c>
      <c r="N103" s="70" t="str">
        <f>IF(K103="","",SUMIFS(Data!$I:$I,Data!$D:$D,Analysis!$K103,Data!$E:$E,Analysis!L$32,Data!$A:$A,Analysis!$K$32))</f>
        <v/>
      </c>
      <c r="O103" s="69" t="str">
        <f>IF(K103="","",SUMIFS(Data!$G:$G,Data!$D:$D,Analysis!$K103,Data!$E:$E,Analysis!O$32,Data!$A:$A,Analysis!$K$32))</f>
        <v/>
      </c>
      <c r="P103" s="70" t="str">
        <f>IF(K103="","",SUMIFS(Data!$H:$H,Data!$D:$D,Analysis!$K103,Data!$E:$E,Analysis!O$32,Data!$A:$A,Analysis!$K$32))</f>
        <v/>
      </c>
      <c r="Q103" s="70" t="str">
        <f>IF(K103="","",SUMIFS(Data!$I:$I,Data!$D:$D,Analysis!$K103,Data!$E:$E,Analysis!O$32,Data!$A:$A,Analysis!$K$32))</f>
        <v/>
      </c>
      <c r="R103" s="69" t="str">
        <f>IF(K103="","",SUMIFS(Data!$G:$G,Data!$D:$D,Analysis!$K103,Data!$E:$E,Analysis!R$32,Data!$A:$A,Analysis!$K$32))</f>
        <v/>
      </c>
      <c r="S103" s="70" t="str">
        <f>IF(K103="","",SUMIFS(Data!$H:$H,Data!$D:$D,Analysis!$K103,Data!$E:$E,Analysis!R$32,Data!$A:$A,Analysis!$K$32))</f>
        <v/>
      </c>
      <c r="T103" s="70" t="str">
        <f>IF(K103="","",SUMIFS(Data!$I:$I,Data!$D:$D,Analysis!$K103,Data!$E:$E,Analysis!R$32,Data!$A:$A,Analysis!$K$32))</f>
        <v/>
      </c>
      <c r="U103" s="69" t="str">
        <f>IF(K103="","",SUMIFS(Data!$G:$G,Data!$D:$D,Analysis!$K103,Data!$E:$E,Analysis!U$32,Data!$A:$A,Analysis!$K$32))</f>
        <v/>
      </c>
      <c r="V103" s="70" t="str">
        <f>IF(K103="","",SUMIFS(Data!$H:$H,Data!$D:$D,Analysis!$K103,Data!$E:$E,Analysis!U$32,Data!$A:$A,Analysis!$K$32))</f>
        <v/>
      </c>
      <c r="W103" s="70" t="str">
        <f>IF(K103="","",SUMIFS(Data!$I:$I,Data!$D:$D,Analysis!$K103,Data!$E:$E,Analysis!U$32,Data!$A:$A,Analysis!$K$32))</f>
        <v/>
      </c>
      <c r="X103" s="69" t="str">
        <f>IF(K103="","",SUMIFS(Data!$G:$G,Data!$D:$D,Analysis!$K103,Data!$E:$E,Analysis!X$32,Data!$A:$A,Analysis!$K$32))</f>
        <v/>
      </c>
      <c r="Y103" s="70" t="str">
        <f>IF(K103="","",SUMIFS(Data!$H:$H,Data!$D:$D,Analysis!$K103,Data!$E:$E,Analysis!X$32,Data!$A:$A,Analysis!$K$32))</f>
        <v/>
      </c>
      <c r="Z103" s="70" t="str">
        <f>IF(K103="","",SUMIFS(Data!$I:$I,Data!$D:$D,Analysis!$K103,Data!$E:$E,Analysis!X$32,Data!$A:$A,Analysis!$K$32))</f>
        <v/>
      </c>
      <c r="AA103" s="69" t="str">
        <f>IF(K103="","",SUMIFS(Data!$G:$G,Data!$D:$D,Analysis!$K103,Data!$E:$E,Analysis!AA$32,Data!$A:$A,Analysis!$K$32))</f>
        <v/>
      </c>
      <c r="AB103" s="70" t="str">
        <f>IF(K103="","",SUMIFS(Data!$H:$H,Data!$D:$D,Analysis!$K103,Data!$E:$E,Analysis!AA$32,Data!$A:$A,Analysis!$K$32))</f>
        <v/>
      </c>
      <c r="AC103" s="71" t="str">
        <f>IF(K103="","",SUMIFS(Data!$I:$I,Data!$D:$D,Analysis!$K103,Data!$E:$E,Analysis!AA$32,Data!$A:$A,Analysis!$K$32))</f>
        <v/>
      </c>
      <c r="AD103" s="25" t="str">
        <f t="shared" si="8"/>
        <v/>
      </c>
      <c r="AE103" s="11" t="str">
        <f t="shared" si="9"/>
        <v/>
      </c>
      <c r="AF103" s="26" t="str">
        <f t="shared" si="10"/>
        <v/>
      </c>
      <c r="AG103" s="72" t="str">
        <f t="shared" si="11"/>
        <v/>
      </c>
    </row>
    <row r="104" spans="10:33" x14ac:dyDescent="0.25">
      <c r="J104" t="str">
        <f>IF(ROWS(Analysis!$I$34:$I104)&lt;=$I$34,INDEX(Data!$D$2:$D$50000,_xlfn.AGGREGATE(15,3,(Data!$C$2:$C$50000=Analysis!$I$33)/(Data!$C$2:$C$50000=Analysis!$I$33)*(ROW(Data!$C$2:$C$50000)-ROW(Data!$C$1)),ROWS(Analysis!$I$34:$I104))),"")</f>
        <v/>
      </c>
      <c r="K104" s="68" t="str">
        <f t="array" ref="K104">IF(ISERROR(IF(INDEX($J$34:$J$155,MATCH(0,COUNTIF($K$33:K103,$J$34:$J$155),0))&lt;&gt;0,INDEX($J$34:$J$155,MATCH(0,COUNTIF($K$33:K103,$J$34:$J$155),0)),"")),"",(IF(INDEX($J$34:$J$155,MATCH(0,COUNTIF($K$33:K103,$J$34:$J$155),0))&lt;&gt;0,INDEX($J$34:$J$155,MATCH(0,COUNTIF($K$33:K103,$J$34:$J$155),0)),"")))</f>
        <v/>
      </c>
      <c r="L104" s="69" t="str">
        <f>IF(K104="","",SUMIFS(Data!$G:$G,Data!$D:$D,Analysis!$K104,Data!$E:$E,Analysis!L$32,Data!$A:$A,Analysis!$K$32))</f>
        <v/>
      </c>
      <c r="M104" s="70" t="str">
        <f>IF(K104="","",SUMIFS(Data!$H:$H,Data!$D:$D,Analysis!$K104,Data!$E:$E,Analysis!L$32,Data!$A:$A,Analysis!$K$32))</f>
        <v/>
      </c>
      <c r="N104" s="70" t="str">
        <f>IF(K104="","",SUMIFS(Data!$I:$I,Data!$D:$D,Analysis!$K104,Data!$E:$E,Analysis!L$32,Data!$A:$A,Analysis!$K$32))</f>
        <v/>
      </c>
      <c r="O104" s="69" t="str">
        <f>IF(K104="","",SUMIFS(Data!$G:$G,Data!$D:$D,Analysis!$K104,Data!$E:$E,Analysis!O$32,Data!$A:$A,Analysis!$K$32))</f>
        <v/>
      </c>
      <c r="P104" s="70" t="str">
        <f>IF(K104="","",SUMIFS(Data!$H:$H,Data!$D:$D,Analysis!$K104,Data!$E:$E,Analysis!O$32,Data!$A:$A,Analysis!$K$32))</f>
        <v/>
      </c>
      <c r="Q104" s="70" t="str">
        <f>IF(K104="","",SUMIFS(Data!$I:$I,Data!$D:$D,Analysis!$K104,Data!$E:$E,Analysis!O$32,Data!$A:$A,Analysis!$K$32))</f>
        <v/>
      </c>
      <c r="R104" s="69" t="str">
        <f>IF(K104="","",SUMIFS(Data!$G:$G,Data!$D:$D,Analysis!$K104,Data!$E:$E,Analysis!R$32,Data!$A:$A,Analysis!$K$32))</f>
        <v/>
      </c>
      <c r="S104" s="70" t="str">
        <f>IF(K104="","",SUMIFS(Data!$H:$H,Data!$D:$D,Analysis!$K104,Data!$E:$E,Analysis!R$32,Data!$A:$A,Analysis!$K$32))</f>
        <v/>
      </c>
      <c r="T104" s="70" t="str">
        <f>IF(K104="","",SUMIFS(Data!$I:$I,Data!$D:$D,Analysis!$K104,Data!$E:$E,Analysis!R$32,Data!$A:$A,Analysis!$K$32))</f>
        <v/>
      </c>
      <c r="U104" s="69" t="str">
        <f>IF(K104="","",SUMIFS(Data!$G:$G,Data!$D:$D,Analysis!$K104,Data!$E:$E,Analysis!U$32,Data!$A:$A,Analysis!$K$32))</f>
        <v/>
      </c>
      <c r="V104" s="70" t="str">
        <f>IF(K104="","",SUMIFS(Data!$H:$H,Data!$D:$D,Analysis!$K104,Data!$E:$E,Analysis!U$32,Data!$A:$A,Analysis!$K$32))</f>
        <v/>
      </c>
      <c r="W104" s="70" t="str">
        <f>IF(K104="","",SUMIFS(Data!$I:$I,Data!$D:$D,Analysis!$K104,Data!$E:$E,Analysis!U$32,Data!$A:$A,Analysis!$K$32))</f>
        <v/>
      </c>
      <c r="X104" s="69" t="str">
        <f>IF(K104="","",SUMIFS(Data!$G:$G,Data!$D:$D,Analysis!$K104,Data!$E:$E,Analysis!X$32,Data!$A:$A,Analysis!$K$32))</f>
        <v/>
      </c>
      <c r="Y104" s="70" t="str">
        <f>IF(K104="","",SUMIFS(Data!$H:$H,Data!$D:$D,Analysis!$K104,Data!$E:$E,Analysis!X$32,Data!$A:$A,Analysis!$K$32))</f>
        <v/>
      </c>
      <c r="Z104" s="70" t="str">
        <f>IF(K104="","",SUMIFS(Data!$I:$I,Data!$D:$D,Analysis!$K104,Data!$E:$E,Analysis!X$32,Data!$A:$A,Analysis!$K$32))</f>
        <v/>
      </c>
      <c r="AA104" s="69" t="str">
        <f>IF(K104="","",SUMIFS(Data!$G:$G,Data!$D:$D,Analysis!$K104,Data!$E:$E,Analysis!AA$32,Data!$A:$A,Analysis!$K$32))</f>
        <v/>
      </c>
      <c r="AB104" s="70" t="str">
        <f>IF(K104="","",SUMIFS(Data!$H:$H,Data!$D:$D,Analysis!$K104,Data!$E:$E,Analysis!AA$32,Data!$A:$A,Analysis!$K$32))</f>
        <v/>
      </c>
      <c r="AC104" s="71" t="str">
        <f>IF(K104="","",SUMIFS(Data!$I:$I,Data!$D:$D,Analysis!$K104,Data!$E:$E,Analysis!AA$32,Data!$A:$A,Analysis!$K$32))</f>
        <v/>
      </c>
      <c r="AD104" s="25" t="str">
        <f t="shared" si="8"/>
        <v/>
      </c>
      <c r="AE104" s="11" t="str">
        <f t="shared" si="9"/>
        <v/>
      </c>
      <c r="AF104" s="26" t="str">
        <f t="shared" si="10"/>
        <v/>
      </c>
      <c r="AG104" s="72" t="str">
        <f t="shared" si="11"/>
        <v/>
      </c>
    </row>
    <row r="105" spans="10:33" x14ac:dyDescent="0.25">
      <c r="J105" t="str">
        <f>IF(ROWS(Analysis!$I$34:$I105)&lt;=$I$34,INDEX(Data!$D$2:$D$50000,_xlfn.AGGREGATE(15,3,(Data!$C$2:$C$50000=Analysis!$I$33)/(Data!$C$2:$C$50000=Analysis!$I$33)*(ROW(Data!$C$2:$C$50000)-ROW(Data!$C$1)),ROWS(Analysis!$I$34:$I105))),"")</f>
        <v/>
      </c>
      <c r="K105" s="68" t="str">
        <f t="array" ref="K105">IF(ISERROR(IF(INDEX($J$34:$J$155,MATCH(0,COUNTIF($K$33:K104,$J$34:$J$155),0))&lt;&gt;0,INDEX($J$34:$J$155,MATCH(0,COUNTIF($K$33:K104,$J$34:$J$155),0)),"")),"",(IF(INDEX($J$34:$J$155,MATCH(0,COUNTIF($K$33:K104,$J$34:$J$155),0))&lt;&gt;0,INDEX($J$34:$J$155,MATCH(0,COUNTIF($K$33:K104,$J$34:$J$155),0)),"")))</f>
        <v/>
      </c>
      <c r="L105" s="69" t="str">
        <f>IF(K105="","",SUMIFS(Data!$G:$G,Data!$D:$D,Analysis!$K105,Data!$E:$E,Analysis!L$32,Data!$A:$A,Analysis!$K$32))</f>
        <v/>
      </c>
      <c r="M105" s="70" t="str">
        <f>IF(K105="","",SUMIFS(Data!$H:$H,Data!$D:$D,Analysis!$K105,Data!$E:$E,Analysis!L$32,Data!$A:$A,Analysis!$K$32))</f>
        <v/>
      </c>
      <c r="N105" s="70" t="str">
        <f>IF(K105="","",SUMIFS(Data!$I:$I,Data!$D:$D,Analysis!$K105,Data!$E:$E,Analysis!L$32,Data!$A:$A,Analysis!$K$32))</f>
        <v/>
      </c>
      <c r="O105" s="69" t="str">
        <f>IF(K105="","",SUMIFS(Data!$G:$G,Data!$D:$D,Analysis!$K105,Data!$E:$E,Analysis!O$32,Data!$A:$A,Analysis!$K$32))</f>
        <v/>
      </c>
      <c r="P105" s="70" t="str">
        <f>IF(K105="","",SUMIFS(Data!$H:$H,Data!$D:$D,Analysis!$K105,Data!$E:$E,Analysis!O$32,Data!$A:$A,Analysis!$K$32))</f>
        <v/>
      </c>
      <c r="Q105" s="70" t="str">
        <f>IF(K105="","",SUMIFS(Data!$I:$I,Data!$D:$D,Analysis!$K105,Data!$E:$E,Analysis!O$32,Data!$A:$A,Analysis!$K$32))</f>
        <v/>
      </c>
      <c r="R105" s="69" t="str">
        <f>IF(K105="","",SUMIFS(Data!$G:$G,Data!$D:$D,Analysis!$K105,Data!$E:$E,Analysis!R$32,Data!$A:$A,Analysis!$K$32))</f>
        <v/>
      </c>
      <c r="S105" s="70" t="str">
        <f>IF(K105="","",SUMIFS(Data!$H:$H,Data!$D:$D,Analysis!$K105,Data!$E:$E,Analysis!R$32,Data!$A:$A,Analysis!$K$32))</f>
        <v/>
      </c>
      <c r="T105" s="70" t="str">
        <f>IF(K105="","",SUMIFS(Data!$I:$I,Data!$D:$D,Analysis!$K105,Data!$E:$E,Analysis!R$32,Data!$A:$A,Analysis!$K$32))</f>
        <v/>
      </c>
      <c r="U105" s="69" t="str">
        <f>IF(K105="","",SUMIFS(Data!$G:$G,Data!$D:$D,Analysis!$K105,Data!$E:$E,Analysis!U$32,Data!$A:$A,Analysis!$K$32))</f>
        <v/>
      </c>
      <c r="V105" s="70" t="str">
        <f>IF(K105="","",SUMIFS(Data!$H:$H,Data!$D:$D,Analysis!$K105,Data!$E:$E,Analysis!U$32,Data!$A:$A,Analysis!$K$32))</f>
        <v/>
      </c>
      <c r="W105" s="70" t="str">
        <f>IF(K105="","",SUMIFS(Data!$I:$I,Data!$D:$D,Analysis!$K105,Data!$E:$E,Analysis!U$32,Data!$A:$A,Analysis!$K$32))</f>
        <v/>
      </c>
      <c r="X105" s="69" t="str">
        <f>IF(K105="","",SUMIFS(Data!$G:$G,Data!$D:$D,Analysis!$K105,Data!$E:$E,Analysis!X$32,Data!$A:$A,Analysis!$K$32))</f>
        <v/>
      </c>
      <c r="Y105" s="70" t="str">
        <f>IF(K105="","",SUMIFS(Data!$H:$H,Data!$D:$D,Analysis!$K105,Data!$E:$E,Analysis!X$32,Data!$A:$A,Analysis!$K$32))</f>
        <v/>
      </c>
      <c r="Z105" s="70" t="str">
        <f>IF(K105="","",SUMIFS(Data!$I:$I,Data!$D:$D,Analysis!$K105,Data!$E:$E,Analysis!X$32,Data!$A:$A,Analysis!$K$32))</f>
        <v/>
      </c>
      <c r="AA105" s="69" t="str">
        <f>IF(K105="","",SUMIFS(Data!$G:$G,Data!$D:$D,Analysis!$K105,Data!$E:$E,Analysis!AA$32,Data!$A:$A,Analysis!$K$32))</f>
        <v/>
      </c>
      <c r="AB105" s="70" t="str">
        <f>IF(K105="","",SUMIFS(Data!$H:$H,Data!$D:$D,Analysis!$K105,Data!$E:$E,Analysis!AA$32,Data!$A:$A,Analysis!$K$32))</f>
        <v/>
      </c>
      <c r="AC105" s="71" t="str">
        <f>IF(K105="","",SUMIFS(Data!$I:$I,Data!$D:$D,Analysis!$K105,Data!$E:$E,Analysis!AA$32,Data!$A:$A,Analysis!$K$32))</f>
        <v/>
      </c>
      <c r="AD105" s="25" t="str">
        <f t="shared" si="8"/>
        <v/>
      </c>
      <c r="AE105" s="11" t="str">
        <f t="shared" si="9"/>
        <v/>
      </c>
      <c r="AF105" s="26" t="str">
        <f t="shared" si="10"/>
        <v/>
      </c>
      <c r="AG105" s="72" t="str">
        <f t="shared" si="11"/>
        <v/>
      </c>
    </row>
    <row r="106" spans="10:33" x14ac:dyDescent="0.25">
      <c r="J106" t="str">
        <f>IF(ROWS(Analysis!$I$34:$I106)&lt;=$I$34,INDEX(Data!$D$2:$D$50000,_xlfn.AGGREGATE(15,3,(Data!$C$2:$C$50000=Analysis!$I$33)/(Data!$C$2:$C$50000=Analysis!$I$33)*(ROW(Data!$C$2:$C$50000)-ROW(Data!$C$1)),ROWS(Analysis!$I$34:$I106))),"")</f>
        <v/>
      </c>
      <c r="K106" s="68" t="str">
        <f t="array" ref="K106">IF(ISERROR(IF(INDEX($J$34:$J$155,MATCH(0,COUNTIF($K$33:K105,$J$34:$J$155),0))&lt;&gt;0,INDEX($J$34:$J$155,MATCH(0,COUNTIF($K$33:K105,$J$34:$J$155),0)),"")),"",(IF(INDEX($J$34:$J$155,MATCH(0,COUNTIF($K$33:K105,$J$34:$J$155),0))&lt;&gt;0,INDEX($J$34:$J$155,MATCH(0,COUNTIF($K$33:K105,$J$34:$J$155),0)),"")))</f>
        <v/>
      </c>
      <c r="L106" s="69" t="str">
        <f>IF(K106="","",SUMIFS(Data!$G:$G,Data!$D:$D,Analysis!$K106,Data!$E:$E,Analysis!L$32,Data!$A:$A,Analysis!$K$32))</f>
        <v/>
      </c>
      <c r="M106" s="70" t="str">
        <f>IF(K106="","",SUMIFS(Data!$H:$H,Data!$D:$D,Analysis!$K106,Data!$E:$E,Analysis!L$32,Data!$A:$A,Analysis!$K$32))</f>
        <v/>
      </c>
      <c r="N106" s="70" t="str">
        <f>IF(K106="","",SUMIFS(Data!$I:$I,Data!$D:$D,Analysis!$K106,Data!$E:$E,Analysis!L$32,Data!$A:$A,Analysis!$K$32))</f>
        <v/>
      </c>
      <c r="O106" s="69" t="str">
        <f>IF(K106="","",SUMIFS(Data!$G:$G,Data!$D:$D,Analysis!$K106,Data!$E:$E,Analysis!O$32,Data!$A:$A,Analysis!$K$32))</f>
        <v/>
      </c>
      <c r="P106" s="70" t="str">
        <f>IF(K106="","",SUMIFS(Data!$H:$H,Data!$D:$D,Analysis!$K106,Data!$E:$E,Analysis!O$32,Data!$A:$A,Analysis!$K$32))</f>
        <v/>
      </c>
      <c r="Q106" s="70" t="str">
        <f>IF(K106="","",SUMIFS(Data!$I:$I,Data!$D:$D,Analysis!$K106,Data!$E:$E,Analysis!O$32,Data!$A:$A,Analysis!$K$32))</f>
        <v/>
      </c>
      <c r="R106" s="69" t="str">
        <f>IF(K106="","",SUMIFS(Data!$G:$G,Data!$D:$D,Analysis!$K106,Data!$E:$E,Analysis!R$32,Data!$A:$A,Analysis!$K$32))</f>
        <v/>
      </c>
      <c r="S106" s="70" t="str">
        <f>IF(K106="","",SUMIFS(Data!$H:$H,Data!$D:$D,Analysis!$K106,Data!$E:$E,Analysis!R$32,Data!$A:$A,Analysis!$K$32))</f>
        <v/>
      </c>
      <c r="T106" s="70" t="str">
        <f>IF(K106="","",SUMIFS(Data!$I:$I,Data!$D:$D,Analysis!$K106,Data!$E:$E,Analysis!R$32,Data!$A:$A,Analysis!$K$32))</f>
        <v/>
      </c>
      <c r="U106" s="69" t="str">
        <f>IF(K106="","",SUMIFS(Data!$G:$G,Data!$D:$D,Analysis!$K106,Data!$E:$E,Analysis!U$32,Data!$A:$A,Analysis!$K$32))</f>
        <v/>
      </c>
      <c r="V106" s="70" t="str">
        <f>IF(K106="","",SUMIFS(Data!$H:$H,Data!$D:$D,Analysis!$K106,Data!$E:$E,Analysis!U$32,Data!$A:$A,Analysis!$K$32))</f>
        <v/>
      </c>
      <c r="W106" s="70" t="str">
        <f>IF(K106="","",SUMIFS(Data!$I:$I,Data!$D:$D,Analysis!$K106,Data!$E:$E,Analysis!U$32,Data!$A:$A,Analysis!$K$32))</f>
        <v/>
      </c>
      <c r="X106" s="69" t="str">
        <f>IF(K106="","",SUMIFS(Data!$G:$G,Data!$D:$D,Analysis!$K106,Data!$E:$E,Analysis!X$32,Data!$A:$A,Analysis!$K$32))</f>
        <v/>
      </c>
      <c r="Y106" s="70" t="str">
        <f>IF(K106="","",SUMIFS(Data!$H:$H,Data!$D:$D,Analysis!$K106,Data!$E:$E,Analysis!X$32,Data!$A:$A,Analysis!$K$32))</f>
        <v/>
      </c>
      <c r="Z106" s="70" t="str">
        <f>IF(K106="","",SUMIFS(Data!$I:$I,Data!$D:$D,Analysis!$K106,Data!$E:$E,Analysis!X$32,Data!$A:$A,Analysis!$K$32))</f>
        <v/>
      </c>
      <c r="AA106" s="69" t="str">
        <f>IF(K106="","",SUMIFS(Data!$G:$G,Data!$D:$D,Analysis!$K106,Data!$E:$E,Analysis!AA$32,Data!$A:$A,Analysis!$K$32))</f>
        <v/>
      </c>
      <c r="AB106" s="70" t="str">
        <f>IF(K106="","",SUMIFS(Data!$H:$H,Data!$D:$D,Analysis!$K106,Data!$E:$E,Analysis!AA$32,Data!$A:$A,Analysis!$K$32))</f>
        <v/>
      </c>
      <c r="AC106" s="71" t="str">
        <f>IF(K106="","",SUMIFS(Data!$I:$I,Data!$D:$D,Analysis!$K106,Data!$E:$E,Analysis!AA$32,Data!$A:$A,Analysis!$K$32))</f>
        <v/>
      </c>
      <c r="AD106" s="25" t="str">
        <f t="shared" si="8"/>
        <v/>
      </c>
      <c r="AE106" s="11" t="str">
        <f t="shared" si="9"/>
        <v/>
      </c>
      <c r="AF106" s="26" t="str">
        <f t="shared" si="10"/>
        <v/>
      </c>
      <c r="AG106" s="72" t="str">
        <f t="shared" si="11"/>
        <v/>
      </c>
    </row>
    <row r="107" spans="10:33" x14ac:dyDescent="0.25">
      <c r="J107" t="str">
        <f>IF(ROWS(Analysis!$I$34:$I107)&lt;=$I$34,INDEX(Data!$D$2:$D$50000,_xlfn.AGGREGATE(15,3,(Data!$C$2:$C$50000=Analysis!$I$33)/(Data!$C$2:$C$50000=Analysis!$I$33)*(ROW(Data!$C$2:$C$50000)-ROW(Data!$C$1)),ROWS(Analysis!$I$34:$I107))),"")</f>
        <v/>
      </c>
      <c r="K107" s="68" t="str">
        <f t="array" ref="K107">IF(ISERROR(IF(INDEX($J$34:$J$155,MATCH(0,COUNTIF($K$33:K106,$J$34:$J$155),0))&lt;&gt;0,INDEX($J$34:$J$155,MATCH(0,COUNTIF($K$33:K106,$J$34:$J$155),0)),"")),"",(IF(INDEX($J$34:$J$155,MATCH(0,COUNTIF($K$33:K106,$J$34:$J$155),0))&lt;&gt;0,INDEX($J$34:$J$155,MATCH(0,COUNTIF($K$33:K106,$J$34:$J$155),0)),"")))</f>
        <v/>
      </c>
      <c r="L107" s="69" t="str">
        <f>IF(K107="","",SUMIFS(Data!$G:$G,Data!$D:$D,Analysis!$K107,Data!$E:$E,Analysis!L$32,Data!$A:$A,Analysis!$K$32))</f>
        <v/>
      </c>
      <c r="M107" s="70" t="str">
        <f>IF(K107="","",SUMIFS(Data!$H:$H,Data!$D:$D,Analysis!$K107,Data!$E:$E,Analysis!L$32,Data!$A:$A,Analysis!$K$32))</f>
        <v/>
      </c>
      <c r="N107" s="70" t="str">
        <f>IF(K107="","",SUMIFS(Data!$I:$I,Data!$D:$D,Analysis!$K107,Data!$E:$E,Analysis!L$32,Data!$A:$A,Analysis!$K$32))</f>
        <v/>
      </c>
      <c r="O107" s="69" t="str">
        <f>IF(K107="","",SUMIFS(Data!$G:$G,Data!$D:$D,Analysis!$K107,Data!$E:$E,Analysis!O$32,Data!$A:$A,Analysis!$K$32))</f>
        <v/>
      </c>
      <c r="P107" s="70" t="str">
        <f>IF(K107="","",SUMIFS(Data!$H:$H,Data!$D:$D,Analysis!$K107,Data!$E:$E,Analysis!O$32,Data!$A:$A,Analysis!$K$32))</f>
        <v/>
      </c>
      <c r="Q107" s="70" t="str">
        <f>IF(K107="","",SUMIFS(Data!$I:$I,Data!$D:$D,Analysis!$K107,Data!$E:$E,Analysis!O$32,Data!$A:$A,Analysis!$K$32))</f>
        <v/>
      </c>
      <c r="R107" s="69" t="str">
        <f>IF(K107="","",SUMIFS(Data!$G:$G,Data!$D:$D,Analysis!$K107,Data!$E:$E,Analysis!R$32,Data!$A:$A,Analysis!$K$32))</f>
        <v/>
      </c>
      <c r="S107" s="70" t="str">
        <f>IF(K107="","",SUMIFS(Data!$H:$H,Data!$D:$D,Analysis!$K107,Data!$E:$E,Analysis!R$32,Data!$A:$A,Analysis!$K$32))</f>
        <v/>
      </c>
      <c r="T107" s="70" t="str">
        <f>IF(K107="","",SUMIFS(Data!$I:$I,Data!$D:$D,Analysis!$K107,Data!$E:$E,Analysis!R$32,Data!$A:$A,Analysis!$K$32))</f>
        <v/>
      </c>
      <c r="U107" s="69" t="str">
        <f>IF(K107="","",SUMIFS(Data!$G:$G,Data!$D:$D,Analysis!$K107,Data!$E:$E,Analysis!U$32,Data!$A:$A,Analysis!$K$32))</f>
        <v/>
      </c>
      <c r="V107" s="70" t="str">
        <f>IF(K107="","",SUMIFS(Data!$H:$H,Data!$D:$D,Analysis!$K107,Data!$E:$E,Analysis!U$32,Data!$A:$A,Analysis!$K$32))</f>
        <v/>
      </c>
      <c r="W107" s="70" t="str">
        <f>IF(K107="","",SUMIFS(Data!$I:$I,Data!$D:$D,Analysis!$K107,Data!$E:$E,Analysis!U$32,Data!$A:$A,Analysis!$K$32))</f>
        <v/>
      </c>
      <c r="X107" s="69" t="str">
        <f>IF(K107="","",SUMIFS(Data!$G:$G,Data!$D:$D,Analysis!$K107,Data!$E:$E,Analysis!X$32,Data!$A:$A,Analysis!$K$32))</f>
        <v/>
      </c>
      <c r="Y107" s="70" t="str">
        <f>IF(K107="","",SUMIFS(Data!$H:$H,Data!$D:$D,Analysis!$K107,Data!$E:$E,Analysis!X$32,Data!$A:$A,Analysis!$K$32))</f>
        <v/>
      </c>
      <c r="Z107" s="70" t="str">
        <f>IF(K107="","",SUMIFS(Data!$I:$I,Data!$D:$D,Analysis!$K107,Data!$E:$E,Analysis!X$32,Data!$A:$A,Analysis!$K$32))</f>
        <v/>
      </c>
      <c r="AA107" s="69" t="str">
        <f>IF(K107="","",SUMIFS(Data!$G:$G,Data!$D:$D,Analysis!$K107,Data!$E:$E,Analysis!AA$32,Data!$A:$A,Analysis!$K$32))</f>
        <v/>
      </c>
      <c r="AB107" s="70" t="str">
        <f>IF(K107="","",SUMIFS(Data!$H:$H,Data!$D:$D,Analysis!$K107,Data!$E:$E,Analysis!AA$32,Data!$A:$A,Analysis!$K$32))</f>
        <v/>
      </c>
      <c r="AC107" s="71" t="str">
        <f>IF(K107="","",SUMIFS(Data!$I:$I,Data!$D:$D,Analysis!$K107,Data!$E:$E,Analysis!AA$32,Data!$A:$A,Analysis!$K$32))</f>
        <v/>
      </c>
      <c r="AD107" s="25" t="str">
        <f t="shared" si="8"/>
        <v/>
      </c>
      <c r="AE107" s="11" t="str">
        <f t="shared" si="9"/>
        <v/>
      </c>
      <c r="AF107" s="26" t="str">
        <f t="shared" si="10"/>
        <v/>
      </c>
      <c r="AG107" s="72" t="str">
        <f t="shared" si="11"/>
        <v/>
      </c>
    </row>
    <row r="108" spans="10:33" x14ac:dyDescent="0.25">
      <c r="J108" t="str">
        <f>IF(ROWS(Analysis!$I$34:$I108)&lt;=$I$34,INDEX(Data!$D$2:$D$50000,_xlfn.AGGREGATE(15,3,(Data!$C$2:$C$50000=Analysis!$I$33)/(Data!$C$2:$C$50000=Analysis!$I$33)*(ROW(Data!$C$2:$C$50000)-ROW(Data!$C$1)),ROWS(Analysis!$I$34:$I108))),"")</f>
        <v/>
      </c>
      <c r="K108" s="68" t="str">
        <f t="array" ref="K108">IF(ISERROR(IF(INDEX($J$34:$J$155,MATCH(0,COUNTIF($K$33:K107,$J$34:$J$155),0))&lt;&gt;0,INDEX($J$34:$J$155,MATCH(0,COUNTIF($K$33:K107,$J$34:$J$155),0)),"")),"",(IF(INDEX($J$34:$J$155,MATCH(0,COUNTIF($K$33:K107,$J$34:$J$155),0))&lt;&gt;0,INDEX($J$34:$J$155,MATCH(0,COUNTIF($K$33:K107,$J$34:$J$155),0)),"")))</f>
        <v/>
      </c>
      <c r="L108" s="69" t="str">
        <f>IF(K108="","",SUMIFS(Data!$G:$G,Data!$D:$D,Analysis!$K108,Data!$E:$E,Analysis!L$32,Data!$A:$A,Analysis!$K$32))</f>
        <v/>
      </c>
      <c r="M108" s="70" t="str">
        <f>IF(K108="","",SUMIFS(Data!$H:$H,Data!$D:$D,Analysis!$K108,Data!$E:$E,Analysis!L$32,Data!$A:$A,Analysis!$K$32))</f>
        <v/>
      </c>
      <c r="N108" s="70" t="str">
        <f>IF(K108="","",SUMIFS(Data!$I:$I,Data!$D:$D,Analysis!$K108,Data!$E:$E,Analysis!L$32,Data!$A:$A,Analysis!$K$32))</f>
        <v/>
      </c>
      <c r="O108" s="69" t="str">
        <f>IF(K108="","",SUMIFS(Data!$G:$G,Data!$D:$D,Analysis!$K108,Data!$E:$E,Analysis!O$32,Data!$A:$A,Analysis!$K$32))</f>
        <v/>
      </c>
      <c r="P108" s="70" t="str">
        <f>IF(K108="","",SUMIFS(Data!$H:$H,Data!$D:$D,Analysis!$K108,Data!$E:$E,Analysis!O$32,Data!$A:$A,Analysis!$K$32))</f>
        <v/>
      </c>
      <c r="Q108" s="70" t="str">
        <f>IF(K108="","",SUMIFS(Data!$I:$I,Data!$D:$D,Analysis!$K108,Data!$E:$E,Analysis!O$32,Data!$A:$A,Analysis!$K$32))</f>
        <v/>
      </c>
      <c r="R108" s="69" t="str">
        <f>IF(K108="","",SUMIFS(Data!$G:$G,Data!$D:$D,Analysis!$K108,Data!$E:$E,Analysis!R$32,Data!$A:$A,Analysis!$K$32))</f>
        <v/>
      </c>
      <c r="S108" s="70" t="str">
        <f>IF(K108="","",SUMIFS(Data!$H:$H,Data!$D:$D,Analysis!$K108,Data!$E:$E,Analysis!R$32,Data!$A:$A,Analysis!$K$32))</f>
        <v/>
      </c>
      <c r="T108" s="70" t="str">
        <f>IF(K108="","",SUMIFS(Data!$I:$I,Data!$D:$D,Analysis!$K108,Data!$E:$E,Analysis!R$32,Data!$A:$A,Analysis!$K$32))</f>
        <v/>
      </c>
      <c r="U108" s="69" t="str">
        <f>IF(K108="","",SUMIFS(Data!$G:$G,Data!$D:$D,Analysis!$K108,Data!$E:$E,Analysis!U$32,Data!$A:$A,Analysis!$K$32))</f>
        <v/>
      </c>
      <c r="V108" s="70" t="str">
        <f>IF(K108="","",SUMIFS(Data!$H:$H,Data!$D:$D,Analysis!$K108,Data!$E:$E,Analysis!U$32,Data!$A:$A,Analysis!$K$32))</f>
        <v/>
      </c>
      <c r="W108" s="70" t="str">
        <f>IF(K108="","",SUMIFS(Data!$I:$I,Data!$D:$D,Analysis!$K108,Data!$E:$E,Analysis!U$32,Data!$A:$A,Analysis!$K$32))</f>
        <v/>
      </c>
      <c r="X108" s="69" t="str">
        <f>IF(K108="","",SUMIFS(Data!$G:$G,Data!$D:$D,Analysis!$K108,Data!$E:$E,Analysis!X$32,Data!$A:$A,Analysis!$K$32))</f>
        <v/>
      </c>
      <c r="Y108" s="70" t="str">
        <f>IF(K108="","",SUMIFS(Data!$H:$H,Data!$D:$D,Analysis!$K108,Data!$E:$E,Analysis!X$32,Data!$A:$A,Analysis!$K$32))</f>
        <v/>
      </c>
      <c r="Z108" s="70" t="str">
        <f>IF(K108="","",SUMIFS(Data!$I:$I,Data!$D:$D,Analysis!$K108,Data!$E:$E,Analysis!X$32,Data!$A:$A,Analysis!$K$32))</f>
        <v/>
      </c>
      <c r="AA108" s="69" t="str">
        <f>IF(K108="","",SUMIFS(Data!$G:$G,Data!$D:$D,Analysis!$K108,Data!$E:$E,Analysis!AA$32,Data!$A:$A,Analysis!$K$32))</f>
        <v/>
      </c>
      <c r="AB108" s="70" t="str">
        <f>IF(K108="","",SUMIFS(Data!$H:$H,Data!$D:$D,Analysis!$K108,Data!$E:$E,Analysis!AA$32,Data!$A:$A,Analysis!$K$32))</f>
        <v/>
      </c>
      <c r="AC108" s="71" t="str">
        <f>IF(K108="","",SUMIFS(Data!$I:$I,Data!$D:$D,Analysis!$K108,Data!$E:$E,Analysis!AA$32,Data!$A:$A,Analysis!$K$32))</f>
        <v/>
      </c>
      <c r="AD108" s="25" t="str">
        <f t="shared" si="8"/>
        <v/>
      </c>
      <c r="AE108" s="11" t="str">
        <f t="shared" si="9"/>
        <v/>
      </c>
      <c r="AF108" s="26" t="str">
        <f t="shared" si="10"/>
        <v/>
      </c>
      <c r="AG108" s="72" t="str">
        <f t="shared" si="11"/>
        <v/>
      </c>
    </row>
    <row r="109" spans="10:33" x14ac:dyDescent="0.25">
      <c r="J109" t="str">
        <f>IF(ROWS(Analysis!$I$34:$I109)&lt;=$I$34,INDEX(Data!$D$2:$D$50000,_xlfn.AGGREGATE(15,3,(Data!$C$2:$C$50000=Analysis!$I$33)/(Data!$C$2:$C$50000=Analysis!$I$33)*(ROW(Data!$C$2:$C$50000)-ROW(Data!$C$1)),ROWS(Analysis!$I$34:$I109))),"")</f>
        <v/>
      </c>
      <c r="K109" s="68" t="str">
        <f t="array" ref="K109">IF(ISERROR(IF(INDEX($J$34:$J$155,MATCH(0,COUNTIF($K$33:K108,$J$34:$J$155),0))&lt;&gt;0,INDEX($J$34:$J$155,MATCH(0,COUNTIF($K$33:K108,$J$34:$J$155),0)),"")),"",(IF(INDEX($J$34:$J$155,MATCH(0,COUNTIF($K$33:K108,$J$34:$J$155),0))&lt;&gt;0,INDEX($J$34:$J$155,MATCH(0,COUNTIF($K$33:K108,$J$34:$J$155),0)),"")))</f>
        <v/>
      </c>
      <c r="L109" s="69" t="str">
        <f>IF(K109="","",SUMIFS(Data!$G:$G,Data!$D:$D,Analysis!$K109,Data!$E:$E,Analysis!L$32,Data!$A:$A,Analysis!$K$32))</f>
        <v/>
      </c>
      <c r="M109" s="70" t="str">
        <f>IF(K109="","",SUMIFS(Data!$H:$H,Data!$D:$D,Analysis!$K109,Data!$E:$E,Analysis!L$32,Data!$A:$A,Analysis!$K$32))</f>
        <v/>
      </c>
      <c r="N109" s="70" t="str">
        <f>IF(K109="","",SUMIFS(Data!$I:$I,Data!$D:$D,Analysis!$K109,Data!$E:$E,Analysis!L$32,Data!$A:$A,Analysis!$K$32))</f>
        <v/>
      </c>
      <c r="O109" s="69" t="str">
        <f>IF(K109="","",SUMIFS(Data!$G:$G,Data!$D:$D,Analysis!$K109,Data!$E:$E,Analysis!O$32,Data!$A:$A,Analysis!$K$32))</f>
        <v/>
      </c>
      <c r="P109" s="70" t="str">
        <f>IF(K109="","",SUMIFS(Data!$H:$H,Data!$D:$D,Analysis!$K109,Data!$E:$E,Analysis!O$32,Data!$A:$A,Analysis!$K$32))</f>
        <v/>
      </c>
      <c r="Q109" s="70" t="str">
        <f>IF(K109="","",SUMIFS(Data!$I:$I,Data!$D:$D,Analysis!$K109,Data!$E:$E,Analysis!O$32,Data!$A:$A,Analysis!$K$32))</f>
        <v/>
      </c>
      <c r="R109" s="69" t="str">
        <f>IF(K109="","",SUMIFS(Data!$G:$G,Data!$D:$D,Analysis!$K109,Data!$E:$E,Analysis!R$32,Data!$A:$A,Analysis!$K$32))</f>
        <v/>
      </c>
      <c r="S109" s="70" t="str">
        <f>IF(K109="","",SUMIFS(Data!$H:$H,Data!$D:$D,Analysis!$K109,Data!$E:$E,Analysis!R$32,Data!$A:$A,Analysis!$K$32))</f>
        <v/>
      </c>
      <c r="T109" s="70" t="str">
        <f>IF(K109="","",SUMIFS(Data!$I:$I,Data!$D:$D,Analysis!$K109,Data!$E:$E,Analysis!R$32,Data!$A:$A,Analysis!$K$32))</f>
        <v/>
      </c>
      <c r="U109" s="69" t="str">
        <f>IF(K109="","",SUMIFS(Data!$G:$G,Data!$D:$D,Analysis!$K109,Data!$E:$E,Analysis!U$32,Data!$A:$A,Analysis!$K$32))</f>
        <v/>
      </c>
      <c r="V109" s="70" t="str">
        <f>IF(K109="","",SUMIFS(Data!$H:$H,Data!$D:$D,Analysis!$K109,Data!$E:$E,Analysis!U$32,Data!$A:$A,Analysis!$K$32))</f>
        <v/>
      </c>
      <c r="W109" s="70" t="str">
        <f>IF(K109="","",SUMIFS(Data!$I:$I,Data!$D:$D,Analysis!$K109,Data!$E:$E,Analysis!U$32,Data!$A:$A,Analysis!$K$32))</f>
        <v/>
      </c>
      <c r="X109" s="69" t="str">
        <f>IF(K109="","",SUMIFS(Data!$G:$G,Data!$D:$D,Analysis!$K109,Data!$E:$E,Analysis!X$32,Data!$A:$A,Analysis!$K$32))</f>
        <v/>
      </c>
      <c r="Y109" s="70" t="str">
        <f>IF(K109="","",SUMIFS(Data!$H:$H,Data!$D:$D,Analysis!$K109,Data!$E:$E,Analysis!X$32,Data!$A:$A,Analysis!$K$32))</f>
        <v/>
      </c>
      <c r="Z109" s="70" t="str">
        <f>IF(K109="","",SUMIFS(Data!$I:$I,Data!$D:$D,Analysis!$K109,Data!$E:$E,Analysis!X$32,Data!$A:$A,Analysis!$K$32))</f>
        <v/>
      </c>
      <c r="AA109" s="69" t="str">
        <f>IF(K109="","",SUMIFS(Data!$G:$G,Data!$D:$D,Analysis!$K109,Data!$E:$E,Analysis!AA$32,Data!$A:$A,Analysis!$K$32))</f>
        <v/>
      </c>
      <c r="AB109" s="70" t="str">
        <f>IF(K109="","",SUMIFS(Data!$H:$H,Data!$D:$D,Analysis!$K109,Data!$E:$E,Analysis!AA$32,Data!$A:$A,Analysis!$K$32))</f>
        <v/>
      </c>
      <c r="AC109" s="71" t="str">
        <f>IF(K109="","",SUMIFS(Data!$I:$I,Data!$D:$D,Analysis!$K109,Data!$E:$E,Analysis!AA$32,Data!$A:$A,Analysis!$K$32))</f>
        <v/>
      </c>
      <c r="AD109" s="25" t="str">
        <f t="shared" si="8"/>
        <v/>
      </c>
      <c r="AE109" s="11" t="str">
        <f t="shared" si="9"/>
        <v/>
      </c>
      <c r="AF109" s="26" t="str">
        <f t="shared" si="10"/>
        <v/>
      </c>
      <c r="AG109" s="72" t="str">
        <f t="shared" si="11"/>
        <v/>
      </c>
    </row>
    <row r="110" spans="10:33" x14ac:dyDescent="0.25">
      <c r="J110" t="str">
        <f>IF(ROWS(Analysis!$I$34:$I110)&lt;=$I$34,INDEX(Data!$D$2:$D$50000,_xlfn.AGGREGATE(15,3,(Data!$C$2:$C$50000=Analysis!$I$33)/(Data!$C$2:$C$50000=Analysis!$I$33)*(ROW(Data!$C$2:$C$50000)-ROW(Data!$C$1)),ROWS(Analysis!$I$34:$I110))),"")</f>
        <v/>
      </c>
      <c r="K110" s="68" t="str">
        <f t="array" ref="K110">IF(ISERROR(IF(INDEX($J$34:$J$155,MATCH(0,COUNTIF($K$33:K109,$J$34:$J$155),0))&lt;&gt;0,INDEX($J$34:$J$155,MATCH(0,COUNTIF($K$33:K109,$J$34:$J$155),0)),"")),"",(IF(INDEX($J$34:$J$155,MATCH(0,COUNTIF($K$33:K109,$J$34:$J$155),0))&lt;&gt;0,INDEX($J$34:$J$155,MATCH(0,COUNTIF($K$33:K109,$J$34:$J$155),0)),"")))</f>
        <v/>
      </c>
      <c r="L110" s="69" t="str">
        <f>IF(K110="","",SUMIFS(Data!$G:$G,Data!$D:$D,Analysis!$K110,Data!$E:$E,Analysis!L$32,Data!$A:$A,Analysis!$K$32))</f>
        <v/>
      </c>
      <c r="M110" s="70" t="str">
        <f>IF(K110="","",SUMIFS(Data!$H:$H,Data!$D:$D,Analysis!$K110,Data!$E:$E,Analysis!L$32,Data!$A:$A,Analysis!$K$32))</f>
        <v/>
      </c>
      <c r="N110" s="70" t="str">
        <f>IF(K110="","",SUMIFS(Data!$I:$I,Data!$D:$D,Analysis!$K110,Data!$E:$E,Analysis!L$32,Data!$A:$A,Analysis!$K$32))</f>
        <v/>
      </c>
      <c r="O110" s="69" t="str">
        <f>IF(K110="","",SUMIFS(Data!$G:$G,Data!$D:$D,Analysis!$K110,Data!$E:$E,Analysis!O$32,Data!$A:$A,Analysis!$K$32))</f>
        <v/>
      </c>
      <c r="P110" s="70" t="str">
        <f>IF(K110="","",SUMIFS(Data!$H:$H,Data!$D:$D,Analysis!$K110,Data!$E:$E,Analysis!O$32,Data!$A:$A,Analysis!$K$32))</f>
        <v/>
      </c>
      <c r="Q110" s="70" t="str">
        <f>IF(K110="","",SUMIFS(Data!$I:$I,Data!$D:$D,Analysis!$K110,Data!$E:$E,Analysis!O$32,Data!$A:$A,Analysis!$K$32))</f>
        <v/>
      </c>
      <c r="R110" s="69" t="str">
        <f>IF(K110="","",SUMIFS(Data!$G:$G,Data!$D:$D,Analysis!$K110,Data!$E:$E,Analysis!R$32,Data!$A:$A,Analysis!$K$32))</f>
        <v/>
      </c>
      <c r="S110" s="70" t="str">
        <f>IF(K110="","",SUMIFS(Data!$H:$H,Data!$D:$D,Analysis!$K110,Data!$E:$E,Analysis!R$32,Data!$A:$A,Analysis!$K$32))</f>
        <v/>
      </c>
      <c r="T110" s="70" t="str">
        <f>IF(K110="","",SUMIFS(Data!$I:$I,Data!$D:$D,Analysis!$K110,Data!$E:$E,Analysis!R$32,Data!$A:$A,Analysis!$K$32))</f>
        <v/>
      </c>
      <c r="U110" s="69" t="str">
        <f>IF(K110="","",SUMIFS(Data!$G:$G,Data!$D:$D,Analysis!$K110,Data!$E:$E,Analysis!U$32,Data!$A:$A,Analysis!$K$32))</f>
        <v/>
      </c>
      <c r="V110" s="70" t="str">
        <f>IF(K110="","",SUMIFS(Data!$H:$H,Data!$D:$D,Analysis!$K110,Data!$E:$E,Analysis!U$32,Data!$A:$A,Analysis!$K$32))</f>
        <v/>
      </c>
      <c r="W110" s="70" t="str">
        <f>IF(K110="","",SUMIFS(Data!$I:$I,Data!$D:$D,Analysis!$K110,Data!$E:$E,Analysis!U$32,Data!$A:$A,Analysis!$K$32))</f>
        <v/>
      </c>
      <c r="X110" s="69" t="str">
        <f>IF(K110="","",SUMIFS(Data!$G:$G,Data!$D:$D,Analysis!$K110,Data!$E:$E,Analysis!X$32,Data!$A:$A,Analysis!$K$32))</f>
        <v/>
      </c>
      <c r="Y110" s="70" t="str">
        <f>IF(K110="","",SUMIFS(Data!$H:$H,Data!$D:$D,Analysis!$K110,Data!$E:$E,Analysis!X$32,Data!$A:$A,Analysis!$K$32))</f>
        <v/>
      </c>
      <c r="Z110" s="70" t="str">
        <f>IF(K110="","",SUMIFS(Data!$I:$I,Data!$D:$D,Analysis!$K110,Data!$E:$E,Analysis!X$32,Data!$A:$A,Analysis!$K$32))</f>
        <v/>
      </c>
      <c r="AA110" s="69" t="str">
        <f>IF(K110="","",SUMIFS(Data!$G:$G,Data!$D:$D,Analysis!$K110,Data!$E:$E,Analysis!AA$32,Data!$A:$A,Analysis!$K$32))</f>
        <v/>
      </c>
      <c r="AB110" s="70" t="str">
        <f>IF(K110="","",SUMIFS(Data!$H:$H,Data!$D:$D,Analysis!$K110,Data!$E:$E,Analysis!AA$32,Data!$A:$A,Analysis!$K$32))</f>
        <v/>
      </c>
      <c r="AC110" s="71" t="str">
        <f>IF(K110="","",SUMIFS(Data!$I:$I,Data!$D:$D,Analysis!$K110,Data!$E:$E,Analysis!AA$32,Data!$A:$A,Analysis!$K$32))</f>
        <v/>
      </c>
      <c r="AD110" s="25" t="str">
        <f t="shared" si="8"/>
        <v/>
      </c>
      <c r="AE110" s="11" t="str">
        <f t="shared" si="9"/>
        <v/>
      </c>
      <c r="AF110" s="26" t="str">
        <f t="shared" si="10"/>
        <v/>
      </c>
      <c r="AG110" s="72" t="str">
        <f t="shared" si="11"/>
        <v/>
      </c>
    </row>
    <row r="111" spans="10:33" x14ac:dyDescent="0.25">
      <c r="J111" t="str">
        <f>IF(ROWS(Analysis!$I$34:$I111)&lt;=$I$34,INDEX(Data!$D$2:$D$50000,_xlfn.AGGREGATE(15,3,(Data!$C$2:$C$50000=Analysis!$I$33)/(Data!$C$2:$C$50000=Analysis!$I$33)*(ROW(Data!$C$2:$C$50000)-ROW(Data!$C$1)),ROWS(Analysis!$I$34:$I111))),"")</f>
        <v/>
      </c>
      <c r="K111" s="68" t="str">
        <f t="array" ref="K111">IF(ISERROR(IF(INDEX($J$34:$J$155,MATCH(0,COUNTIF($K$33:K110,$J$34:$J$155),0))&lt;&gt;0,INDEX($J$34:$J$155,MATCH(0,COUNTIF($K$33:K110,$J$34:$J$155),0)),"")),"",(IF(INDEX($J$34:$J$155,MATCH(0,COUNTIF($K$33:K110,$J$34:$J$155),0))&lt;&gt;0,INDEX($J$34:$J$155,MATCH(0,COUNTIF($K$33:K110,$J$34:$J$155),0)),"")))</f>
        <v/>
      </c>
      <c r="L111" s="69" t="str">
        <f>IF(K111="","",SUMIFS(Data!$G:$G,Data!$D:$D,Analysis!$K111,Data!$E:$E,Analysis!L$32,Data!$A:$A,Analysis!$K$32))</f>
        <v/>
      </c>
      <c r="M111" s="70" t="str">
        <f>IF(K111="","",SUMIFS(Data!$H:$H,Data!$D:$D,Analysis!$K111,Data!$E:$E,Analysis!L$32,Data!$A:$A,Analysis!$K$32))</f>
        <v/>
      </c>
      <c r="N111" s="70" t="str">
        <f>IF(K111="","",SUMIFS(Data!$I:$I,Data!$D:$D,Analysis!$K111,Data!$E:$E,Analysis!L$32,Data!$A:$A,Analysis!$K$32))</f>
        <v/>
      </c>
      <c r="O111" s="69" t="str">
        <f>IF(K111="","",SUMIFS(Data!$G:$G,Data!$D:$D,Analysis!$K111,Data!$E:$E,Analysis!O$32,Data!$A:$A,Analysis!$K$32))</f>
        <v/>
      </c>
      <c r="P111" s="70" t="str">
        <f>IF(K111="","",SUMIFS(Data!$H:$H,Data!$D:$D,Analysis!$K111,Data!$E:$E,Analysis!O$32,Data!$A:$A,Analysis!$K$32))</f>
        <v/>
      </c>
      <c r="Q111" s="70" t="str">
        <f>IF(K111="","",SUMIFS(Data!$I:$I,Data!$D:$D,Analysis!$K111,Data!$E:$E,Analysis!O$32,Data!$A:$A,Analysis!$K$32))</f>
        <v/>
      </c>
      <c r="R111" s="69" t="str">
        <f>IF(K111="","",SUMIFS(Data!$G:$G,Data!$D:$D,Analysis!$K111,Data!$E:$E,Analysis!R$32,Data!$A:$A,Analysis!$K$32))</f>
        <v/>
      </c>
      <c r="S111" s="70" t="str">
        <f>IF(K111="","",SUMIFS(Data!$H:$H,Data!$D:$D,Analysis!$K111,Data!$E:$E,Analysis!R$32,Data!$A:$A,Analysis!$K$32))</f>
        <v/>
      </c>
      <c r="T111" s="70" t="str">
        <f>IF(K111="","",SUMIFS(Data!$I:$I,Data!$D:$D,Analysis!$K111,Data!$E:$E,Analysis!R$32,Data!$A:$A,Analysis!$K$32))</f>
        <v/>
      </c>
      <c r="U111" s="69" t="str">
        <f>IF(K111="","",SUMIFS(Data!$G:$G,Data!$D:$D,Analysis!$K111,Data!$E:$E,Analysis!U$32,Data!$A:$A,Analysis!$K$32))</f>
        <v/>
      </c>
      <c r="V111" s="70" t="str">
        <f>IF(K111="","",SUMIFS(Data!$H:$H,Data!$D:$D,Analysis!$K111,Data!$E:$E,Analysis!U$32,Data!$A:$A,Analysis!$K$32))</f>
        <v/>
      </c>
      <c r="W111" s="70" t="str">
        <f>IF(K111="","",SUMIFS(Data!$I:$I,Data!$D:$D,Analysis!$K111,Data!$E:$E,Analysis!U$32,Data!$A:$A,Analysis!$K$32))</f>
        <v/>
      </c>
      <c r="X111" s="69" t="str">
        <f>IF(K111="","",SUMIFS(Data!$G:$G,Data!$D:$D,Analysis!$K111,Data!$E:$E,Analysis!X$32,Data!$A:$A,Analysis!$K$32))</f>
        <v/>
      </c>
      <c r="Y111" s="70" t="str">
        <f>IF(K111="","",SUMIFS(Data!$H:$H,Data!$D:$D,Analysis!$K111,Data!$E:$E,Analysis!X$32,Data!$A:$A,Analysis!$K$32))</f>
        <v/>
      </c>
      <c r="Z111" s="70" t="str">
        <f>IF(K111="","",SUMIFS(Data!$I:$I,Data!$D:$D,Analysis!$K111,Data!$E:$E,Analysis!X$32,Data!$A:$A,Analysis!$K$32))</f>
        <v/>
      </c>
      <c r="AA111" s="69" t="str">
        <f>IF(K111="","",SUMIFS(Data!$G:$G,Data!$D:$D,Analysis!$K111,Data!$E:$E,Analysis!AA$32,Data!$A:$A,Analysis!$K$32))</f>
        <v/>
      </c>
      <c r="AB111" s="70" t="str">
        <f>IF(K111="","",SUMIFS(Data!$H:$H,Data!$D:$D,Analysis!$K111,Data!$E:$E,Analysis!AA$32,Data!$A:$A,Analysis!$K$32))</f>
        <v/>
      </c>
      <c r="AC111" s="71" t="str">
        <f>IF(K111="","",SUMIFS(Data!$I:$I,Data!$D:$D,Analysis!$K111,Data!$E:$E,Analysis!AA$32,Data!$A:$A,Analysis!$K$32))</f>
        <v/>
      </c>
      <c r="AD111" s="25" t="str">
        <f t="shared" si="8"/>
        <v/>
      </c>
      <c r="AE111" s="11" t="str">
        <f t="shared" si="9"/>
        <v/>
      </c>
      <c r="AF111" s="26" t="str">
        <f t="shared" si="10"/>
        <v/>
      </c>
      <c r="AG111" s="72" t="str">
        <f t="shared" si="11"/>
        <v/>
      </c>
    </row>
    <row r="112" spans="10:33" x14ac:dyDescent="0.25">
      <c r="J112" t="str">
        <f>IF(ROWS(Analysis!$I$34:$I112)&lt;=$I$34,INDEX(Data!$D$2:$D$50000,_xlfn.AGGREGATE(15,3,(Data!$C$2:$C$50000=Analysis!$I$33)/(Data!$C$2:$C$50000=Analysis!$I$33)*(ROW(Data!$C$2:$C$50000)-ROW(Data!$C$1)),ROWS(Analysis!$I$34:$I112))),"")</f>
        <v/>
      </c>
      <c r="K112" s="68" t="str">
        <f t="array" ref="K112">IF(ISERROR(IF(INDEX($J$34:$J$155,MATCH(0,COUNTIF($K$33:K111,$J$34:$J$155),0))&lt;&gt;0,INDEX($J$34:$J$155,MATCH(0,COUNTIF($K$33:K111,$J$34:$J$155),0)),"")),"",(IF(INDEX($J$34:$J$155,MATCH(0,COUNTIF($K$33:K111,$J$34:$J$155),0))&lt;&gt;0,INDEX($J$34:$J$155,MATCH(0,COUNTIF($K$33:K111,$J$34:$J$155),0)),"")))</f>
        <v/>
      </c>
      <c r="L112" s="69" t="str">
        <f>IF(K112="","",SUMIFS(Data!$G:$G,Data!$D:$D,Analysis!$K112,Data!$E:$E,Analysis!L$32,Data!$A:$A,Analysis!$K$32))</f>
        <v/>
      </c>
      <c r="M112" s="70" t="str">
        <f>IF(K112="","",SUMIFS(Data!$H:$H,Data!$D:$D,Analysis!$K112,Data!$E:$E,Analysis!L$32,Data!$A:$A,Analysis!$K$32))</f>
        <v/>
      </c>
      <c r="N112" s="70" t="str">
        <f>IF(K112="","",SUMIFS(Data!$I:$I,Data!$D:$D,Analysis!$K112,Data!$E:$E,Analysis!L$32,Data!$A:$A,Analysis!$K$32))</f>
        <v/>
      </c>
      <c r="O112" s="69" t="str">
        <f>IF(K112="","",SUMIFS(Data!$G:$G,Data!$D:$D,Analysis!$K112,Data!$E:$E,Analysis!O$32,Data!$A:$A,Analysis!$K$32))</f>
        <v/>
      </c>
      <c r="P112" s="70" t="str">
        <f>IF(K112="","",SUMIFS(Data!$H:$H,Data!$D:$D,Analysis!$K112,Data!$E:$E,Analysis!O$32,Data!$A:$A,Analysis!$K$32))</f>
        <v/>
      </c>
      <c r="Q112" s="70" t="str">
        <f>IF(K112="","",SUMIFS(Data!$I:$I,Data!$D:$D,Analysis!$K112,Data!$E:$E,Analysis!O$32,Data!$A:$A,Analysis!$K$32))</f>
        <v/>
      </c>
      <c r="R112" s="69" t="str">
        <f>IF(K112="","",SUMIFS(Data!$G:$G,Data!$D:$D,Analysis!$K112,Data!$E:$E,Analysis!R$32,Data!$A:$A,Analysis!$K$32))</f>
        <v/>
      </c>
      <c r="S112" s="70" t="str">
        <f>IF(K112="","",SUMIFS(Data!$H:$H,Data!$D:$D,Analysis!$K112,Data!$E:$E,Analysis!R$32,Data!$A:$A,Analysis!$K$32))</f>
        <v/>
      </c>
      <c r="T112" s="70" t="str">
        <f>IF(K112="","",SUMIFS(Data!$I:$I,Data!$D:$D,Analysis!$K112,Data!$E:$E,Analysis!R$32,Data!$A:$A,Analysis!$K$32))</f>
        <v/>
      </c>
      <c r="U112" s="69" t="str">
        <f>IF(K112="","",SUMIFS(Data!$G:$G,Data!$D:$D,Analysis!$K112,Data!$E:$E,Analysis!U$32,Data!$A:$A,Analysis!$K$32))</f>
        <v/>
      </c>
      <c r="V112" s="70" t="str">
        <f>IF(K112="","",SUMIFS(Data!$H:$H,Data!$D:$D,Analysis!$K112,Data!$E:$E,Analysis!U$32,Data!$A:$A,Analysis!$K$32))</f>
        <v/>
      </c>
      <c r="W112" s="70" t="str">
        <f>IF(K112="","",SUMIFS(Data!$I:$I,Data!$D:$D,Analysis!$K112,Data!$E:$E,Analysis!U$32,Data!$A:$A,Analysis!$K$32))</f>
        <v/>
      </c>
      <c r="X112" s="69" t="str">
        <f>IF(K112="","",SUMIFS(Data!$G:$G,Data!$D:$D,Analysis!$K112,Data!$E:$E,Analysis!X$32,Data!$A:$A,Analysis!$K$32))</f>
        <v/>
      </c>
      <c r="Y112" s="70" t="str">
        <f>IF(K112="","",SUMIFS(Data!$H:$H,Data!$D:$D,Analysis!$K112,Data!$E:$E,Analysis!X$32,Data!$A:$A,Analysis!$K$32))</f>
        <v/>
      </c>
      <c r="Z112" s="70" t="str">
        <f>IF(K112="","",SUMIFS(Data!$I:$I,Data!$D:$D,Analysis!$K112,Data!$E:$E,Analysis!X$32,Data!$A:$A,Analysis!$K$32))</f>
        <v/>
      </c>
      <c r="AA112" s="69" t="str">
        <f>IF(K112="","",SUMIFS(Data!$G:$G,Data!$D:$D,Analysis!$K112,Data!$E:$E,Analysis!AA$32,Data!$A:$A,Analysis!$K$32))</f>
        <v/>
      </c>
      <c r="AB112" s="70" t="str">
        <f>IF(K112="","",SUMIFS(Data!$H:$H,Data!$D:$D,Analysis!$K112,Data!$E:$E,Analysis!AA$32,Data!$A:$A,Analysis!$K$32))</f>
        <v/>
      </c>
      <c r="AC112" s="71" t="str">
        <f>IF(K112="","",SUMIFS(Data!$I:$I,Data!$D:$D,Analysis!$K112,Data!$E:$E,Analysis!AA$32,Data!$A:$A,Analysis!$K$32))</f>
        <v/>
      </c>
      <c r="AD112" s="25" t="str">
        <f t="shared" si="8"/>
        <v/>
      </c>
      <c r="AE112" s="11" t="str">
        <f t="shared" si="9"/>
        <v/>
      </c>
      <c r="AF112" s="26" t="str">
        <f t="shared" si="10"/>
        <v/>
      </c>
      <c r="AG112" s="72" t="str">
        <f t="shared" si="11"/>
        <v/>
      </c>
    </row>
    <row r="113" spans="10:33" x14ac:dyDescent="0.25">
      <c r="J113" t="str">
        <f>IF(ROWS(Analysis!$I$34:$I113)&lt;=$I$34,INDEX(Data!$D$2:$D$50000,_xlfn.AGGREGATE(15,3,(Data!$C$2:$C$50000=Analysis!$I$33)/(Data!$C$2:$C$50000=Analysis!$I$33)*(ROW(Data!$C$2:$C$50000)-ROW(Data!$C$1)),ROWS(Analysis!$I$34:$I113))),"")</f>
        <v/>
      </c>
      <c r="K113" s="68" t="str">
        <f t="array" ref="K113">IF(ISERROR(IF(INDEX($J$34:$J$155,MATCH(0,COUNTIF($K$33:K112,$J$34:$J$155),0))&lt;&gt;0,INDEX($J$34:$J$155,MATCH(0,COUNTIF($K$33:K112,$J$34:$J$155),0)),"")),"",(IF(INDEX($J$34:$J$155,MATCH(0,COUNTIF($K$33:K112,$J$34:$J$155),0))&lt;&gt;0,INDEX($J$34:$J$155,MATCH(0,COUNTIF($K$33:K112,$J$34:$J$155),0)),"")))</f>
        <v/>
      </c>
      <c r="L113" s="69" t="str">
        <f>IF(K113="","",SUMIFS(Data!$G:$G,Data!$D:$D,Analysis!$K113,Data!$E:$E,Analysis!L$32,Data!$A:$A,Analysis!$K$32))</f>
        <v/>
      </c>
      <c r="M113" s="70" t="str">
        <f>IF(K113="","",SUMIFS(Data!$H:$H,Data!$D:$D,Analysis!$K113,Data!$E:$E,Analysis!L$32,Data!$A:$A,Analysis!$K$32))</f>
        <v/>
      </c>
      <c r="N113" s="70" t="str">
        <f>IF(K113="","",SUMIFS(Data!$I:$I,Data!$D:$D,Analysis!$K113,Data!$E:$E,Analysis!L$32,Data!$A:$A,Analysis!$K$32))</f>
        <v/>
      </c>
      <c r="O113" s="69" t="str">
        <f>IF(K113="","",SUMIFS(Data!$G:$G,Data!$D:$D,Analysis!$K113,Data!$E:$E,Analysis!O$32,Data!$A:$A,Analysis!$K$32))</f>
        <v/>
      </c>
      <c r="P113" s="70" t="str">
        <f>IF(K113="","",SUMIFS(Data!$H:$H,Data!$D:$D,Analysis!$K113,Data!$E:$E,Analysis!O$32,Data!$A:$A,Analysis!$K$32))</f>
        <v/>
      </c>
      <c r="Q113" s="70" t="str">
        <f>IF(K113="","",SUMIFS(Data!$I:$I,Data!$D:$D,Analysis!$K113,Data!$E:$E,Analysis!O$32,Data!$A:$A,Analysis!$K$32))</f>
        <v/>
      </c>
      <c r="R113" s="69" t="str">
        <f>IF(K113="","",SUMIFS(Data!$G:$G,Data!$D:$D,Analysis!$K113,Data!$E:$E,Analysis!R$32,Data!$A:$A,Analysis!$K$32))</f>
        <v/>
      </c>
      <c r="S113" s="70" t="str">
        <f>IF(K113="","",SUMIFS(Data!$H:$H,Data!$D:$D,Analysis!$K113,Data!$E:$E,Analysis!R$32,Data!$A:$A,Analysis!$K$32))</f>
        <v/>
      </c>
      <c r="T113" s="70" t="str">
        <f>IF(K113="","",SUMIFS(Data!$I:$I,Data!$D:$D,Analysis!$K113,Data!$E:$E,Analysis!R$32,Data!$A:$A,Analysis!$K$32))</f>
        <v/>
      </c>
      <c r="U113" s="69" t="str">
        <f>IF(K113="","",SUMIFS(Data!$G:$G,Data!$D:$D,Analysis!$K113,Data!$E:$E,Analysis!U$32,Data!$A:$A,Analysis!$K$32))</f>
        <v/>
      </c>
      <c r="V113" s="70" t="str">
        <f>IF(K113="","",SUMIFS(Data!$H:$H,Data!$D:$D,Analysis!$K113,Data!$E:$E,Analysis!U$32,Data!$A:$A,Analysis!$K$32))</f>
        <v/>
      </c>
      <c r="W113" s="70" t="str">
        <f>IF(K113="","",SUMIFS(Data!$I:$I,Data!$D:$D,Analysis!$K113,Data!$E:$E,Analysis!U$32,Data!$A:$A,Analysis!$K$32))</f>
        <v/>
      </c>
      <c r="X113" s="69" t="str">
        <f>IF(K113="","",SUMIFS(Data!$G:$G,Data!$D:$D,Analysis!$K113,Data!$E:$E,Analysis!X$32,Data!$A:$A,Analysis!$K$32))</f>
        <v/>
      </c>
      <c r="Y113" s="70" t="str">
        <f>IF(K113="","",SUMIFS(Data!$H:$H,Data!$D:$D,Analysis!$K113,Data!$E:$E,Analysis!X$32,Data!$A:$A,Analysis!$K$32))</f>
        <v/>
      </c>
      <c r="Z113" s="70" t="str">
        <f>IF(K113="","",SUMIFS(Data!$I:$I,Data!$D:$D,Analysis!$K113,Data!$E:$E,Analysis!X$32,Data!$A:$A,Analysis!$K$32))</f>
        <v/>
      </c>
      <c r="AA113" s="69" t="str">
        <f>IF(K113="","",SUMIFS(Data!$G:$G,Data!$D:$D,Analysis!$K113,Data!$E:$E,Analysis!AA$32,Data!$A:$A,Analysis!$K$32))</f>
        <v/>
      </c>
      <c r="AB113" s="70" t="str">
        <f>IF(K113="","",SUMIFS(Data!$H:$H,Data!$D:$D,Analysis!$K113,Data!$E:$E,Analysis!AA$32,Data!$A:$A,Analysis!$K$32))</f>
        <v/>
      </c>
      <c r="AC113" s="71" t="str">
        <f>IF(K113="","",SUMIFS(Data!$I:$I,Data!$D:$D,Analysis!$K113,Data!$E:$E,Analysis!AA$32,Data!$A:$A,Analysis!$K$32))</f>
        <v/>
      </c>
      <c r="AD113" s="25" t="str">
        <f t="shared" si="8"/>
        <v/>
      </c>
      <c r="AE113" s="11" t="str">
        <f t="shared" si="9"/>
        <v/>
      </c>
      <c r="AF113" s="26" t="str">
        <f t="shared" si="10"/>
        <v/>
      </c>
      <c r="AG113" s="72" t="str">
        <f t="shared" si="11"/>
        <v/>
      </c>
    </row>
    <row r="114" spans="10:33" x14ac:dyDescent="0.25">
      <c r="J114" t="str">
        <f>IF(ROWS(Analysis!$I$34:$I114)&lt;=$I$34,INDEX(Data!$D$2:$D$50000,_xlfn.AGGREGATE(15,3,(Data!$C$2:$C$50000=Analysis!$I$33)/(Data!$C$2:$C$50000=Analysis!$I$33)*(ROW(Data!$C$2:$C$50000)-ROW(Data!$C$1)),ROWS(Analysis!$I$34:$I114))),"")</f>
        <v/>
      </c>
      <c r="K114" s="68" t="str">
        <f t="array" ref="K114">IF(ISERROR(IF(INDEX($J$34:$J$155,MATCH(0,COUNTIF($K$33:K113,$J$34:$J$155),0))&lt;&gt;0,INDEX($J$34:$J$155,MATCH(0,COUNTIF($K$33:K113,$J$34:$J$155),0)),"")),"",(IF(INDEX($J$34:$J$155,MATCH(0,COUNTIF($K$33:K113,$J$34:$J$155),0))&lt;&gt;0,INDEX($J$34:$J$155,MATCH(0,COUNTIF($K$33:K113,$J$34:$J$155),0)),"")))</f>
        <v/>
      </c>
      <c r="L114" s="69" t="str">
        <f>IF(K114="","",SUMIFS(Data!$G:$G,Data!$D:$D,Analysis!$K114,Data!$E:$E,Analysis!L$32,Data!$A:$A,Analysis!$K$32))</f>
        <v/>
      </c>
      <c r="M114" s="70" t="str">
        <f>IF(K114="","",SUMIFS(Data!$H:$H,Data!$D:$D,Analysis!$K114,Data!$E:$E,Analysis!L$32,Data!$A:$A,Analysis!$K$32))</f>
        <v/>
      </c>
      <c r="N114" s="70" t="str">
        <f>IF(K114="","",SUMIFS(Data!$I:$I,Data!$D:$D,Analysis!$K114,Data!$E:$E,Analysis!L$32,Data!$A:$A,Analysis!$K$32))</f>
        <v/>
      </c>
      <c r="O114" s="69" t="str">
        <f>IF(K114="","",SUMIFS(Data!$G:$G,Data!$D:$D,Analysis!$K114,Data!$E:$E,Analysis!O$32,Data!$A:$A,Analysis!$K$32))</f>
        <v/>
      </c>
      <c r="P114" s="70" t="str">
        <f>IF(K114="","",SUMIFS(Data!$H:$H,Data!$D:$D,Analysis!$K114,Data!$E:$E,Analysis!O$32,Data!$A:$A,Analysis!$K$32))</f>
        <v/>
      </c>
      <c r="Q114" s="70" t="str">
        <f>IF(K114="","",SUMIFS(Data!$I:$I,Data!$D:$D,Analysis!$K114,Data!$E:$E,Analysis!O$32,Data!$A:$A,Analysis!$K$32))</f>
        <v/>
      </c>
      <c r="R114" s="69" t="str">
        <f>IF(K114="","",SUMIFS(Data!$G:$G,Data!$D:$D,Analysis!$K114,Data!$E:$E,Analysis!R$32,Data!$A:$A,Analysis!$K$32))</f>
        <v/>
      </c>
      <c r="S114" s="70" t="str">
        <f>IF(K114="","",SUMIFS(Data!$H:$H,Data!$D:$D,Analysis!$K114,Data!$E:$E,Analysis!R$32,Data!$A:$A,Analysis!$K$32))</f>
        <v/>
      </c>
      <c r="T114" s="70" t="str">
        <f>IF(K114="","",SUMIFS(Data!$I:$I,Data!$D:$D,Analysis!$K114,Data!$E:$E,Analysis!R$32,Data!$A:$A,Analysis!$K$32))</f>
        <v/>
      </c>
      <c r="U114" s="69" t="str">
        <f>IF(K114="","",SUMIFS(Data!$G:$G,Data!$D:$D,Analysis!$K114,Data!$E:$E,Analysis!U$32,Data!$A:$A,Analysis!$K$32))</f>
        <v/>
      </c>
      <c r="V114" s="70" t="str">
        <f>IF(K114="","",SUMIFS(Data!$H:$H,Data!$D:$D,Analysis!$K114,Data!$E:$E,Analysis!U$32,Data!$A:$A,Analysis!$K$32))</f>
        <v/>
      </c>
      <c r="W114" s="70" t="str">
        <f>IF(K114="","",SUMIFS(Data!$I:$I,Data!$D:$D,Analysis!$K114,Data!$E:$E,Analysis!U$32,Data!$A:$A,Analysis!$K$32))</f>
        <v/>
      </c>
      <c r="X114" s="69" t="str">
        <f>IF(K114="","",SUMIFS(Data!$G:$G,Data!$D:$D,Analysis!$K114,Data!$E:$E,Analysis!X$32,Data!$A:$A,Analysis!$K$32))</f>
        <v/>
      </c>
      <c r="Y114" s="70" t="str">
        <f>IF(K114="","",SUMIFS(Data!$H:$H,Data!$D:$D,Analysis!$K114,Data!$E:$E,Analysis!X$32,Data!$A:$A,Analysis!$K$32))</f>
        <v/>
      </c>
      <c r="Z114" s="70" t="str">
        <f>IF(K114="","",SUMIFS(Data!$I:$I,Data!$D:$D,Analysis!$K114,Data!$E:$E,Analysis!X$32,Data!$A:$A,Analysis!$K$32))</f>
        <v/>
      </c>
      <c r="AA114" s="69" t="str">
        <f>IF(K114="","",SUMIFS(Data!$G:$G,Data!$D:$D,Analysis!$K114,Data!$E:$E,Analysis!AA$32,Data!$A:$A,Analysis!$K$32))</f>
        <v/>
      </c>
      <c r="AB114" s="70" t="str">
        <f>IF(K114="","",SUMIFS(Data!$H:$H,Data!$D:$D,Analysis!$K114,Data!$E:$E,Analysis!AA$32,Data!$A:$A,Analysis!$K$32))</f>
        <v/>
      </c>
      <c r="AC114" s="71" t="str">
        <f>IF(K114="","",SUMIFS(Data!$I:$I,Data!$D:$D,Analysis!$K114,Data!$E:$E,Analysis!AA$32,Data!$A:$A,Analysis!$K$32))</f>
        <v/>
      </c>
      <c r="AD114" s="25" t="str">
        <f t="shared" si="8"/>
        <v/>
      </c>
      <c r="AE114" s="11" t="str">
        <f t="shared" si="9"/>
        <v/>
      </c>
      <c r="AF114" s="26" t="str">
        <f t="shared" si="10"/>
        <v/>
      </c>
      <c r="AG114" s="72" t="str">
        <f t="shared" si="11"/>
        <v/>
      </c>
    </row>
    <row r="115" spans="10:33" x14ac:dyDescent="0.25">
      <c r="J115" t="str">
        <f>IF(ROWS(Analysis!$I$34:$I115)&lt;=$I$34,INDEX(Data!$D$2:$D$50000,_xlfn.AGGREGATE(15,3,(Data!$C$2:$C$50000=Analysis!$I$33)/(Data!$C$2:$C$50000=Analysis!$I$33)*(ROW(Data!$C$2:$C$50000)-ROW(Data!$C$1)),ROWS(Analysis!$I$34:$I115))),"")</f>
        <v/>
      </c>
      <c r="K115" s="68" t="str">
        <f t="array" ref="K115">IF(ISERROR(IF(INDEX($J$34:$J$155,MATCH(0,COUNTIF($K$33:K114,$J$34:$J$155),0))&lt;&gt;0,INDEX($J$34:$J$155,MATCH(0,COUNTIF($K$33:K114,$J$34:$J$155),0)),"")),"",(IF(INDEX($J$34:$J$155,MATCH(0,COUNTIF($K$33:K114,$J$34:$J$155),0))&lt;&gt;0,INDEX($J$34:$J$155,MATCH(0,COUNTIF($K$33:K114,$J$34:$J$155),0)),"")))</f>
        <v/>
      </c>
      <c r="L115" s="69" t="str">
        <f>IF(K115="","",SUMIFS(Data!$G:$G,Data!$D:$D,Analysis!$K115,Data!$E:$E,Analysis!L$32,Data!$A:$A,Analysis!$K$32))</f>
        <v/>
      </c>
      <c r="M115" s="70" t="str">
        <f>IF(K115="","",SUMIFS(Data!$H:$H,Data!$D:$D,Analysis!$K115,Data!$E:$E,Analysis!L$32,Data!$A:$A,Analysis!$K$32))</f>
        <v/>
      </c>
      <c r="N115" s="70" t="str">
        <f>IF(K115="","",SUMIFS(Data!$I:$I,Data!$D:$D,Analysis!$K115,Data!$E:$E,Analysis!L$32,Data!$A:$A,Analysis!$K$32))</f>
        <v/>
      </c>
      <c r="O115" s="69" t="str">
        <f>IF(K115="","",SUMIFS(Data!$G:$G,Data!$D:$D,Analysis!$K115,Data!$E:$E,Analysis!O$32,Data!$A:$A,Analysis!$K$32))</f>
        <v/>
      </c>
      <c r="P115" s="70" t="str">
        <f>IF(K115="","",SUMIFS(Data!$H:$H,Data!$D:$D,Analysis!$K115,Data!$E:$E,Analysis!O$32,Data!$A:$A,Analysis!$K$32))</f>
        <v/>
      </c>
      <c r="Q115" s="70" t="str">
        <f>IF(K115="","",SUMIFS(Data!$I:$I,Data!$D:$D,Analysis!$K115,Data!$E:$E,Analysis!O$32,Data!$A:$A,Analysis!$K$32))</f>
        <v/>
      </c>
      <c r="R115" s="69" t="str">
        <f>IF(K115="","",SUMIFS(Data!$G:$G,Data!$D:$D,Analysis!$K115,Data!$E:$E,Analysis!R$32,Data!$A:$A,Analysis!$K$32))</f>
        <v/>
      </c>
      <c r="S115" s="70" t="str">
        <f>IF(K115="","",SUMIFS(Data!$H:$H,Data!$D:$D,Analysis!$K115,Data!$E:$E,Analysis!R$32,Data!$A:$A,Analysis!$K$32))</f>
        <v/>
      </c>
      <c r="T115" s="70" t="str">
        <f>IF(K115="","",SUMIFS(Data!$I:$I,Data!$D:$D,Analysis!$K115,Data!$E:$E,Analysis!R$32,Data!$A:$A,Analysis!$K$32))</f>
        <v/>
      </c>
      <c r="U115" s="69" t="str">
        <f>IF(K115="","",SUMIFS(Data!$G:$G,Data!$D:$D,Analysis!$K115,Data!$E:$E,Analysis!U$32,Data!$A:$A,Analysis!$K$32))</f>
        <v/>
      </c>
      <c r="V115" s="70" t="str">
        <f>IF(K115="","",SUMIFS(Data!$H:$H,Data!$D:$D,Analysis!$K115,Data!$E:$E,Analysis!U$32,Data!$A:$A,Analysis!$K$32))</f>
        <v/>
      </c>
      <c r="W115" s="70" t="str">
        <f>IF(K115="","",SUMIFS(Data!$I:$I,Data!$D:$D,Analysis!$K115,Data!$E:$E,Analysis!U$32,Data!$A:$A,Analysis!$K$32))</f>
        <v/>
      </c>
      <c r="X115" s="69" t="str">
        <f>IF(K115="","",SUMIFS(Data!$G:$G,Data!$D:$D,Analysis!$K115,Data!$E:$E,Analysis!X$32,Data!$A:$A,Analysis!$K$32))</f>
        <v/>
      </c>
      <c r="Y115" s="70" t="str">
        <f>IF(K115="","",SUMIFS(Data!$H:$H,Data!$D:$D,Analysis!$K115,Data!$E:$E,Analysis!X$32,Data!$A:$A,Analysis!$K$32))</f>
        <v/>
      </c>
      <c r="Z115" s="70" t="str">
        <f>IF(K115="","",SUMIFS(Data!$I:$I,Data!$D:$D,Analysis!$K115,Data!$E:$E,Analysis!X$32,Data!$A:$A,Analysis!$K$32))</f>
        <v/>
      </c>
      <c r="AA115" s="69" t="str">
        <f>IF(K115="","",SUMIFS(Data!$G:$G,Data!$D:$D,Analysis!$K115,Data!$E:$E,Analysis!AA$32,Data!$A:$A,Analysis!$K$32))</f>
        <v/>
      </c>
      <c r="AB115" s="70" t="str">
        <f>IF(K115="","",SUMIFS(Data!$H:$H,Data!$D:$D,Analysis!$K115,Data!$E:$E,Analysis!AA$32,Data!$A:$A,Analysis!$K$32))</f>
        <v/>
      </c>
      <c r="AC115" s="71" t="str">
        <f>IF(K115="","",SUMIFS(Data!$I:$I,Data!$D:$D,Analysis!$K115,Data!$E:$E,Analysis!AA$32,Data!$A:$A,Analysis!$K$32))</f>
        <v/>
      </c>
      <c r="AD115" s="25" t="str">
        <f t="shared" si="8"/>
        <v/>
      </c>
      <c r="AE115" s="11" t="str">
        <f t="shared" si="9"/>
        <v/>
      </c>
      <c r="AF115" s="26" t="str">
        <f t="shared" si="10"/>
        <v/>
      </c>
      <c r="AG115" s="72" t="str">
        <f t="shared" si="11"/>
        <v/>
      </c>
    </row>
    <row r="116" spans="10:33" x14ac:dyDescent="0.25">
      <c r="J116" t="str">
        <f>IF(ROWS(Analysis!$I$34:$I116)&lt;=$I$34,INDEX(Data!$D$2:$D$50000,_xlfn.AGGREGATE(15,3,(Data!$C$2:$C$50000=Analysis!$I$33)/(Data!$C$2:$C$50000=Analysis!$I$33)*(ROW(Data!$C$2:$C$50000)-ROW(Data!$C$1)),ROWS(Analysis!$I$34:$I116))),"")</f>
        <v/>
      </c>
      <c r="K116" s="68" t="str">
        <f t="array" ref="K116">IF(ISERROR(IF(INDEX($J$34:$J$155,MATCH(0,COUNTIF($K$33:K115,$J$34:$J$155),0))&lt;&gt;0,INDEX($J$34:$J$155,MATCH(0,COUNTIF($K$33:K115,$J$34:$J$155),0)),"")),"",(IF(INDEX($J$34:$J$155,MATCH(0,COUNTIF($K$33:K115,$J$34:$J$155),0))&lt;&gt;0,INDEX($J$34:$J$155,MATCH(0,COUNTIF($K$33:K115,$J$34:$J$155),0)),"")))</f>
        <v/>
      </c>
      <c r="L116" s="69" t="str">
        <f>IF(K116="","",SUMIFS(Data!$G:$G,Data!$D:$D,Analysis!$K116,Data!$E:$E,Analysis!L$32,Data!$A:$A,Analysis!$K$32))</f>
        <v/>
      </c>
      <c r="M116" s="70" t="str">
        <f>IF(K116="","",SUMIFS(Data!$H:$H,Data!$D:$D,Analysis!$K116,Data!$E:$E,Analysis!L$32,Data!$A:$A,Analysis!$K$32))</f>
        <v/>
      </c>
      <c r="N116" s="70" t="str">
        <f>IF(K116="","",SUMIFS(Data!$I:$I,Data!$D:$D,Analysis!$K116,Data!$E:$E,Analysis!L$32,Data!$A:$A,Analysis!$K$32))</f>
        <v/>
      </c>
      <c r="O116" s="69" t="str">
        <f>IF(K116="","",SUMIFS(Data!$G:$G,Data!$D:$D,Analysis!$K116,Data!$E:$E,Analysis!O$32,Data!$A:$A,Analysis!$K$32))</f>
        <v/>
      </c>
      <c r="P116" s="70" t="str">
        <f>IF(K116="","",SUMIFS(Data!$H:$H,Data!$D:$D,Analysis!$K116,Data!$E:$E,Analysis!O$32,Data!$A:$A,Analysis!$K$32))</f>
        <v/>
      </c>
      <c r="Q116" s="70" t="str">
        <f>IF(K116="","",SUMIFS(Data!$I:$I,Data!$D:$D,Analysis!$K116,Data!$E:$E,Analysis!O$32,Data!$A:$A,Analysis!$K$32))</f>
        <v/>
      </c>
      <c r="R116" s="69" t="str">
        <f>IF(K116="","",SUMIFS(Data!$G:$G,Data!$D:$D,Analysis!$K116,Data!$E:$E,Analysis!R$32,Data!$A:$A,Analysis!$K$32))</f>
        <v/>
      </c>
      <c r="S116" s="70" t="str">
        <f>IF(K116="","",SUMIFS(Data!$H:$H,Data!$D:$D,Analysis!$K116,Data!$E:$E,Analysis!R$32,Data!$A:$A,Analysis!$K$32))</f>
        <v/>
      </c>
      <c r="T116" s="70" t="str">
        <f>IF(K116="","",SUMIFS(Data!$I:$I,Data!$D:$D,Analysis!$K116,Data!$E:$E,Analysis!R$32,Data!$A:$A,Analysis!$K$32))</f>
        <v/>
      </c>
      <c r="U116" s="69" t="str">
        <f>IF(K116="","",SUMIFS(Data!$G:$G,Data!$D:$D,Analysis!$K116,Data!$E:$E,Analysis!U$32,Data!$A:$A,Analysis!$K$32))</f>
        <v/>
      </c>
      <c r="V116" s="70" t="str">
        <f>IF(K116="","",SUMIFS(Data!$H:$H,Data!$D:$D,Analysis!$K116,Data!$E:$E,Analysis!U$32,Data!$A:$A,Analysis!$K$32))</f>
        <v/>
      </c>
      <c r="W116" s="70" t="str">
        <f>IF(K116="","",SUMIFS(Data!$I:$I,Data!$D:$D,Analysis!$K116,Data!$E:$E,Analysis!U$32,Data!$A:$A,Analysis!$K$32))</f>
        <v/>
      </c>
      <c r="X116" s="69" t="str">
        <f>IF(K116="","",SUMIFS(Data!$G:$G,Data!$D:$D,Analysis!$K116,Data!$E:$E,Analysis!X$32,Data!$A:$A,Analysis!$K$32))</f>
        <v/>
      </c>
      <c r="Y116" s="70" t="str">
        <f>IF(K116="","",SUMIFS(Data!$H:$H,Data!$D:$D,Analysis!$K116,Data!$E:$E,Analysis!X$32,Data!$A:$A,Analysis!$K$32))</f>
        <v/>
      </c>
      <c r="Z116" s="70" t="str">
        <f>IF(K116="","",SUMIFS(Data!$I:$I,Data!$D:$D,Analysis!$K116,Data!$E:$E,Analysis!X$32,Data!$A:$A,Analysis!$K$32))</f>
        <v/>
      </c>
      <c r="AA116" s="69" t="str">
        <f>IF(K116="","",SUMIFS(Data!$G:$G,Data!$D:$D,Analysis!$K116,Data!$E:$E,Analysis!AA$32,Data!$A:$A,Analysis!$K$32))</f>
        <v/>
      </c>
      <c r="AB116" s="70" t="str">
        <f>IF(K116="","",SUMIFS(Data!$H:$H,Data!$D:$D,Analysis!$K116,Data!$E:$E,Analysis!AA$32,Data!$A:$A,Analysis!$K$32))</f>
        <v/>
      </c>
      <c r="AC116" s="71" t="str">
        <f>IF(K116="","",SUMIFS(Data!$I:$I,Data!$D:$D,Analysis!$K116,Data!$E:$E,Analysis!AA$32,Data!$A:$A,Analysis!$K$32))</f>
        <v/>
      </c>
      <c r="AD116" s="25" t="str">
        <f t="shared" si="8"/>
        <v/>
      </c>
      <c r="AE116" s="11" t="str">
        <f t="shared" si="9"/>
        <v/>
      </c>
      <c r="AF116" s="26" t="str">
        <f t="shared" si="10"/>
        <v/>
      </c>
      <c r="AG116" s="72" t="str">
        <f t="shared" si="11"/>
        <v/>
      </c>
    </row>
    <row r="117" spans="10:33" x14ac:dyDescent="0.25">
      <c r="J117" t="str">
        <f>IF(ROWS(Analysis!$I$34:$I117)&lt;=$I$34,INDEX(Data!$D$2:$D$50000,_xlfn.AGGREGATE(15,3,(Data!$C$2:$C$50000=Analysis!$I$33)/(Data!$C$2:$C$50000=Analysis!$I$33)*(ROW(Data!$C$2:$C$50000)-ROW(Data!$C$1)),ROWS(Analysis!$I$34:$I117))),"")</f>
        <v/>
      </c>
      <c r="K117" s="68" t="str">
        <f t="array" ref="K117">IF(ISERROR(IF(INDEX($J$34:$J$155,MATCH(0,COUNTIF($K$33:K116,$J$34:$J$155),0))&lt;&gt;0,INDEX($J$34:$J$155,MATCH(0,COUNTIF($K$33:K116,$J$34:$J$155),0)),"")),"",(IF(INDEX($J$34:$J$155,MATCH(0,COUNTIF($K$33:K116,$J$34:$J$155),0))&lt;&gt;0,INDEX($J$34:$J$155,MATCH(0,COUNTIF($K$33:K116,$J$34:$J$155),0)),"")))</f>
        <v/>
      </c>
      <c r="L117" s="69" t="str">
        <f>IF(K117="","",SUMIFS(Data!$G:$G,Data!$D:$D,Analysis!$K117,Data!$E:$E,Analysis!L$32,Data!$A:$A,Analysis!$K$32))</f>
        <v/>
      </c>
      <c r="M117" s="70" t="str">
        <f>IF(K117="","",SUMIFS(Data!$H:$H,Data!$D:$D,Analysis!$K117,Data!$E:$E,Analysis!L$32,Data!$A:$A,Analysis!$K$32))</f>
        <v/>
      </c>
      <c r="N117" s="70" t="str">
        <f>IF(K117="","",SUMIFS(Data!$I:$I,Data!$D:$D,Analysis!$K117,Data!$E:$E,Analysis!L$32,Data!$A:$A,Analysis!$K$32))</f>
        <v/>
      </c>
      <c r="O117" s="69" t="str">
        <f>IF(K117="","",SUMIFS(Data!$G:$G,Data!$D:$D,Analysis!$K117,Data!$E:$E,Analysis!O$32,Data!$A:$A,Analysis!$K$32))</f>
        <v/>
      </c>
      <c r="P117" s="70" t="str">
        <f>IF(K117="","",SUMIFS(Data!$H:$H,Data!$D:$D,Analysis!$K117,Data!$E:$E,Analysis!O$32,Data!$A:$A,Analysis!$K$32))</f>
        <v/>
      </c>
      <c r="Q117" s="70" t="str">
        <f>IF(K117="","",SUMIFS(Data!$I:$I,Data!$D:$D,Analysis!$K117,Data!$E:$E,Analysis!O$32,Data!$A:$A,Analysis!$K$32))</f>
        <v/>
      </c>
      <c r="R117" s="69" t="str">
        <f>IF(K117="","",SUMIFS(Data!$G:$G,Data!$D:$D,Analysis!$K117,Data!$E:$E,Analysis!R$32,Data!$A:$A,Analysis!$K$32))</f>
        <v/>
      </c>
      <c r="S117" s="70" t="str">
        <f>IF(K117="","",SUMIFS(Data!$H:$H,Data!$D:$D,Analysis!$K117,Data!$E:$E,Analysis!R$32,Data!$A:$A,Analysis!$K$32))</f>
        <v/>
      </c>
      <c r="T117" s="70" t="str">
        <f>IF(K117="","",SUMIFS(Data!$I:$I,Data!$D:$D,Analysis!$K117,Data!$E:$E,Analysis!R$32,Data!$A:$A,Analysis!$K$32))</f>
        <v/>
      </c>
      <c r="U117" s="69" t="str">
        <f>IF(K117="","",SUMIFS(Data!$G:$G,Data!$D:$D,Analysis!$K117,Data!$E:$E,Analysis!U$32,Data!$A:$A,Analysis!$K$32))</f>
        <v/>
      </c>
      <c r="V117" s="70" t="str">
        <f>IF(K117="","",SUMIFS(Data!$H:$H,Data!$D:$D,Analysis!$K117,Data!$E:$E,Analysis!U$32,Data!$A:$A,Analysis!$K$32))</f>
        <v/>
      </c>
      <c r="W117" s="70" t="str">
        <f>IF(K117="","",SUMIFS(Data!$I:$I,Data!$D:$D,Analysis!$K117,Data!$E:$E,Analysis!U$32,Data!$A:$A,Analysis!$K$32))</f>
        <v/>
      </c>
      <c r="X117" s="69" t="str">
        <f>IF(K117="","",SUMIFS(Data!$G:$G,Data!$D:$D,Analysis!$K117,Data!$E:$E,Analysis!X$32,Data!$A:$A,Analysis!$K$32))</f>
        <v/>
      </c>
      <c r="Y117" s="70" t="str">
        <f>IF(K117="","",SUMIFS(Data!$H:$H,Data!$D:$D,Analysis!$K117,Data!$E:$E,Analysis!X$32,Data!$A:$A,Analysis!$K$32))</f>
        <v/>
      </c>
      <c r="Z117" s="70" t="str">
        <f>IF(K117="","",SUMIFS(Data!$I:$I,Data!$D:$D,Analysis!$K117,Data!$E:$E,Analysis!X$32,Data!$A:$A,Analysis!$K$32))</f>
        <v/>
      </c>
      <c r="AA117" s="69" t="str">
        <f>IF(K117="","",SUMIFS(Data!$G:$G,Data!$D:$D,Analysis!$K117,Data!$E:$E,Analysis!AA$32,Data!$A:$A,Analysis!$K$32))</f>
        <v/>
      </c>
      <c r="AB117" s="70" t="str">
        <f>IF(K117="","",SUMIFS(Data!$H:$H,Data!$D:$D,Analysis!$K117,Data!$E:$E,Analysis!AA$32,Data!$A:$A,Analysis!$K$32))</f>
        <v/>
      </c>
      <c r="AC117" s="71" t="str">
        <f>IF(K117="","",SUMIFS(Data!$I:$I,Data!$D:$D,Analysis!$K117,Data!$E:$E,Analysis!AA$32,Data!$A:$A,Analysis!$K$32))</f>
        <v/>
      </c>
      <c r="AD117" s="25" t="str">
        <f t="shared" si="8"/>
        <v/>
      </c>
      <c r="AE117" s="11" t="str">
        <f t="shared" si="9"/>
        <v/>
      </c>
      <c r="AF117" s="26" t="str">
        <f t="shared" si="10"/>
        <v/>
      </c>
      <c r="AG117" s="72" t="str">
        <f t="shared" si="11"/>
        <v/>
      </c>
    </row>
    <row r="118" spans="10:33" x14ac:dyDescent="0.25">
      <c r="J118" t="str">
        <f>IF(ROWS(Analysis!$I$34:$I118)&lt;=$I$34,INDEX(Data!$D$2:$D$50000,_xlfn.AGGREGATE(15,3,(Data!$C$2:$C$50000=Analysis!$I$33)/(Data!$C$2:$C$50000=Analysis!$I$33)*(ROW(Data!$C$2:$C$50000)-ROW(Data!$C$1)),ROWS(Analysis!$I$34:$I118))),"")</f>
        <v/>
      </c>
      <c r="K118" s="68" t="str">
        <f t="array" ref="K118">IF(ISERROR(IF(INDEX($J$34:$J$155,MATCH(0,COUNTIF($K$33:K117,$J$34:$J$155),0))&lt;&gt;0,INDEX($J$34:$J$155,MATCH(0,COUNTIF($K$33:K117,$J$34:$J$155),0)),"")),"",(IF(INDEX($J$34:$J$155,MATCH(0,COUNTIF($K$33:K117,$J$34:$J$155),0))&lt;&gt;0,INDEX($J$34:$J$155,MATCH(0,COUNTIF($K$33:K117,$J$34:$J$155),0)),"")))</f>
        <v/>
      </c>
      <c r="L118" s="69" t="str">
        <f>IF(K118="","",SUMIFS(Data!$G:$G,Data!$D:$D,Analysis!$K118,Data!$E:$E,Analysis!L$32,Data!$A:$A,Analysis!$K$32))</f>
        <v/>
      </c>
      <c r="M118" s="70" t="str">
        <f>IF(K118="","",SUMIFS(Data!$H:$H,Data!$D:$D,Analysis!$K118,Data!$E:$E,Analysis!L$32,Data!$A:$A,Analysis!$K$32))</f>
        <v/>
      </c>
      <c r="N118" s="70" t="str">
        <f>IF(K118="","",SUMIFS(Data!$I:$I,Data!$D:$D,Analysis!$K118,Data!$E:$E,Analysis!L$32,Data!$A:$A,Analysis!$K$32))</f>
        <v/>
      </c>
      <c r="O118" s="69" t="str">
        <f>IF(K118="","",SUMIFS(Data!$G:$G,Data!$D:$D,Analysis!$K118,Data!$E:$E,Analysis!O$32,Data!$A:$A,Analysis!$K$32))</f>
        <v/>
      </c>
      <c r="P118" s="70" t="str">
        <f>IF(K118="","",SUMIFS(Data!$H:$H,Data!$D:$D,Analysis!$K118,Data!$E:$E,Analysis!O$32,Data!$A:$A,Analysis!$K$32))</f>
        <v/>
      </c>
      <c r="Q118" s="70" t="str">
        <f>IF(K118="","",SUMIFS(Data!$I:$I,Data!$D:$D,Analysis!$K118,Data!$E:$E,Analysis!O$32,Data!$A:$A,Analysis!$K$32))</f>
        <v/>
      </c>
      <c r="R118" s="69" t="str">
        <f>IF(K118="","",SUMIFS(Data!$G:$G,Data!$D:$D,Analysis!$K118,Data!$E:$E,Analysis!R$32,Data!$A:$A,Analysis!$K$32))</f>
        <v/>
      </c>
      <c r="S118" s="70" t="str">
        <f>IF(K118="","",SUMIFS(Data!$H:$H,Data!$D:$D,Analysis!$K118,Data!$E:$E,Analysis!R$32,Data!$A:$A,Analysis!$K$32))</f>
        <v/>
      </c>
      <c r="T118" s="70" t="str">
        <f>IF(K118="","",SUMIFS(Data!$I:$I,Data!$D:$D,Analysis!$K118,Data!$E:$E,Analysis!R$32,Data!$A:$A,Analysis!$K$32))</f>
        <v/>
      </c>
      <c r="U118" s="69" t="str">
        <f>IF(K118="","",SUMIFS(Data!$G:$G,Data!$D:$D,Analysis!$K118,Data!$E:$E,Analysis!U$32,Data!$A:$A,Analysis!$K$32))</f>
        <v/>
      </c>
      <c r="V118" s="70" t="str">
        <f>IF(K118="","",SUMIFS(Data!$H:$H,Data!$D:$D,Analysis!$K118,Data!$E:$E,Analysis!U$32,Data!$A:$A,Analysis!$K$32))</f>
        <v/>
      </c>
      <c r="W118" s="70" t="str">
        <f>IF(K118="","",SUMIFS(Data!$I:$I,Data!$D:$D,Analysis!$K118,Data!$E:$E,Analysis!U$32,Data!$A:$A,Analysis!$K$32))</f>
        <v/>
      </c>
      <c r="X118" s="69" t="str">
        <f>IF(K118="","",SUMIFS(Data!$G:$G,Data!$D:$D,Analysis!$K118,Data!$E:$E,Analysis!X$32,Data!$A:$A,Analysis!$K$32))</f>
        <v/>
      </c>
      <c r="Y118" s="70" t="str">
        <f>IF(K118="","",SUMIFS(Data!$H:$H,Data!$D:$D,Analysis!$K118,Data!$E:$E,Analysis!X$32,Data!$A:$A,Analysis!$K$32))</f>
        <v/>
      </c>
      <c r="Z118" s="70" t="str">
        <f>IF(K118="","",SUMIFS(Data!$I:$I,Data!$D:$D,Analysis!$K118,Data!$E:$E,Analysis!X$32,Data!$A:$A,Analysis!$K$32))</f>
        <v/>
      </c>
      <c r="AA118" s="69" t="str">
        <f>IF(K118="","",SUMIFS(Data!$G:$G,Data!$D:$D,Analysis!$K118,Data!$E:$E,Analysis!AA$32,Data!$A:$A,Analysis!$K$32))</f>
        <v/>
      </c>
      <c r="AB118" s="70" t="str">
        <f>IF(K118="","",SUMIFS(Data!$H:$H,Data!$D:$D,Analysis!$K118,Data!$E:$E,Analysis!AA$32,Data!$A:$A,Analysis!$K$32))</f>
        <v/>
      </c>
      <c r="AC118" s="71" t="str">
        <f>IF(K118="","",SUMIFS(Data!$I:$I,Data!$D:$D,Analysis!$K118,Data!$E:$E,Analysis!AA$32,Data!$A:$A,Analysis!$K$32))</f>
        <v/>
      </c>
      <c r="AD118" s="25" t="str">
        <f t="shared" si="8"/>
        <v/>
      </c>
      <c r="AE118" s="11" t="str">
        <f t="shared" si="9"/>
        <v/>
      </c>
      <c r="AF118" s="26" t="str">
        <f t="shared" si="10"/>
        <v/>
      </c>
      <c r="AG118" s="72" t="str">
        <f t="shared" si="11"/>
        <v/>
      </c>
    </row>
    <row r="119" spans="10:33" x14ac:dyDescent="0.25">
      <c r="J119" t="str">
        <f>IF(ROWS(Analysis!$I$34:$I119)&lt;=$I$34,INDEX(Data!$D$2:$D$50000,_xlfn.AGGREGATE(15,3,(Data!$C$2:$C$50000=Analysis!$I$33)/(Data!$C$2:$C$50000=Analysis!$I$33)*(ROW(Data!$C$2:$C$50000)-ROW(Data!$C$1)),ROWS(Analysis!$I$34:$I119))),"")</f>
        <v/>
      </c>
      <c r="K119" s="68" t="str">
        <f t="array" ref="K119">IF(ISERROR(IF(INDEX($J$34:$J$155,MATCH(0,COUNTIF($K$33:K118,$J$34:$J$155),0))&lt;&gt;0,INDEX($J$34:$J$155,MATCH(0,COUNTIF($K$33:K118,$J$34:$J$155),0)),"")),"",(IF(INDEX($J$34:$J$155,MATCH(0,COUNTIF($K$33:K118,$J$34:$J$155),0))&lt;&gt;0,INDEX($J$34:$J$155,MATCH(0,COUNTIF($K$33:K118,$J$34:$J$155),0)),"")))</f>
        <v/>
      </c>
      <c r="L119" s="69" t="str">
        <f>IF(K119="","",SUMIFS(Data!$G:$G,Data!$D:$D,Analysis!$K119,Data!$E:$E,Analysis!L$32,Data!$A:$A,Analysis!$K$32))</f>
        <v/>
      </c>
      <c r="M119" s="70" t="str">
        <f>IF(K119="","",SUMIFS(Data!$H:$H,Data!$D:$D,Analysis!$K119,Data!$E:$E,Analysis!L$32,Data!$A:$A,Analysis!$K$32))</f>
        <v/>
      </c>
      <c r="N119" s="70" t="str">
        <f>IF(K119="","",SUMIFS(Data!$I:$I,Data!$D:$D,Analysis!$K119,Data!$E:$E,Analysis!L$32,Data!$A:$A,Analysis!$K$32))</f>
        <v/>
      </c>
      <c r="O119" s="69" t="str">
        <f>IF(K119="","",SUMIFS(Data!$G:$G,Data!$D:$D,Analysis!$K119,Data!$E:$E,Analysis!O$32,Data!$A:$A,Analysis!$K$32))</f>
        <v/>
      </c>
      <c r="P119" s="70" t="str">
        <f>IF(K119="","",SUMIFS(Data!$H:$H,Data!$D:$D,Analysis!$K119,Data!$E:$E,Analysis!O$32,Data!$A:$A,Analysis!$K$32))</f>
        <v/>
      </c>
      <c r="Q119" s="70" t="str">
        <f>IF(K119="","",SUMIFS(Data!$I:$I,Data!$D:$D,Analysis!$K119,Data!$E:$E,Analysis!O$32,Data!$A:$A,Analysis!$K$32))</f>
        <v/>
      </c>
      <c r="R119" s="69" t="str">
        <f>IF(K119="","",SUMIFS(Data!$G:$G,Data!$D:$D,Analysis!$K119,Data!$E:$E,Analysis!R$32,Data!$A:$A,Analysis!$K$32))</f>
        <v/>
      </c>
      <c r="S119" s="70" t="str">
        <f>IF(K119="","",SUMIFS(Data!$H:$H,Data!$D:$D,Analysis!$K119,Data!$E:$E,Analysis!R$32,Data!$A:$A,Analysis!$K$32))</f>
        <v/>
      </c>
      <c r="T119" s="70" t="str">
        <f>IF(K119="","",SUMIFS(Data!$I:$I,Data!$D:$D,Analysis!$K119,Data!$E:$E,Analysis!R$32,Data!$A:$A,Analysis!$K$32))</f>
        <v/>
      </c>
      <c r="U119" s="69" t="str">
        <f>IF(K119="","",SUMIFS(Data!$G:$G,Data!$D:$D,Analysis!$K119,Data!$E:$E,Analysis!U$32,Data!$A:$A,Analysis!$K$32))</f>
        <v/>
      </c>
      <c r="V119" s="70" t="str">
        <f>IF(K119="","",SUMIFS(Data!$H:$H,Data!$D:$D,Analysis!$K119,Data!$E:$E,Analysis!U$32,Data!$A:$A,Analysis!$K$32))</f>
        <v/>
      </c>
      <c r="W119" s="70" t="str">
        <f>IF(K119="","",SUMIFS(Data!$I:$I,Data!$D:$D,Analysis!$K119,Data!$E:$E,Analysis!U$32,Data!$A:$A,Analysis!$K$32))</f>
        <v/>
      </c>
      <c r="X119" s="69" t="str">
        <f>IF(K119="","",SUMIFS(Data!$G:$G,Data!$D:$D,Analysis!$K119,Data!$E:$E,Analysis!X$32,Data!$A:$A,Analysis!$K$32))</f>
        <v/>
      </c>
      <c r="Y119" s="70" t="str">
        <f>IF(K119="","",SUMIFS(Data!$H:$H,Data!$D:$D,Analysis!$K119,Data!$E:$E,Analysis!X$32,Data!$A:$A,Analysis!$K$32))</f>
        <v/>
      </c>
      <c r="Z119" s="70" t="str">
        <f>IF(K119="","",SUMIFS(Data!$I:$I,Data!$D:$D,Analysis!$K119,Data!$E:$E,Analysis!X$32,Data!$A:$A,Analysis!$K$32))</f>
        <v/>
      </c>
      <c r="AA119" s="69" t="str">
        <f>IF(K119="","",SUMIFS(Data!$G:$G,Data!$D:$D,Analysis!$K119,Data!$E:$E,Analysis!AA$32,Data!$A:$A,Analysis!$K$32))</f>
        <v/>
      </c>
      <c r="AB119" s="70" t="str">
        <f>IF(K119="","",SUMIFS(Data!$H:$H,Data!$D:$D,Analysis!$K119,Data!$E:$E,Analysis!AA$32,Data!$A:$A,Analysis!$K$32))</f>
        <v/>
      </c>
      <c r="AC119" s="71" t="str">
        <f>IF(K119="","",SUMIFS(Data!$I:$I,Data!$D:$D,Analysis!$K119,Data!$E:$E,Analysis!AA$32,Data!$A:$A,Analysis!$K$32))</f>
        <v/>
      </c>
      <c r="AD119" s="25" t="str">
        <f t="shared" si="8"/>
        <v/>
      </c>
      <c r="AE119" s="11" t="str">
        <f t="shared" si="9"/>
        <v/>
      </c>
      <c r="AF119" s="26" t="str">
        <f t="shared" si="10"/>
        <v/>
      </c>
      <c r="AG119" s="72" t="str">
        <f t="shared" si="11"/>
        <v/>
      </c>
    </row>
    <row r="120" spans="10:33" x14ac:dyDescent="0.25">
      <c r="J120" t="str">
        <f>IF(ROWS(Analysis!$I$34:$I120)&lt;=$I$34,INDEX(Data!$D$2:$D$50000,_xlfn.AGGREGATE(15,3,(Data!$C$2:$C$50000=Analysis!$I$33)/(Data!$C$2:$C$50000=Analysis!$I$33)*(ROW(Data!$C$2:$C$50000)-ROW(Data!$C$1)),ROWS(Analysis!$I$34:$I120))),"")</f>
        <v/>
      </c>
      <c r="K120" s="68" t="str">
        <f t="array" ref="K120">IF(ISERROR(IF(INDEX($J$34:$J$155,MATCH(0,COUNTIF($K$33:K119,$J$34:$J$155),0))&lt;&gt;0,INDEX($J$34:$J$155,MATCH(0,COUNTIF($K$33:K119,$J$34:$J$155),0)),"")),"",(IF(INDEX($J$34:$J$155,MATCH(0,COUNTIF($K$33:K119,$J$34:$J$155),0))&lt;&gt;0,INDEX($J$34:$J$155,MATCH(0,COUNTIF($K$33:K119,$J$34:$J$155),0)),"")))</f>
        <v/>
      </c>
      <c r="L120" s="69" t="str">
        <f>IF(K120="","",SUMIFS(Data!$G:$G,Data!$D:$D,Analysis!$K120,Data!$E:$E,Analysis!L$32,Data!$A:$A,Analysis!$K$32))</f>
        <v/>
      </c>
      <c r="M120" s="70" t="str">
        <f>IF(K120="","",SUMIFS(Data!$H:$H,Data!$D:$D,Analysis!$K120,Data!$E:$E,Analysis!L$32,Data!$A:$A,Analysis!$K$32))</f>
        <v/>
      </c>
      <c r="N120" s="70" t="str">
        <f>IF(K120="","",SUMIFS(Data!$I:$I,Data!$D:$D,Analysis!$K120,Data!$E:$E,Analysis!L$32,Data!$A:$A,Analysis!$K$32))</f>
        <v/>
      </c>
      <c r="O120" s="69" t="str">
        <f>IF(K120="","",SUMIFS(Data!$G:$G,Data!$D:$D,Analysis!$K120,Data!$E:$E,Analysis!O$32,Data!$A:$A,Analysis!$K$32))</f>
        <v/>
      </c>
      <c r="P120" s="70" t="str">
        <f>IF(K120="","",SUMIFS(Data!$H:$H,Data!$D:$D,Analysis!$K120,Data!$E:$E,Analysis!O$32,Data!$A:$A,Analysis!$K$32))</f>
        <v/>
      </c>
      <c r="Q120" s="70" t="str">
        <f>IF(K120="","",SUMIFS(Data!$I:$I,Data!$D:$D,Analysis!$K120,Data!$E:$E,Analysis!O$32,Data!$A:$A,Analysis!$K$32))</f>
        <v/>
      </c>
      <c r="R120" s="69" t="str">
        <f>IF(K120="","",SUMIFS(Data!$G:$G,Data!$D:$D,Analysis!$K120,Data!$E:$E,Analysis!R$32,Data!$A:$A,Analysis!$K$32))</f>
        <v/>
      </c>
      <c r="S120" s="70" t="str">
        <f>IF(K120="","",SUMIFS(Data!$H:$H,Data!$D:$D,Analysis!$K120,Data!$E:$E,Analysis!R$32,Data!$A:$A,Analysis!$K$32))</f>
        <v/>
      </c>
      <c r="T120" s="70" t="str">
        <f>IF(K120="","",SUMIFS(Data!$I:$I,Data!$D:$D,Analysis!$K120,Data!$E:$E,Analysis!R$32,Data!$A:$A,Analysis!$K$32))</f>
        <v/>
      </c>
      <c r="U120" s="69" t="str">
        <f>IF(K120="","",SUMIFS(Data!$G:$G,Data!$D:$D,Analysis!$K120,Data!$E:$E,Analysis!U$32,Data!$A:$A,Analysis!$K$32))</f>
        <v/>
      </c>
      <c r="V120" s="70" t="str">
        <f>IF(K120="","",SUMIFS(Data!$H:$H,Data!$D:$D,Analysis!$K120,Data!$E:$E,Analysis!U$32,Data!$A:$A,Analysis!$K$32))</f>
        <v/>
      </c>
      <c r="W120" s="70" t="str">
        <f>IF(K120="","",SUMIFS(Data!$I:$I,Data!$D:$D,Analysis!$K120,Data!$E:$E,Analysis!U$32,Data!$A:$A,Analysis!$K$32))</f>
        <v/>
      </c>
      <c r="X120" s="69" t="str">
        <f>IF(K120="","",SUMIFS(Data!$G:$G,Data!$D:$D,Analysis!$K120,Data!$E:$E,Analysis!X$32,Data!$A:$A,Analysis!$K$32))</f>
        <v/>
      </c>
      <c r="Y120" s="70" t="str">
        <f>IF(K120="","",SUMIFS(Data!$H:$H,Data!$D:$D,Analysis!$K120,Data!$E:$E,Analysis!X$32,Data!$A:$A,Analysis!$K$32))</f>
        <v/>
      </c>
      <c r="Z120" s="70" t="str">
        <f>IF(K120="","",SUMIFS(Data!$I:$I,Data!$D:$D,Analysis!$K120,Data!$E:$E,Analysis!X$32,Data!$A:$A,Analysis!$K$32))</f>
        <v/>
      </c>
      <c r="AA120" s="69" t="str">
        <f>IF(K120="","",SUMIFS(Data!$G:$G,Data!$D:$D,Analysis!$K120,Data!$E:$E,Analysis!AA$32,Data!$A:$A,Analysis!$K$32))</f>
        <v/>
      </c>
      <c r="AB120" s="70" t="str">
        <f>IF(K120="","",SUMIFS(Data!$H:$H,Data!$D:$D,Analysis!$K120,Data!$E:$E,Analysis!AA$32,Data!$A:$A,Analysis!$K$32))</f>
        <v/>
      </c>
      <c r="AC120" s="71" t="str">
        <f>IF(K120="","",SUMIFS(Data!$I:$I,Data!$D:$D,Analysis!$K120,Data!$E:$E,Analysis!AA$32,Data!$A:$A,Analysis!$K$32))</f>
        <v/>
      </c>
      <c r="AD120" s="25" t="str">
        <f t="shared" si="8"/>
        <v/>
      </c>
      <c r="AE120" s="11" t="str">
        <f t="shared" si="9"/>
        <v/>
      </c>
      <c r="AF120" s="26" t="str">
        <f t="shared" si="10"/>
        <v/>
      </c>
      <c r="AG120" s="72" t="str">
        <f t="shared" si="11"/>
        <v/>
      </c>
    </row>
    <row r="121" spans="10:33" x14ac:dyDescent="0.25">
      <c r="J121" t="str">
        <f>IF(ROWS(Analysis!$I$34:$I121)&lt;=$I$34,INDEX(Data!$D$2:$D$50000,_xlfn.AGGREGATE(15,3,(Data!$C$2:$C$50000=Analysis!$I$33)/(Data!$C$2:$C$50000=Analysis!$I$33)*(ROW(Data!$C$2:$C$50000)-ROW(Data!$C$1)),ROWS(Analysis!$I$34:$I121))),"")</f>
        <v/>
      </c>
      <c r="K121" s="68" t="str">
        <f t="array" ref="K121">IF(ISERROR(IF(INDEX($J$34:$J$155,MATCH(0,COUNTIF($K$33:K120,$J$34:$J$155),0))&lt;&gt;0,INDEX($J$34:$J$155,MATCH(0,COUNTIF($K$33:K120,$J$34:$J$155),0)),"")),"",(IF(INDEX($J$34:$J$155,MATCH(0,COUNTIF($K$33:K120,$J$34:$J$155),0))&lt;&gt;0,INDEX($J$34:$J$155,MATCH(0,COUNTIF($K$33:K120,$J$34:$J$155),0)),"")))</f>
        <v/>
      </c>
      <c r="L121" s="69" t="str">
        <f>IF(K121="","",SUMIFS(Data!$G:$G,Data!$D:$D,Analysis!$K121,Data!$E:$E,Analysis!L$32,Data!$A:$A,Analysis!$K$32))</f>
        <v/>
      </c>
      <c r="M121" s="70" t="str">
        <f>IF(K121="","",SUMIFS(Data!$H:$H,Data!$D:$D,Analysis!$K121,Data!$E:$E,Analysis!L$32,Data!$A:$A,Analysis!$K$32))</f>
        <v/>
      </c>
      <c r="N121" s="70" t="str">
        <f>IF(K121="","",SUMIFS(Data!$I:$I,Data!$D:$D,Analysis!$K121,Data!$E:$E,Analysis!L$32,Data!$A:$A,Analysis!$K$32))</f>
        <v/>
      </c>
      <c r="O121" s="69" t="str">
        <f>IF(K121="","",SUMIFS(Data!$G:$G,Data!$D:$D,Analysis!$K121,Data!$E:$E,Analysis!O$32,Data!$A:$A,Analysis!$K$32))</f>
        <v/>
      </c>
      <c r="P121" s="70" t="str">
        <f>IF(K121="","",SUMIFS(Data!$H:$H,Data!$D:$D,Analysis!$K121,Data!$E:$E,Analysis!O$32,Data!$A:$A,Analysis!$K$32))</f>
        <v/>
      </c>
      <c r="Q121" s="70" t="str">
        <f>IF(K121="","",SUMIFS(Data!$I:$I,Data!$D:$D,Analysis!$K121,Data!$E:$E,Analysis!O$32,Data!$A:$A,Analysis!$K$32))</f>
        <v/>
      </c>
      <c r="R121" s="69" t="str">
        <f>IF(K121="","",SUMIFS(Data!$G:$G,Data!$D:$D,Analysis!$K121,Data!$E:$E,Analysis!R$32,Data!$A:$A,Analysis!$K$32))</f>
        <v/>
      </c>
      <c r="S121" s="70" t="str">
        <f>IF(K121="","",SUMIFS(Data!$H:$H,Data!$D:$D,Analysis!$K121,Data!$E:$E,Analysis!R$32,Data!$A:$A,Analysis!$K$32))</f>
        <v/>
      </c>
      <c r="T121" s="70" t="str">
        <f>IF(K121="","",SUMIFS(Data!$I:$I,Data!$D:$D,Analysis!$K121,Data!$E:$E,Analysis!R$32,Data!$A:$A,Analysis!$K$32))</f>
        <v/>
      </c>
      <c r="U121" s="69" t="str">
        <f>IF(K121="","",SUMIFS(Data!$G:$G,Data!$D:$D,Analysis!$K121,Data!$E:$E,Analysis!U$32,Data!$A:$A,Analysis!$K$32))</f>
        <v/>
      </c>
      <c r="V121" s="70" t="str">
        <f>IF(K121="","",SUMIFS(Data!$H:$H,Data!$D:$D,Analysis!$K121,Data!$E:$E,Analysis!U$32,Data!$A:$A,Analysis!$K$32))</f>
        <v/>
      </c>
      <c r="W121" s="70" t="str">
        <f>IF(K121="","",SUMIFS(Data!$I:$I,Data!$D:$D,Analysis!$K121,Data!$E:$E,Analysis!U$32,Data!$A:$A,Analysis!$K$32))</f>
        <v/>
      </c>
      <c r="X121" s="69" t="str">
        <f>IF(K121="","",SUMIFS(Data!$G:$G,Data!$D:$D,Analysis!$K121,Data!$E:$E,Analysis!X$32,Data!$A:$A,Analysis!$K$32))</f>
        <v/>
      </c>
      <c r="Y121" s="70" t="str">
        <f>IF(K121="","",SUMIFS(Data!$H:$H,Data!$D:$D,Analysis!$K121,Data!$E:$E,Analysis!X$32,Data!$A:$A,Analysis!$K$32))</f>
        <v/>
      </c>
      <c r="Z121" s="70" t="str">
        <f>IF(K121="","",SUMIFS(Data!$I:$I,Data!$D:$D,Analysis!$K121,Data!$E:$E,Analysis!X$32,Data!$A:$A,Analysis!$K$32))</f>
        <v/>
      </c>
      <c r="AA121" s="69" t="str">
        <f>IF(K121="","",SUMIFS(Data!$G:$G,Data!$D:$D,Analysis!$K121,Data!$E:$E,Analysis!AA$32,Data!$A:$A,Analysis!$K$32))</f>
        <v/>
      </c>
      <c r="AB121" s="70" t="str">
        <f>IF(K121="","",SUMIFS(Data!$H:$H,Data!$D:$D,Analysis!$K121,Data!$E:$E,Analysis!AA$32,Data!$A:$A,Analysis!$K$32))</f>
        <v/>
      </c>
      <c r="AC121" s="71" t="str">
        <f>IF(K121="","",SUMIFS(Data!$I:$I,Data!$D:$D,Analysis!$K121,Data!$E:$E,Analysis!AA$32,Data!$A:$A,Analysis!$K$32))</f>
        <v/>
      </c>
      <c r="AD121" s="25" t="str">
        <f t="shared" si="8"/>
        <v/>
      </c>
      <c r="AE121" s="11" t="str">
        <f t="shared" si="9"/>
        <v/>
      </c>
      <c r="AF121" s="26" t="str">
        <f t="shared" si="10"/>
        <v/>
      </c>
      <c r="AG121" s="72" t="str">
        <f t="shared" si="11"/>
        <v/>
      </c>
    </row>
    <row r="122" spans="10:33" x14ac:dyDescent="0.25">
      <c r="J122" t="str">
        <f>IF(ROWS(Analysis!$I$34:$I122)&lt;=$I$34,INDEX(Data!$D$2:$D$50000,_xlfn.AGGREGATE(15,3,(Data!$C$2:$C$50000=Analysis!$I$33)/(Data!$C$2:$C$50000=Analysis!$I$33)*(ROW(Data!$C$2:$C$50000)-ROW(Data!$C$1)),ROWS(Analysis!$I$34:$I122))),"")</f>
        <v/>
      </c>
      <c r="K122" s="68" t="str">
        <f t="array" ref="K122">IF(ISERROR(IF(INDEX($J$34:$J$155,MATCH(0,COUNTIF($K$33:K121,$J$34:$J$155),0))&lt;&gt;0,INDEX($J$34:$J$155,MATCH(0,COUNTIF($K$33:K121,$J$34:$J$155),0)),"")),"",(IF(INDEX($J$34:$J$155,MATCH(0,COUNTIF($K$33:K121,$J$34:$J$155),0))&lt;&gt;0,INDEX($J$34:$J$155,MATCH(0,COUNTIF($K$33:K121,$J$34:$J$155),0)),"")))</f>
        <v/>
      </c>
      <c r="L122" s="69" t="str">
        <f>IF(K122="","",SUMIFS(Data!$G:$G,Data!$D:$D,Analysis!$K122,Data!$E:$E,Analysis!L$32,Data!$A:$A,Analysis!$K$32))</f>
        <v/>
      </c>
      <c r="M122" s="70" t="str">
        <f>IF(K122="","",SUMIFS(Data!$H:$H,Data!$D:$D,Analysis!$K122,Data!$E:$E,Analysis!L$32,Data!$A:$A,Analysis!$K$32))</f>
        <v/>
      </c>
      <c r="N122" s="70" t="str">
        <f>IF(K122="","",SUMIFS(Data!$I:$I,Data!$D:$D,Analysis!$K122,Data!$E:$E,Analysis!L$32,Data!$A:$A,Analysis!$K$32))</f>
        <v/>
      </c>
      <c r="O122" s="69" t="str">
        <f>IF(K122="","",SUMIFS(Data!$G:$G,Data!$D:$D,Analysis!$K122,Data!$E:$E,Analysis!O$32,Data!$A:$A,Analysis!$K$32))</f>
        <v/>
      </c>
      <c r="P122" s="70" t="str">
        <f>IF(K122="","",SUMIFS(Data!$H:$H,Data!$D:$D,Analysis!$K122,Data!$E:$E,Analysis!O$32,Data!$A:$A,Analysis!$K$32))</f>
        <v/>
      </c>
      <c r="Q122" s="70" t="str">
        <f>IF(K122="","",SUMIFS(Data!$I:$I,Data!$D:$D,Analysis!$K122,Data!$E:$E,Analysis!O$32,Data!$A:$A,Analysis!$K$32))</f>
        <v/>
      </c>
      <c r="R122" s="69" t="str">
        <f>IF(K122="","",SUMIFS(Data!$G:$G,Data!$D:$D,Analysis!$K122,Data!$E:$E,Analysis!R$32,Data!$A:$A,Analysis!$K$32))</f>
        <v/>
      </c>
      <c r="S122" s="70" t="str">
        <f>IF(K122="","",SUMIFS(Data!$H:$H,Data!$D:$D,Analysis!$K122,Data!$E:$E,Analysis!R$32,Data!$A:$A,Analysis!$K$32))</f>
        <v/>
      </c>
      <c r="T122" s="70" t="str">
        <f>IF(K122="","",SUMIFS(Data!$I:$I,Data!$D:$D,Analysis!$K122,Data!$E:$E,Analysis!R$32,Data!$A:$A,Analysis!$K$32))</f>
        <v/>
      </c>
      <c r="U122" s="69" t="str">
        <f>IF(K122="","",SUMIFS(Data!$G:$G,Data!$D:$D,Analysis!$K122,Data!$E:$E,Analysis!U$32,Data!$A:$A,Analysis!$K$32))</f>
        <v/>
      </c>
      <c r="V122" s="70" t="str">
        <f>IF(K122="","",SUMIFS(Data!$H:$H,Data!$D:$D,Analysis!$K122,Data!$E:$E,Analysis!U$32,Data!$A:$A,Analysis!$K$32))</f>
        <v/>
      </c>
      <c r="W122" s="70" t="str">
        <f>IF(K122="","",SUMIFS(Data!$I:$I,Data!$D:$D,Analysis!$K122,Data!$E:$E,Analysis!U$32,Data!$A:$A,Analysis!$K$32))</f>
        <v/>
      </c>
      <c r="X122" s="69" t="str">
        <f>IF(K122="","",SUMIFS(Data!$G:$G,Data!$D:$D,Analysis!$K122,Data!$E:$E,Analysis!X$32,Data!$A:$A,Analysis!$K$32))</f>
        <v/>
      </c>
      <c r="Y122" s="70" t="str">
        <f>IF(K122="","",SUMIFS(Data!$H:$H,Data!$D:$D,Analysis!$K122,Data!$E:$E,Analysis!X$32,Data!$A:$A,Analysis!$K$32))</f>
        <v/>
      </c>
      <c r="Z122" s="70" t="str">
        <f>IF(K122="","",SUMIFS(Data!$I:$I,Data!$D:$D,Analysis!$K122,Data!$E:$E,Analysis!X$32,Data!$A:$A,Analysis!$K$32))</f>
        <v/>
      </c>
      <c r="AA122" s="69" t="str">
        <f>IF(K122="","",SUMIFS(Data!$G:$G,Data!$D:$D,Analysis!$K122,Data!$E:$E,Analysis!AA$32,Data!$A:$A,Analysis!$K$32))</f>
        <v/>
      </c>
      <c r="AB122" s="70" t="str">
        <f>IF(K122="","",SUMIFS(Data!$H:$H,Data!$D:$D,Analysis!$K122,Data!$E:$E,Analysis!AA$32,Data!$A:$A,Analysis!$K$32))</f>
        <v/>
      </c>
      <c r="AC122" s="71" t="str">
        <f>IF(K122="","",SUMIFS(Data!$I:$I,Data!$D:$D,Analysis!$K122,Data!$E:$E,Analysis!AA$32,Data!$A:$A,Analysis!$K$32))</f>
        <v/>
      </c>
      <c r="AD122" s="25" t="str">
        <f t="shared" si="8"/>
        <v/>
      </c>
      <c r="AE122" s="11" t="str">
        <f t="shared" si="9"/>
        <v/>
      </c>
      <c r="AF122" s="26" t="str">
        <f t="shared" si="10"/>
        <v/>
      </c>
      <c r="AG122" s="72" t="str">
        <f t="shared" si="11"/>
        <v/>
      </c>
    </row>
    <row r="123" spans="10:33" x14ac:dyDescent="0.25">
      <c r="J123" t="str">
        <f>IF(ROWS(Analysis!$I$34:$I123)&lt;=$I$34,INDEX(Data!$D$2:$D$50000,_xlfn.AGGREGATE(15,3,(Data!$C$2:$C$50000=Analysis!$I$33)/(Data!$C$2:$C$50000=Analysis!$I$33)*(ROW(Data!$C$2:$C$50000)-ROW(Data!$C$1)),ROWS(Analysis!$I$34:$I123))),"")</f>
        <v/>
      </c>
      <c r="K123" s="68" t="str">
        <f t="array" ref="K123">IF(ISERROR(IF(INDEX($J$34:$J$155,MATCH(0,COUNTIF($K$33:K122,$J$34:$J$155),0))&lt;&gt;0,INDEX($J$34:$J$155,MATCH(0,COUNTIF($K$33:K122,$J$34:$J$155),0)),"")),"",(IF(INDEX($J$34:$J$155,MATCH(0,COUNTIF($K$33:K122,$J$34:$J$155),0))&lt;&gt;0,INDEX($J$34:$J$155,MATCH(0,COUNTIF($K$33:K122,$J$34:$J$155),0)),"")))</f>
        <v/>
      </c>
      <c r="L123" s="69" t="str">
        <f>IF(K123="","",SUMIFS(Data!$G:$G,Data!$D:$D,Analysis!$K123,Data!$E:$E,Analysis!L$32,Data!$A:$A,Analysis!$K$32))</f>
        <v/>
      </c>
      <c r="M123" s="70" t="str">
        <f>IF(K123="","",SUMIFS(Data!$H:$H,Data!$D:$D,Analysis!$K123,Data!$E:$E,Analysis!L$32,Data!$A:$A,Analysis!$K$32))</f>
        <v/>
      </c>
      <c r="N123" s="70" t="str">
        <f>IF(K123="","",SUMIFS(Data!$I:$I,Data!$D:$D,Analysis!$K123,Data!$E:$E,Analysis!L$32,Data!$A:$A,Analysis!$K$32))</f>
        <v/>
      </c>
      <c r="O123" s="69" t="str">
        <f>IF(K123="","",SUMIFS(Data!$G:$G,Data!$D:$D,Analysis!$K123,Data!$E:$E,Analysis!O$32,Data!$A:$A,Analysis!$K$32))</f>
        <v/>
      </c>
      <c r="P123" s="70" t="str">
        <f>IF(K123="","",SUMIFS(Data!$H:$H,Data!$D:$D,Analysis!$K123,Data!$E:$E,Analysis!O$32,Data!$A:$A,Analysis!$K$32))</f>
        <v/>
      </c>
      <c r="Q123" s="70" t="str">
        <f>IF(K123="","",SUMIFS(Data!$I:$I,Data!$D:$D,Analysis!$K123,Data!$E:$E,Analysis!O$32,Data!$A:$A,Analysis!$K$32))</f>
        <v/>
      </c>
      <c r="R123" s="69" t="str">
        <f>IF(K123="","",SUMIFS(Data!$G:$G,Data!$D:$D,Analysis!$K123,Data!$E:$E,Analysis!R$32,Data!$A:$A,Analysis!$K$32))</f>
        <v/>
      </c>
      <c r="S123" s="70" t="str">
        <f>IF(K123="","",SUMIFS(Data!$H:$H,Data!$D:$D,Analysis!$K123,Data!$E:$E,Analysis!R$32,Data!$A:$A,Analysis!$K$32))</f>
        <v/>
      </c>
      <c r="T123" s="70" t="str">
        <f>IF(K123="","",SUMIFS(Data!$I:$I,Data!$D:$D,Analysis!$K123,Data!$E:$E,Analysis!R$32,Data!$A:$A,Analysis!$K$32))</f>
        <v/>
      </c>
      <c r="U123" s="69" t="str">
        <f>IF(K123="","",SUMIFS(Data!$G:$G,Data!$D:$D,Analysis!$K123,Data!$E:$E,Analysis!U$32,Data!$A:$A,Analysis!$K$32))</f>
        <v/>
      </c>
      <c r="V123" s="70" t="str">
        <f>IF(K123="","",SUMIFS(Data!$H:$H,Data!$D:$D,Analysis!$K123,Data!$E:$E,Analysis!U$32,Data!$A:$A,Analysis!$K$32))</f>
        <v/>
      </c>
      <c r="W123" s="70" t="str">
        <f>IF(K123="","",SUMIFS(Data!$I:$I,Data!$D:$D,Analysis!$K123,Data!$E:$E,Analysis!U$32,Data!$A:$A,Analysis!$K$32))</f>
        <v/>
      </c>
      <c r="X123" s="69" t="str">
        <f>IF(K123="","",SUMIFS(Data!$G:$G,Data!$D:$D,Analysis!$K123,Data!$E:$E,Analysis!X$32,Data!$A:$A,Analysis!$K$32))</f>
        <v/>
      </c>
      <c r="Y123" s="70" t="str">
        <f>IF(K123="","",SUMIFS(Data!$H:$H,Data!$D:$D,Analysis!$K123,Data!$E:$E,Analysis!X$32,Data!$A:$A,Analysis!$K$32))</f>
        <v/>
      </c>
      <c r="Z123" s="70" t="str">
        <f>IF(K123="","",SUMIFS(Data!$I:$I,Data!$D:$D,Analysis!$K123,Data!$E:$E,Analysis!X$32,Data!$A:$A,Analysis!$K$32))</f>
        <v/>
      </c>
      <c r="AA123" s="69" t="str">
        <f>IF(K123="","",SUMIFS(Data!$G:$G,Data!$D:$D,Analysis!$K123,Data!$E:$E,Analysis!AA$32,Data!$A:$A,Analysis!$K$32))</f>
        <v/>
      </c>
      <c r="AB123" s="70" t="str">
        <f>IF(K123="","",SUMIFS(Data!$H:$H,Data!$D:$D,Analysis!$K123,Data!$E:$E,Analysis!AA$32,Data!$A:$A,Analysis!$K$32))</f>
        <v/>
      </c>
      <c r="AC123" s="71" t="str">
        <f>IF(K123="","",SUMIFS(Data!$I:$I,Data!$D:$D,Analysis!$K123,Data!$E:$E,Analysis!AA$32,Data!$A:$A,Analysis!$K$32))</f>
        <v/>
      </c>
      <c r="AD123" s="25" t="str">
        <f t="shared" si="8"/>
        <v/>
      </c>
      <c r="AE123" s="11" t="str">
        <f t="shared" si="9"/>
        <v/>
      </c>
      <c r="AF123" s="26" t="str">
        <f t="shared" si="10"/>
        <v/>
      </c>
      <c r="AG123" s="72" t="str">
        <f t="shared" si="11"/>
        <v/>
      </c>
    </row>
    <row r="124" spans="10:33" x14ac:dyDescent="0.25">
      <c r="J124" t="str">
        <f>IF(ROWS(Analysis!$I$34:$I124)&lt;=$I$34,INDEX(Data!$D$2:$D$50000,_xlfn.AGGREGATE(15,3,(Data!$C$2:$C$50000=Analysis!$I$33)/(Data!$C$2:$C$50000=Analysis!$I$33)*(ROW(Data!$C$2:$C$50000)-ROW(Data!$C$1)),ROWS(Analysis!$I$34:$I124))),"")</f>
        <v/>
      </c>
      <c r="K124" s="68" t="str">
        <f t="array" ref="K124">IF(ISERROR(IF(INDEX($J$34:$J$155,MATCH(0,COUNTIF($K$33:K123,$J$34:$J$155),0))&lt;&gt;0,INDEX($J$34:$J$155,MATCH(0,COUNTIF($K$33:K123,$J$34:$J$155),0)),"")),"",(IF(INDEX($J$34:$J$155,MATCH(0,COUNTIF($K$33:K123,$J$34:$J$155),0))&lt;&gt;0,INDEX($J$34:$J$155,MATCH(0,COUNTIF($K$33:K123,$J$34:$J$155),0)),"")))</f>
        <v/>
      </c>
      <c r="L124" s="69" t="str">
        <f>IF(K124="","",SUMIFS(Data!$G:$G,Data!$D:$D,Analysis!$K124,Data!$E:$E,Analysis!L$32,Data!$A:$A,Analysis!$K$32))</f>
        <v/>
      </c>
      <c r="M124" s="70" t="str">
        <f>IF(K124="","",SUMIFS(Data!$H:$H,Data!$D:$D,Analysis!$K124,Data!$E:$E,Analysis!L$32,Data!$A:$A,Analysis!$K$32))</f>
        <v/>
      </c>
      <c r="N124" s="70" t="str">
        <f>IF(K124="","",SUMIFS(Data!$I:$I,Data!$D:$D,Analysis!$K124,Data!$E:$E,Analysis!L$32,Data!$A:$A,Analysis!$K$32))</f>
        <v/>
      </c>
      <c r="O124" s="69" t="str">
        <f>IF(K124="","",SUMIFS(Data!$G:$G,Data!$D:$D,Analysis!$K124,Data!$E:$E,Analysis!O$32,Data!$A:$A,Analysis!$K$32))</f>
        <v/>
      </c>
      <c r="P124" s="70" t="str">
        <f>IF(K124="","",SUMIFS(Data!$H:$H,Data!$D:$D,Analysis!$K124,Data!$E:$E,Analysis!O$32,Data!$A:$A,Analysis!$K$32))</f>
        <v/>
      </c>
      <c r="Q124" s="70" t="str">
        <f>IF(K124="","",SUMIFS(Data!$I:$I,Data!$D:$D,Analysis!$K124,Data!$E:$E,Analysis!O$32,Data!$A:$A,Analysis!$K$32))</f>
        <v/>
      </c>
      <c r="R124" s="69" t="str">
        <f>IF(K124="","",SUMIFS(Data!$G:$G,Data!$D:$D,Analysis!$K124,Data!$E:$E,Analysis!R$32,Data!$A:$A,Analysis!$K$32))</f>
        <v/>
      </c>
      <c r="S124" s="70" t="str">
        <f>IF(K124="","",SUMIFS(Data!$H:$H,Data!$D:$D,Analysis!$K124,Data!$E:$E,Analysis!R$32,Data!$A:$A,Analysis!$K$32))</f>
        <v/>
      </c>
      <c r="T124" s="70" t="str">
        <f>IF(K124="","",SUMIFS(Data!$I:$I,Data!$D:$D,Analysis!$K124,Data!$E:$E,Analysis!R$32,Data!$A:$A,Analysis!$K$32))</f>
        <v/>
      </c>
      <c r="U124" s="69" t="str">
        <f>IF(K124="","",SUMIFS(Data!$G:$G,Data!$D:$D,Analysis!$K124,Data!$E:$E,Analysis!U$32,Data!$A:$A,Analysis!$K$32))</f>
        <v/>
      </c>
      <c r="V124" s="70" t="str">
        <f>IF(K124="","",SUMIFS(Data!$H:$H,Data!$D:$D,Analysis!$K124,Data!$E:$E,Analysis!U$32,Data!$A:$A,Analysis!$K$32))</f>
        <v/>
      </c>
      <c r="W124" s="70" t="str">
        <f>IF(K124="","",SUMIFS(Data!$I:$I,Data!$D:$D,Analysis!$K124,Data!$E:$E,Analysis!U$32,Data!$A:$A,Analysis!$K$32))</f>
        <v/>
      </c>
      <c r="X124" s="69" t="str">
        <f>IF(K124="","",SUMIFS(Data!$G:$G,Data!$D:$D,Analysis!$K124,Data!$E:$E,Analysis!X$32,Data!$A:$A,Analysis!$K$32))</f>
        <v/>
      </c>
      <c r="Y124" s="70" t="str">
        <f>IF(K124="","",SUMIFS(Data!$H:$H,Data!$D:$D,Analysis!$K124,Data!$E:$E,Analysis!X$32,Data!$A:$A,Analysis!$K$32))</f>
        <v/>
      </c>
      <c r="Z124" s="70" t="str">
        <f>IF(K124="","",SUMIFS(Data!$I:$I,Data!$D:$D,Analysis!$K124,Data!$E:$E,Analysis!X$32,Data!$A:$A,Analysis!$K$32))</f>
        <v/>
      </c>
      <c r="AA124" s="69" t="str">
        <f>IF(K124="","",SUMIFS(Data!$G:$G,Data!$D:$D,Analysis!$K124,Data!$E:$E,Analysis!AA$32,Data!$A:$A,Analysis!$K$32))</f>
        <v/>
      </c>
      <c r="AB124" s="70" t="str">
        <f>IF(K124="","",SUMIFS(Data!$H:$H,Data!$D:$D,Analysis!$K124,Data!$E:$E,Analysis!AA$32,Data!$A:$A,Analysis!$K$32))</f>
        <v/>
      </c>
      <c r="AC124" s="71" t="str">
        <f>IF(K124="","",SUMIFS(Data!$I:$I,Data!$D:$D,Analysis!$K124,Data!$E:$E,Analysis!AA$32,Data!$A:$A,Analysis!$K$32))</f>
        <v/>
      </c>
      <c r="AD124" s="25" t="str">
        <f t="shared" si="8"/>
        <v/>
      </c>
      <c r="AE124" s="11" t="str">
        <f t="shared" si="9"/>
        <v/>
      </c>
      <c r="AF124" s="26" t="str">
        <f t="shared" si="10"/>
        <v/>
      </c>
      <c r="AG124" s="72" t="str">
        <f t="shared" si="11"/>
        <v/>
      </c>
    </row>
    <row r="125" spans="10:33" x14ac:dyDescent="0.25">
      <c r="J125" t="str">
        <f>IF(ROWS(Analysis!$I$34:$I125)&lt;=$I$34,INDEX(Data!$D$2:$D$50000,_xlfn.AGGREGATE(15,3,(Data!$C$2:$C$50000=Analysis!$I$33)/(Data!$C$2:$C$50000=Analysis!$I$33)*(ROW(Data!$C$2:$C$50000)-ROW(Data!$C$1)),ROWS(Analysis!$I$34:$I125))),"")</f>
        <v/>
      </c>
      <c r="K125" s="68" t="str">
        <f t="array" ref="K125">IF(ISERROR(IF(INDEX($J$34:$J$155,MATCH(0,COUNTIF($K$33:K124,$J$34:$J$155),0))&lt;&gt;0,INDEX($J$34:$J$155,MATCH(0,COUNTIF($K$33:K124,$J$34:$J$155),0)),"")),"",(IF(INDEX($J$34:$J$155,MATCH(0,COUNTIF($K$33:K124,$J$34:$J$155),0))&lt;&gt;0,INDEX($J$34:$J$155,MATCH(0,COUNTIF($K$33:K124,$J$34:$J$155),0)),"")))</f>
        <v/>
      </c>
      <c r="L125" s="69" t="str">
        <f>IF(K125="","",SUMIFS(Data!$G:$G,Data!$D:$D,Analysis!$K125,Data!$E:$E,Analysis!L$32,Data!$A:$A,Analysis!$K$32))</f>
        <v/>
      </c>
      <c r="M125" s="70" t="str">
        <f>IF(K125="","",SUMIFS(Data!$H:$H,Data!$D:$D,Analysis!$K125,Data!$E:$E,Analysis!L$32,Data!$A:$A,Analysis!$K$32))</f>
        <v/>
      </c>
      <c r="N125" s="70" t="str">
        <f>IF(K125="","",SUMIFS(Data!$I:$I,Data!$D:$D,Analysis!$K125,Data!$E:$E,Analysis!L$32,Data!$A:$A,Analysis!$K$32))</f>
        <v/>
      </c>
      <c r="O125" s="69" t="str">
        <f>IF(K125="","",SUMIFS(Data!$G:$G,Data!$D:$D,Analysis!$K125,Data!$E:$E,Analysis!O$32,Data!$A:$A,Analysis!$K$32))</f>
        <v/>
      </c>
      <c r="P125" s="70" t="str">
        <f>IF(K125="","",SUMIFS(Data!$H:$H,Data!$D:$D,Analysis!$K125,Data!$E:$E,Analysis!O$32,Data!$A:$A,Analysis!$K$32))</f>
        <v/>
      </c>
      <c r="Q125" s="70" t="str">
        <f>IF(K125="","",SUMIFS(Data!$I:$I,Data!$D:$D,Analysis!$K125,Data!$E:$E,Analysis!O$32,Data!$A:$A,Analysis!$K$32))</f>
        <v/>
      </c>
      <c r="R125" s="69" t="str">
        <f>IF(K125="","",SUMIFS(Data!$G:$G,Data!$D:$D,Analysis!$K125,Data!$E:$E,Analysis!R$32,Data!$A:$A,Analysis!$K$32))</f>
        <v/>
      </c>
      <c r="S125" s="70" t="str">
        <f>IF(K125="","",SUMIFS(Data!$H:$H,Data!$D:$D,Analysis!$K125,Data!$E:$E,Analysis!R$32,Data!$A:$A,Analysis!$K$32))</f>
        <v/>
      </c>
      <c r="T125" s="70" t="str">
        <f>IF(K125="","",SUMIFS(Data!$I:$I,Data!$D:$D,Analysis!$K125,Data!$E:$E,Analysis!R$32,Data!$A:$A,Analysis!$K$32))</f>
        <v/>
      </c>
      <c r="U125" s="69" t="str">
        <f>IF(K125="","",SUMIFS(Data!$G:$G,Data!$D:$D,Analysis!$K125,Data!$E:$E,Analysis!U$32,Data!$A:$A,Analysis!$K$32))</f>
        <v/>
      </c>
      <c r="V125" s="70" t="str">
        <f>IF(K125="","",SUMIFS(Data!$H:$H,Data!$D:$D,Analysis!$K125,Data!$E:$E,Analysis!U$32,Data!$A:$A,Analysis!$K$32))</f>
        <v/>
      </c>
      <c r="W125" s="70" t="str">
        <f>IF(K125="","",SUMIFS(Data!$I:$I,Data!$D:$D,Analysis!$K125,Data!$E:$E,Analysis!U$32,Data!$A:$A,Analysis!$K$32))</f>
        <v/>
      </c>
      <c r="X125" s="69" t="str">
        <f>IF(K125="","",SUMIFS(Data!$G:$G,Data!$D:$D,Analysis!$K125,Data!$E:$E,Analysis!X$32,Data!$A:$A,Analysis!$K$32))</f>
        <v/>
      </c>
      <c r="Y125" s="70" t="str">
        <f>IF(K125="","",SUMIFS(Data!$H:$H,Data!$D:$D,Analysis!$K125,Data!$E:$E,Analysis!X$32,Data!$A:$A,Analysis!$K$32))</f>
        <v/>
      </c>
      <c r="Z125" s="70" t="str">
        <f>IF(K125="","",SUMIFS(Data!$I:$I,Data!$D:$D,Analysis!$K125,Data!$E:$E,Analysis!X$32,Data!$A:$A,Analysis!$K$32))</f>
        <v/>
      </c>
      <c r="AA125" s="69" t="str">
        <f>IF(K125="","",SUMIFS(Data!$G:$G,Data!$D:$D,Analysis!$K125,Data!$E:$E,Analysis!AA$32,Data!$A:$A,Analysis!$K$32))</f>
        <v/>
      </c>
      <c r="AB125" s="70" t="str">
        <f>IF(K125="","",SUMIFS(Data!$H:$H,Data!$D:$D,Analysis!$K125,Data!$E:$E,Analysis!AA$32,Data!$A:$A,Analysis!$K$32))</f>
        <v/>
      </c>
      <c r="AC125" s="71" t="str">
        <f>IF(K125="","",SUMIFS(Data!$I:$I,Data!$D:$D,Analysis!$K125,Data!$E:$E,Analysis!AA$32,Data!$A:$A,Analysis!$K$32))</f>
        <v/>
      </c>
      <c r="AD125" s="25" t="str">
        <f t="shared" si="8"/>
        <v/>
      </c>
      <c r="AE125" s="11" t="str">
        <f t="shared" si="9"/>
        <v/>
      </c>
      <c r="AF125" s="26" t="str">
        <f t="shared" si="10"/>
        <v/>
      </c>
      <c r="AG125" s="72" t="str">
        <f t="shared" si="11"/>
        <v/>
      </c>
    </row>
    <row r="126" spans="10:33" x14ac:dyDescent="0.25">
      <c r="J126" t="str">
        <f>IF(ROWS(Analysis!$I$34:$I126)&lt;=$I$34,INDEX(Data!$D$2:$D$50000,_xlfn.AGGREGATE(15,3,(Data!$C$2:$C$50000=Analysis!$I$33)/(Data!$C$2:$C$50000=Analysis!$I$33)*(ROW(Data!$C$2:$C$50000)-ROW(Data!$C$1)),ROWS(Analysis!$I$34:$I126))),"")</f>
        <v/>
      </c>
      <c r="K126" s="68" t="str">
        <f t="array" ref="K126">IF(ISERROR(IF(INDEX($J$34:$J$155,MATCH(0,COUNTIF($K$33:K125,$J$34:$J$155),0))&lt;&gt;0,INDEX($J$34:$J$155,MATCH(0,COUNTIF($K$33:K125,$J$34:$J$155),0)),"")),"",(IF(INDEX($J$34:$J$155,MATCH(0,COUNTIF($K$33:K125,$J$34:$J$155),0))&lt;&gt;0,INDEX($J$34:$J$155,MATCH(0,COUNTIF($K$33:K125,$J$34:$J$155),0)),"")))</f>
        <v/>
      </c>
      <c r="L126" s="69" t="str">
        <f>IF(K126="","",SUMIFS(Data!$G:$G,Data!$D:$D,Analysis!$K126,Data!$E:$E,Analysis!L$32,Data!$A:$A,Analysis!$K$32))</f>
        <v/>
      </c>
      <c r="M126" s="70" t="str">
        <f>IF(K126="","",SUMIFS(Data!$H:$H,Data!$D:$D,Analysis!$K126,Data!$E:$E,Analysis!L$32,Data!$A:$A,Analysis!$K$32))</f>
        <v/>
      </c>
      <c r="N126" s="70" t="str">
        <f>IF(K126="","",SUMIFS(Data!$I:$I,Data!$D:$D,Analysis!$K126,Data!$E:$E,Analysis!L$32,Data!$A:$A,Analysis!$K$32))</f>
        <v/>
      </c>
      <c r="O126" s="69" t="str">
        <f>IF(K126="","",SUMIFS(Data!$G:$G,Data!$D:$D,Analysis!$K126,Data!$E:$E,Analysis!O$32,Data!$A:$A,Analysis!$K$32))</f>
        <v/>
      </c>
      <c r="P126" s="70" t="str">
        <f>IF(K126="","",SUMIFS(Data!$H:$H,Data!$D:$D,Analysis!$K126,Data!$E:$E,Analysis!O$32,Data!$A:$A,Analysis!$K$32))</f>
        <v/>
      </c>
      <c r="Q126" s="70" t="str">
        <f>IF(K126="","",SUMIFS(Data!$I:$I,Data!$D:$D,Analysis!$K126,Data!$E:$E,Analysis!O$32,Data!$A:$A,Analysis!$K$32))</f>
        <v/>
      </c>
      <c r="R126" s="69" t="str">
        <f>IF(K126="","",SUMIFS(Data!$G:$G,Data!$D:$D,Analysis!$K126,Data!$E:$E,Analysis!R$32,Data!$A:$A,Analysis!$K$32))</f>
        <v/>
      </c>
      <c r="S126" s="70" t="str">
        <f>IF(K126="","",SUMIFS(Data!$H:$H,Data!$D:$D,Analysis!$K126,Data!$E:$E,Analysis!R$32,Data!$A:$A,Analysis!$K$32))</f>
        <v/>
      </c>
      <c r="T126" s="70" t="str">
        <f>IF(K126="","",SUMIFS(Data!$I:$I,Data!$D:$D,Analysis!$K126,Data!$E:$E,Analysis!R$32,Data!$A:$A,Analysis!$K$32))</f>
        <v/>
      </c>
      <c r="U126" s="69" t="str">
        <f>IF(K126="","",SUMIFS(Data!$G:$G,Data!$D:$D,Analysis!$K126,Data!$E:$E,Analysis!U$32,Data!$A:$A,Analysis!$K$32))</f>
        <v/>
      </c>
      <c r="V126" s="70" t="str">
        <f>IF(K126="","",SUMIFS(Data!$H:$H,Data!$D:$D,Analysis!$K126,Data!$E:$E,Analysis!U$32,Data!$A:$A,Analysis!$K$32))</f>
        <v/>
      </c>
      <c r="W126" s="70" t="str">
        <f>IF(K126="","",SUMIFS(Data!$I:$I,Data!$D:$D,Analysis!$K126,Data!$E:$E,Analysis!U$32,Data!$A:$A,Analysis!$K$32))</f>
        <v/>
      </c>
      <c r="X126" s="69" t="str">
        <f>IF(K126="","",SUMIFS(Data!$G:$G,Data!$D:$D,Analysis!$K126,Data!$E:$E,Analysis!X$32,Data!$A:$A,Analysis!$K$32))</f>
        <v/>
      </c>
      <c r="Y126" s="70" t="str">
        <f>IF(K126="","",SUMIFS(Data!$H:$H,Data!$D:$D,Analysis!$K126,Data!$E:$E,Analysis!X$32,Data!$A:$A,Analysis!$K$32))</f>
        <v/>
      </c>
      <c r="Z126" s="70" t="str">
        <f>IF(K126="","",SUMIFS(Data!$I:$I,Data!$D:$D,Analysis!$K126,Data!$E:$E,Analysis!X$32,Data!$A:$A,Analysis!$K$32))</f>
        <v/>
      </c>
      <c r="AA126" s="69" t="str">
        <f>IF(K126="","",SUMIFS(Data!$G:$G,Data!$D:$D,Analysis!$K126,Data!$E:$E,Analysis!AA$32,Data!$A:$A,Analysis!$K$32))</f>
        <v/>
      </c>
      <c r="AB126" s="70" t="str">
        <f>IF(K126="","",SUMIFS(Data!$H:$H,Data!$D:$D,Analysis!$K126,Data!$E:$E,Analysis!AA$32,Data!$A:$A,Analysis!$K$32))</f>
        <v/>
      </c>
      <c r="AC126" s="71" t="str">
        <f>IF(K126="","",SUMIFS(Data!$I:$I,Data!$D:$D,Analysis!$K126,Data!$E:$E,Analysis!AA$32,Data!$A:$A,Analysis!$K$32))</f>
        <v/>
      </c>
      <c r="AD126" s="25" t="str">
        <f t="shared" si="8"/>
        <v/>
      </c>
      <c r="AE126" s="11" t="str">
        <f t="shared" si="9"/>
        <v/>
      </c>
      <c r="AF126" s="26" t="str">
        <f t="shared" si="10"/>
        <v/>
      </c>
      <c r="AG126" s="72" t="str">
        <f t="shared" si="11"/>
        <v/>
      </c>
    </row>
    <row r="127" spans="10:33" x14ac:dyDescent="0.25">
      <c r="J127" t="str">
        <f>IF(ROWS(Analysis!$I$34:$I127)&lt;=$I$34,INDEX(Data!$D$2:$D$50000,_xlfn.AGGREGATE(15,3,(Data!$C$2:$C$50000=Analysis!$I$33)/(Data!$C$2:$C$50000=Analysis!$I$33)*(ROW(Data!$C$2:$C$50000)-ROW(Data!$C$1)),ROWS(Analysis!$I$34:$I127))),"")</f>
        <v/>
      </c>
      <c r="K127" s="68" t="str">
        <f t="array" ref="K127">IF(ISERROR(IF(INDEX($J$34:$J$155,MATCH(0,COUNTIF($K$33:K126,$J$34:$J$155),0))&lt;&gt;0,INDEX($J$34:$J$155,MATCH(0,COUNTIF($K$33:K126,$J$34:$J$155),0)),"")),"",(IF(INDEX($J$34:$J$155,MATCH(0,COUNTIF($K$33:K126,$J$34:$J$155),0))&lt;&gt;0,INDEX($J$34:$J$155,MATCH(0,COUNTIF($K$33:K126,$J$34:$J$155),0)),"")))</f>
        <v/>
      </c>
      <c r="L127" s="69" t="str">
        <f>IF(K127="","",SUMIFS(Data!$G:$G,Data!$D:$D,Analysis!$K127,Data!$E:$E,Analysis!L$32,Data!$A:$A,Analysis!$K$32))</f>
        <v/>
      </c>
      <c r="M127" s="70" t="str">
        <f>IF(K127="","",SUMIFS(Data!$H:$H,Data!$D:$D,Analysis!$K127,Data!$E:$E,Analysis!L$32,Data!$A:$A,Analysis!$K$32))</f>
        <v/>
      </c>
      <c r="N127" s="70" t="str">
        <f>IF(K127="","",SUMIFS(Data!$I:$I,Data!$D:$D,Analysis!$K127,Data!$E:$E,Analysis!L$32,Data!$A:$A,Analysis!$K$32))</f>
        <v/>
      </c>
      <c r="O127" s="69" t="str">
        <f>IF(K127="","",SUMIFS(Data!$G:$G,Data!$D:$D,Analysis!$K127,Data!$E:$E,Analysis!O$32,Data!$A:$A,Analysis!$K$32))</f>
        <v/>
      </c>
      <c r="P127" s="70" t="str">
        <f>IF(K127="","",SUMIFS(Data!$H:$H,Data!$D:$D,Analysis!$K127,Data!$E:$E,Analysis!O$32,Data!$A:$A,Analysis!$K$32))</f>
        <v/>
      </c>
      <c r="Q127" s="70" t="str">
        <f>IF(K127="","",SUMIFS(Data!$I:$I,Data!$D:$D,Analysis!$K127,Data!$E:$E,Analysis!O$32,Data!$A:$A,Analysis!$K$32))</f>
        <v/>
      </c>
      <c r="R127" s="69" t="str">
        <f>IF(K127="","",SUMIFS(Data!$G:$G,Data!$D:$D,Analysis!$K127,Data!$E:$E,Analysis!R$32,Data!$A:$A,Analysis!$K$32))</f>
        <v/>
      </c>
      <c r="S127" s="70" t="str">
        <f>IF(K127="","",SUMIFS(Data!$H:$H,Data!$D:$D,Analysis!$K127,Data!$E:$E,Analysis!R$32,Data!$A:$A,Analysis!$K$32))</f>
        <v/>
      </c>
      <c r="T127" s="70" t="str">
        <f>IF(K127="","",SUMIFS(Data!$I:$I,Data!$D:$D,Analysis!$K127,Data!$E:$E,Analysis!R$32,Data!$A:$A,Analysis!$K$32))</f>
        <v/>
      </c>
      <c r="U127" s="69" t="str">
        <f>IF(K127="","",SUMIFS(Data!$G:$G,Data!$D:$D,Analysis!$K127,Data!$E:$E,Analysis!U$32,Data!$A:$A,Analysis!$K$32))</f>
        <v/>
      </c>
      <c r="V127" s="70" t="str">
        <f>IF(K127="","",SUMIFS(Data!$H:$H,Data!$D:$D,Analysis!$K127,Data!$E:$E,Analysis!U$32,Data!$A:$A,Analysis!$K$32))</f>
        <v/>
      </c>
      <c r="W127" s="70" t="str">
        <f>IF(K127="","",SUMIFS(Data!$I:$I,Data!$D:$D,Analysis!$K127,Data!$E:$E,Analysis!U$32,Data!$A:$A,Analysis!$K$32))</f>
        <v/>
      </c>
      <c r="X127" s="69" t="str">
        <f>IF(K127="","",SUMIFS(Data!$G:$G,Data!$D:$D,Analysis!$K127,Data!$E:$E,Analysis!X$32,Data!$A:$A,Analysis!$K$32))</f>
        <v/>
      </c>
      <c r="Y127" s="70" t="str">
        <f>IF(K127="","",SUMIFS(Data!$H:$H,Data!$D:$D,Analysis!$K127,Data!$E:$E,Analysis!X$32,Data!$A:$A,Analysis!$K$32))</f>
        <v/>
      </c>
      <c r="Z127" s="70" t="str">
        <f>IF(K127="","",SUMIFS(Data!$I:$I,Data!$D:$D,Analysis!$K127,Data!$E:$E,Analysis!X$32,Data!$A:$A,Analysis!$K$32))</f>
        <v/>
      </c>
      <c r="AA127" s="69" t="str">
        <f>IF(K127="","",SUMIFS(Data!$G:$G,Data!$D:$D,Analysis!$K127,Data!$E:$E,Analysis!AA$32,Data!$A:$A,Analysis!$K$32))</f>
        <v/>
      </c>
      <c r="AB127" s="70" t="str">
        <f>IF(K127="","",SUMIFS(Data!$H:$H,Data!$D:$D,Analysis!$K127,Data!$E:$E,Analysis!AA$32,Data!$A:$A,Analysis!$K$32))</f>
        <v/>
      </c>
      <c r="AC127" s="71" t="str">
        <f>IF(K127="","",SUMIFS(Data!$I:$I,Data!$D:$D,Analysis!$K127,Data!$E:$E,Analysis!AA$32,Data!$A:$A,Analysis!$K$32))</f>
        <v/>
      </c>
      <c r="AD127" s="25" t="str">
        <f t="shared" si="8"/>
        <v/>
      </c>
      <c r="AE127" s="11" t="str">
        <f t="shared" si="9"/>
        <v/>
      </c>
      <c r="AF127" s="26" t="str">
        <f t="shared" si="10"/>
        <v/>
      </c>
      <c r="AG127" s="72" t="str">
        <f t="shared" si="11"/>
        <v/>
      </c>
    </row>
    <row r="128" spans="10:33" x14ac:dyDescent="0.25">
      <c r="J128" t="str">
        <f>IF(ROWS(Analysis!$I$34:$I128)&lt;=$I$34,INDEX(Data!$D$2:$D$50000,_xlfn.AGGREGATE(15,3,(Data!$C$2:$C$50000=Analysis!$I$33)/(Data!$C$2:$C$50000=Analysis!$I$33)*(ROW(Data!$C$2:$C$50000)-ROW(Data!$C$1)),ROWS(Analysis!$I$34:$I128))),"")</f>
        <v/>
      </c>
      <c r="K128" s="68" t="str">
        <f t="array" ref="K128">IF(ISERROR(IF(INDEX($J$34:$J$155,MATCH(0,COUNTIF($K$33:K127,$J$34:$J$155),0))&lt;&gt;0,INDEX($J$34:$J$155,MATCH(0,COUNTIF($K$33:K127,$J$34:$J$155),0)),"")),"",(IF(INDEX($J$34:$J$155,MATCH(0,COUNTIF($K$33:K127,$J$34:$J$155),0))&lt;&gt;0,INDEX($J$34:$J$155,MATCH(0,COUNTIF($K$33:K127,$J$34:$J$155),0)),"")))</f>
        <v/>
      </c>
      <c r="L128" s="69" t="str">
        <f>IF(K128="","",SUMIFS(Data!$G:$G,Data!$D:$D,Analysis!$K128,Data!$E:$E,Analysis!L$32,Data!$A:$A,Analysis!$K$32))</f>
        <v/>
      </c>
      <c r="M128" s="70" t="str">
        <f>IF(K128="","",SUMIFS(Data!$H:$H,Data!$D:$D,Analysis!$K128,Data!$E:$E,Analysis!L$32,Data!$A:$A,Analysis!$K$32))</f>
        <v/>
      </c>
      <c r="N128" s="70" t="str">
        <f>IF(K128="","",SUMIFS(Data!$I:$I,Data!$D:$D,Analysis!$K128,Data!$E:$E,Analysis!L$32,Data!$A:$A,Analysis!$K$32))</f>
        <v/>
      </c>
      <c r="O128" s="69" t="str">
        <f>IF(K128="","",SUMIFS(Data!$G:$G,Data!$D:$D,Analysis!$K128,Data!$E:$E,Analysis!O$32,Data!$A:$A,Analysis!$K$32))</f>
        <v/>
      </c>
      <c r="P128" s="70" t="str">
        <f>IF(K128="","",SUMIFS(Data!$H:$H,Data!$D:$D,Analysis!$K128,Data!$E:$E,Analysis!O$32,Data!$A:$A,Analysis!$K$32))</f>
        <v/>
      </c>
      <c r="Q128" s="70" t="str">
        <f>IF(K128="","",SUMIFS(Data!$I:$I,Data!$D:$D,Analysis!$K128,Data!$E:$E,Analysis!O$32,Data!$A:$A,Analysis!$K$32))</f>
        <v/>
      </c>
      <c r="R128" s="69" t="str">
        <f>IF(K128="","",SUMIFS(Data!$G:$G,Data!$D:$D,Analysis!$K128,Data!$E:$E,Analysis!R$32,Data!$A:$A,Analysis!$K$32))</f>
        <v/>
      </c>
      <c r="S128" s="70" t="str">
        <f>IF(K128="","",SUMIFS(Data!$H:$H,Data!$D:$D,Analysis!$K128,Data!$E:$E,Analysis!R$32,Data!$A:$A,Analysis!$K$32))</f>
        <v/>
      </c>
      <c r="T128" s="70" t="str">
        <f>IF(K128="","",SUMIFS(Data!$I:$I,Data!$D:$D,Analysis!$K128,Data!$E:$E,Analysis!R$32,Data!$A:$A,Analysis!$K$32))</f>
        <v/>
      </c>
      <c r="U128" s="69" t="str">
        <f>IF(K128="","",SUMIFS(Data!$G:$G,Data!$D:$D,Analysis!$K128,Data!$E:$E,Analysis!U$32,Data!$A:$A,Analysis!$K$32))</f>
        <v/>
      </c>
      <c r="V128" s="70" t="str">
        <f>IF(K128="","",SUMIFS(Data!$H:$H,Data!$D:$D,Analysis!$K128,Data!$E:$E,Analysis!U$32,Data!$A:$A,Analysis!$K$32))</f>
        <v/>
      </c>
      <c r="W128" s="70" t="str">
        <f>IF(K128="","",SUMIFS(Data!$I:$I,Data!$D:$D,Analysis!$K128,Data!$E:$E,Analysis!U$32,Data!$A:$A,Analysis!$K$32))</f>
        <v/>
      </c>
      <c r="X128" s="69" t="str">
        <f>IF(K128="","",SUMIFS(Data!$G:$G,Data!$D:$D,Analysis!$K128,Data!$E:$E,Analysis!X$32,Data!$A:$A,Analysis!$K$32))</f>
        <v/>
      </c>
      <c r="Y128" s="70" t="str">
        <f>IF(K128="","",SUMIFS(Data!$H:$H,Data!$D:$D,Analysis!$K128,Data!$E:$E,Analysis!X$32,Data!$A:$A,Analysis!$K$32))</f>
        <v/>
      </c>
      <c r="Z128" s="70" t="str">
        <f>IF(K128="","",SUMIFS(Data!$I:$I,Data!$D:$D,Analysis!$K128,Data!$E:$E,Analysis!X$32,Data!$A:$A,Analysis!$K$32))</f>
        <v/>
      </c>
      <c r="AA128" s="69" t="str">
        <f>IF(K128="","",SUMIFS(Data!$G:$G,Data!$D:$D,Analysis!$K128,Data!$E:$E,Analysis!AA$32,Data!$A:$A,Analysis!$K$32))</f>
        <v/>
      </c>
      <c r="AB128" s="70" t="str">
        <f>IF(K128="","",SUMIFS(Data!$H:$H,Data!$D:$D,Analysis!$K128,Data!$E:$E,Analysis!AA$32,Data!$A:$A,Analysis!$K$32))</f>
        <v/>
      </c>
      <c r="AC128" s="71" t="str">
        <f>IF(K128="","",SUMIFS(Data!$I:$I,Data!$D:$D,Analysis!$K128,Data!$E:$E,Analysis!AA$32,Data!$A:$A,Analysis!$K$32))</f>
        <v/>
      </c>
      <c r="AD128" s="25" t="str">
        <f t="shared" ref="AD128:AD155" si="12">IF(K128="","",SUM(L128,O128,R128,U128,X128,AA128))</f>
        <v/>
      </c>
      <c r="AE128" s="11" t="str">
        <f t="shared" ref="AE128:AE155" si="13">IF(K128="","",SUM(M128,P128,S128,V128,Y128,AB128))</f>
        <v/>
      </c>
      <c r="AF128" s="26" t="str">
        <f t="shared" ref="AF128:AF155" si="14">IF(K128="","",SUM(N128,Q128,T128,W128,Z128,AC128))</f>
        <v/>
      </c>
      <c r="AG128" s="72" t="str">
        <f t="shared" ref="AG128:AG155" si="15">IF(K128="","",IF(AND(AD128=0,AE128=0),0,AE128/AD128))</f>
        <v/>
      </c>
    </row>
    <row r="129" spans="10:33" x14ac:dyDescent="0.25">
      <c r="J129" t="str">
        <f>IF(ROWS(Analysis!$I$34:$I129)&lt;=$I$34,INDEX(Data!$D$2:$D$50000,_xlfn.AGGREGATE(15,3,(Data!$C$2:$C$50000=Analysis!$I$33)/(Data!$C$2:$C$50000=Analysis!$I$33)*(ROW(Data!$C$2:$C$50000)-ROW(Data!$C$1)),ROWS(Analysis!$I$34:$I129))),"")</f>
        <v/>
      </c>
      <c r="K129" s="68" t="str">
        <f t="array" ref="K129">IF(ISERROR(IF(INDEX($J$34:$J$155,MATCH(0,COUNTIF($K$33:K128,$J$34:$J$155),0))&lt;&gt;0,INDEX($J$34:$J$155,MATCH(0,COUNTIF($K$33:K128,$J$34:$J$155),0)),"")),"",(IF(INDEX($J$34:$J$155,MATCH(0,COUNTIF($K$33:K128,$J$34:$J$155),0))&lt;&gt;0,INDEX($J$34:$J$155,MATCH(0,COUNTIF($K$33:K128,$J$34:$J$155),0)),"")))</f>
        <v/>
      </c>
      <c r="L129" s="69" t="str">
        <f>IF(K129="","",SUMIFS(Data!$G:$G,Data!$D:$D,Analysis!$K129,Data!$E:$E,Analysis!L$32,Data!$A:$A,Analysis!$K$32))</f>
        <v/>
      </c>
      <c r="M129" s="70" t="str">
        <f>IF(K129="","",SUMIFS(Data!$H:$H,Data!$D:$D,Analysis!$K129,Data!$E:$E,Analysis!L$32,Data!$A:$A,Analysis!$K$32))</f>
        <v/>
      </c>
      <c r="N129" s="70" t="str">
        <f>IF(K129="","",SUMIFS(Data!$I:$I,Data!$D:$D,Analysis!$K129,Data!$E:$E,Analysis!L$32,Data!$A:$A,Analysis!$K$32))</f>
        <v/>
      </c>
      <c r="O129" s="69" t="str">
        <f>IF(K129="","",SUMIFS(Data!$G:$G,Data!$D:$D,Analysis!$K129,Data!$E:$E,Analysis!O$32,Data!$A:$A,Analysis!$K$32))</f>
        <v/>
      </c>
      <c r="P129" s="70" t="str">
        <f>IF(K129="","",SUMIFS(Data!$H:$H,Data!$D:$D,Analysis!$K129,Data!$E:$E,Analysis!O$32,Data!$A:$A,Analysis!$K$32))</f>
        <v/>
      </c>
      <c r="Q129" s="70" t="str">
        <f>IF(K129="","",SUMIFS(Data!$I:$I,Data!$D:$D,Analysis!$K129,Data!$E:$E,Analysis!O$32,Data!$A:$A,Analysis!$K$32))</f>
        <v/>
      </c>
      <c r="R129" s="69" t="str">
        <f>IF(K129="","",SUMIFS(Data!$G:$G,Data!$D:$D,Analysis!$K129,Data!$E:$E,Analysis!R$32,Data!$A:$A,Analysis!$K$32))</f>
        <v/>
      </c>
      <c r="S129" s="70" t="str">
        <f>IF(K129="","",SUMIFS(Data!$H:$H,Data!$D:$D,Analysis!$K129,Data!$E:$E,Analysis!R$32,Data!$A:$A,Analysis!$K$32))</f>
        <v/>
      </c>
      <c r="T129" s="70" t="str">
        <f>IF(K129="","",SUMIFS(Data!$I:$I,Data!$D:$D,Analysis!$K129,Data!$E:$E,Analysis!R$32,Data!$A:$A,Analysis!$K$32))</f>
        <v/>
      </c>
      <c r="U129" s="69" t="str">
        <f>IF(K129="","",SUMIFS(Data!$G:$G,Data!$D:$D,Analysis!$K129,Data!$E:$E,Analysis!U$32,Data!$A:$A,Analysis!$K$32))</f>
        <v/>
      </c>
      <c r="V129" s="70" t="str">
        <f>IF(K129="","",SUMIFS(Data!$H:$H,Data!$D:$D,Analysis!$K129,Data!$E:$E,Analysis!U$32,Data!$A:$A,Analysis!$K$32))</f>
        <v/>
      </c>
      <c r="W129" s="70" t="str">
        <f>IF(K129="","",SUMIFS(Data!$I:$I,Data!$D:$D,Analysis!$K129,Data!$E:$E,Analysis!U$32,Data!$A:$A,Analysis!$K$32))</f>
        <v/>
      </c>
      <c r="X129" s="69" t="str">
        <f>IF(K129="","",SUMIFS(Data!$G:$G,Data!$D:$D,Analysis!$K129,Data!$E:$E,Analysis!X$32,Data!$A:$A,Analysis!$K$32))</f>
        <v/>
      </c>
      <c r="Y129" s="70" t="str">
        <f>IF(K129="","",SUMIFS(Data!$H:$H,Data!$D:$D,Analysis!$K129,Data!$E:$E,Analysis!X$32,Data!$A:$A,Analysis!$K$32))</f>
        <v/>
      </c>
      <c r="Z129" s="70" t="str">
        <f>IF(K129="","",SUMIFS(Data!$I:$I,Data!$D:$D,Analysis!$K129,Data!$E:$E,Analysis!X$32,Data!$A:$A,Analysis!$K$32))</f>
        <v/>
      </c>
      <c r="AA129" s="69" t="str">
        <f>IF(K129="","",SUMIFS(Data!$G:$G,Data!$D:$D,Analysis!$K129,Data!$E:$E,Analysis!AA$32,Data!$A:$A,Analysis!$K$32))</f>
        <v/>
      </c>
      <c r="AB129" s="70" t="str">
        <f>IF(K129="","",SUMIFS(Data!$H:$H,Data!$D:$D,Analysis!$K129,Data!$E:$E,Analysis!AA$32,Data!$A:$A,Analysis!$K$32))</f>
        <v/>
      </c>
      <c r="AC129" s="71" t="str">
        <f>IF(K129="","",SUMIFS(Data!$I:$I,Data!$D:$D,Analysis!$K129,Data!$E:$E,Analysis!AA$32,Data!$A:$A,Analysis!$K$32))</f>
        <v/>
      </c>
      <c r="AD129" s="25" t="str">
        <f t="shared" si="12"/>
        <v/>
      </c>
      <c r="AE129" s="11" t="str">
        <f t="shared" si="13"/>
        <v/>
      </c>
      <c r="AF129" s="26" t="str">
        <f t="shared" si="14"/>
        <v/>
      </c>
      <c r="AG129" s="72" t="str">
        <f t="shared" si="15"/>
        <v/>
      </c>
    </row>
    <row r="130" spans="10:33" x14ac:dyDescent="0.25">
      <c r="J130" t="str">
        <f>IF(ROWS(Analysis!$I$34:$I130)&lt;=$I$34,INDEX(Data!$D$2:$D$50000,_xlfn.AGGREGATE(15,3,(Data!$C$2:$C$50000=Analysis!$I$33)/(Data!$C$2:$C$50000=Analysis!$I$33)*(ROW(Data!$C$2:$C$50000)-ROW(Data!$C$1)),ROWS(Analysis!$I$34:$I130))),"")</f>
        <v/>
      </c>
      <c r="K130" s="68" t="str">
        <f t="array" ref="K130">IF(ISERROR(IF(INDEX($J$34:$J$155,MATCH(0,COUNTIF($K$33:K129,$J$34:$J$155),0))&lt;&gt;0,INDEX($J$34:$J$155,MATCH(0,COUNTIF($K$33:K129,$J$34:$J$155),0)),"")),"",(IF(INDEX($J$34:$J$155,MATCH(0,COUNTIF($K$33:K129,$J$34:$J$155),0))&lt;&gt;0,INDEX($J$34:$J$155,MATCH(0,COUNTIF($K$33:K129,$J$34:$J$155),0)),"")))</f>
        <v/>
      </c>
      <c r="L130" s="69" t="str">
        <f>IF(K130="","",SUMIFS(Data!$G:$G,Data!$D:$D,Analysis!$K130,Data!$E:$E,Analysis!L$32,Data!$A:$A,Analysis!$K$32))</f>
        <v/>
      </c>
      <c r="M130" s="70" t="str">
        <f>IF(K130="","",SUMIFS(Data!$H:$H,Data!$D:$D,Analysis!$K130,Data!$E:$E,Analysis!L$32,Data!$A:$A,Analysis!$K$32))</f>
        <v/>
      </c>
      <c r="N130" s="70" t="str">
        <f>IF(K130="","",SUMIFS(Data!$I:$I,Data!$D:$D,Analysis!$K130,Data!$E:$E,Analysis!L$32,Data!$A:$A,Analysis!$K$32))</f>
        <v/>
      </c>
      <c r="O130" s="69" t="str">
        <f>IF(K130="","",SUMIFS(Data!$G:$G,Data!$D:$D,Analysis!$K130,Data!$E:$E,Analysis!O$32,Data!$A:$A,Analysis!$K$32))</f>
        <v/>
      </c>
      <c r="P130" s="70" t="str">
        <f>IF(K130="","",SUMIFS(Data!$H:$H,Data!$D:$D,Analysis!$K130,Data!$E:$E,Analysis!O$32,Data!$A:$A,Analysis!$K$32))</f>
        <v/>
      </c>
      <c r="Q130" s="70" t="str">
        <f>IF(K130="","",SUMIFS(Data!$I:$I,Data!$D:$D,Analysis!$K130,Data!$E:$E,Analysis!O$32,Data!$A:$A,Analysis!$K$32))</f>
        <v/>
      </c>
      <c r="R130" s="69" t="str">
        <f>IF(K130="","",SUMIFS(Data!$G:$G,Data!$D:$D,Analysis!$K130,Data!$E:$E,Analysis!R$32,Data!$A:$A,Analysis!$K$32))</f>
        <v/>
      </c>
      <c r="S130" s="70" t="str">
        <f>IF(K130="","",SUMIFS(Data!$H:$H,Data!$D:$D,Analysis!$K130,Data!$E:$E,Analysis!R$32,Data!$A:$A,Analysis!$K$32))</f>
        <v/>
      </c>
      <c r="T130" s="70" t="str">
        <f>IF(K130="","",SUMIFS(Data!$I:$I,Data!$D:$D,Analysis!$K130,Data!$E:$E,Analysis!R$32,Data!$A:$A,Analysis!$K$32))</f>
        <v/>
      </c>
      <c r="U130" s="69" t="str">
        <f>IF(K130="","",SUMIFS(Data!$G:$G,Data!$D:$D,Analysis!$K130,Data!$E:$E,Analysis!U$32,Data!$A:$A,Analysis!$K$32))</f>
        <v/>
      </c>
      <c r="V130" s="70" t="str">
        <f>IF(K130="","",SUMIFS(Data!$H:$H,Data!$D:$D,Analysis!$K130,Data!$E:$E,Analysis!U$32,Data!$A:$A,Analysis!$K$32))</f>
        <v/>
      </c>
      <c r="W130" s="70" t="str">
        <f>IF(K130="","",SUMIFS(Data!$I:$I,Data!$D:$D,Analysis!$K130,Data!$E:$E,Analysis!U$32,Data!$A:$A,Analysis!$K$32))</f>
        <v/>
      </c>
      <c r="X130" s="69" t="str">
        <f>IF(K130="","",SUMIFS(Data!$G:$G,Data!$D:$D,Analysis!$K130,Data!$E:$E,Analysis!X$32,Data!$A:$A,Analysis!$K$32))</f>
        <v/>
      </c>
      <c r="Y130" s="70" t="str">
        <f>IF(K130="","",SUMIFS(Data!$H:$H,Data!$D:$D,Analysis!$K130,Data!$E:$E,Analysis!X$32,Data!$A:$A,Analysis!$K$32))</f>
        <v/>
      </c>
      <c r="Z130" s="70" t="str">
        <f>IF(K130="","",SUMIFS(Data!$I:$I,Data!$D:$D,Analysis!$K130,Data!$E:$E,Analysis!X$32,Data!$A:$A,Analysis!$K$32))</f>
        <v/>
      </c>
      <c r="AA130" s="69" t="str">
        <f>IF(K130="","",SUMIFS(Data!$G:$G,Data!$D:$D,Analysis!$K130,Data!$E:$E,Analysis!AA$32,Data!$A:$A,Analysis!$K$32))</f>
        <v/>
      </c>
      <c r="AB130" s="70" t="str">
        <f>IF(K130="","",SUMIFS(Data!$H:$H,Data!$D:$D,Analysis!$K130,Data!$E:$E,Analysis!AA$32,Data!$A:$A,Analysis!$K$32))</f>
        <v/>
      </c>
      <c r="AC130" s="71" t="str">
        <f>IF(K130="","",SUMIFS(Data!$I:$I,Data!$D:$D,Analysis!$K130,Data!$E:$E,Analysis!AA$32,Data!$A:$A,Analysis!$K$32))</f>
        <v/>
      </c>
      <c r="AD130" s="25" t="str">
        <f t="shared" si="12"/>
        <v/>
      </c>
      <c r="AE130" s="11" t="str">
        <f t="shared" si="13"/>
        <v/>
      </c>
      <c r="AF130" s="26" t="str">
        <f t="shared" si="14"/>
        <v/>
      </c>
      <c r="AG130" s="72" t="str">
        <f t="shared" si="15"/>
        <v/>
      </c>
    </row>
    <row r="131" spans="10:33" x14ac:dyDescent="0.25">
      <c r="J131" t="str">
        <f>IF(ROWS(Analysis!$I$34:$I131)&lt;=$I$34,INDEX(Data!$D$2:$D$50000,_xlfn.AGGREGATE(15,3,(Data!$C$2:$C$50000=Analysis!$I$33)/(Data!$C$2:$C$50000=Analysis!$I$33)*(ROW(Data!$C$2:$C$50000)-ROW(Data!$C$1)),ROWS(Analysis!$I$34:$I131))),"")</f>
        <v/>
      </c>
      <c r="K131" s="68" t="str">
        <f t="array" ref="K131">IF(ISERROR(IF(INDEX($J$34:$J$155,MATCH(0,COUNTIF($K$33:K130,$J$34:$J$155),0))&lt;&gt;0,INDEX($J$34:$J$155,MATCH(0,COUNTIF($K$33:K130,$J$34:$J$155),0)),"")),"",(IF(INDEX($J$34:$J$155,MATCH(0,COUNTIF($K$33:K130,$J$34:$J$155),0))&lt;&gt;0,INDEX($J$34:$J$155,MATCH(0,COUNTIF($K$33:K130,$J$34:$J$155),0)),"")))</f>
        <v/>
      </c>
      <c r="L131" s="69" t="str">
        <f>IF(K131="","",SUMIFS(Data!$G:$G,Data!$D:$D,Analysis!$K131,Data!$E:$E,Analysis!L$32,Data!$A:$A,Analysis!$K$32))</f>
        <v/>
      </c>
      <c r="M131" s="70" t="str">
        <f>IF(K131="","",SUMIFS(Data!$H:$H,Data!$D:$D,Analysis!$K131,Data!$E:$E,Analysis!L$32,Data!$A:$A,Analysis!$K$32))</f>
        <v/>
      </c>
      <c r="N131" s="70" t="str">
        <f>IF(K131="","",SUMIFS(Data!$I:$I,Data!$D:$D,Analysis!$K131,Data!$E:$E,Analysis!L$32,Data!$A:$A,Analysis!$K$32))</f>
        <v/>
      </c>
      <c r="O131" s="69" t="str">
        <f>IF(K131="","",SUMIFS(Data!$G:$G,Data!$D:$D,Analysis!$K131,Data!$E:$E,Analysis!O$32,Data!$A:$A,Analysis!$K$32))</f>
        <v/>
      </c>
      <c r="P131" s="70" t="str">
        <f>IF(K131="","",SUMIFS(Data!$H:$H,Data!$D:$D,Analysis!$K131,Data!$E:$E,Analysis!O$32,Data!$A:$A,Analysis!$K$32))</f>
        <v/>
      </c>
      <c r="Q131" s="70" t="str">
        <f>IF(K131="","",SUMIFS(Data!$I:$I,Data!$D:$D,Analysis!$K131,Data!$E:$E,Analysis!O$32,Data!$A:$A,Analysis!$K$32))</f>
        <v/>
      </c>
      <c r="R131" s="69" t="str">
        <f>IF(K131="","",SUMIFS(Data!$G:$G,Data!$D:$D,Analysis!$K131,Data!$E:$E,Analysis!R$32,Data!$A:$A,Analysis!$K$32))</f>
        <v/>
      </c>
      <c r="S131" s="70" t="str">
        <f>IF(K131="","",SUMIFS(Data!$H:$H,Data!$D:$D,Analysis!$K131,Data!$E:$E,Analysis!R$32,Data!$A:$A,Analysis!$K$32))</f>
        <v/>
      </c>
      <c r="T131" s="70" t="str">
        <f>IF(K131="","",SUMIFS(Data!$I:$I,Data!$D:$D,Analysis!$K131,Data!$E:$E,Analysis!R$32,Data!$A:$A,Analysis!$K$32))</f>
        <v/>
      </c>
      <c r="U131" s="69" t="str">
        <f>IF(K131="","",SUMIFS(Data!$G:$G,Data!$D:$D,Analysis!$K131,Data!$E:$E,Analysis!U$32,Data!$A:$A,Analysis!$K$32))</f>
        <v/>
      </c>
      <c r="V131" s="70" t="str">
        <f>IF(K131="","",SUMIFS(Data!$H:$H,Data!$D:$D,Analysis!$K131,Data!$E:$E,Analysis!U$32,Data!$A:$A,Analysis!$K$32))</f>
        <v/>
      </c>
      <c r="W131" s="70" t="str">
        <f>IF(K131="","",SUMIFS(Data!$I:$I,Data!$D:$D,Analysis!$K131,Data!$E:$E,Analysis!U$32,Data!$A:$A,Analysis!$K$32))</f>
        <v/>
      </c>
      <c r="X131" s="69" t="str">
        <f>IF(K131="","",SUMIFS(Data!$G:$G,Data!$D:$D,Analysis!$K131,Data!$E:$E,Analysis!X$32,Data!$A:$A,Analysis!$K$32))</f>
        <v/>
      </c>
      <c r="Y131" s="70" t="str">
        <f>IF(K131="","",SUMIFS(Data!$H:$H,Data!$D:$D,Analysis!$K131,Data!$E:$E,Analysis!X$32,Data!$A:$A,Analysis!$K$32))</f>
        <v/>
      </c>
      <c r="Z131" s="70" t="str">
        <f>IF(K131="","",SUMIFS(Data!$I:$I,Data!$D:$D,Analysis!$K131,Data!$E:$E,Analysis!X$32,Data!$A:$A,Analysis!$K$32))</f>
        <v/>
      </c>
      <c r="AA131" s="69" t="str">
        <f>IF(K131="","",SUMIFS(Data!$G:$G,Data!$D:$D,Analysis!$K131,Data!$E:$E,Analysis!AA$32,Data!$A:$A,Analysis!$K$32))</f>
        <v/>
      </c>
      <c r="AB131" s="70" t="str">
        <f>IF(K131="","",SUMIFS(Data!$H:$H,Data!$D:$D,Analysis!$K131,Data!$E:$E,Analysis!AA$32,Data!$A:$A,Analysis!$K$32))</f>
        <v/>
      </c>
      <c r="AC131" s="71" t="str">
        <f>IF(K131="","",SUMIFS(Data!$I:$I,Data!$D:$D,Analysis!$K131,Data!$E:$E,Analysis!AA$32,Data!$A:$A,Analysis!$K$32))</f>
        <v/>
      </c>
      <c r="AD131" s="25" t="str">
        <f t="shared" si="12"/>
        <v/>
      </c>
      <c r="AE131" s="11" t="str">
        <f t="shared" si="13"/>
        <v/>
      </c>
      <c r="AF131" s="26" t="str">
        <f t="shared" si="14"/>
        <v/>
      </c>
      <c r="AG131" s="72" t="str">
        <f t="shared" si="15"/>
        <v/>
      </c>
    </row>
    <row r="132" spans="10:33" x14ac:dyDescent="0.25">
      <c r="J132" t="str">
        <f>IF(ROWS(Analysis!$I$34:$I132)&lt;=$I$34,INDEX(Data!$D$2:$D$50000,_xlfn.AGGREGATE(15,3,(Data!$C$2:$C$50000=Analysis!$I$33)/(Data!$C$2:$C$50000=Analysis!$I$33)*(ROW(Data!$C$2:$C$50000)-ROW(Data!$C$1)),ROWS(Analysis!$I$34:$I132))),"")</f>
        <v/>
      </c>
      <c r="K132" s="68" t="str">
        <f t="array" ref="K132">IF(ISERROR(IF(INDEX($J$34:$J$155,MATCH(0,COUNTIF($K$33:K131,$J$34:$J$155),0))&lt;&gt;0,INDEX($J$34:$J$155,MATCH(0,COUNTIF($K$33:K131,$J$34:$J$155),0)),"")),"",(IF(INDEX($J$34:$J$155,MATCH(0,COUNTIF($K$33:K131,$J$34:$J$155),0))&lt;&gt;0,INDEX($J$34:$J$155,MATCH(0,COUNTIF($K$33:K131,$J$34:$J$155),0)),"")))</f>
        <v/>
      </c>
      <c r="L132" s="69" t="str">
        <f>IF(K132="","",SUMIFS(Data!$G:$G,Data!$D:$D,Analysis!$K132,Data!$E:$E,Analysis!L$32,Data!$A:$A,Analysis!$K$32))</f>
        <v/>
      </c>
      <c r="M132" s="70" t="str">
        <f>IF(K132="","",SUMIFS(Data!$H:$H,Data!$D:$D,Analysis!$K132,Data!$E:$E,Analysis!L$32,Data!$A:$A,Analysis!$K$32))</f>
        <v/>
      </c>
      <c r="N132" s="70" t="str">
        <f>IF(K132="","",SUMIFS(Data!$I:$I,Data!$D:$D,Analysis!$K132,Data!$E:$E,Analysis!L$32,Data!$A:$A,Analysis!$K$32))</f>
        <v/>
      </c>
      <c r="O132" s="69" t="str">
        <f>IF(K132="","",SUMIFS(Data!$G:$G,Data!$D:$D,Analysis!$K132,Data!$E:$E,Analysis!O$32,Data!$A:$A,Analysis!$K$32))</f>
        <v/>
      </c>
      <c r="P132" s="70" t="str">
        <f>IF(K132="","",SUMIFS(Data!$H:$H,Data!$D:$D,Analysis!$K132,Data!$E:$E,Analysis!O$32,Data!$A:$A,Analysis!$K$32))</f>
        <v/>
      </c>
      <c r="Q132" s="70" t="str">
        <f>IF(K132="","",SUMIFS(Data!$I:$I,Data!$D:$D,Analysis!$K132,Data!$E:$E,Analysis!O$32,Data!$A:$A,Analysis!$K$32))</f>
        <v/>
      </c>
      <c r="R132" s="69" t="str">
        <f>IF(K132="","",SUMIFS(Data!$G:$G,Data!$D:$D,Analysis!$K132,Data!$E:$E,Analysis!R$32,Data!$A:$A,Analysis!$K$32))</f>
        <v/>
      </c>
      <c r="S132" s="70" t="str">
        <f>IF(K132="","",SUMIFS(Data!$H:$H,Data!$D:$D,Analysis!$K132,Data!$E:$E,Analysis!R$32,Data!$A:$A,Analysis!$K$32))</f>
        <v/>
      </c>
      <c r="T132" s="70" t="str">
        <f>IF(K132="","",SUMIFS(Data!$I:$I,Data!$D:$D,Analysis!$K132,Data!$E:$E,Analysis!R$32,Data!$A:$A,Analysis!$K$32))</f>
        <v/>
      </c>
      <c r="U132" s="69" t="str">
        <f>IF(K132="","",SUMIFS(Data!$G:$G,Data!$D:$D,Analysis!$K132,Data!$E:$E,Analysis!U$32,Data!$A:$A,Analysis!$K$32))</f>
        <v/>
      </c>
      <c r="V132" s="70" t="str">
        <f>IF(K132="","",SUMIFS(Data!$H:$H,Data!$D:$D,Analysis!$K132,Data!$E:$E,Analysis!U$32,Data!$A:$A,Analysis!$K$32))</f>
        <v/>
      </c>
      <c r="W132" s="70" t="str">
        <f>IF(K132="","",SUMIFS(Data!$I:$I,Data!$D:$D,Analysis!$K132,Data!$E:$E,Analysis!U$32,Data!$A:$A,Analysis!$K$32))</f>
        <v/>
      </c>
      <c r="X132" s="69" t="str">
        <f>IF(K132="","",SUMIFS(Data!$G:$G,Data!$D:$D,Analysis!$K132,Data!$E:$E,Analysis!X$32,Data!$A:$A,Analysis!$K$32))</f>
        <v/>
      </c>
      <c r="Y132" s="70" t="str">
        <f>IF(K132="","",SUMIFS(Data!$H:$H,Data!$D:$D,Analysis!$K132,Data!$E:$E,Analysis!X$32,Data!$A:$A,Analysis!$K$32))</f>
        <v/>
      </c>
      <c r="Z132" s="70" t="str">
        <f>IF(K132="","",SUMIFS(Data!$I:$I,Data!$D:$D,Analysis!$K132,Data!$E:$E,Analysis!X$32,Data!$A:$A,Analysis!$K$32))</f>
        <v/>
      </c>
      <c r="AA132" s="69" t="str">
        <f>IF(K132="","",SUMIFS(Data!$G:$G,Data!$D:$D,Analysis!$K132,Data!$E:$E,Analysis!AA$32,Data!$A:$A,Analysis!$K$32))</f>
        <v/>
      </c>
      <c r="AB132" s="70" t="str">
        <f>IF(K132="","",SUMIFS(Data!$H:$H,Data!$D:$D,Analysis!$K132,Data!$E:$E,Analysis!AA$32,Data!$A:$A,Analysis!$K$32))</f>
        <v/>
      </c>
      <c r="AC132" s="71" t="str">
        <f>IF(K132="","",SUMIFS(Data!$I:$I,Data!$D:$D,Analysis!$K132,Data!$E:$E,Analysis!AA$32,Data!$A:$A,Analysis!$K$32))</f>
        <v/>
      </c>
      <c r="AD132" s="25" t="str">
        <f t="shared" si="12"/>
        <v/>
      </c>
      <c r="AE132" s="11" t="str">
        <f t="shared" si="13"/>
        <v/>
      </c>
      <c r="AF132" s="26" t="str">
        <f t="shared" si="14"/>
        <v/>
      </c>
      <c r="AG132" s="72" t="str">
        <f t="shared" si="15"/>
        <v/>
      </c>
    </row>
    <row r="133" spans="10:33" x14ac:dyDescent="0.25">
      <c r="J133" t="str">
        <f>IF(ROWS(Analysis!$I$34:$I133)&lt;=$I$34,INDEX(Data!$D$2:$D$50000,_xlfn.AGGREGATE(15,3,(Data!$C$2:$C$50000=Analysis!$I$33)/(Data!$C$2:$C$50000=Analysis!$I$33)*(ROW(Data!$C$2:$C$50000)-ROW(Data!$C$1)),ROWS(Analysis!$I$34:$I133))),"")</f>
        <v/>
      </c>
      <c r="K133" s="68" t="str">
        <f t="array" ref="K133">IF(ISERROR(IF(INDEX($J$34:$J$155,MATCH(0,COUNTIF($K$33:K132,$J$34:$J$155),0))&lt;&gt;0,INDEX($J$34:$J$155,MATCH(0,COUNTIF($K$33:K132,$J$34:$J$155),0)),"")),"",(IF(INDEX($J$34:$J$155,MATCH(0,COUNTIF($K$33:K132,$J$34:$J$155),0))&lt;&gt;0,INDEX($J$34:$J$155,MATCH(0,COUNTIF($K$33:K132,$J$34:$J$155),0)),"")))</f>
        <v/>
      </c>
      <c r="L133" s="69" t="str">
        <f>IF(K133="","",SUMIFS(Data!$G:$G,Data!$D:$D,Analysis!$K133,Data!$E:$E,Analysis!L$32,Data!$A:$A,Analysis!$K$32))</f>
        <v/>
      </c>
      <c r="M133" s="70" t="str">
        <f>IF(K133="","",SUMIFS(Data!$H:$H,Data!$D:$D,Analysis!$K133,Data!$E:$E,Analysis!L$32,Data!$A:$A,Analysis!$K$32))</f>
        <v/>
      </c>
      <c r="N133" s="70" t="str">
        <f>IF(K133="","",SUMIFS(Data!$I:$I,Data!$D:$D,Analysis!$K133,Data!$E:$E,Analysis!L$32,Data!$A:$A,Analysis!$K$32))</f>
        <v/>
      </c>
      <c r="O133" s="69" t="str">
        <f>IF(K133="","",SUMIFS(Data!$G:$G,Data!$D:$D,Analysis!$K133,Data!$E:$E,Analysis!O$32,Data!$A:$A,Analysis!$K$32))</f>
        <v/>
      </c>
      <c r="P133" s="70" t="str">
        <f>IF(K133="","",SUMIFS(Data!$H:$H,Data!$D:$D,Analysis!$K133,Data!$E:$E,Analysis!O$32,Data!$A:$A,Analysis!$K$32))</f>
        <v/>
      </c>
      <c r="Q133" s="70" t="str">
        <f>IF(K133="","",SUMIFS(Data!$I:$I,Data!$D:$D,Analysis!$K133,Data!$E:$E,Analysis!O$32,Data!$A:$A,Analysis!$K$32))</f>
        <v/>
      </c>
      <c r="R133" s="69" t="str">
        <f>IF(K133="","",SUMIFS(Data!$G:$G,Data!$D:$D,Analysis!$K133,Data!$E:$E,Analysis!R$32,Data!$A:$A,Analysis!$K$32))</f>
        <v/>
      </c>
      <c r="S133" s="70" t="str">
        <f>IF(K133="","",SUMIFS(Data!$H:$H,Data!$D:$D,Analysis!$K133,Data!$E:$E,Analysis!R$32,Data!$A:$A,Analysis!$K$32))</f>
        <v/>
      </c>
      <c r="T133" s="70" t="str">
        <f>IF(K133="","",SUMIFS(Data!$I:$I,Data!$D:$D,Analysis!$K133,Data!$E:$E,Analysis!R$32,Data!$A:$A,Analysis!$K$32))</f>
        <v/>
      </c>
      <c r="U133" s="69" t="str">
        <f>IF(K133="","",SUMIFS(Data!$G:$G,Data!$D:$D,Analysis!$K133,Data!$E:$E,Analysis!U$32,Data!$A:$A,Analysis!$K$32))</f>
        <v/>
      </c>
      <c r="V133" s="70" t="str">
        <f>IF(K133="","",SUMIFS(Data!$H:$H,Data!$D:$D,Analysis!$K133,Data!$E:$E,Analysis!U$32,Data!$A:$A,Analysis!$K$32))</f>
        <v/>
      </c>
      <c r="W133" s="70" t="str">
        <f>IF(K133="","",SUMIFS(Data!$I:$I,Data!$D:$D,Analysis!$K133,Data!$E:$E,Analysis!U$32,Data!$A:$A,Analysis!$K$32))</f>
        <v/>
      </c>
      <c r="X133" s="69" t="str">
        <f>IF(K133="","",SUMIFS(Data!$G:$G,Data!$D:$D,Analysis!$K133,Data!$E:$E,Analysis!X$32,Data!$A:$A,Analysis!$K$32))</f>
        <v/>
      </c>
      <c r="Y133" s="70" t="str">
        <f>IF(K133="","",SUMIFS(Data!$H:$H,Data!$D:$D,Analysis!$K133,Data!$E:$E,Analysis!X$32,Data!$A:$A,Analysis!$K$32))</f>
        <v/>
      </c>
      <c r="Z133" s="70" t="str">
        <f>IF(K133="","",SUMIFS(Data!$I:$I,Data!$D:$D,Analysis!$K133,Data!$E:$E,Analysis!X$32,Data!$A:$A,Analysis!$K$32))</f>
        <v/>
      </c>
      <c r="AA133" s="69" t="str">
        <f>IF(K133="","",SUMIFS(Data!$G:$G,Data!$D:$D,Analysis!$K133,Data!$E:$E,Analysis!AA$32,Data!$A:$A,Analysis!$K$32))</f>
        <v/>
      </c>
      <c r="AB133" s="70" t="str">
        <f>IF(K133="","",SUMIFS(Data!$H:$H,Data!$D:$D,Analysis!$K133,Data!$E:$E,Analysis!AA$32,Data!$A:$A,Analysis!$K$32))</f>
        <v/>
      </c>
      <c r="AC133" s="71" t="str">
        <f>IF(K133="","",SUMIFS(Data!$I:$I,Data!$D:$D,Analysis!$K133,Data!$E:$E,Analysis!AA$32,Data!$A:$A,Analysis!$K$32))</f>
        <v/>
      </c>
      <c r="AD133" s="25" t="str">
        <f t="shared" si="12"/>
        <v/>
      </c>
      <c r="AE133" s="11" t="str">
        <f t="shared" si="13"/>
        <v/>
      </c>
      <c r="AF133" s="26" t="str">
        <f t="shared" si="14"/>
        <v/>
      </c>
      <c r="AG133" s="72" t="str">
        <f t="shared" si="15"/>
        <v/>
      </c>
    </row>
    <row r="134" spans="10:33" x14ac:dyDescent="0.25">
      <c r="J134" t="str">
        <f>IF(ROWS(Analysis!$I$34:$I134)&lt;=$I$34,INDEX(Data!$D$2:$D$50000,_xlfn.AGGREGATE(15,3,(Data!$C$2:$C$50000=Analysis!$I$33)/(Data!$C$2:$C$50000=Analysis!$I$33)*(ROW(Data!$C$2:$C$50000)-ROW(Data!$C$1)),ROWS(Analysis!$I$34:$I134))),"")</f>
        <v/>
      </c>
      <c r="K134" s="68" t="str">
        <f t="array" ref="K134">IF(ISERROR(IF(INDEX($J$34:$J$155,MATCH(0,COUNTIF($K$33:K133,$J$34:$J$155),0))&lt;&gt;0,INDEX($J$34:$J$155,MATCH(0,COUNTIF($K$33:K133,$J$34:$J$155),0)),"")),"",(IF(INDEX($J$34:$J$155,MATCH(0,COUNTIF($K$33:K133,$J$34:$J$155),0))&lt;&gt;0,INDEX($J$34:$J$155,MATCH(0,COUNTIF($K$33:K133,$J$34:$J$155),0)),"")))</f>
        <v/>
      </c>
      <c r="L134" s="69" t="str">
        <f>IF(K134="","",SUMIFS(Data!$G:$G,Data!$D:$D,Analysis!$K134,Data!$E:$E,Analysis!L$32,Data!$A:$A,Analysis!$K$32))</f>
        <v/>
      </c>
      <c r="M134" s="70" t="str">
        <f>IF(K134="","",SUMIFS(Data!$H:$H,Data!$D:$D,Analysis!$K134,Data!$E:$E,Analysis!L$32,Data!$A:$A,Analysis!$K$32))</f>
        <v/>
      </c>
      <c r="N134" s="70" t="str">
        <f>IF(K134="","",SUMIFS(Data!$I:$I,Data!$D:$D,Analysis!$K134,Data!$E:$E,Analysis!L$32,Data!$A:$A,Analysis!$K$32))</f>
        <v/>
      </c>
      <c r="O134" s="69" t="str">
        <f>IF(K134="","",SUMIFS(Data!$G:$G,Data!$D:$D,Analysis!$K134,Data!$E:$E,Analysis!O$32,Data!$A:$A,Analysis!$K$32))</f>
        <v/>
      </c>
      <c r="P134" s="70" t="str">
        <f>IF(K134="","",SUMIFS(Data!$H:$H,Data!$D:$D,Analysis!$K134,Data!$E:$E,Analysis!O$32,Data!$A:$A,Analysis!$K$32))</f>
        <v/>
      </c>
      <c r="Q134" s="70" t="str">
        <f>IF(K134="","",SUMIFS(Data!$I:$I,Data!$D:$D,Analysis!$K134,Data!$E:$E,Analysis!O$32,Data!$A:$A,Analysis!$K$32))</f>
        <v/>
      </c>
      <c r="R134" s="69" t="str">
        <f>IF(K134="","",SUMIFS(Data!$G:$G,Data!$D:$D,Analysis!$K134,Data!$E:$E,Analysis!R$32,Data!$A:$A,Analysis!$K$32))</f>
        <v/>
      </c>
      <c r="S134" s="70" t="str">
        <f>IF(K134="","",SUMIFS(Data!$H:$H,Data!$D:$D,Analysis!$K134,Data!$E:$E,Analysis!R$32,Data!$A:$A,Analysis!$K$32))</f>
        <v/>
      </c>
      <c r="T134" s="70" t="str">
        <f>IF(K134="","",SUMIFS(Data!$I:$I,Data!$D:$D,Analysis!$K134,Data!$E:$E,Analysis!R$32,Data!$A:$A,Analysis!$K$32))</f>
        <v/>
      </c>
      <c r="U134" s="69" t="str">
        <f>IF(K134="","",SUMIFS(Data!$G:$G,Data!$D:$D,Analysis!$K134,Data!$E:$E,Analysis!U$32,Data!$A:$A,Analysis!$K$32))</f>
        <v/>
      </c>
      <c r="V134" s="70" t="str">
        <f>IF(K134="","",SUMIFS(Data!$H:$H,Data!$D:$D,Analysis!$K134,Data!$E:$E,Analysis!U$32,Data!$A:$A,Analysis!$K$32))</f>
        <v/>
      </c>
      <c r="W134" s="70" t="str">
        <f>IF(K134="","",SUMIFS(Data!$I:$I,Data!$D:$D,Analysis!$K134,Data!$E:$E,Analysis!U$32,Data!$A:$A,Analysis!$K$32))</f>
        <v/>
      </c>
      <c r="X134" s="69" t="str">
        <f>IF(K134="","",SUMIFS(Data!$G:$G,Data!$D:$D,Analysis!$K134,Data!$E:$E,Analysis!X$32,Data!$A:$A,Analysis!$K$32))</f>
        <v/>
      </c>
      <c r="Y134" s="70" t="str">
        <f>IF(K134="","",SUMIFS(Data!$H:$H,Data!$D:$D,Analysis!$K134,Data!$E:$E,Analysis!X$32,Data!$A:$A,Analysis!$K$32))</f>
        <v/>
      </c>
      <c r="Z134" s="70" t="str">
        <f>IF(K134="","",SUMIFS(Data!$I:$I,Data!$D:$D,Analysis!$K134,Data!$E:$E,Analysis!X$32,Data!$A:$A,Analysis!$K$32))</f>
        <v/>
      </c>
      <c r="AA134" s="69" t="str">
        <f>IF(K134="","",SUMIFS(Data!$G:$G,Data!$D:$D,Analysis!$K134,Data!$E:$E,Analysis!AA$32,Data!$A:$A,Analysis!$K$32))</f>
        <v/>
      </c>
      <c r="AB134" s="70" t="str">
        <f>IF(K134="","",SUMIFS(Data!$H:$H,Data!$D:$D,Analysis!$K134,Data!$E:$E,Analysis!AA$32,Data!$A:$A,Analysis!$K$32))</f>
        <v/>
      </c>
      <c r="AC134" s="71" t="str">
        <f>IF(K134="","",SUMIFS(Data!$I:$I,Data!$D:$D,Analysis!$K134,Data!$E:$E,Analysis!AA$32,Data!$A:$A,Analysis!$K$32))</f>
        <v/>
      </c>
      <c r="AD134" s="25" t="str">
        <f t="shared" si="12"/>
        <v/>
      </c>
      <c r="AE134" s="11" t="str">
        <f t="shared" si="13"/>
        <v/>
      </c>
      <c r="AF134" s="26" t="str">
        <f t="shared" si="14"/>
        <v/>
      </c>
      <c r="AG134" s="72" t="str">
        <f t="shared" si="15"/>
        <v/>
      </c>
    </row>
    <row r="135" spans="10:33" x14ac:dyDescent="0.25">
      <c r="J135" t="str">
        <f>IF(ROWS(Analysis!$I$34:$I135)&lt;=$I$34,INDEX(Data!$D$2:$D$50000,_xlfn.AGGREGATE(15,3,(Data!$C$2:$C$50000=Analysis!$I$33)/(Data!$C$2:$C$50000=Analysis!$I$33)*(ROW(Data!$C$2:$C$50000)-ROW(Data!$C$1)),ROWS(Analysis!$I$34:$I135))),"")</f>
        <v/>
      </c>
      <c r="K135" s="68" t="str">
        <f t="array" ref="K135">IF(ISERROR(IF(INDEX($J$34:$J$155,MATCH(0,COUNTIF($K$33:K134,$J$34:$J$155),0))&lt;&gt;0,INDEX($J$34:$J$155,MATCH(0,COUNTIF($K$33:K134,$J$34:$J$155),0)),"")),"",(IF(INDEX($J$34:$J$155,MATCH(0,COUNTIF($K$33:K134,$J$34:$J$155),0))&lt;&gt;0,INDEX($J$34:$J$155,MATCH(0,COUNTIF($K$33:K134,$J$34:$J$155),0)),"")))</f>
        <v/>
      </c>
      <c r="L135" s="69" t="str">
        <f>IF(K135="","",SUMIFS(Data!$G:$G,Data!$D:$D,Analysis!$K135,Data!$E:$E,Analysis!L$32,Data!$A:$A,Analysis!$K$32))</f>
        <v/>
      </c>
      <c r="M135" s="70" t="str">
        <f>IF(K135="","",SUMIFS(Data!$H:$H,Data!$D:$D,Analysis!$K135,Data!$E:$E,Analysis!L$32,Data!$A:$A,Analysis!$K$32))</f>
        <v/>
      </c>
      <c r="N135" s="70" t="str">
        <f>IF(K135="","",SUMIFS(Data!$I:$I,Data!$D:$D,Analysis!$K135,Data!$E:$E,Analysis!L$32,Data!$A:$A,Analysis!$K$32))</f>
        <v/>
      </c>
      <c r="O135" s="69" t="str">
        <f>IF(K135="","",SUMIFS(Data!$G:$G,Data!$D:$D,Analysis!$K135,Data!$E:$E,Analysis!O$32,Data!$A:$A,Analysis!$K$32))</f>
        <v/>
      </c>
      <c r="P135" s="70" t="str">
        <f>IF(K135="","",SUMIFS(Data!$H:$H,Data!$D:$D,Analysis!$K135,Data!$E:$E,Analysis!O$32,Data!$A:$A,Analysis!$K$32))</f>
        <v/>
      </c>
      <c r="Q135" s="70" t="str">
        <f>IF(K135="","",SUMIFS(Data!$I:$I,Data!$D:$D,Analysis!$K135,Data!$E:$E,Analysis!O$32,Data!$A:$A,Analysis!$K$32))</f>
        <v/>
      </c>
      <c r="R135" s="69" t="str">
        <f>IF(K135="","",SUMIFS(Data!$G:$G,Data!$D:$D,Analysis!$K135,Data!$E:$E,Analysis!R$32,Data!$A:$A,Analysis!$K$32))</f>
        <v/>
      </c>
      <c r="S135" s="70" t="str">
        <f>IF(K135="","",SUMIFS(Data!$H:$H,Data!$D:$D,Analysis!$K135,Data!$E:$E,Analysis!R$32,Data!$A:$A,Analysis!$K$32))</f>
        <v/>
      </c>
      <c r="T135" s="70" t="str">
        <f>IF(K135="","",SUMIFS(Data!$I:$I,Data!$D:$D,Analysis!$K135,Data!$E:$E,Analysis!R$32,Data!$A:$A,Analysis!$K$32))</f>
        <v/>
      </c>
      <c r="U135" s="69" t="str">
        <f>IF(K135="","",SUMIFS(Data!$G:$G,Data!$D:$D,Analysis!$K135,Data!$E:$E,Analysis!U$32,Data!$A:$A,Analysis!$K$32))</f>
        <v/>
      </c>
      <c r="V135" s="70" t="str">
        <f>IF(K135="","",SUMIFS(Data!$H:$H,Data!$D:$D,Analysis!$K135,Data!$E:$E,Analysis!U$32,Data!$A:$A,Analysis!$K$32))</f>
        <v/>
      </c>
      <c r="W135" s="70" t="str">
        <f>IF(K135="","",SUMIFS(Data!$I:$I,Data!$D:$D,Analysis!$K135,Data!$E:$E,Analysis!U$32,Data!$A:$A,Analysis!$K$32))</f>
        <v/>
      </c>
      <c r="X135" s="69" t="str">
        <f>IF(K135="","",SUMIFS(Data!$G:$G,Data!$D:$D,Analysis!$K135,Data!$E:$E,Analysis!X$32,Data!$A:$A,Analysis!$K$32))</f>
        <v/>
      </c>
      <c r="Y135" s="70" t="str">
        <f>IF(K135="","",SUMIFS(Data!$H:$H,Data!$D:$D,Analysis!$K135,Data!$E:$E,Analysis!X$32,Data!$A:$A,Analysis!$K$32))</f>
        <v/>
      </c>
      <c r="Z135" s="70" t="str">
        <f>IF(K135="","",SUMIFS(Data!$I:$I,Data!$D:$D,Analysis!$K135,Data!$E:$E,Analysis!X$32,Data!$A:$A,Analysis!$K$32))</f>
        <v/>
      </c>
      <c r="AA135" s="69" t="str">
        <f>IF(K135="","",SUMIFS(Data!$G:$G,Data!$D:$D,Analysis!$K135,Data!$E:$E,Analysis!AA$32,Data!$A:$A,Analysis!$K$32))</f>
        <v/>
      </c>
      <c r="AB135" s="70" t="str">
        <f>IF(K135="","",SUMIFS(Data!$H:$H,Data!$D:$D,Analysis!$K135,Data!$E:$E,Analysis!AA$32,Data!$A:$A,Analysis!$K$32))</f>
        <v/>
      </c>
      <c r="AC135" s="71" t="str">
        <f>IF(K135="","",SUMIFS(Data!$I:$I,Data!$D:$D,Analysis!$K135,Data!$E:$E,Analysis!AA$32,Data!$A:$A,Analysis!$K$32))</f>
        <v/>
      </c>
      <c r="AD135" s="25" t="str">
        <f t="shared" si="12"/>
        <v/>
      </c>
      <c r="AE135" s="11" t="str">
        <f t="shared" si="13"/>
        <v/>
      </c>
      <c r="AF135" s="26" t="str">
        <f t="shared" si="14"/>
        <v/>
      </c>
      <c r="AG135" s="72" t="str">
        <f t="shared" si="15"/>
        <v/>
      </c>
    </row>
    <row r="136" spans="10:33" x14ac:dyDescent="0.25">
      <c r="J136" t="str">
        <f>IF(ROWS(Analysis!$I$34:$I136)&lt;=$I$34,INDEX(Data!$D$2:$D$50000,_xlfn.AGGREGATE(15,3,(Data!$C$2:$C$50000=Analysis!$I$33)/(Data!$C$2:$C$50000=Analysis!$I$33)*(ROW(Data!$C$2:$C$50000)-ROW(Data!$C$1)),ROWS(Analysis!$I$34:$I136))),"")</f>
        <v/>
      </c>
      <c r="K136" s="68" t="str">
        <f t="array" ref="K136">IF(ISERROR(IF(INDEX($J$34:$J$155,MATCH(0,COUNTIF($K$33:K135,$J$34:$J$155),0))&lt;&gt;0,INDEX($J$34:$J$155,MATCH(0,COUNTIF($K$33:K135,$J$34:$J$155),0)),"")),"",(IF(INDEX($J$34:$J$155,MATCH(0,COUNTIF($K$33:K135,$J$34:$J$155),0))&lt;&gt;0,INDEX($J$34:$J$155,MATCH(0,COUNTIF($K$33:K135,$J$34:$J$155),0)),"")))</f>
        <v/>
      </c>
      <c r="L136" s="69" t="str">
        <f>IF(K136="","",SUMIFS(Data!$G:$G,Data!$D:$D,Analysis!$K136,Data!$E:$E,Analysis!L$32,Data!$A:$A,Analysis!$K$32))</f>
        <v/>
      </c>
      <c r="M136" s="70" t="str">
        <f>IF(K136="","",SUMIFS(Data!$H:$H,Data!$D:$D,Analysis!$K136,Data!$E:$E,Analysis!L$32,Data!$A:$A,Analysis!$K$32))</f>
        <v/>
      </c>
      <c r="N136" s="70" t="str">
        <f>IF(K136="","",SUMIFS(Data!$I:$I,Data!$D:$D,Analysis!$K136,Data!$E:$E,Analysis!L$32,Data!$A:$A,Analysis!$K$32))</f>
        <v/>
      </c>
      <c r="O136" s="69" t="str">
        <f>IF(K136="","",SUMIFS(Data!$G:$G,Data!$D:$D,Analysis!$K136,Data!$E:$E,Analysis!O$32,Data!$A:$A,Analysis!$K$32))</f>
        <v/>
      </c>
      <c r="P136" s="70" t="str">
        <f>IF(K136="","",SUMIFS(Data!$H:$H,Data!$D:$D,Analysis!$K136,Data!$E:$E,Analysis!O$32,Data!$A:$A,Analysis!$K$32))</f>
        <v/>
      </c>
      <c r="Q136" s="70" t="str">
        <f>IF(K136="","",SUMIFS(Data!$I:$I,Data!$D:$D,Analysis!$K136,Data!$E:$E,Analysis!O$32,Data!$A:$A,Analysis!$K$32))</f>
        <v/>
      </c>
      <c r="R136" s="69" t="str">
        <f>IF(K136="","",SUMIFS(Data!$G:$G,Data!$D:$D,Analysis!$K136,Data!$E:$E,Analysis!R$32,Data!$A:$A,Analysis!$K$32))</f>
        <v/>
      </c>
      <c r="S136" s="70" t="str">
        <f>IF(K136="","",SUMIFS(Data!$H:$H,Data!$D:$D,Analysis!$K136,Data!$E:$E,Analysis!R$32,Data!$A:$A,Analysis!$K$32))</f>
        <v/>
      </c>
      <c r="T136" s="70" t="str">
        <f>IF(K136="","",SUMIFS(Data!$I:$I,Data!$D:$D,Analysis!$K136,Data!$E:$E,Analysis!R$32,Data!$A:$A,Analysis!$K$32))</f>
        <v/>
      </c>
      <c r="U136" s="69" t="str">
        <f>IF(K136="","",SUMIFS(Data!$G:$G,Data!$D:$D,Analysis!$K136,Data!$E:$E,Analysis!U$32,Data!$A:$A,Analysis!$K$32))</f>
        <v/>
      </c>
      <c r="V136" s="70" t="str">
        <f>IF(K136="","",SUMIFS(Data!$H:$H,Data!$D:$D,Analysis!$K136,Data!$E:$E,Analysis!U$32,Data!$A:$A,Analysis!$K$32))</f>
        <v/>
      </c>
      <c r="W136" s="70" t="str">
        <f>IF(K136="","",SUMIFS(Data!$I:$I,Data!$D:$D,Analysis!$K136,Data!$E:$E,Analysis!U$32,Data!$A:$A,Analysis!$K$32))</f>
        <v/>
      </c>
      <c r="X136" s="69" t="str">
        <f>IF(K136="","",SUMIFS(Data!$G:$G,Data!$D:$D,Analysis!$K136,Data!$E:$E,Analysis!X$32,Data!$A:$A,Analysis!$K$32))</f>
        <v/>
      </c>
      <c r="Y136" s="70" t="str">
        <f>IF(K136="","",SUMIFS(Data!$H:$H,Data!$D:$D,Analysis!$K136,Data!$E:$E,Analysis!X$32,Data!$A:$A,Analysis!$K$32))</f>
        <v/>
      </c>
      <c r="Z136" s="70" t="str">
        <f>IF(K136="","",SUMIFS(Data!$I:$I,Data!$D:$D,Analysis!$K136,Data!$E:$E,Analysis!X$32,Data!$A:$A,Analysis!$K$32))</f>
        <v/>
      </c>
      <c r="AA136" s="69" t="str">
        <f>IF(K136="","",SUMIFS(Data!$G:$G,Data!$D:$D,Analysis!$K136,Data!$E:$E,Analysis!AA$32,Data!$A:$A,Analysis!$K$32))</f>
        <v/>
      </c>
      <c r="AB136" s="70" t="str">
        <f>IF(K136="","",SUMIFS(Data!$H:$H,Data!$D:$D,Analysis!$K136,Data!$E:$E,Analysis!AA$32,Data!$A:$A,Analysis!$K$32))</f>
        <v/>
      </c>
      <c r="AC136" s="71" t="str">
        <f>IF(K136="","",SUMIFS(Data!$I:$I,Data!$D:$D,Analysis!$K136,Data!$E:$E,Analysis!AA$32,Data!$A:$A,Analysis!$K$32))</f>
        <v/>
      </c>
      <c r="AD136" s="25" t="str">
        <f t="shared" si="12"/>
        <v/>
      </c>
      <c r="AE136" s="11" t="str">
        <f t="shared" si="13"/>
        <v/>
      </c>
      <c r="AF136" s="26" t="str">
        <f t="shared" si="14"/>
        <v/>
      </c>
      <c r="AG136" s="72" t="str">
        <f t="shared" si="15"/>
        <v/>
      </c>
    </row>
    <row r="137" spans="10:33" x14ac:dyDescent="0.25">
      <c r="J137" t="str">
        <f>IF(ROWS(Analysis!$I$34:$I137)&lt;=$I$34,INDEX(Data!$D$2:$D$50000,_xlfn.AGGREGATE(15,3,(Data!$C$2:$C$50000=Analysis!$I$33)/(Data!$C$2:$C$50000=Analysis!$I$33)*(ROW(Data!$C$2:$C$50000)-ROW(Data!$C$1)),ROWS(Analysis!$I$34:$I137))),"")</f>
        <v/>
      </c>
      <c r="K137" s="68" t="str">
        <f t="array" ref="K137">IF(ISERROR(IF(INDEX($J$34:$J$155,MATCH(0,COUNTIF($K$33:K136,$J$34:$J$155),0))&lt;&gt;0,INDEX($J$34:$J$155,MATCH(0,COUNTIF($K$33:K136,$J$34:$J$155),0)),"")),"",(IF(INDEX($J$34:$J$155,MATCH(0,COUNTIF($K$33:K136,$J$34:$J$155),0))&lt;&gt;0,INDEX($J$34:$J$155,MATCH(0,COUNTIF($K$33:K136,$J$34:$J$155),0)),"")))</f>
        <v/>
      </c>
      <c r="L137" s="69" t="str">
        <f>IF(K137="","",SUMIFS(Data!$G:$G,Data!$D:$D,Analysis!$K137,Data!$E:$E,Analysis!L$32,Data!$A:$A,Analysis!$K$32))</f>
        <v/>
      </c>
      <c r="M137" s="70" t="str">
        <f>IF(K137="","",SUMIFS(Data!$H:$H,Data!$D:$D,Analysis!$K137,Data!$E:$E,Analysis!L$32,Data!$A:$A,Analysis!$K$32))</f>
        <v/>
      </c>
      <c r="N137" s="70" t="str">
        <f>IF(K137="","",SUMIFS(Data!$I:$I,Data!$D:$D,Analysis!$K137,Data!$E:$E,Analysis!L$32,Data!$A:$A,Analysis!$K$32))</f>
        <v/>
      </c>
      <c r="O137" s="69" t="str">
        <f>IF(K137="","",SUMIFS(Data!$G:$G,Data!$D:$D,Analysis!$K137,Data!$E:$E,Analysis!O$32,Data!$A:$A,Analysis!$K$32))</f>
        <v/>
      </c>
      <c r="P137" s="70" t="str">
        <f>IF(K137="","",SUMIFS(Data!$H:$H,Data!$D:$D,Analysis!$K137,Data!$E:$E,Analysis!O$32,Data!$A:$A,Analysis!$K$32))</f>
        <v/>
      </c>
      <c r="Q137" s="70" t="str">
        <f>IF(K137="","",SUMIFS(Data!$I:$I,Data!$D:$D,Analysis!$K137,Data!$E:$E,Analysis!O$32,Data!$A:$A,Analysis!$K$32))</f>
        <v/>
      </c>
      <c r="R137" s="69" t="str">
        <f>IF(K137="","",SUMIFS(Data!$G:$G,Data!$D:$D,Analysis!$K137,Data!$E:$E,Analysis!R$32,Data!$A:$A,Analysis!$K$32))</f>
        <v/>
      </c>
      <c r="S137" s="70" t="str">
        <f>IF(K137="","",SUMIFS(Data!$H:$H,Data!$D:$D,Analysis!$K137,Data!$E:$E,Analysis!R$32,Data!$A:$A,Analysis!$K$32))</f>
        <v/>
      </c>
      <c r="T137" s="70" t="str">
        <f>IF(K137="","",SUMIFS(Data!$I:$I,Data!$D:$D,Analysis!$K137,Data!$E:$E,Analysis!R$32,Data!$A:$A,Analysis!$K$32))</f>
        <v/>
      </c>
      <c r="U137" s="69" t="str">
        <f>IF(K137="","",SUMIFS(Data!$G:$G,Data!$D:$D,Analysis!$K137,Data!$E:$E,Analysis!U$32,Data!$A:$A,Analysis!$K$32))</f>
        <v/>
      </c>
      <c r="V137" s="70" t="str">
        <f>IF(K137="","",SUMIFS(Data!$H:$H,Data!$D:$D,Analysis!$K137,Data!$E:$E,Analysis!U$32,Data!$A:$A,Analysis!$K$32))</f>
        <v/>
      </c>
      <c r="W137" s="70" t="str">
        <f>IF(K137="","",SUMIFS(Data!$I:$I,Data!$D:$D,Analysis!$K137,Data!$E:$E,Analysis!U$32,Data!$A:$A,Analysis!$K$32))</f>
        <v/>
      </c>
      <c r="X137" s="69" t="str">
        <f>IF(K137="","",SUMIFS(Data!$G:$G,Data!$D:$D,Analysis!$K137,Data!$E:$E,Analysis!X$32,Data!$A:$A,Analysis!$K$32))</f>
        <v/>
      </c>
      <c r="Y137" s="70" t="str">
        <f>IF(K137="","",SUMIFS(Data!$H:$H,Data!$D:$D,Analysis!$K137,Data!$E:$E,Analysis!X$32,Data!$A:$A,Analysis!$K$32))</f>
        <v/>
      </c>
      <c r="Z137" s="70" t="str">
        <f>IF(K137="","",SUMIFS(Data!$I:$I,Data!$D:$D,Analysis!$K137,Data!$E:$E,Analysis!X$32,Data!$A:$A,Analysis!$K$32))</f>
        <v/>
      </c>
      <c r="AA137" s="69" t="str">
        <f>IF(K137="","",SUMIFS(Data!$G:$G,Data!$D:$D,Analysis!$K137,Data!$E:$E,Analysis!AA$32,Data!$A:$A,Analysis!$K$32))</f>
        <v/>
      </c>
      <c r="AB137" s="70" t="str">
        <f>IF(K137="","",SUMIFS(Data!$H:$H,Data!$D:$D,Analysis!$K137,Data!$E:$E,Analysis!AA$32,Data!$A:$A,Analysis!$K$32))</f>
        <v/>
      </c>
      <c r="AC137" s="71" t="str">
        <f>IF(K137="","",SUMIFS(Data!$I:$I,Data!$D:$D,Analysis!$K137,Data!$E:$E,Analysis!AA$32,Data!$A:$A,Analysis!$K$32))</f>
        <v/>
      </c>
      <c r="AD137" s="25" t="str">
        <f t="shared" si="12"/>
        <v/>
      </c>
      <c r="AE137" s="11" t="str">
        <f t="shared" si="13"/>
        <v/>
      </c>
      <c r="AF137" s="26" t="str">
        <f t="shared" si="14"/>
        <v/>
      </c>
      <c r="AG137" s="72" t="str">
        <f t="shared" si="15"/>
        <v/>
      </c>
    </row>
    <row r="138" spans="10:33" x14ac:dyDescent="0.25">
      <c r="J138" t="str">
        <f>IF(ROWS(Analysis!$I$34:$I138)&lt;=$I$34,INDEX(Data!$D$2:$D$50000,_xlfn.AGGREGATE(15,3,(Data!$C$2:$C$50000=Analysis!$I$33)/(Data!$C$2:$C$50000=Analysis!$I$33)*(ROW(Data!$C$2:$C$50000)-ROW(Data!$C$1)),ROWS(Analysis!$I$34:$I138))),"")</f>
        <v/>
      </c>
      <c r="K138" s="68" t="str">
        <f t="array" ref="K138">IF(ISERROR(IF(INDEX($J$34:$J$155,MATCH(0,COUNTIF($K$33:K137,$J$34:$J$155),0))&lt;&gt;0,INDEX($J$34:$J$155,MATCH(0,COUNTIF($K$33:K137,$J$34:$J$155),0)),"")),"",(IF(INDEX($J$34:$J$155,MATCH(0,COUNTIF($K$33:K137,$J$34:$J$155),0))&lt;&gt;0,INDEX($J$34:$J$155,MATCH(0,COUNTIF($K$33:K137,$J$34:$J$155),0)),"")))</f>
        <v/>
      </c>
      <c r="L138" s="69" t="str">
        <f>IF(K138="","",SUMIFS(Data!$G:$G,Data!$D:$D,Analysis!$K138,Data!$E:$E,Analysis!L$32,Data!$A:$A,Analysis!$K$32))</f>
        <v/>
      </c>
      <c r="M138" s="70" t="str">
        <f>IF(K138="","",SUMIFS(Data!$H:$H,Data!$D:$D,Analysis!$K138,Data!$E:$E,Analysis!L$32,Data!$A:$A,Analysis!$K$32))</f>
        <v/>
      </c>
      <c r="N138" s="70" t="str">
        <f>IF(K138="","",SUMIFS(Data!$I:$I,Data!$D:$D,Analysis!$K138,Data!$E:$E,Analysis!L$32,Data!$A:$A,Analysis!$K$32))</f>
        <v/>
      </c>
      <c r="O138" s="69" t="str">
        <f>IF(K138="","",SUMIFS(Data!$G:$G,Data!$D:$D,Analysis!$K138,Data!$E:$E,Analysis!O$32,Data!$A:$A,Analysis!$K$32))</f>
        <v/>
      </c>
      <c r="P138" s="70" t="str">
        <f>IF(K138="","",SUMIFS(Data!$H:$H,Data!$D:$D,Analysis!$K138,Data!$E:$E,Analysis!O$32,Data!$A:$A,Analysis!$K$32))</f>
        <v/>
      </c>
      <c r="Q138" s="70" t="str">
        <f>IF(K138="","",SUMIFS(Data!$I:$I,Data!$D:$D,Analysis!$K138,Data!$E:$E,Analysis!O$32,Data!$A:$A,Analysis!$K$32))</f>
        <v/>
      </c>
      <c r="R138" s="69" t="str">
        <f>IF(K138="","",SUMIFS(Data!$G:$G,Data!$D:$D,Analysis!$K138,Data!$E:$E,Analysis!R$32,Data!$A:$A,Analysis!$K$32))</f>
        <v/>
      </c>
      <c r="S138" s="70" t="str">
        <f>IF(K138="","",SUMIFS(Data!$H:$H,Data!$D:$D,Analysis!$K138,Data!$E:$E,Analysis!R$32,Data!$A:$A,Analysis!$K$32))</f>
        <v/>
      </c>
      <c r="T138" s="70" t="str">
        <f>IF(K138="","",SUMIFS(Data!$I:$I,Data!$D:$D,Analysis!$K138,Data!$E:$E,Analysis!R$32,Data!$A:$A,Analysis!$K$32))</f>
        <v/>
      </c>
      <c r="U138" s="69" t="str">
        <f>IF(K138="","",SUMIFS(Data!$G:$G,Data!$D:$D,Analysis!$K138,Data!$E:$E,Analysis!U$32,Data!$A:$A,Analysis!$K$32))</f>
        <v/>
      </c>
      <c r="V138" s="70" t="str">
        <f>IF(K138="","",SUMIFS(Data!$H:$H,Data!$D:$D,Analysis!$K138,Data!$E:$E,Analysis!U$32,Data!$A:$A,Analysis!$K$32))</f>
        <v/>
      </c>
      <c r="W138" s="70" t="str">
        <f>IF(K138="","",SUMIFS(Data!$I:$I,Data!$D:$D,Analysis!$K138,Data!$E:$E,Analysis!U$32,Data!$A:$A,Analysis!$K$32))</f>
        <v/>
      </c>
      <c r="X138" s="69" t="str">
        <f>IF(K138="","",SUMIFS(Data!$G:$G,Data!$D:$D,Analysis!$K138,Data!$E:$E,Analysis!X$32,Data!$A:$A,Analysis!$K$32))</f>
        <v/>
      </c>
      <c r="Y138" s="70" t="str">
        <f>IF(K138="","",SUMIFS(Data!$H:$H,Data!$D:$D,Analysis!$K138,Data!$E:$E,Analysis!X$32,Data!$A:$A,Analysis!$K$32))</f>
        <v/>
      </c>
      <c r="Z138" s="70" t="str">
        <f>IF(K138="","",SUMIFS(Data!$I:$I,Data!$D:$D,Analysis!$K138,Data!$E:$E,Analysis!X$32,Data!$A:$A,Analysis!$K$32))</f>
        <v/>
      </c>
      <c r="AA138" s="69" t="str">
        <f>IF(K138="","",SUMIFS(Data!$G:$G,Data!$D:$D,Analysis!$K138,Data!$E:$E,Analysis!AA$32,Data!$A:$A,Analysis!$K$32))</f>
        <v/>
      </c>
      <c r="AB138" s="70" t="str">
        <f>IF(K138="","",SUMIFS(Data!$H:$H,Data!$D:$D,Analysis!$K138,Data!$E:$E,Analysis!AA$32,Data!$A:$A,Analysis!$K$32))</f>
        <v/>
      </c>
      <c r="AC138" s="71" t="str">
        <f>IF(K138="","",SUMIFS(Data!$I:$I,Data!$D:$D,Analysis!$K138,Data!$E:$E,Analysis!AA$32,Data!$A:$A,Analysis!$K$32))</f>
        <v/>
      </c>
      <c r="AD138" s="25" t="str">
        <f t="shared" si="12"/>
        <v/>
      </c>
      <c r="AE138" s="11" t="str">
        <f t="shared" si="13"/>
        <v/>
      </c>
      <c r="AF138" s="26" t="str">
        <f t="shared" si="14"/>
        <v/>
      </c>
      <c r="AG138" s="72" t="str">
        <f t="shared" si="15"/>
        <v/>
      </c>
    </row>
    <row r="139" spans="10:33" x14ac:dyDescent="0.25">
      <c r="J139" t="str">
        <f>IF(ROWS(Analysis!$I$34:$I139)&lt;=$I$34,INDEX(Data!$D$2:$D$50000,_xlfn.AGGREGATE(15,3,(Data!$C$2:$C$50000=Analysis!$I$33)/(Data!$C$2:$C$50000=Analysis!$I$33)*(ROW(Data!$C$2:$C$50000)-ROW(Data!$C$1)),ROWS(Analysis!$I$34:$I139))),"")</f>
        <v/>
      </c>
      <c r="K139" s="68" t="str">
        <f t="array" ref="K139">IF(ISERROR(IF(INDEX($J$34:$J$155,MATCH(0,COUNTIF($K$33:K138,$J$34:$J$155),0))&lt;&gt;0,INDEX($J$34:$J$155,MATCH(0,COUNTIF($K$33:K138,$J$34:$J$155),0)),"")),"",(IF(INDEX($J$34:$J$155,MATCH(0,COUNTIF($K$33:K138,$J$34:$J$155),0))&lt;&gt;0,INDEX($J$34:$J$155,MATCH(0,COUNTIF($K$33:K138,$J$34:$J$155),0)),"")))</f>
        <v/>
      </c>
      <c r="L139" s="69" t="str">
        <f>IF(K139="","",SUMIFS(Data!$G:$G,Data!$D:$D,Analysis!$K139,Data!$E:$E,Analysis!L$32,Data!$A:$A,Analysis!$K$32))</f>
        <v/>
      </c>
      <c r="M139" s="70" t="str">
        <f>IF(K139="","",SUMIFS(Data!$H:$H,Data!$D:$D,Analysis!$K139,Data!$E:$E,Analysis!L$32,Data!$A:$A,Analysis!$K$32))</f>
        <v/>
      </c>
      <c r="N139" s="70" t="str">
        <f>IF(K139="","",SUMIFS(Data!$I:$I,Data!$D:$D,Analysis!$K139,Data!$E:$E,Analysis!L$32,Data!$A:$A,Analysis!$K$32))</f>
        <v/>
      </c>
      <c r="O139" s="69" t="str">
        <f>IF(K139="","",SUMIFS(Data!$G:$G,Data!$D:$D,Analysis!$K139,Data!$E:$E,Analysis!O$32,Data!$A:$A,Analysis!$K$32))</f>
        <v/>
      </c>
      <c r="P139" s="70" t="str">
        <f>IF(K139="","",SUMIFS(Data!$H:$H,Data!$D:$D,Analysis!$K139,Data!$E:$E,Analysis!O$32,Data!$A:$A,Analysis!$K$32))</f>
        <v/>
      </c>
      <c r="Q139" s="70" t="str">
        <f>IF(K139="","",SUMIFS(Data!$I:$I,Data!$D:$D,Analysis!$K139,Data!$E:$E,Analysis!O$32,Data!$A:$A,Analysis!$K$32))</f>
        <v/>
      </c>
      <c r="R139" s="69" t="str">
        <f>IF(K139="","",SUMIFS(Data!$G:$G,Data!$D:$D,Analysis!$K139,Data!$E:$E,Analysis!R$32,Data!$A:$A,Analysis!$K$32))</f>
        <v/>
      </c>
      <c r="S139" s="70" t="str">
        <f>IF(K139="","",SUMIFS(Data!$H:$H,Data!$D:$D,Analysis!$K139,Data!$E:$E,Analysis!R$32,Data!$A:$A,Analysis!$K$32))</f>
        <v/>
      </c>
      <c r="T139" s="70" t="str">
        <f>IF(K139="","",SUMIFS(Data!$I:$I,Data!$D:$D,Analysis!$K139,Data!$E:$E,Analysis!R$32,Data!$A:$A,Analysis!$K$32))</f>
        <v/>
      </c>
      <c r="U139" s="69" t="str">
        <f>IF(K139="","",SUMIFS(Data!$G:$G,Data!$D:$D,Analysis!$K139,Data!$E:$E,Analysis!U$32,Data!$A:$A,Analysis!$K$32))</f>
        <v/>
      </c>
      <c r="V139" s="70" t="str">
        <f>IF(K139="","",SUMIFS(Data!$H:$H,Data!$D:$D,Analysis!$K139,Data!$E:$E,Analysis!U$32,Data!$A:$A,Analysis!$K$32))</f>
        <v/>
      </c>
      <c r="W139" s="70" t="str">
        <f>IF(K139="","",SUMIFS(Data!$I:$I,Data!$D:$D,Analysis!$K139,Data!$E:$E,Analysis!U$32,Data!$A:$A,Analysis!$K$32))</f>
        <v/>
      </c>
      <c r="X139" s="69" t="str">
        <f>IF(K139="","",SUMIFS(Data!$G:$G,Data!$D:$D,Analysis!$K139,Data!$E:$E,Analysis!X$32,Data!$A:$A,Analysis!$K$32))</f>
        <v/>
      </c>
      <c r="Y139" s="70" t="str">
        <f>IF(K139="","",SUMIFS(Data!$H:$H,Data!$D:$D,Analysis!$K139,Data!$E:$E,Analysis!X$32,Data!$A:$A,Analysis!$K$32))</f>
        <v/>
      </c>
      <c r="Z139" s="70" t="str">
        <f>IF(K139="","",SUMIFS(Data!$I:$I,Data!$D:$D,Analysis!$K139,Data!$E:$E,Analysis!X$32,Data!$A:$A,Analysis!$K$32))</f>
        <v/>
      </c>
      <c r="AA139" s="69" t="str">
        <f>IF(K139="","",SUMIFS(Data!$G:$G,Data!$D:$D,Analysis!$K139,Data!$E:$E,Analysis!AA$32,Data!$A:$A,Analysis!$K$32))</f>
        <v/>
      </c>
      <c r="AB139" s="70" t="str">
        <f>IF(K139="","",SUMIFS(Data!$H:$H,Data!$D:$D,Analysis!$K139,Data!$E:$E,Analysis!AA$32,Data!$A:$A,Analysis!$K$32))</f>
        <v/>
      </c>
      <c r="AC139" s="71" t="str">
        <f>IF(K139="","",SUMIFS(Data!$I:$I,Data!$D:$D,Analysis!$K139,Data!$E:$E,Analysis!AA$32,Data!$A:$A,Analysis!$K$32))</f>
        <v/>
      </c>
      <c r="AD139" s="25" t="str">
        <f t="shared" si="12"/>
        <v/>
      </c>
      <c r="AE139" s="11" t="str">
        <f t="shared" si="13"/>
        <v/>
      </c>
      <c r="AF139" s="26" t="str">
        <f t="shared" si="14"/>
        <v/>
      </c>
      <c r="AG139" s="72" t="str">
        <f t="shared" si="15"/>
        <v/>
      </c>
    </row>
    <row r="140" spans="10:33" x14ac:dyDescent="0.25">
      <c r="J140" t="str">
        <f>IF(ROWS(Analysis!$I$34:$I140)&lt;=$I$34,INDEX(Data!$D$2:$D$50000,_xlfn.AGGREGATE(15,3,(Data!$C$2:$C$50000=Analysis!$I$33)/(Data!$C$2:$C$50000=Analysis!$I$33)*(ROW(Data!$C$2:$C$50000)-ROW(Data!$C$1)),ROWS(Analysis!$I$34:$I140))),"")</f>
        <v/>
      </c>
      <c r="K140" s="68" t="str">
        <f t="array" ref="K140">IF(ISERROR(IF(INDEX($J$34:$J$155,MATCH(0,COUNTIF($K$33:K139,$J$34:$J$155),0))&lt;&gt;0,INDEX($J$34:$J$155,MATCH(0,COUNTIF($K$33:K139,$J$34:$J$155),0)),"")),"",(IF(INDEX($J$34:$J$155,MATCH(0,COUNTIF($K$33:K139,$J$34:$J$155),0))&lt;&gt;0,INDEX($J$34:$J$155,MATCH(0,COUNTIF($K$33:K139,$J$34:$J$155),0)),"")))</f>
        <v/>
      </c>
      <c r="L140" s="69" t="str">
        <f>IF(K140="","",SUMIFS(Data!$G:$G,Data!$D:$D,Analysis!$K140,Data!$E:$E,Analysis!L$32,Data!$A:$A,Analysis!$K$32))</f>
        <v/>
      </c>
      <c r="M140" s="70" t="str">
        <f>IF(K140="","",SUMIFS(Data!$H:$H,Data!$D:$D,Analysis!$K140,Data!$E:$E,Analysis!L$32,Data!$A:$A,Analysis!$K$32))</f>
        <v/>
      </c>
      <c r="N140" s="70" t="str">
        <f>IF(K140="","",SUMIFS(Data!$I:$I,Data!$D:$D,Analysis!$K140,Data!$E:$E,Analysis!L$32,Data!$A:$A,Analysis!$K$32))</f>
        <v/>
      </c>
      <c r="O140" s="69" t="str">
        <f>IF(K140="","",SUMIFS(Data!$G:$G,Data!$D:$D,Analysis!$K140,Data!$E:$E,Analysis!O$32,Data!$A:$A,Analysis!$K$32))</f>
        <v/>
      </c>
      <c r="P140" s="70" t="str">
        <f>IF(K140="","",SUMIFS(Data!$H:$H,Data!$D:$D,Analysis!$K140,Data!$E:$E,Analysis!O$32,Data!$A:$A,Analysis!$K$32))</f>
        <v/>
      </c>
      <c r="Q140" s="70" t="str">
        <f>IF(K140="","",SUMIFS(Data!$I:$I,Data!$D:$D,Analysis!$K140,Data!$E:$E,Analysis!O$32,Data!$A:$A,Analysis!$K$32))</f>
        <v/>
      </c>
      <c r="R140" s="69" t="str">
        <f>IF(K140="","",SUMIFS(Data!$G:$G,Data!$D:$D,Analysis!$K140,Data!$E:$E,Analysis!R$32,Data!$A:$A,Analysis!$K$32))</f>
        <v/>
      </c>
      <c r="S140" s="70" t="str">
        <f>IF(K140="","",SUMIFS(Data!$H:$H,Data!$D:$D,Analysis!$K140,Data!$E:$E,Analysis!R$32,Data!$A:$A,Analysis!$K$32))</f>
        <v/>
      </c>
      <c r="T140" s="70" t="str">
        <f>IF(K140="","",SUMIFS(Data!$I:$I,Data!$D:$D,Analysis!$K140,Data!$E:$E,Analysis!R$32,Data!$A:$A,Analysis!$K$32))</f>
        <v/>
      </c>
      <c r="U140" s="69" t="str">
        <f>IF(K140="","",SUMIFS(Data!$G:$G,Data!$D:$D,Analysis!$K140,Data!$E:$E,Analysis!U$32,Data!$A:$A,Analysis!$K$32))</f>
        <v/>
      </c>
      <c r="V140" s="70" t="str">
        <f>IF(K140="","",SUMIFS(Data!$H:$H,Data!$D:$D,Analysis!$K140,Data!$E:$E,Analysis!U$32,Data!$A:$A,Analysis!$K$32))</f>
        <v/>
      </c>
      <c r="W140" s="70" t="str">
        <f>IF(K140="","",SUMIFS(Data!$I:$I,Data!$D:$D,Analysis!$K140,Data!$E:$E,Analysis!U$32,Data!$A:$A,Analysis!$K$32))</f>
        <v/>
      </c>
      <c r="X140" s="69" t="str">
        <f>IF(K140="","",SUMIFS(Data!$G:$G,Data!$D:$D,Analysis!$K140,Data!$E:$E,Analysis!X$32,Data!$A:$A,Analysis!$K$32))</f>
        <v/>
      </c>
      <c r="Y140" s="70" t="str">
        <f>IF(K140="","",SUMIFS(Data!$H:$H,Data!$D:$D,Analysis!$K140,Data!$E:$E,Analysis!X$32,Data!$A:$A,Analysis!$K$32))</f>
        <v/>
      </c>
      <c r="Z140" s="70" t="str">
        <f>IF(K140="","",SUMIFS(Data!$I:$I,Data!$D:$D,Analysis!$K140,Data!$E:$E,Analysis!X$32,Data!$A:$A,Analysis!$K$32))</f>
        <v/>
      </c>
      <c r="AA140" s="69" t="str">
        <f>IF(K140="","",SUMIFS(Data!$G:$G,Data!$D:$D,Analysis!$K140,Data!$E:$E,Analysis!AA$32,Data!$A:$A,Analysis!$K$32))</f>
        <v/>
      </c>
      <c r="AB140" s="70" t="str">
        <f>IF(K140="","",SUMIFS(Data!$H:$H,Data!$D:$D,Analysis!$K140,Data!$E:$E,Analysis!AA$32,Data!$A:$A,Analysis!$K$32))</f>
        <v/>
      </c>
      <c r="AC140" s="71" t="str">
        <f>IF(K140="","",SUMIFS(Data!$I:$I,Data!$D:$D,Analysis!$K140,Data!$E:$E,Analysis!AA$32,Data!$A:$A,Analysis!$K$32))</f>
        <v/>
      </c>
      <c r="AD140" s="25" t="str">
        <f t="shared" si="12"/>
        <v/>
      </c>
      <c r="AE140" s="11" t="str">
        <f t="shared" si="13"/>
        <v/>
      </c>
      <c r="AF140" s="26" t="str">
        <f t="shared" si="14"/>
        <v/>
      </c>
      <c r="AG140" s="72" t="str">
        <f t="shared" si="15"/>
        <v/>
      </c>
    </row>
    <row r="141" spans="10:33" x14ac:dyDescent="0.25">
      <c r="J141" t="str">
        <f>IF(ROWS(Analysis!$I$34:$I141)&lt;=$I$34,INDEX(Data!$D$2:$D$50000,_xlfn.AGGREGATE(15,3,(Data!$C$2:$C$50000=Analysis!$I$33)/(Data!$C$2:$C$50000=Analysis!$I$33)*(ROW(Data!$C$2:$C$50000)-ROW(Data!$C$1)),ROWS(Analysis!$I$34:$I141))),"")</f>
        <v/>
      </c>
      <c r="K141" s="68" t="str">
        <f t="array" ref="K141">IF(ISERROR(IF(INDEX($J$34:$J$155,MATCH(0,COUNTIF($K$33:K140,$J$34:$J$155),0))&lt;&gt;0,INDEX($J$34:$J$155,MATCH(0,COUNTIF($K$33:K140,$J$34:$J$155),0)),"")),"",(IF(INDEX($J$34:$J$155,MATCH(0,COUNTIF($K$33:K140,$J$34:$J$155),0))&lt;&gt;0,INDEX($J$34:$J$155,MATCH(0,COUNTIF($K$33:K140,$J$34:$J$155),0)),"")))</f>
        <v/>
      </c>
      <c r="L141" s="69" t="str">
        <f>IF(K141="","",SUMIFS(Data!$G:$G,Data!$D:$D,Analysis!$K141,Data!$E:$E,Analysis!L$32,Data!$A:$A,Analysis!$K$32))</f>
        <v/>
      </c>
      <c r="M141" s="70" t="str">
        <f>IF(K141="","",SUMIFS(Data!$H:$H,Data!$D:$D,Analysis!$K141,Data!$E:$E,Analysis!L$32,Data!$A:$A,Analysis!$K$32))</f>
        <v/>
      </c>
      <c r="N141" s="70" t="str">
        <f>IF(K141="","",SUMIFS(Data!$I:$I,Data!$D:$D,Analysis!$K141,Data!$E:$E,Analysis!L$32,Data!$A:$A,Analysis!$K$32))</f>
        <v/>
      </c>
      <c r="O141" s="69" t="str">
        <f>IF(K141="","",SUMIFS(Data!$G:$G,Data!$D:$D,Analysis!$K141,Data!$E:$E,Analysis!O$32,Data!$A:$A,Analysis!$K$32))</f>
        <v/>
      </c>
      <c r="P141" s="70" t="str">
        <f>IF(K141="","",SUMIFS(Data!$H:$H,Data!$D:$D,Analysis!$K141,Data!$E:$E,Analysis!O$32,Data!$A:$A,Analysis!$K$32))</f>
        <v/>
      </c>
      <c r="Q141" s="70" t="str">
        <f>IF(K141="","",SUMIFS(Data!$I:$I,Data!$D:$D,Analysis!$K141,Data!$E:$E,Analysis!O$32,Data!$A:$A,Analysis!$K$32))</f>
        <v/>
      </c>
      <c r="R141" s="69" t="str">
        <f>IF(K141="","",SUMIFS(Data!$G:$G,Data!$D:$D,Analysis!$K141,Data!$E:$E,Analysis!R$32,Data!$A:$A,Analysis!$K$32))</f>
        <v/>
      </c>
      <c r="S141" s="70" t="str">
        <f>IF(K141="","",SUMIFS(Data!$H:$H,Data!$D:$D,Analysis!$K141,Data!$E:$E,Analysis!R$32,Data!$A:$A,Analysis!$K$32))</f>
        <v/>
      </c>
      <c r="T141" s="70" t="str">
        <f>IF(K141="","",SUMIFS(Data!$I:$I,Data!$D:$D,Analysis!$K141,Data!$E:$E,Analysis!R$32,Data!$A:$A,Analysis!$K$32))</f>
        <v/>
      </c>
      <c r="U141" s="69" t="str">
        <f>IF(K141="","",SUMIFS(Data!$G:$G,Data!$D:$D,Analysis!$K141,Data!$E:$E,Analysis!U$32,Data!$A:$A,Analysis!$K$32))</f>
        <v/>
      </c>
      <c r="V141" s="70" t="str">
        <f>IF(K141="","",SUMIFS(Data!$H:$H,Data!$D:$D,Analysis!$K141,Data!$E:$E,Analysis!U$32,Data!$A:$A,Analysis!$K$32))</f>
        <v/>
      </c>
      <c r="W141" s="70" t="str">
        <f>IF(K141="","",SUMIFS(Data!$I:$I,Data!$D:$D,Analysis!$K141,Data!$E:$E,Analysis!U$32,Data!$A:$A,Analysis!$K$32))</f>
        <v/>
      </c>
      <c r="X141" s="69" t="str">
        <f>IF(K141="","",SUMIFS(Data!$G:$G,Data!$D:$D,Analysis!$K141,Data!$E:$E,Analysis!X$32,Data!$A:$A,Analysis!$K$32))</f>
        <v/>
      </c>
      <c r="Y141" s="70" t="str">
        <f>IF(K141="","",SUMIFS(Data!$H:$H,Data!$D:$D,Analysis!$K141,Data!$E:$E,Analysis!X$32,Data!$A:$A,Analysis!$K$32))</f>
        <v/>
      </c>
      <c r="Z141" s="70" t="str">
        <f>IF(K141="","",SUMIFS(Data!$I:$I,Data!$D:$D,Analysis!$K141,Data!$E:$E,Analysis!X$32,Data!$A:$A,Analysis!$K$32))</f>
        <v/>
      </c>
      <c r="AA141" s="69" t="str">
        <f>IF(K141="","",SUMIFS(Data!$G:$G,Data!$D:$D,Analysis!$K141,Data!$E:$E,Analysis!AA$32,Data!$A:$A,Analysis!$K$32))</f>
        <v/>
      </c>
      <c r="AB141" s="70" t="str">
        <f>IF(K141="","",SUMIFS(Data!$H:$H,Data!$D:$D,Analysis!$K141,Data!$E:$E,Analysis!AA$32,Data!$A:$A,Analysis!$K$32))</f>
        <v/>
      </c>
      <c r="AC141" s="71" t="str">
        <f>IF(K141="","",SUMIFS(Data!$I:$I,Data!$D:$D,Analysis!$K141,Data!$E:$E,Analysis!AA$32,Data!$A:$A,Analysis!$K$32))</f>
        <v/>
      </c>
      <c r="AD141" s="25" t="str">
        <f t="shared" si="12"/>
        <v/>
      </c>
      <c r="AE141" s="11" t="str">
        <f t="shared" si="13"/>
        <v/>
      </c>
      <c r="AF141" s="26" t="str">
        <f t="shared" si="14"/>
        <v/>
      </c>
      <c r="AG141" s="72" t="str">
        <f t="shared" si="15"/>
        <v/>
      </c>
    </row>
    <row r="142" spans="10:33" x14ac:dyDescent="0.25">
      <c r="J142" t="str">
        <f>IF(ROWS(Analysis!$I$34:$I142)&lt;=$I$34,INDEX(Data!$D$2:$D$50000,_xlfn.AGGREGATE(15,3,(Data!$C$2:$C$50000=Analysis!$I$33)/(Data!$C$2:$C$50000=Analysis!$I$33)*(ROW(Data!$C$2:$C$50000)-ROW(Data!$C$1)),ROWS(Analysis!$I$34:$I142))),"")</f>
        <v/>
      </c>
      <c r="K142" s="68" t="str">
        <f t="array" ref="K142">IF(ISERROR(IF(INDEX($J$34:$J$155,MATCH(0,COUNTIF($K$33:K141,$J$34:$J$155),0))&lt;&gt;0,INDEX($J$34:$J$155,MATCH(0,COUNTIF($K$33:K141,$J$34:$J$155),0)),"")),"",(IF(INDEX($J$34:$J$155,MATCH(0,COUNTIF($K$33:K141,$J$34:$J$155),0))&lt;&gt;0,INDEX($J$34:$J$155,MATCH(0,COUNTIF($K$33:K141,$J$34:$J$155),0)),"")))</f>
        <v/>
      </c>
      <c r="L142" s="69" t="str">
        <f>IF(K142="","",SUMIFS(Data!$G:$G,Data!$D:$D,Analysis!$K142,Data!$E:$E,Analysis!L$32,Data!$A:$A,Analysis!$K$32))</f>
        <v/>
      </c>
      <c r="M142" s="70" t="str">
        <f>IF(K142="","",SUMIFS(Data!$H:$H,Data!$D:$D,Analysis!$K142,Data!$E:$E,Analysis!L$32,Data!$A:$A,Analysis!$K$32))</f>
        <v/>
      </c>
      <c r="N142" s="70" t="str">
        <f>IF(K142="","",SUMIFS(Data!$I:$I,Data!$D:$D,Analysis!$K142,Data!$E:$E,Analysis!L$32,Data!$A:$A,Analysis!$K$32))</f>
        <v/>
      </c>
      <c r="O142" s="69" t="str">
        <f>IF(K142="","",SUMIFS(Data!$G:$G,Data!$D:$D,Analysis!$K142,Data!$E:$E,Analysis!O$32,Data!$A:$A,Analysis!$K$32))</f>
        <v/>
      </c>
      <c r="P142" s="70" t="str">
        <f>IF(K142="","",SUMIFS(Data!$H:$H,Data!$D:$D,Analysis!$K142,Data!$E:$E,Analysis!O$32,Data!$A:$A,Analysis!$K$32))</f>
        <v/>
      </c>
      <c r="Q142" s="70" t="str">
        <f>IF(K142="","",SUMIFS(Data!$I:$I,Data!$D:$D,Analysis!$K142,Data!$E:$E,Analysis!O$32,Data!$A:$A,Analysis!$K$32))</f>
        <v/>
      </c>
      <c r="R142" s="69" t="str">
        <f>IF(K142="","",SUMIFS(Data!$G:$G,Data!$D:$D,Analysis!$K142,Data!$E:$E,Analysis!R$32,Data!$A:$A,Analysis!$K$32))</f>
        <v/>
      </c>
      <c r="S142" s="70" t="str">
        <f>IF(K142="","",SUMIFS(Data!$H:$H,Data!$D:$D,Analysis!$K142,Data!$E:$E,Analysis!R$32,Data!$A:$A,Analysis!$K$32))</f>
        <v/>
      </c>
      <c r="T142" s="70" t="str">
        <f>IF(K142="","",SUMIFS(Data!$I:$I,Data!$D:$D,Analysis!$K142,Data!$E:$E,Analysis!R$32,Data!$A:$A,Analysis!$K$32))</f>
        <v/>
      </c>
      <c r="U142" s="69" t="str">
        <f>IF(K142="","",SUMIFS(Data!$G:$G,Data!$D:$D,Analysis!$K142,Data!$E:$E,Analysis!U$32,Data!$A:$A,Analysis!$K$32))</f>
        <v/>
      </c>
      <c r="V142" s="70" t="str">
        <f>IF(K142="","",SUMIFS(Data!$H:$H,Data!$D:$D,Analysis!$K142,Data!$E:$E,Analysis!U$32,Data!$A:$A,Analysis!$K$32))</f>
        <v/>
      </c>
      <c r="W142" s="70" t="str">
        <f>IF(K142="","",SUMIFS(Data!$I:$I,Data!$D:$D,Analysis!$K142,Data!$E:$E,Analysis!U$32,Data!$A:$A,Analysis!$K$32))</f>
        <v/>
      </c>
      <c r="X142" s="69" t="str">
        <f>IF(K142="","",SUMIFS(Data!$G:$G,Data!$D:$D,Analysis!$K142,Data!$E:$E,Analysis!X$32,Data!$A:$A,Analysis!$K$32))</f>
        <v/>
      </c>
      <c r="Y142" s="70" t="str">
        <f>IF(K142="","",SUMIFS(Data!$H:$H,Data!$D:$D,Analysis!$K142,Data!$E:$E,Analysis!X$32,Data!$A:$A,Analysis!$K$32))</f>
        <v/>
      </c>
      <c r="Z142" s="70" t="str">
        <f>IF(K142="","",SUMIFS(Data!$I:$I,Data!$D:$D,Analysis!$K142,Data!$E:$E,Analysis!X$32,Data!$A:$A,Analysis!$K$32))</f>
        <v/>
      </c>
      <c r="AA142" s="69" t="str">
        <f>IF(K142="","",SUMIFS(Data!$G:$G,Data!$D:$D,Analysis!$K142,Data!$E:$E,Analysis!AA$32,Data!$A:$A,Analysis!$K$32))</f>
        <v/>
      </c>
      <c r="AB142" s="70" t="str">
        <f>IF(K142="","",SUMIFS(Data!$H:$H,Data!$D:$D,Analysis!$K142,Data!$E:$E,Analysis!AA$32,Data!$A:$A,Analysis!$K$32))</f>
        <v/>
      </c>
      <c r="AC142" s="71" t="str">
        <f>IF(K142="","",SUMIFS(Data!$I:$I,Data!$D:$D,Analysis!$K142,Data!$E:$E,Analysis!AA$32,Data!$A:$A,Analysis!$K$32))</f>
        <v/>
      </c>
      <c r="AD142" s="25" t="str">
        <f t="shared" si="12"/>
        <v/>
      </c>
      <c r="AE142" s="11" t="str">
        <f t="shared" si="13"/>
        <v/>
      </c>
      <c r="AF142" s="26" t="str">
        <f t="shared" si="14"/>
        <v/>
      </c>
      <c r="AG142" s="72" t="str">
        <f t="shared" si="15"/>
        <v/>
      </c>
    </row>
    <row r="143" spans="10:33" x14ac:dyDescent="0.25">
      <c r="J143" t="str">
        <f>IF(ROWS(Analysis!$I$34:$I143)&lt;=$I$34,INDEX(Data!$D$2:$D$50000,_xlfn.AGGREGATE(15,3,(Data!$C$2:$C$50000=Analysis!$I$33)/(Data!$C$2:$C$50000=Analysis!$I$33)*(ROW(Data!$C$2:$C$50000)-ROW(Data!$C$1)),ROWS(Analysis!$I$34:$I143))),"")</f>
        <v/>
      </c>
      <c r="K143" s="68" t="str">
        <f t="array" ref="K143">IF(ISERROR(IF(INDEX($J$34:$J$155,MATCH(0,COUNTIF($K$33:K142,$J$34:$J$155),0))&lt;&gt;0,INDEX($J$34:$J$155,MATCH(0,COUNTIF($K$33:K142,$J$34:$J$155),0)),"")),"",(IF(INDEX($J$34:$J$155,MATCH(0,COUNTIF($K$33:K142,$J$34:$J$155),0))&lt;&gt;0,INDEX($J$34:$J$155,MATCH(0,COUNTIF($K$33:K142,$J$34:$J$155),0)),"")))</f>
        <v/>
      </c>
      <c r="L143" s="69" t="str">
        <f>IF(K143="","",SUMIFS(Data!$G:$G,Data!$D:$D,Analysis!$K143,Data!$E:$E,Analysis!L$32,Data!$A:$A,Analysis!$K$32))</f>
        <v/>
      </c>
      <c r="M143" s="70" t="str">
        <f>IF(K143="","",SUMIFS(Data!$H:$H,Data!$D:$D,Analysis!$K143,Data!$E:$E,Analysis!L$32,Data!$A:$A,Analysis!$K$32))</f>
        <v/>
      </c>
      <c r="N143" s="70" t="str">
        <f>IF(K143="","",SUMIFS(Data!$I:$I,Data!$D:$D,Analysis!$K143,Data!$E:$E,Analysis!L$32,Data!$A:$A,Analysis!$K$32))</f>
        <v/>
      </c>
      <c r="O143" s="69" t="str">
        <f>IF(K143="","",SUMIFS(Data!$G:$G,Data!$D:$D,Analysis!$K143,Data!$E:$E,Analysis!O$32,Data!$A:$A,Analysis!$K$32))</f>
        <v/>
      </c>
      <c r="P143" s="70" t="str">
        <f>IF(K143="","",SUMIFS(Data!$H:$H,Data!$D:$D,Analysis!$K143,Data!$E:$E,Analysis!O$32,Data!$A:$A,Analysis!$K$32))</f>
        <v/>
      </c>
      <c r="Q143" s="70" t="str">
        <f>IF(K143="","",SUMIFS(Data!$I:$I,Data!$D:$D,Analysis!$K143,Data!$E:$E,Analysis!O$32,Data!$A:$A,Analysis!$K$32))</f>
        <v/>
      </c>
      <c r="R143" s="69" t="str">
        <f>IF(K143="","",SUMIFS(Data!$G:$G,Data!$D:$D,Analysis!$K143,Data!$E:$E,Analysis!R$32,Data!$A:$A,Analysis!$K$32))</f>
        <v/>
      </c>
      <c r="S143" s="70" t="str">
        <f>IF(K143="","",SUMIFS(Data!$H:$H,Data!$D:$D,Analysis!$K143,Data!$E:$E,Analysis!R$32,Data!$A:$A,Analysis!$K$32))</f>
        <v/>
      </c>
      <c r="T143" s="70" t="str">
        <f>IF(K143="","",SUMIFS(Data!$I:$I,Data!$D:$D,Analysis!$K143,Data!$E:$E,Analysis!R$32,Data!$A:$A,Analysis!$K$32))</f>
        <v/>
      </c>
      <c r="U143" s="69" t="str">
        <f>IF(K143="","",SUMIFS(Data!$G:$G,Data!$D:$D,Analysis!$K143,Data!$E:$E,Analysis!U$32,Data!$A:$A,Analysis!$K$32))</f>
        <v/>
      </c>
      <c r="V143" s="70" t="str">
        <f>IF(K143="","",SUMIFS(Data!$H:$H,Data!$D:$D,Analysis!$K143,Data!$E:$E,Analysis!U$32,Data!$A:$A,Analysis!$K$32))</f>
        <v/>
      </c>
      <c r="W143" s="70" t="str">
        <f>IF(K143="","",SUMIFS(Data!$I:$I,Data!$D:$D,Analysis!$K143,Data!$E:$E,Analysis!U$32,Data!$A:$A,Analysis!$K$32))</f>
        <v/>
      </c>
      <c r="X143" s="69" t="str">
        <f>IF(K143="","",SUMIFS(Data!$G:$G,Data!$D:$D,Analysis!$K143,Data!$E:$E,Analysis!X$32,Data!$A:$A,Analysis!$K$32))</f>
        <v/>
      </c>
      <c r="Y143" s="70" t="str">
        <f>IF(K143="","",SUMIFS(Data!$H:$H,Data!$D:$D,Analysis!$K143,Data!$E:$E,Analysis!X$32,Data!$A:$A,Analysis!$K$32))</f>
        <v/>
      </c>
      <c r="Z143" s="70" t="str">
        <f>IF(K143="","",SUMIFS(Data!$I:$I,Data!$D:$D,Analysis!$K143,Data!$E:$E,Analysis!X$32,Data!$A:$A,Analysis!$K$32))</f>
        <v/>
      </c>
      <c r="AA143" s="69" t="str">
        <f>IF(K143="","",SUMIFS(Data!$G:$G,Data!$D:$D,Analysis!$K143,Data!$E:$E,Analysis!AA$32,Data!$A:$A,Analysis!$K$32))</f>
        <v/>
      </c>
      <c r="AB143" s="70" t="str">
        <f>IF(K143="","",SUMIFS(Data!$H:$H,Data!$D:$D,Analysis!$K143,Data!$E:$E,Analysis!AA$32,Data!$A:$A,Analysis!$K$32))</f>
        <v/>
      </c>
      <c r="AC143" s="71" t="str">
        <f>IF(K143="","",SUMIFS(Data!$I:$I,Data!$D:$D,Analysis!$K143,Data!$E:$E,Analysis!AA$32,Data!$A:$A,Analysis!$K$32))</f>
        <v/>
      </c>
      <c r="AD143" s="25" t="str">
        <f t="shared" si="12"/>
        <v/>
      </c>
      <c r="AE143" s="11" t="str">
        <f t="shared" si="13"/>
        <v/>
      </c>
      <c r="AF143" s="26" t="str">
        <f t="shared" si="14"/>
        <v/>
      </c>
      <c r="AG143" s="72" t="str">
        <f t="shared" si="15"/>
        <v/>
      </c>
    </row>
    <row r="144" spans="10:33" x14ac:dyDescent="0.25">
      <c r="J144" t="str">
        <f>IF(ROWS(Analysis!$I$34:$I144)&lt;=$I$34,INDEX(Data!$D$2:$D$50000,_xlfn.AGGREGATE(15,3,(Data!$C$2:$C$50000=Analysis!$I$33)/(Data!$C$2:$C$50000=Analysis!$I$33)*(ROW(Data!$C$2:$C$50000)-ROW(Data!$C$1)),ROWS(Analysis!$I$34:$I144))),"")</f>
        <v/>
      </c>
      <c r="K144" s="68" t="str">
        <f t="array" ref="K144">IF(ISERROR(IF(INDEX($J$34:$J$155,MATCH(0,COUNTIF($K$33:K143,$J$34:$J$155),0))&lt;&gt;0,INDEX($J$34:$J$155,MATCH(0,COUNTIF($K$33:K143,$J$34:$J$155),0)),"")),"",(IF(INDEX($J$34:$J$155,MATCH(0,COUNTIF($K$33:K143,$J$34:$J$155),0))&lt;&gt;0,INDEX($J$34:$J$155,MATCH(0,COUNTIF($K$33:K143,$J$34:$J$155),0)),"")))</f>
        <v/>
      </c>
      <c r="L144" s="69" t="str">
        <f>IF(K144="","",SUMIFS(Data!$G:$G,Data!$D:$D,Analysis!$K144,Data!$E:$E,Analysis!L$32,Data!$A:$A,Analysis!$K$32))</f>
        <v/>
      </c>
      <c r="M144" s="70" t="str">
        <f>IF(K144="","",SUMIFS(Data!$H:$H,Data!$D:$D,Analysis!$K144,Data!$E:$E,Analysis!L$32,Data!$A:$A,Analysis!$K$32))</f>
        <v/>
      </c>
      <c r="N144" s="70" t="str">
        <f>IF(K144="","",SUMIFS(Data!$I:$I,Data!$D:$D,Analysis!$K144,Data!$E:$E,Analysis!L$32,Data!$A:$A,Analysis!$K$32))</f>
        <v/>
      </c>
      <c r="O144" s="69" t="str">
        <f>IF(K144="","",SUMIFS(Data!$G:$G,Data!$D:$D,Analysis!$K144,Data!$E:$E,Analysis!O$32,Data!$A:$A,Analysis!$K$32))</f>
        <v/>
      </c>
      <c r="P144" s="70" t="str">
        <f>IF(K144="","",SUMIFS(Data!$H:$H,Data!$D:$D,Analysis!$K144,Data!$E:$E,Analysis!O$32,Data!$A:$A,Analysis!$K$32))</f>
        <v/>
      </c>
      <c r="Q144" s="70" t="str">
        <f>IF(K144="","",SUMIFS(Data!$I:$I,Data!$D:$D,Analysis!$K144,Data!$E:$E,Analysis!O$32,Data!$A:$A,Analysis!$K$32))</f>
        <v/>
      </c>
      <c r="R144" s="69" t="str">
        <f>IF(K144="","",SUMIFS(Data!$G:$G,Data!$D:$D,Analysis!$K144,Data!$E:$E,Analysis!R$32,Data!$A:$A,Analysis!$K$32))</f>
        <v/>
      </c>
      <c r="S144" s="70" t="str">
        <f>IF(K144="","",SUMIFS(Data!$H:$H,Data!$D:$D,Analysis!$K144,Data!$E:$E,Analysis!R$32,Data!$A:$A,Analysis!$K$32))</f>
        <v/>
      </c>
      <c r="T144" s="70" t="str">
        <f>IF(K144="","",SUMIFS(Data!$I:$I,Data!$D:$D,Analysis!$K144,Data!$E:$E,Analysis!R$32,Data!$A:$A,Analysis!$K$32))</f>
        <v/>
      </c>
      <c r="U144" s="69" t="str">
        <f>IF(K144="","",SUMIFS(Data!$G:$G,Data!$D:$D,Analysis!$K144,Data!$E:$E,Analysis!U$32,Data!$A:$A,Analysis!$K$32))</f>
        <v/>
      </c>
      <c r="V144" s="70" t="str">
        <f>IF(K144="","",SUMIFS(Data!$H:$H,Data!$D:$D,Analysis!$K144,Data!$E:$E,Analysis!U$32,Data!$A:$A,Analysis!$K$32))</f>
        <v/>
      </c>
      <c r="W144" s="70" t="str">
        <f>IF(K144="","",SUMIFS(Data!$I:$I,Data!$D:$D,Analysis!$K144,Data!$E:$E,Analysis!U$32,Data!$A:$A,Analysis!$K$32))</f>
        <v/>
      </c>
      <c r="X144" s="69" t="str">
        <f>IF(K144="","",SUMIFS(Data!$G:$G,Data!$D:$D,Analysis!$K144,Data!$E:$E,Analysis!X$32,Data!$A:$A,Analysis!$K$32))</f>
        <v/>
      </c>
      <c r="Y144" s="70" t="str">
        <f>IF(K144="","",SUMIFS(Data!$H:$H,Data!$D:$D,Analysis!$K144,Data!$E:$E,Analysis!X$32,Data!$A:$A,Analysis!$K$32))</f>
        <v/>
      </c>
      <c r="Z144" s="70" t="str">
        <f>IF(K144="","",SUMIFS(Data!$I:$I,Data!$D:$D,Analysis!$K144,Data!$E:$E,Analysis!X$32,Data!$A:$A,Analysis!$K$32))</f>
        <v/>
      </c>
      <c r="AA144" s="69" t="str">
        <f>IF(K144="","",SUMIFS(Data!$G:$G,Data!$D:$D,Analysis!$K144,Data!$E:$E,Analysis!AA$32,Data!$A:$A,Analysis!$K$32))</f>
        <v/>
      </c>
      <c r="AB144" s="70" t="str">
        <f>IF(K144="","",SUMIFS(Data!$H:$H,Data!$D:$D,Analysis!$K144,Data!$E:$E,Analysis!AA$32,Data!$A:$A,Analysis!$K$32))</f>
        <v/>
      </c>
      <c r="AC144" s="71" t="str">
        <f>IF(K144="","",SUMIFS(Data!$I:$I,Data!$D:$D,Analysis!$K144,Data!$E:$E,Analysis!AA$32,Data!$A:$A,Analysis!$K$32))</f>
        <v/>
      </c>
      <c r="AD144" s="25" t="str">
        <f t="shared" si="12"/>
        <v/>
      </c>
      <c r="AE144" s="11" t="str">
        <f t="shared" si="13"/>
        <v/>
      </c>
      <c r="AF144" s="26" t="str">
        <f t="shared" si="14"/>
        <v/>
      </c>
      <c r="AG144" s="72" t="str">
        <f t="shared" si="15"/>
        <v/>
      </c>
    </row>
    <row r="145" spans="10:33" x14ac:dyDescent="0.25">
      <c r="J145" t="str">
        <f>IF(ROWS(Analysis!$I$34:$I145)&lt;=$I$34,INDEX(Data!$D$2:$D$50000,_xlfn.AGGREGATE(15,3,(Data!$C$2:$C$50000=Analysis!$I$33)/(Data!$C$2:$C$50000=Analysis!$I$33)*(ROW(Data!$C$2:$C$50000)-ROW(Data!$C$1)),ROWS(Analysis!$I$34:$I145))),"")</f>
        <v/>
      </c>
      <c r="K145" s="68" t="str">
        <f t="array" ref="K145">IF(ISERROR(IF(INDEX($J$34:$J$155,MATCH(0,COUNTIF($K$33:K144,$J$34:$J$155),0))&lt;&gt;0,INDEX($J$34:$J$155,MATCH(0,COUNTIF($K$33:K144,$J$34:$J$155),0)),"")),"",(IF(INDEX($J$34:$J$155,MATCH(0,COUNTIF($K$33:K144,$J$34:$J$155),0))&lt;&gt;0,INDEX($J$34:$J$155,MATCH(0,COUNTIF($K$33:K144,$J$34:$J$155),0)),"")))</f>
        <v/>
      </c>
      <c r="L145" s="69" t="str">
        <f>IF(K145="","",SUMIFS(Data!$G:$G,Data!$D:$D,Analysis!$K145,Data!$E:$E,Analysis!L$32,Data!$A:$A,Analysis!$K$32))</f>
        <v/>
      </c>
      <c r="M145" s="70" t="str">
        <f>IF(K145="","",SUMIFS(Data!$H:$H,Data!$D:$D,Analysis!$K145,Data!$E:$E,Analysis!L$32,Data!$A:$A,Analysis!$K$32))</f>
        <v/>
      </c>
      <c r="N145" s="70" t="str">
        <f>IF(K145="","",SUMIFS(Data!$I:$I,Data!$D:$D,Analysis!$K145,Data!$E:$E,Analysis!L$32,Data!$A:$A,Analysis!$K$32))</f>
        <v/>
      </c>
      <c r="O145" s="69" t="str">
        <f>IF(K145="","",SUMIFS(Data!$G:$G,Data!$D:$D,Analysis!$K145,Data!$E:$E,Analysis!O$32,Data!$A:$A,Analysis!$K$32))</f>
        <v/>
      </c>
      <c r="P145" s="70" t="str">
        <f>IF(K145="","",SUMIFS(Data!$H:$H,Data!$D:$D,Analysis!$K145,Data!$E:$E,Analysis!O$32,Data!$A:$A,Analysis!$K$32))</f>
        <v/>
      </c>
      <c r="Q145" s="70" t="str">
        <f>IF(K145="","",SUMIFS(Data!$I:$I,Data!$D:$D,Analysis!$K145,Data!$E:$E,Analysis!O$32,Data!$A:$A,Analysis!$K$32))</f>
        <v/>
      </c>
      <c r="R145" s="69" t="str">
        <f>IF(K145="","",SUMIFS(Data!$G:$G,Data!$D:$D,Analysis!$K145,Data!$E:$E,Analysis!R$32,Data!$A:$A,Analysis!$K$32))</f>
        <v/>
      </c>
      <c r="S145" s="70" t="str">
        <f>IF(K145="","",SUMIFS(Data!$H:$H,Data!$D:$D,Analysis!$K145,Data!$E:$E,Analysis!R$32,Data!$A:$A,Analysis!$K$32))</f>
        <v/>
      </c>
      <c r="T145" s="70" t="str">
        <f>IF(K145="","",SUMIFS(Data!$I:$I,Data!$D:$D,Analysis!$K145,Data!$E:$E,Analysis!R$32,Data!$A:$A,Analysis!$K$32))</f>
        <v/>
      </c>
      <c r="U145" s="69" t="str">
        <f>IF(K145="","",SUMIFS(Data!$G:$G,Data!$D:$D,Analysis!$K145,Data!$E:$E,Analysis!U$32,Data!$A:$A,Analysis!$K$32))</f>
        <v/>
      </c>
      <c r="V145" s="70" t="str">
        <f>IF(K145="","",SUMIFS(Data!$H:$H,Data!$D:$D,Analysis!$K145,Data!$E:$E,Analysis!U$32,Data!$A:$A,Analysis!$K$32))</f>
        <v/>
      </c>
      <c r="W145" s="70" t="str">
        <f>IF(K145="","",SUMIFS(Data!$I:$I,Data!$D:$D,Analysis!$K145,Data!$E:$E,Analysis!U$32,Data!$A:$A,Analysis!$K$32))</f>
        <v/>
      </c>
      <c r="X145" s="69" t="str">
        <f>IF(K145="","",SUMIFS(Data!$G:$G,Data!$D:$D,Analysis!$K145,Data!$E:$E,Analysis!X$32,Data!$A:$A,Analysis!$K$32))</f>
        <v/>
      </c>
      <c r="Y145" s="70" t="str">
        <f>IF(K145="","",SUMIFS(Data!$H:$H,Data!$D:$D,Analysis!$K145,Data!$E:$E,Analysis!X$32,Data!$A:$A,Analysis!$K$32))</f>
        <v/>
      </c>
      <c r="Z145" s="70" t="str">
        <f>IF(K145="","",SUMIFS(Data!$I:$I,Data!$D:$D,Analysis!$K145,Data!$E:$E,Analysis!X$32,Data!$A:$A,Analysis!$K$32))</f>
        <v/>
      </c>
      <c r="AA145" s="69" t="str">
        <f>IF(K145="","",SUMIFS(Data!$G:$G,Data!$D:$D,Analysis!$K145,Data!$E:$E,Analysis!AA$32,Data!$A:$A,Analysis!$K$32))</f>
        <v/>
      </c>
      <c r="AB145" s="70" t="str">
        <f>IF(K145="","",SUMIFS(Data!$H:$H,Data!$D:$D,Analysis!$K145,Data!$E:$E,Analysis!AA$32,Data!$A:$A,Analysis!$K$32))</f>
        <v/>
      </c>
      <c r="AC145" s="71" t="str">
        <f>IF(K145="","",SUMIFS(Data!$I:$I,Data!$D:$D,Analysis!$K145,Data!$E:$E,Analysis!AA$32,Data!$A:$A,Analysis!$K$32))</f>
        <v/>
      </c>
      <c r="AD145" s="25" t="str">
        <f t="shared" si="12"/>
        <v/>
      </c>
      <c r="AE145" s="11" t="str">
        <f t="shared" si="13"/>
        <v/>
      </c>
      <c r="AF145" s="26" t="str">
        <f t="shared" si="14"/>
        <v/>
      </c>
      <c r="AG145" s="72" t="str">
        <f t="shared" si="15"/>
        <v/>
      </c>
    </row>
    <row r="146" spans="10:33" x14ac:dyDescent="0.25">
      <c r="J146" t="str">
        <f>IF(ROWS(Analysis!$I$34:$I146)&lt;=$I$34,INDEX(Data!$D$2:$D$50000,_xlfn.AGGREGATE(15,3,(Data!$C$2:$C$50000=Analysis!$I$33)/(Data!$C$2:$C$50000=Analysis!$I$33)*(ROW(Data!$C$2:$C$50000)-ROW(Data!$C$1)),ROWS(Analysis!$I$34:$I146))),"")</f>
        <v/>
      </c>
      <c r="K146" s="68" t="str">
        <f t="array" ref="K146">IF(ISERROR(IF(INDEX($J$34:$J$155,MATCH(0,COUNTIF($K$33:K145,$J$34:$J$155),0))&lt;&gt;0,INDEX($J$34:$J$155,MATCH(0,COUNTIF($K$33:K145,$J$34:$J$155),0)),"")),"",(IF(INDEX($J$34:$J$155,MATCH(0,COUNTIF($K$33:K145,$J$34:$J$155),0))&lt;&gt;0,INDEX($J$34:$J$155,MATCH(0,COUNTIF($K$33:K145,$J$34:$J$155),0)),"")))</f>
        <v/>
      </c>
      <c r="L146" s="69" t="str">
        <f>IF(K146="","",SUMIFS(Data!$G:$G,Data!$D:$D,Analysis!$K146,Data!$E:$E,Analysis!L$32,Data!$A:$A,Analysis!$K$32))</f>
        <v/>
      </c>
      <c r="M146" s="70" t="str">
        <f>IF(K146="","",SUMIFS(Data!$H:$H,Data!$D:$D,Analysis!$K146,Data!$E:$E,Analysis!L$32,Data!$A:$A,Analysis!$K$32))</f>
        <v/>
      </c>
      <c r="N146" s="70" t="str">
        <f>IF(K146="","",SUMIFS(Data!$I:$I,Data!$D:$D,Analysis!$K146,Data!$E:$E,Analysis!L$32,Data!$A:$A,Analysis!$K$32))</f>
        <v/>
      </c>
      <c r="O146" s="69" t="str">
        <f>IF(K146="","",SUMIFS(Data!$G:$G,Data!$D:$D,Analysis!$K146,Data!$E:$E,Analysis!O$32,Data!$A:$A,Analysis!$K$32))</f>
        <v/>
      </c>
      <c r="P146" s="70" t="str">
        <f>IF(K146="","",SUMIFS(Data!$H:$H,Data!$D:$D,Analysis!$K146,Data!$E:$E,Analysis!O$32,Data!$A:$A,Analysis!$K$32))</f>
        <v/>
      </c>
      <c r="Q146" s="70" t="str">
        <f>IF(K146="","",SUMIFS(Data!$I:$I,Data!$D:$D,Analysis!$K146,Data!$E:$E,Analysis!O$32,Data!$A:$A,Analysis!$K$32))</f>
        <v/>
      </c>
      <c r="R146" s="69" t="str">
        <f>IF(K146="","",SUMIFS(Data!$G:$G,Data!$D:$D,Analysis!$K146,Data!$E:$E,Analysis!R$32,Data!$A:$A,Analysis!$K$32))</f>
        <v/>
      </c>
      <c r="S146" s="70" t="str">
        <f>IF(K146="","",SUMIFS(Data!$H:$H,Data!$D:$D,Analysis!$K146,Data!$E:$E,Analysis!R$32,Data!$A:$A,Analysis!$K$32))</f>
        <v/>
      </c>
      <c r="T146" s="70" t="str">
        <f>IF(K146="","",SUMIFS(Data!$I:$I,Data!$D:$D,Analysis!$K146,Data!$E:$E,Analysis!R$32,Data!$A:$A,Analysis!$K$32))</f>
        <v/>
      </c>
      <c r="U146" s="69" t="str">
        <f>IF(K146="","",SUMIFS(Data!$G:$G,Data!$D:$D,Analysis!$K146,Data!$E:$E,Analysis!U$32,Data!$A:$A,Analysis!$K$32))</f>
        <v/>
      </c>
      <c r="V146" s="70" t="str">
        <f>IF(K146="","",SUMIFS(Data!$H:$H,Data!$D:$D,Analysis!$K146,Data!$E:$E,Analysis!U$32,Data!$A:$A,Analysis!$K$32))</f>
        <v/>
      </c>
      <c r="W146" s="70" t="str">
        <f>IF(K146="","",SUMIFS(Data!$I:$I,Data!$D:$D,Analysis!$K146,Data!$E:$E,Analysis!U$32,Data!$A:$A,Analysis!$K$32))</f>
        <v/>
      </c>
      <c r="X146" s="69" t="str">
        <f>IF(K146="","",SUMIFS(Data!$G:$G,Data!$D:$D,Analysis!$K146,Data!$E:$E,Analysis!X$32,Data!$A:$A,Analysis!$K$32))</f>
        <v/>
      </c>
      <c r="Y146" s="70" t="str">
        <f>IF(K146="","",SUMIFS(Data!$H:$H,Data!$D:$D,Analysis!$K146,Data!$E:$E,Analysis!X$32,Data!$A:$A,Analysis!$K$32))</f>
        <v/>
      </c>
      <c r="Z146" s="70" t="str">
        <f>IF(K146="","",SUMIFS(Data!$I:$I,Data!$D:$D,Analysis!$K146,Data!$E:$E,Analysis!X$32,Data!$A:$A,Analysis!$K$32))</f>
        <v/>
      </c>
      <c r="AA146" s="69" t="str">
        <f>IF(K146="","",SUMIFS(Data!$G:$G,Data!$D:$D,Analysis!$K146,Data!$E:$E,Analysis!AA$32,Data!$A:$A,Analysis!$K$32))</f>
        <v/>
      </c>
      <c r="AB146" s="70" t="str">
        <f>IF(K146="","",SUMIFS(Data!$H:$H,Data!$D:$D,Analysis!$K146,Data!$E:$E,Analysis!AA$32,Data!$A:$A,Analysis!$K$32))</f>
        <v/>
      </c>
      <c r="AC146" s="71" t="str">
        <f>IF(K146="","",SUMIFS(Data!$I:$I,Data!$D:$D,Analysis!$K146,Data!$E:$E,Analysis!AA$32,Data!$A:$A,Analysis!$K$32))</f>
        <v/>
      </c>
      <c r="AD146" s="25" t="str">
        <f t="shared" si="12"/>
        <v/>
      </c>
      <c r="AE146" s="11" t="str">
        <f t="shared" si="13"/>
        <v/>
      </c>
      <c r="AF146" s="26" t="str">
        <f t="shared" si="14"/>
        <v/>
      </c>
      <c r="AG146" s="72" t="str">
        <f t="shared" si="15"/>
        <v/>
      </c>
    </row>
    <row r="147" spans="10:33" x14ac:dyDescent="0.25">
      <c r="J147" t="str">
        <f>IF(ROWS(Analysis!$I$34:$I147)&lt;=$I$34,INDEX(Data!$D$2:$D$50000,_xlfn.AGGREGATE(15,3,(Data!$C$2:$C$50000=Analysis!$I$33)/(Data!$C$2:$C$50000=Analysis!$I$33)*(ROW(Data!$C$2:$C$50000)-ROW(Data!$C$1)),ROWS(Analysis!$I$34:$I147))),"")</f>
        <v/>
      </c>
      <c r="K147" s="68" t="str">
        <f t="array" ref="K147">IF(ISERROR(IF(INDEX($J$34:$J$155,MATCH(0,COUNTIF($K$33:K146,$J$34:$J$155),0))&lt;&gt;0,INDEX($J$34:$J$155,MATCH(0,COUNTIF($K$33:K146,$J$34:$J$155),0)),"")),"",(IF(INDEX($J$34:$J$155,MATCH(0,COUNTIF($K$33:K146,$J$34:$J$155),0))&lt;&gt;0,INDEX($J$34:$J$155,MATCH(0,COUNTIF($K$33:K146,$J$34:$J$155),0)),"")))</f>
        <v/>
      </c>
      <c r="L147" s="69" t="str">
        <f>IF(K147="","",SUMIFS(Data!$G:$G,Data!$D:$D,Analysis!$K147,Data!$E:$E,Analysis!L$32,Data!$A:$A,Analysis!$K$32))</f>
        <v/>
      </c>
      <c r="M147" s="70" t="str">
        <f>IF(K147="","",SUMIFS(Data!$H:$H,Data!$D:$D,Analysis!$K147,Data!$E:$E,Analysis!L$32,Data!$A:$A,Analysis!$K$32))</f>
        <v/>
      </c>
      <c r="N147" s="70" t="str">
        <f>IF(K147="","",SUMIFS(Data!$I:$I,Data!$D:$D,Analysis!$K147,Data!$E:$E,Analysis!L$32,Data!$A:$A,Analysis!$K$32))</f>
        <v/>
      </c>
      <c r="O147" s="69" t="str">
        <f>IF(K147="","",SUMIFS(Data!$G:$G,Data!$D:$D,Analysis!$K147,Data!$E:$E,Analysis!O$32,Data!$A:$A,Analysis!$K$32))</f>
        <v/>
      </c>
      <c r="P147" s="70" t="str">
        <f>IF(K147="","",SUMIFS(Data!$H:$H,Data!$D:$D,Analysis!$K147,Data!$E:$E,Analysis!O$32,Data!$A:$A,Analysis!$K$32))</f>
        <v/>
      </c>
      <c r="Q147" s="70" t="str">
        <f>IF(K147="","",SUMIFS(Data!$I:$I,Data!$D:$D,Analysis!$K147,Data!$E:$E,Analysis!O$32,Data!$A:$A,Analysis!$K$32))</f>
        <v/>
      </c>
      <c r="R147" s="69" t="str">
        <f>IF(K147="","",SUMIFS(Data!$G:$G,Data!$D:$D,Analysis!$K147,Data!$E:$E,Analysis!R$32,Data!$A:$A,Analysis!$K$32))</f>
        <v/>
      </c>
      <c r="S147" s="70" t="str">
        <f>IF(K147="","",SUMIFS(Data!$H:$H,Data!$D:$D,Analysis!$K147,Data!$E:$E,Analysis!R$32,Data!$A:$A,Analysis!$K$32))</f>
        <v/>
      </c>
      <c r="T147" s="70" t="str">
        <f>IF(K147="","",SUMIFS(Data!$I:$I,Data!$D:$D,Analysis!$K147,Data!$E:$E,Analysis!R$32,Data!$A:$A,Analysis!$K$32))</f>
        <v/>
      </c>
      <c r="U147" s="69" t="str">
        <f>IF(K147="","",SUMIFS(Data!$G:$G,Data!$D:$D,Analysis!$K147,Data!$E:$E,Analysis!U$32,Data!$A:$A,Analysis!$K$32))</f>
        <v/>
      </c>
      <c r="V147" s="70" t="str">
        <f>IF(K147="","",SUMIFS(Data!$H:$H,Data!$D:$D,Analysis!$K147,Data!$E:$E,Analysis!U$32,Data!$A:$A,Analysis!$K$32))</f>
        <v/>
      </c>
      <c r="W147" s="70" t="str">
        <f>IF(K147="","",SUMIFS(Data!$I:$I,Data!$D:$D,Analysis!$K147,Data!$E:$E,Analysis!U$32,Data!$A:$A,Analysis!$K$32))</f>
        <v/>
      </c>
      <c r="X147" s="69" t="str">
        <f>IF(K147="","",SUMIFS(Data!$G:$G,Data!$D:$D,Analysis!$K147,Data!$E:$E,Analysis!X$32,Data!$A:$A,Analysis!$K$32))</f>
        <v/>
      </c>
      <c r="Y147" s="70" t="str">
        <f>IF(K147="","",SUMIFS(Data!$H:$H,Data!$D:$D,Analysis!$K147,Data!$E:$E,Analysis!X$32,Data!$A:$A,Analysis!$K$32))</f>
        <v/>
      </c>
      <c r="Z147" s="70" t="str">
        <f>IF(K147="","",SUMIFS(Data!$I:$I,Data!$D:$D,Analysis!$K147,Data!$E:$E,Analysis!X$32,Data!$A:$A,Analysis!$K$32))</f>
        <v/>
      </c>
      <c r="AA147" s="69" t="str">
        <f>IF(K147="","",SUMIFS(Data!$G:$G,Data!$D:$D,Analysis!$K147,Data!$E:$E,Analysis!AA$32,Data!$A:$A,Analysis!$K$32))</f>
        <v/>
      </c>
      <c r="AB147" s="70" t="str">
        <f>IF(K147="","",SUMIFS(Data!$H:$H,Data!$D:$D,Analysis!$K147,Data!$E:$E,Analysis!AA$32,Data!$A:$A,Analysis!$K$32))</f>
        <v/>
      </c>
      <c r="AC147" s="71" t="str">
        <f>IF(K147="","",SUMIFS(Data!$I:$I,Data!$D:$D,Analysis!$K147,Data!$E:$E,Analysis!AA$32,Data!$A:$A,Analysis!$K$32))</f>
        <v/>
      </c>
      <c r="AD147" s="25" t="str">
        <f t="shared" si="12"/>
        <v/>
      </c>
      <c r="AE147" s="11" t="str">
        <f t="shared" si="13"/>
        <v/>
      </c>
      <c r="AF147" s="26" t="str">
        <f t="shared" si="14"/>
        <v/>
      </c>
      <c r="AG147" s="72" t="str">
        <f t="shared" si="15"/>
        <v/>
      </c>
    </row>
    <row r="148" spans="10:33" x14ac:dyDescent="0.25">
      <c r="J148" t="str">
        <f>IF(ROWS(Analysis!$I$34:$I148)&lt;=$I$34,INDEX(Data!$D$2:$D$50000,_xlfn.AGGREGATE(15,3,(Data!$C$2:$C$50000=Analysis!$I$33)/(Data!$C$2:$C$50000=Analysis!$I$33)*(ROW(Data!$C$2:$C$50000)-ROW(Data!$C$1)),ROWS(Analysis!$I$34:$I148))),"")</f>
        <v/>
      </c>
      <c r="K148" s="68" t="str">
        <f t="array" ref="K148">IF(ISERROR(IF(INDEX($J$34:$J$155,MATCH(0,COUNTIF($K$33:K147,$J$34:$J$155),0))&lt;&gt;0,INDEX($J$34:$J$155,MATCH(0,COUNTIF($K$33:K147,$J$34:$J$155),0)),"")),"",(IF(INDEX($J$34:$J$155,MATCH(0,COUNTIF($K$33:K147,$J$34:$J$155),0))&lt;&gt;0,INDEX($J$34:$J$155,MATCH(0,COUNTIF($K$33:K147,$J$34:$J$155),0)),"")))</f>
        <v/>
      </c>
      <c r="L148" s="69" t="str">
        <f>IF(K148="","",SUMIFS(Data!$G:$G,Data!$D:$D,Analysis!$K148,Data!$E:$E,Analysis!L$32,Data!$A:$A,Analysis!$K$32))</f>
        <v/>
      </c>
      <c r="M148" s="70" t="str">
        <f>IF(K148="","",SUMIFS(Data!$H:$H,Data!$D:$D,Analysis!$K148,Data!$E:$E,Analysis!L$32,Data!$A:$A,Analysis!$K$32))</f>
        <v/>
      </c>
      <c r="N148" s="70" t="str">
        <f>IF(K148="","",SUMIFS(Data!$I:$I,Data!$D:$D,Analysis!$K148,Data!$E:$E,Analysis!L$32,Data!$A:$A,Analysis!$K$32))</f>
        <v/>
      </c>
      <c r="O148" s="69" t="str">
        <f>IF(K148="","",SUMIFS(Data!$G:$G,Data!$D:$D,Analysis!$K148,Data!$E:$E,Analysis!O$32,Data!$A:$A,Analysis!$K$32))</f>
        <v/>
      </c>
      <c r="P148" s="70" t="str">
        <f>IF(K148="","",SUMIFS(Data!$H:$H,Data!$D:$D,Analysis!$K148,Data!$E:$E,Analysis!O$32,Data!$A:$A,Analysis!$K$32))</f>
        <v/>
      </c>
      <c r="Q148" s="70" t="str">
        <f>IF(K148="","",SUMIFS(Data!$I:$I,Data!$D:$D,Analysis!$K148,Data!$E:$E,Analysis!O$32,Data!$A:$A,Analysis!$K$32))</f>
        <v/>
      </c>
      <c r="R148" s="69" t="str">
        <f>IF(K148="","",SUMIFS(Data!$G:$G,Data!$D:$D,Analysis!$K148,Data!$E:$E,Analysis!R$32,Data!$A:$A,Analysis!$K$32))</f>
        <v/>
      </c>
      <c r="S148" s="70" t="str">
        <f>IF(K148="","",SUMIFS(Data!$H:$H,Data!$D:$D,Analysis!$K148,Data!$E:$E,Analysis!R$32,Data!$A:$A,Analysis!$K$32))</f>
        <v/>
      </c>
      <c r="T148" s="70" t="str">
        <f>IF(K148="","",SUMIFS(Data!$I:$I,Data!$D:$D,Analysis!$K148,Data!$E:$E,Analysis!R$32,Data!$A:$A,Analysis!$K$32))</f>
        <v/>
      </c>
      <c r="U148" s="69" t="str">
        <f>IF(K148="","",SUMIFS(Data!$G:$G,Data!$D:$D,Analysis!$K148,Data!$E:$E,Analysis!U$32,Data!$A:$A,Analysis!$K$32))</f>
        <v/>
      </c>
      <c r="V148" s="70" t="str">
        <f>IF(K148="","",SUMIFS(Data!$H:$H,Data!$D:$D,Analysis!$K148,Data!$E:$E,Analysis!U$32,Data!$A:$A,Analysis!$K$32))</f>
        <v/>
      </c>
      <c r="W148" s="70" t="str">
        <f>IF(K148="","",SUMIFS(Data!$I:$I,Data!$D:$D,Analysis!$K148,Data!$E:$E,Analysis!U$32,Data!$A:$A,Analysis!$K$32))</f>
        <v/>
      </c>
      <c r="X148" s="69" t="str">
        <f>IF(K148="","",SUMIFS(Data!$G:$G,Data!$D:$D,Analysis!$K148,Data!$E:$E,Analysis!X$32,Data!$A:$A,Analysis!$K$32))</f>
        <v/>
      </c>
      <c r="Y148" s="70" t="str">
        <f>IF(K148="","",SUMIFS(Data!$H:$H,Data!$D:$D,Analysis!$K148,Data!$E:$E,Analysis!X$32,Data!$A:$A,Analysis!$K$32))</f>
        <v/>
      </c>
      <c r="Z148" s="70" t="str">
        <f>IF(K148="","",SUMIFS(Data!$I:$I,Data!$D:$D,Analysis!$K148,Data!$E:$E,Analysis!X$32,Data!$A:$A,Analysis!$K$32))</f>
        <v/>
      </c>
      <c r="AA148" s="69" t="str">
        <f>IF(K148="","",SUMIFS(Data!$G:$G,Data!$D:$D,Analysis!$K148,Data!$E:$E,Analysis!AA$32,Data!$A:$A,Analysis!$K$32))</f>
        <v/>
      </c>
      <c r="AB148" s="70" t="str">
        <f>IF(K148="","",SUMIFS(Data!$H:$H,Data!$D:$D,Analysis!$K148,Data!$E:$E,Analysis!AA$32,Data!$A:$A,Analysis!$K$32))</f>
        <v/>
      </c>
      <c r="AC148" s="71" t="str">
        <f>IF(K148="","",SUMIFS(Data!$I:$I,Data!$D:$D,Analysis!$K148,Data!$E:$E,Analysis!AA$32,Data!$A:$A,Analysis!$K$32))</f>
        <v/>
      </c>
      <c r="AD148" s="25" t="str">
        <f t="shared" si="12"/>
        <v/>
      </c>
      <c r="AE148" s="11" t="str">
        <f t="shared" si="13"/>
        <v/>
      </c>
      <c r="AF148" s="26" t="str">
        <f t="shared" si="14"/>
        <v/>
      </c>
      <c r="AG148" s="72" t="str">
        <f t="shared" si="15"/>
        <v/>
      </c>
    </row>
    <row r="149" spans="10:33" x14ac:dyDescent="0.25">
      <c r="J149" t="str">
        <f>IF(ROWS(Analysis!$I$34:$I149)&lt;=$I$34,INDEX(Data!$D$2:$D$50000,_xlfn.AGGREGATE(15,3,(Data!$C$2:$C$50000=Analysis!$I$33)/(Data!$C$2:$C$50000=Analysis!$I$33)*(ROW(Data!$C$2:$C$50000)-ROW(Data!$C$1)),ROWS(Analysis!$I$34:$I149))),"")</f>
        <v/>
      </c>
      <c r="K149" s="68" t="str">
        <f t="array" ref="K149">IF(ISERROR(IF(INDEX($J$34:$J$155,MATCH(0,COUNTIF($K$33:K148,$J$34:$J$155),0))&lt;&gt;0,INDEX($J$34:$J$155,MATCH(0,COUNTIF($K$33:K148,$J$34:$J$155),0)),"")),"",(IF(INDEX($J$34:$J$155,MATCH(0,COUNTIF($K$33:K148,$J$34:$J$155),0))&lt;&gt;0,INDEX($J$34:$J$155,MATCH(0,COUNTIF($K$33:K148,$J$34:$J$155),0)),"")))</f>
        <v/>
      </c>
      <c r="L149" s="69" t="str">
        <f>IF(K149="","",SUMIFS(Data!$G:$G,Data!$D:$D,Analysis!$K149,Data!$E:$E,Analysis!L$32,Data!$A:$A,Analysis!$K$32))</f>
        <v/>
      </c>
      <c r="M149" s="70" t="str">
        <f>IF(K149="","",SUMIFS(Data!$H:$H,Data!$D:$D,Analysis!$K149,Data!$E:$E,Analysis!L$32,Data!$A:$A,Analysis!$K$32))</f>
        <v/>
      </c>
      <c r="N149" s="70" t="str">
        <f>IF(K149="","",SUMIFS(Data!$I:$I,Data!$D:$D,Analysis!$K149,Data!$E:$E,Analysis!L$32,Data!$A:$A,Analysis!$K$32))</f>
        <v/>
      </c>
      <c r="O149" s="69" t="str">
        <f>IF(K149="","",SUMIFS(Data!$G:$G,Data!$D:$D,Analysis!$K149,Data!$E:$E,Analysis!O$32,Data!$A:$A,Analysis!$K$32))</f>
        <v/>
      </c>
      <c r="P149" s="70" t="str">
        <f>IF(K149="","",SUMIFS(Data!$H:$H,Data!$D:$D,Analysis!$K149,Data!$E:$E,Analysis!O$32,Data!$A:$A,Analysis!$K$32))</f>
        <v/>
      </c>
      <c r="Q149" s="70" t="str">
        <f>IF(K149="","",SUMIFS(Data!$I:$I,Data!$D:$D,Analysis!$K149,Data!$E:$E,Analysis!O$32,Data!$A:$A,Analysis!$K$32))</f>
        <v/>
      </c>
      <c r="R149" s="69" t="str">
        <f>IF(K149="","",SUMIFS(Data!$G:$G,Data!$D:$D,Analysis!$K149,Data!$E:$E,Analysis!R$32,Data!$A:$A,Analysis!$K$32))</f>
        <v/>
      </c>
      <c r="S149" s="70" t="str">
        <f>IF(K149="","",SUMIFS(Data!$H:$H,Data!$D:$D,Analysis!$K149,Data!$E:$E,Analysis!R$32,Data!$A:$A,Analysis!$K$32))</f>
        <v/>
      </c>
      <c r="T149" s="70" t="str">
        <f>IF(K149="","",SUMIFS(Data!$I:$I,Data!$D:$D,Analysis!$K149,Data!$E:$E,Analysis!R$32,Data!$A:$A,Analysis!$K$32))</f>
        <v/>
      </c>
      <c r="U149" s="69" t="str">
        <f>IF(K149="","",SUMIFS(Data!$G:$G,Data!$D:$D,Analysis!$K149,Data!$E:$E,Analysis!U$32,Data!$A:$A,Analysis!$K$32))</f>
        <v/>
      </c>
      <c r="V149" s="70" t="str">
        <f>IF(K149="","",SUMIFS(Data!$H:$H,Data!$D:$D,Analysis!$K149,Data!$E:$E,Analysis!U$32,Data!$A:$A,Analysis!$K$32))</f>
        <v/>
      </c>
      <c r="W149" s="70" t="str">
        <f>IF(K149="","",SUMIFS(Data!$I:$I,Data!$D:$D,Analysis!$K149,Data!$E:$E,Analysis!U$32,Data!$A:$A,Analysis!$K$32))</f>
        <v/>
      </c>
      <c r="X149" s="69" t="str">
        <f>IF(K149="","",SUMIFS(Data!$G:$G,Data!$D:$D,Analysis!$K149,Data!$E:$E,Analysis!X$32,Data!$A:$A,Analysis!$K$32))</f>
        <v/>
      </c>
      <c r="Y149" s="70" t="str">
        <f>IF(K149="","",SUMIFS(Data!$H:$H,Data!$D:$D,Analysis!$K149,Data!$E:$E,Analysis!X$32,Data!$A:$A,Analysis!$K$32))</f>
        <v/>
      </c>
      <c r="Z149" s="70" t="str">
        <f>IF(K149="","",SUMIFS(Data!$I:$I,Data!$D:$D,Analysis!$K149,Data!$E:$E,Analysis!X$32,Data!$A:$A,Analysis!$K$32))</f>
        <v/>
      </c>
      <c r="AA149" s="69" t="str">
        <f>IF(K149="","",SUMIFS(Data!$G:$G,Data!$D:$D,Analysis!$K149,Data!$E:$E,Analysis!AA$32,Data!$A:$A,Analysis!$K$32))</f>
        <v/>
      </c>
      <c r="AB149" s="70" t="str">
        <f>IF(K149="","",SUMIFS(Data!$H:$H,Data!$D:$D,Analysis!$K149,Data!$E:$E,Analysis!AA$32,Data!$A:$A,Analysis!$K$32))</f>
        <v/>
      </c>
      <c r="AC149" s="71" t="str">
        <f>IF(K149="","",SUMIFS(Data!$I:$I,Data!$D:$D,Analysis!$K149,Data!$E:$E,Analysis!AA$32,Data!$A:$A,Analysis!$K$32))</f>
        <v/>
      </c>
      <c r="AD149" s="25" t="str">
        <f t="shared" si="12"/>
        <v/>
      </c>
      <c r="AE149" s="11" t="str">
        <f t="shared" si="13"/>
        <v/>
      </c>
      <c r="AF149" s="26" t="str">
        <f t="shared" si="14"/>
        <v/>
      </c>
      <c r="AG149" s="72" t="str">
        <f t="shared" si="15"/>
        <v/>
      </c>
    </row>
    <row r="150" spans="10:33" x14ac:dyDescent="0.25">
      <c r="J150" t="str">
        <f>IF(ROWS(Analysis!$I$34:$I150)&lt;=$I$34,INDEX(Data!$D$2:$D$50000,_xlfn.AGGREGATE(15,3,(Data!$C$2:$C$50000=Analysis!$I$33)/(Data!$C$2:$C$50000=Analysis!$I$33)*(ROW(Data!$C$2:$C$50000)-ROW(Data!$C$1)),ROWS(Analysis!$I$34:$I150))),"")</f>
        <v/>
      </c>
      <c r="K150" s="68" t="str">
        <f t="array" ref="K150">IF(ISERROR(IF(INDEX($J$34:$J$155,MATCH(0,COUNTIF($K$33:K149,$J$34:$J$155),0))&lt;&gt;0,INDEX($J$34:$J$155,MATCH(0,COUNTIF($K$33:K149,$J$34:$J$155),0)),"")),"",(IF(INDEX($J$34:$J$155,MATCH(0,COUNTIF($K$33:K149,$J$34:$J$155),0))&lt;&gt;0,INDEX($J$34:$J$155,MATCH(0,COUNTIF($K$33:K149,$J$34:$J$155),0)),"")))</f>
        <v/>
      </c>
      <c r="L150" s="69" t="str">
        <f>IF(K150="","",SUMIFS(Data!$G:$G,Data!$D:$D,Analysis!$K150,Data!$E:$E,Analysis!L$32,Data!$A:$A,Analysis!$K$32))</f>
        <v/>
      </c>
      <c r="M150" s="70" t="str">
        <f>IF(K150="","",SUMIFS(Data!$H:$H,Data!$D:$D,Analysis!$K150,Data!$E:$E,Analysis!L$32,Data!$A:$A,Analysis!$K$32))</f>
        <v/>
      </c>
      <c r="N150" s="70" t="str">
        <f>IF(K150="","",SUMIFS(Data!$I:$I,Data!$D:$D,Analysis!$K150,Data!$E:$E,Analysis!L$32,Data!$A:$A,Analysis!$K$32))</f>
        <v/>
      </c>
      <c r="O150" s="69" t="str">
        <f>IF(K150="","",SUMIFS(Data!$G:$G,Data!$D:$D,Analysis!$K150,Data!$E:$E,Analysis!O$32,Data!$A:$A,Analysis!$K$32))</f>
        <v/>
      </c>
      <c r="P150" s="70" t="str">
        <f>IF(K150="","",SUMIFS(Data!$H:$H,Data!$D:$D,Analysis!$K150,Data!$E:$E,Analysis!O$32,Data!$A:$A,Analysis!$K$32))</f>
        <v/>
      </c>
      <c r="Q150" s="70" t="str">
        <f>IF(K150="","",SUMIFS(Data!$I:$I,Data!$D:$D,Analysis!$K150,Data!$E:$E,Analysis!O$32,Data!$A:$A,Analysis!$K$32))</f>
        <v/>
      </c>
      <c r="R150" s="69" t="str">
        <f>IF(K150="","",SUMIFS(Data!$G:$G,Data!$D:$D,Analysis!$K150,Data!$E:$E,Analysis!R$32,Data!$A:$A,Analysis!$K$32))</f>
        <v/>
      </c>
      <c r="S150" s="70" t="str">
        <f>IF(K150="","",SUMIFS(Data!$H:$H,Data!$D:$D,Analysis!$K150,Data!$E:$E,Analysis!R$32,Data!$A:$A,Analysis!$K$32))</f>
        <v/>
      </c>
      <c r="T150" s="70" t="str">
        <f>IF(K150="","",SUMIFS(Data!$I:$I,Data!$D:$D,Analysis!$K150,Data!$E:$E,Analysis!R$32,Data!$A:$A,Analysis!$K$32))</f>
        <v/>
      </c>
      <c r="U150" s="69" t="str">
        <f>IF(K150="","",SUMIFS(Data!$G:$G,Data!$D:$D,Analysis!$K150,Data!$E:$E,Analysis!U$32,Data!$A:$A,Analysis!$K$32))</f>
        <v/>
      </c>
      <c r="V150" s="70" t="str">
        <f>IF(K150="","",SUMIFS(Data!$H:$H,Data!$D:$D,Analysis!$K150,Data!$E:$E,Analysis!U$32,Data!$A:$A,Analysis!$K$32))</f>
        <v/>
      </c>
      <c r="W150" s="70" t="str">
        <f>IF(K150="","",SUMIFS(Data!$I:$I,Data!$D:$D,Analysis!$K150,Data!$E:$E,Analysis!U$32,Data!$A:$A,Analysis!$K$32))</f>
        <v/>
      </c>
      <c r="X150" s="69" t="str">
        <f>IF(K150="","",SUMIFS(Data!$G:$G,Data!$D:$D,Analysis!$K150,Data!$E:$E,Analysis!X$32,Data!$A:$A,Analysis!$K$32))</f>
        <v/>
      </c>
      <c r="Y150" s="70" t="str">
        <f>IF(K150="","",SUMIFS(Data!$H:$H,Data!$D:$D,Analysis!$K150,Data!$E:$E,Analysis!X$32,Data!$A:$A,Analysis!$K$32))</f>
        <v/>
      </c>
      <c r="Z150" s="70" t="str">
        <f>IF(K150="","",SUMIFS(Data!$I:$I,Data!$D:$D,Analysis!$K150,Data!$E:$E,Analysis!X$32,Data!$A:$A,Analysis!$K$32))</f>
        <v/>
      </c>
      <c r="AA150" s="69" t="str">
        <f>IF(K150="","",SUMIFS(Data!$G:$G,Data!$D:$D,Analysis!$K150,Data!$E:$E,Analysis!AA$32,Data!$A:$A,Analysis!$K$32))</f>
        <v/>
      </c>
      <c r="AB150" s="70" t="str">
        <f>IF(K150="","",SUMIFS(Data!$H:$H,Data!$D:$D,Analysis!$K150,Data!$E:$E,Analysis!AA$32,Data!$A:$A,Analysis!$K$32))</f>
        <v/>
      </c>
      <c r="AC150" s="71" t="str">
        <f>IF(K150="","",SUMIFS(Data!$I:$I,Data!$D:$D,Analysis!$K150,Data!$E:$E,Analysis!AA$32,Data!$A:$A,Analysis!$K$32))</f>
        <v/>
      </c>
      <c r="AD150" s="25" t="str">
        <f t="shared" si="12"/>
        <v/>
      </c>
      <c r="AE150" s="11" t="str">
        <f t="shared" si="13"/>
        <v/>
      </c>
      <c r="AF150" s="26" t="str">
        <f t="shared" si="14"/>
        <v/>
      </c>
      <c r="AG150" s="72" t="str">
        <f t="shared" si="15"/>
        <v/>
      </c>
    </row>
    <row r="151" spans="10:33" x14ac:dyDescent="0.25">
      <c r="J151" t="str">
        <f>IF(ROWS(Analysis!$I$34:$I151)&lt;=$I$34,INDEX(Data!$D$2:$D$50000,_xlfn.AGGREGATE(15,3,(Data!$C$2:$C$50000=Analysis!$I$33)/(Data!$C$2:$C$50000=Analysis!$I$33)*(ROW(Data!$C$2:$C$50000)-ROW(Data!$C$1)),ROWS(Analysis!$I$34:$I151))),"")</f>
        <v/>
      </c>
      <c r="K151" s="68" t="str">
        <f t="array" ref="K151">IF(ISERROR(IF(INDEX($J$34:$J$155,MATCH(0,COUNTIF($K$33:K150,$J$34:$J$155),0))&lt;&gt;0,INDEX($J$34:$J$155,MATCH(0,COUNTIF($K$33:K150,$J$34:$J$155),0)),"")),"",(IF(INDEX($J$34:$J$155,MATCH(0,COUNTIF($K$33:K150,$J$34:$J$155),0))&lt;&gt;0,INDEX($J$34:$J$155,MATCH(0,COUNTIF($K$33:K150,$J$34:$J$155),0)),"")))</f>
        <v/>
      </c>
      <c r="L151" s="69" t="str">
        <f>IF(K151="","",SUMIFS(Data!$G:$G,Data!$D:$D,Analysis!$K151,Data!$E:$E,Analysis!L$32,Data!$A:$A,Analysis!$K$32))</f>
        <v/>
      </c>
      <c r="M151" s="70" t="str">
        <f>IF(K151="","",SUMIFS(Data!$H:$H,Data!$D:$D,Analysis!$K151,Data!$E:$E,Analysis!L$32,Data!$A:$A,Analysis!$K$32))</f>
        <v/>
      </c>
      <c r="N151" s="70" t="str">
        <f>IF(K151="","",SUMIFS(Data!$I:$I,Data!$D:$D,Analysis!$K151,Data!$E:$E,Analysis!L$32,Data!$A:$A,Analysis!$K$32))</f>
        <v/>
      </c>
      <c r="O151" s="69" t="str">
        <f>IF(K151="","",SUMIFS(Data!$G:$G,Data!$D:$D,Analysis!$K151,Data!$E:$E,Analysis!O$32,Data!$A:$A,Analysis!$K$32))</f>
        <v/>
      </c>
      <c r="P151" s="70" t="str">
        <f>IF(K151="","",SUMIFS(Data!$H:$H,Data!$D:$D,Analysis!$K151,Data!$E:$E,Analysis!O$32,Data!$A:$A,Analysis!$K$32))</f>
        <v/>
      </c>
      <c r="Q151" s="70" t="str">
        <f>IF(K151="","",SUMIFS(Data!$I:$I,Data!$D:$D,Analysis!$K151,Data!$E:$E,Analysis!O$32,Data!$A:$A,Analysis!$K$32))</f>
        <v/>
      </c>
      <c r="R151" s="69" t="str">
        <f>IF(K151="","",SUMIFS(Data!$G:$G,Data!$D:$D,Analysis!$K151,Data!$E:$E,Analysis!R$32,Data!$A:$A,Analysis!$K$32))</f>
        <v/>
      </c>
      <c r="S151" s="70" t="str">
        <f>IF(K151="","",SUMIFS(Data!$H:$H,Data!$D:$D,Analysis!$K151,Data!$E:$E,Analysis!R$32,Data!$A:$A,Analysis!$K$32))</f>
        <v/>
      </c>
      <c r="T151" s="70" t="str">
        <f>IF(K151="","",SUMIFS(Data!$I:$I,Data!$D:$D,Analysis!$K151,Data!$E:$E,Analysis!R$32,Data!$A:$A,Analysis!$K$32))</f>
        <v/>
      </c>
      <c r="U151" s="69" t="str">
        <f>IF(K151="","",SUMIFS(Data!$G:$G,Data!$D:$D,Analysis!$K151,Data!$E:$E,Analysis!U$32,Data!$A:$A,Analysis!$K$32))</f>
        <v/>
      </c>
      <c r="V151" s="70" t="str">
        <f>IF(K151="","",SUMIFS(Data!$H:$H,Data!$D:$D,Analysis!$K151,Data!$E:$E,Analysis!U$32,Data!$A:$A,Analysis!$K$32))</f>
        <v/>
      </c>
      <c r="W151" s="70" t="str">
        <f>IF(K151="","",SUMIFS(Data!$I:$I,Data!$D:$D,Analysis!$K151,Data!$E:$E,Analysis!U$32,Data!$A:$A,Analysis!$K$32))</f>
        <v/>
      </c>
      <c r="X151" s="69" t="str">
        <f>IF(K151="","",SUMIFS(Data!$G:$G,Data!$D:$D,Analysis!$K151,Data!$E:$E,Analysis!X$32,Data!$A:$A,Analysis!$K$32))</f>
        <v/>
      </c>
      <c r="Y151" s="70" t="str">
        <f>IF(K151="","",SUMIFS(Data!$H:$H,Data!$D:$D,Analysis!$K151,Data!$E:$E,Analysis!X$32,Data!$A:$A,Analysis!$K$32))</f>
        <v/>
      </c>
      <c r="Z151" s="70" t="str">
        <f>IF(K151="","",SUMIFS(Data!$I:$I,Data!$D:$D,Analysis!$K151,Data!$E:$E,Analysis!X$32,Data!$A:$A,Analysis!$K$32))</f>
        <v/>
      </c>
      <c r="AA151" s="69" t="str">
        <f>IF(K151="","",SUMIFS(Data!$G:$G,Data!$D:$D,Analysis!$K151,Data!$E:$E,Analysis!AA$32,Data!$A:$A,Analysis!$K$32))</f>
        <v/>
      </c>
      <c r="AB151" s="70" t="str">
        <f>IF(K151="","",SUMIFS(Data!$H:$H,Data!$D:$D,Analysis!$K151,Data!$E:$E,Analysis!AA$32,Data!$A:$A,Analysis!$K$32))</f>
        <v/>
      </c>
      <c r="AC151" s="71" t="str">
        <f>IF(K151="","",SUMIFS(Data!$I:$I,Data!$D:$D,Analysis!$K151,Data!$E:$E,Analysis!AA$32,Data!$A:$A,Analysis!$K$32))</f>
        <v/>
      </c>
      <c r="AD151" s="25" t="str">
        <f t="shared" si="12"/>
        <v/>
      </c>
      <c r="AE151" s="11" t="str">
        <f t="shared" si="13"/>
        <v/>
      </c>
      <c r="AF151" s="26" t="str">
        <f t="shared" si="14"/>
        <v/>
      </c>
      <c r="AG151" s="72" t="str">
        <f t="shared" si="15"/>
        <v/>
      </c>
    </row>
    <row r="152" spans="10:33" x14ac:dyDescent="0.25">
      <c r="J152" t="str">
        <f>IF(ROWS(Analysis!$I$34:$I152)&lt;=$I$34,INDEX(Data!$D$2:$D$50000,_xlfn.AGGREGATE(15,3,(Data!$C$2:$C$50000=Analysis!$I$33)/(Data!$C$2:$C$50000=Analysis!$I$33)*(ROW(Data!$C$2:$C$50000)-ROW(Data!$C$1)),ROWS(Analysis!$I$34:$I152))),"")</f>
        <v/>
      </c>
      <c r="K152" s="68" t="str">
        <f t="array" ref="K152">IF(ISERROR(IF(INDEX($J$34:$J$155,MATCH(0,COUNTIF($K$33:K151,$J$34:$J$155),0))&lt;&gt;0,INDEX($J$34:$J$155,MATCH(0,COUNTIF($K$33:K151,$J$34:$J$155),0)),"")),"",(IF(INDEX($J$34:$J$155,MATCH(0,COUNTIF($K$33:K151,$J$34:$J$155),0))&lt;&gt;0,INDEX($J$34:$J$155,MATCH(0,COUNTIF($K$33:K151,$J$34:$J$155),0)),"")))</f>
        <v/>
      </c>
      <c r="L152" s="69" t="str">
        <f>IF(K152="","",SUMIFS(Data!$G:$G,Data!$D:$D,Analysis!$K152,Data!$E:$E,Analysis!L$32,Data!$A:$A,Analysis!$K$32))</f>
        <v/>
      </c>
      <c r="M152" s="70" t="str">
        <f>IF(K152="","",SUMIFS(Data!$H:$H,Data!$D:$D,Analysis!$K152,Data!$E:$E,Analysis!L$32,Data!$A:$A,Analysis!$K$32))</f>
        <v/>
      </c>
      <c r="N152" s="70" t="str">
        <f>IF(K152="","",SUMIFS(Data!$I:$I,Data!$D:$D,Analysis!$K152,Data!$E:$E,Analysis!L$32,Data!$A:$A,Analysis!$K$32))</f>
        <v/>
      </c>
      <c r="O152" s="69" t="str">
        <f>IF(K152="","",SUMIFS(Data!$G:$G,Data!$D:$D,Analysis!$K152,Data!$E:$E,Analysis!O$32,Data!$A:$A,Analysis!$K$32))</f>
        <v/>
      </c>
      <c r="P152" s="70" t="str">
        <f>IF(K152="","",SUMIFS(Data!$H:$H,Data!$D:$D,Analysis!$K152,Data!$E:$E,Analysis!O$32,Data!$A:$A,Analysis!$K$32))</f>
        <v/>
      </c>
      <c r="Q152" s="70" t="str">
        <f>IF(K152="","",SUMIFS(Data!$I:$I,Data!$D:$D,Analysis!$K152,Data!$E:$E,Analysis!O$32,Data!$A:$A,Analysis!$K$32))</f>
        <v/>
      </c>
      <c r="R152" s="69" t="str">
        <f>IF(K152="","",SUMIFS(Data!$G:$G,Data!$D:$D,Analysis!$K152,Data!$E:$E,Analysis!R$32,Data!$A:$A,Analysis!$K$32))</f>
        <v/>
      </c>
      <c r="S152" s="70" t="str">
        <f>IF(K152="","",SUMIFS(Data!$H:$H,Data!$D:$D,Analysis!$K152,Data!$E:$E,Analysis!R$32,Data!$A:$A,Analysis!$K$32))</f>
        <v/>
      </c>
      <c r="T152" s="70" t="str">
        <f>IF(K152="","",SUMIFS(Data!$I:$I,Data!$D:$D,Analysis!$K152,Data!$E:$E,Analysis!R$32,Data!$A:$A,Analysis!$K$32))</f>
        <v/>
      </c>
      <c r="U152" s="69" t="str">
        <f>IF(K152="","",SUMIFS(Data!$G:$G,Data!$D:$D,Analysis!$K152,Data!$E:$E,Analysis!U$32,Data!$A:$A,Analysis!$K$32))</f>
        <v/>
      </c>
      <c r="V152" s="70" t="str">
        <f>IF(K152="","",SUMIFS(Data!$H:$H,Data!$D:$D,Analysis!$K152,Data!$E:$E,Analysis!U$32,Data!$A:$A,Analysis!$K$32))</f>
        <v/>
      </c>
      <c r="W152" s="70" t="str">
        <f>IF(K152="","",SUMIFS(Data!$I:$I,Data!$D:$D,Analysis!$K152,Data!$E:$E,Analysis!U$32,Data!$A:$A,Analysis!$K$32))</f>
        <v/>
      </c>
      <c r="X152" s="69" t="str">
        <f>IF(K152="","",SUMIFS(Data!$G:$G,Data!$D:$D,Analysis!$K152,Data!$E:$E,Analysis!X$32,Data!$A:$A,Analysis!$K$32))</f>
        <v/>
      </c>
      <c r="Y152" s="70" t="str">
        <f>IF(K152="","",SUMIFS(Data!$H:$H,Data!$D:$D,Analysis!$K152,Data!$E:$E,Analysis!X$32,Data!$A:$A,Analysis!$K$32))</f>
        <v/>
      </c>
      <c r="Z152" s="70" t="str">
        <f>IF(K152="","",SUMIFS(Data!$I:$I,Data!$D:$D,Analysis!$K152,Data!$E:$E,Analysis!X$32,Data!$A:$A,Analysis!$K$32))</f>
        <v/>
      </c>
      <c r="AA152" s="69" t="str">
        <f>IF(K152="","",SUMIFS(Data!$G:$G,Data!$D:$D,Analysis!$K152,Data!$E:$E,Analysis!AA$32,Data!$A:$A,Analysis!$K$32))</f>
        <v/>
      </c>
      <c r="AB152" s="70" t="str">
        <f>IF(K152="","",SUMIFS(Data!$H:$H,Data!$D:$D,Analysis!$K152,Data!$E:$E,Analysis!AA$32,Data!$A:$A,Analysis!$K$32))</f>
        <v/>
      </c>
      <c r="AC152" s="71" t="str">
        <f>IF(K152="","",SUMIFS(Data!$I:$I,Data!$D:$D,Analysis!$K152,Data!$E:$E,Analysis!AA$32,Data!$A:$A,Analysis!$K$32))</f>
        <v/>
      </c>
      <c r="AD152" s="25" t="str">
        <f t="shared" si="12"/>
        <v/>
      </c>
      <c r="AE152" s="11" t="str">
        <f t="shared" si="13"/>
        <v/>
      </c>
      <c r="AF152" s="26" t="str">
        <f t="shared" si="14"/>
        <v/>
      </c>
      <c r="AG152" s="72" t="str">
        <f t="shared" si="15"/>
        <v/>
      </c>
    </row>
    <row r="153" spans="10:33" x14ac:dyDescent="0.25">
      <c r="J153" t="str">
        <f>IF(ROWS(Analysis!$I$34:$I153)&lt;=$I$34,INDEX(Data!$D$2:$D$50000,_xlfn.AGGREGATE(15,3,(Data!$C$2:$C$50000=Analysis!$I$33)/(Data!$C$2:$C$50000=Analysis!$I$33)*(ROW(Data!$C$2:$C$50000)-ROW(Data!$C$1)),ROWS(Analysis!$I$34:$I153))),"")</f>
        <v/>
      </c>
      <c r="K153" s="68" t="str">
        <f t="array" ref="K153">IF(ISERROR(IF(INDEX($J$34:$J$155,MATCH(0,COUNTIF($K$33:K152,$J$34:$J$155),0))&lt;&gt;0,INDEX($J$34:$J$155,MATCH(0,COUNTIF($K$33:K152,$J$34:$J$155),0)),"")),"",(IF(INDEX($J$34:$J$155,MATCH(0,COUNTIF($K$33:K152,$J$34:$J$155),0))&lt;&gt;0,INDEX($J$34:$J$155,MATCH(0,COUNTIF($K$33:K152,$J$34:$J$155),0)),"")))</f>
        <v/>
      </c>
      <c r="L153" s="69" t="str">
        <f>IF(K153="","",SUMIFS(Data!$G:$G,Data!$D:$D,Analysis!$K153,Data!$E:$E,Analysis!L$32,Data!$A:$A,Analysis!$K$32))</f>
        <v/>
      </c>
      <c r="M153" s="70" t="str">
        <f>IF(K153="","",SUMIFS(Data!$H:$H,Data!$D:$D,Analysis!$K153,Data!$E:$E,Analysis!L$32,Data!$A:$A,Analysis!$K$32))</f>
        <v/>
      </c>
      <c r="N153" s="70" t="str">
        <f>IF(K153="","",SUMIFS(Data!$I:$I,Data!$D:$D,Analysis!$K153,Data!$E:$E,Analysis!L$32,Data!$A:$A,Analysis!$K$32))</f>
        <v/>
      </c>
      <c r="O153" s="69" t="str">
        <f>IF(K153="","",SUMIFS(Data!$G:$G,Data!$D:$D,Analysis!$K153,Data!$E:$E,Analysis!O$32,Data!$A:$A,Analysis!$K$32))</f>
        <v/>
      </c>
      <c r="P153" s="70" t="str">
        <f>IF(K153="","",SUMIFS(Data!$H:$H,Data!$D:$D,Analysis!$K153,Data!$E:$E,Analysis!O$32,Data!$A:$A,Analysis!$K$32))</f>
        <v/>
      </c>
      <c r="Q153" s="70" t="str">
        <f>IF(K153="","",SUMIFS(Data!$I:$I,Data!$D:$D,Analysis!$K153,Data!$E:$E,Analysis!O$32,Data!$A:$A,Analysis!$K$32))</f>
        <v/>
      </c>
      <c r="R153" s="69" t="str">
        <f>IF(K153="","",SUMIFS(Data!$G:$G,Data!$D:$D,Analysis!$K153,Data!$E:$E,Analysis!R$32,Data!$A:$A,Analysis!$K$32))</f>
        <v/>
      </c>
      <c r="S153" s="70" t="str">
        <f>IF(K153="","",SUMIFS(Data!$H:$H,Data!$D:$D,Analysis!$K153,Data!$E:$E,Analysis!R$32,Data!$A:$A,Analysis!$K$32))</f>
        <v/>
      </c>
      <c r="T153" s="70" t="str">
        <f>IF(K153="","",SUMIFS(Data!$I:$I,Data!$D:$D,Analysis!$K153,Data!$E:$E,Analysis!R$32,Data!$A:$A,Analysis!$K$32))</f>
        <v/>
      </c>
      <c r="U153" s="69" t="str">
        <f>IF(K153="","",SUMIFS(Data!$G:$G,Data!$D:$D,Analysis!$K153,Data!$E:$E,Analysis!U$32,Data!$A:$A,Analysis!$K$32))</f>
        <v/>
      </c>
      <c r="V153" s="70" t="str">
        <f>IF(K153="","",SUMIFS(Data!$H:$H,Data!$D:$D,Analysis!$K153,Data!$E:$E,Analysis!U$32,Data!$A:$A,Analysis!$K$32))</f>
        <v/>
      </c>
      <c r="W153" s="70" t="str">
        <f>IF(K153="","",SUMIFS(Data!$I:$I,Data!$D:$D,Analysis!$K153,Data!$E:$E,Analysis!U$32,Data!$A:$A,Analysis!$K$32))</f>
        <v/>
      </c>
      <c r="X153" s="69" t="str">
        <f>IF(K153="","",SUMIFS(Data!$G:$G,Data!$D:$D,Analysis!$K153,Data!$E:$E,Analysis!X$32,Data!$A:$A,Analysis!$K$32))</f>
        <v/>
      </c>
      <c r="Y153" s="70" t="str">
        <f>IF(K153="","",SUMIFS(Data!$H:$H,Data!$D:$D,Analysis!$K153,Data!$E:$E,Analysis!X$32,Data!$A:$A,Analysis!$K$32))</f>
        <v/>
      </c>
      <c r="Z153" s="70" t="str">
        <f>IF(K153="","",SUMIFS(Data!$I:$I,Data!$D:$D,Analysis!$K153,Data!$E:$E,Analysis!X$32,Data!$A:$A,Analysis!$K$32))</f>
        <v/>
      </c>
      <c r="AA153" s="69" t="str">
        <f>IF(K153="","",SUMIFS(Data!$G:$G,Data!$D:$D,Analysis!$K153,Data!$E:$E,Analysis!AA$32,Data!$A:$A,Analysis!$K$32))</f>
        <v/>
      </c>
      <c r="AB153" s="70" t="str">
        <f>IF(K153="","",SUMIFS(Data!$H:$H,Data!$D:$D,Analysis!$K153,Data!$E:$E,Analysis!AA$32,Data!$A:$A,Analysis!$K$32))</f>
        <v/>
      </c>
      <c r="AC153" s="71" t="str">
        <f>IF(K153="","",SUMIFS(Data!$I:$I,Data!$D:$D,Analysis!$K153,Data!$E:$E,Analysis!AA$32,Data!$A:$A,Analysis!$K$32))</f>
        <v/>
      </c>
      <c r="AD153" s="25" t="str">
        <f t="shared" si="12"/>
        <v/>
      </c>
      <c r="AE153" s="11" t="str">
        <f t="shared" si="13"/>
        <v/>
      </c>
      <c r="AF153" s="26" t="str">
        <f t="shared" si="14"/>
        <v/>
      </c>
      <c r="AG153" s="72" t="str">
        <f t="shared" si="15"/>
        <v/>
      </c>
    </row>
    <row r="154" spans="10:33" x14ac:dyDescent="0.25">
      <c r="J154" t="str">
        <f>IF(ROWS(Analysis!$I$34:$I154)&lt;=$I$34,INDEX(Data!$D$2:$D$50000,_xlfn.AGGREGATE(15,3,(Data!$C$2:$C$50000=Analysis!$I$33)/(Data!$C$2:$C$50000=Analysis!$I$33)*(ROW(Data!$C$2:$C$50000)-ROW(Data!$C$1)),ROWS(Analysis!$I$34:$I154))),"")</f>
        <v/>
      </c>
      <c r="K154" s="68" t="str">
        <f t="array" ref="K154">IF(ISERROR(IF(INDEX($J$34:$J$155,MATCH(0,COUNTIF($K$33:K153,$J$34:$J$155),0))&lt;&gt;0,INDEX($J$34:$J$155,MATCH(0,COUNTIF($K$33:K153,$J$34:$J$155),0)),"")),"",(IF(INDEX($J$34:$J$155,MATCH(0,COUNTIF($K$33:K153,$J$34:$J$155),0))&lt;&gt;0,INDEX($J$34:$J$155,MATCH(0,COUNTIF($K$33:K153,$J$34:$J$155),0)),"")))</f>
        <v/>
      </c>
      <c r="L154" s="69" t="str">
        <f>IF(K154="","",SUMIFS(Data!$G:$G,Data!$D:$D,Analysis!$K154,Data!$E:$E,Analysis!L$32,Data!$A:$A,Analysis!$K$32))</f>
        <v/>
      </c>
      <c r="M154" s="70" t="str">
        <f>IF(K154="","",SUMIFS(Data!$H:$H,Data!$D:$D,Analysis!$K154,Data!$E:$E,Analysis!L$32,Data!$A:$A,Analysis!$K$32))</f>
        <v/>
      </c>
      <c r="N154" s="70" t="str">
        <f>IF(K154="","",SUMIFS(Data!$I:$I,Data!$D:$D,Analysis!$K154,Data!$E:$E,Analysis!L$32,Data!$A:$A,Analysis!$K$32))</f>
        <v/>
      </c>
      <c r="O154" s="69" t="str">
        <f>IF(K154="","",SUMIFS(Data!$G:$G,Data!$D:$D,Analysis!$K154,Data!$E:$E,Analysis!O$32,Data!$A:$A,Analysis!$K$32))</f>
        <v/>
      </c>
      <c r="P154" s="70" t="str">
        <f>IF(K154="","",SUMIFS(Data!$H:$H,Data!$D:$D,Analysis!$K154,Data!$E:$E,Analysis!O$32,Data!$A:$A,Analysis!$K$32))</f>
        <v/>
      </c>
      <c r="Q154" s="70" t="str">
        <f>IF(K154="","",SUMIFS(Data!$I:$I,Data!$D:$D,Analysis!$K154,Data!$E:$E,Analysis!O$32,Data!$A:$A,Analysis!$K$32))</f>
        <v/>
      </c>
      <c r="R154" s="69" t="str">
        <f>IF(K154="","",SUMIFS(Data!$G:$G,Data!$D:$D,Analysis!$K154,Data!$E:$E,Analysis!R$32,Data!$A:$A,Analysis!$K$32))</f>
        <v/>
      </c>
      <c r="S154" s="70" t="str">
        <f>IF(K154="","",SUMIFS(Data!$H:$H,Data!$D:$D,Analysis!$K154,Data!$E:$E,Analysis!R$32,Data!$A:$A,Analysis!$K$32))</f>
        <v/>
      </c>
      <c r="T154" s="70" t="str">
        <f>IF(K154="","",SUMIFS(Data!$I:$I,Data!$D:$D,Analysis!$K154,Data!$E:$E,Analysis!R$32,Data!$A:$A,Analysis!$K$32))</f>
        <v/>
      </c>
      <c r="U154" s="69" t="str">
        <f>IF(K154="","",SUMIFS(Data!$G:$G,Data!$D:$D,Analysis!$K154,Data!$E:$E,Analysis!U$32,Data!$A:$A,Analysis!$K$32))</f>
        <v/>
      </c>
      <c r="V154" s="70" t="str">
        <f>IF(K154="","",SUMIFS(Data!$H:$H,Data!$D:$D,Analysis!$K154,Data!$E:$E,Analysis!U$32,Data!$A:$A,Analysis!$K$32))</f>
        <v/>
      </c>
      <c r="W154" s="70" t="str">
        <f>IF(K154="","",SUMIFS(Data!$I:$I,Data!$D:$D,Analysis!$K154,Data!$E:$E,Analysis!U$32,Data!$A:$A,Analysis!$K$32))</f>
        <v/>
      </c>
      <c r="X154" s="69" t="str">
        <f>IF(K154="","",SUMIFS(Data!$G:$G,Data!$D:$D,Analysis!$K154,Data!$E:$E,Analysis!X$32,Data!$A:$A,Analysis!$K$32))</f>
        <v/>
      </c>
      <c r="Y154" s="70" t="str">
        <f>IF(K154="","",SUMIFS(Data!$H:$H,Data!$D:$D,Analysis!$K154,Data!$E:$E,Analysis!X$32,Data!$A:$A,Analysis!$K$32))</f>
        <v/>
      </c>
      <c r="Z154" s="70" t="str">
        <f>IF(K154="","",SUMIFS(Data!$I:$I,Data!$D:$D,Analysis!$K154,Data!$E:$E,Analysis!X$32,Data!$A:$A,Analysis!$K$32))</f>
        <v/>
      </c>
      <c r="AA154" s="69" t="str">
        <f>IF(K154="","",SUMIFS(Data!$G:$G,Data!$D:$D,Analysis!$K154,Data!$E:$E,Analysis!AA$32,Data!$A:$A,Analysis!$K$32))</f>
        <v/>
      </c>
      <c r="AB154" s="70" t="str">
        <f>IF(K154="","",SUMIFS(Data!$H:$H,Data!$D:$D,Analysis!$K154,Data!$E:$E,Analysis!AA$32,Data!$A:$A,Analysis!$K$32))</f>
        <v/>
      </c>
      <c r="AC154" s="71" t="str">
        <f>IF(K154="","",SUMIFS(Data!$I:$I,Data!$D:$D,Analysis!$K154,Data!$E:$E,Analysis!AA$32,Data!$A:$A,Analysis!$K$32))</f>
        <v/>
      </c>
      <c r="AD154" s="25" t="str">
        <f t="shared" si="12"/>
        <v/>
      </c>
      <c r="AE154" s="11" t="str">
        <f t="shared" si="13"/>
        <v/>
      </c>
      <c r="AF154" s="26" t="str">
        <f t="shared" si="14"/>
        <v/>
      </c>
      <c r="AG154" s="72" t="str">
        <f t="shared" si="15"/>
        <v/>
      </c>
    </row>
    <row r="155" spans="10:33" x14ac:dyDescent="0.25">
      <c r="J155" t="str">
        <f>IF(ROWS(Analysis!$I$34:$I155)&lt;=$I$34,INDEX(Data!$D$2:$D$50000,_xlfn.AGGREGATE(15,3,(Data!$C$2:$C$50000=Analysis!$I$33)/(Data!$C$2:$C$50000=Analysis!$I$33)*(ROW(Data!$C$2:$C$50000)-ROW(Data!$C$1)),ROWS(Analysis!$I$34:$I155))),"")</f>
        <v/>
      </c>
      <c r="K155" s="68" t="str">
        <f t="array" ref="K155">IF(ISERROR(IF(INDEX($J$34:$J$155,MATCH(0,COUNTIF($K$33:K154,$J$34:$J$155),0))&lt;&gt;0,INDEX($J$34:$J$155,MATCH(0,COUNTIF($K$33:K154,$J$34:$J$155),0)),"")),"",(IF(INDEX($J$34:$J$155,MATCH(0,COUNTIF($K$33:K154,$J$34:$J$155),0))&lt;&gt;0,INDEX($J$34:$J$155,MATCH(0,COUNTIF($K$33:K154,$J$34:$J$155),0)),"")))</f>
        <v/>
      </c>
      <c r="L155" s="69" t="str">
        <f>IF(K155="","",SUMIFS(Data!$G:$G,Data!$D:$D,Analysis!$K155,Data!$E:$E,Analysis!L$32,Data!$A:$A,Analysis!$K$32))</f>
        <v/>
      </c>
      <c r="M155" s="70" t="str">
        <f>IF(K155="","",SUMIFS(Data!$H:$H,Data!$D:$D,Analysis!$K155,Data!$E:$E,Analysis!L$32,Data!$A:$A,Analysis!$K$32))</f>
        <v/>
      </c>
      <c r="N155" s="70" t="str">
        <f>IF(K155="","",SUMIFS(Data!$I:$I,Data!$D:$D,Analysis!$K155,Data!$E:$E,Analysis!L$32,Data!$A:$A,Analysis!$K$32))</f>
        <v/>
      </c>
      <c r="O155" s="69" t="str">
        <f>IF(K155="","",SUMIFS(Data!$G:$G,Data!$D:$D,Analysis!$K155,Data!$E:$E,Analysis!O$32,Data!$A:$A,Analysis!$K$32))</f>
        <v/>
      </c>
      <c r="P155" s="70" t="str">
        <f>IF(K155="","",SUMIFS(Data!$H:$H,Data!$D:$D,Analysis!$K155,Data!$E:$E,Analysis!O$32,Data!$A:$A,Analysis!$K$32))</f>
        <v/>
      </c>
      <c r="Q155" s="70" t="str">
        <f>IF(K155="","",SUMIFS(Data!$I:$I,Data!$D:$D,Analysis!$K155,Data!$E:$E,Analysis!O$32,Data!$A:$A,Analysis!$K$32))</f>
        <v/>
      </c>
      <c r="R155" s="69" t="str">
        <f>IF(K155="","",SUMIFS(Data!$G:$G,Data!$D:$D,Analysis!$K155,Data!$E:$E,Analysis!R$32,Data!$A:$A,Analysis!$K$32))</f>
        <v/>
      </c>
      <c r="S155" s="70" t="str">
        <f>IF(K155="","",SUMIFS(Data!$H:$H,Data!$D:$D,Analysis!$K155,Data!$E:$E,Analysis!R$32,Data!$A:$A,Analysis!$K$32))</f>
        <v/>
      </c>
      <c r="T155" s="70" t="str">
        <f>IF(K155="","",SUMIFS(Data!$I:$I,Data!$D:$D,Analysis!$K155,Data!$E:$E,Analysis!R$32,Data!$A:$A,Analysis!$K$32))</f>
        <v/>
      </c>
      <c r="U155" s="69" t="str">
        <f>IF(K155="","",SUMIFS(Data!$G:$G,Data!$D:$D,Analysis!$K155,Data!$E:$E,Analysis!U$32,Data!$A:$A,Analysis!$K$32))</f>
        <v/>
      </c>
      <c r="V155" s="70" t="str">
        <f>IF(K155="","",SUMIFS(Data!$H:$H,Data!$D:$D,Analysis!$K155,Data!$E:$E,Analysis!U$32,Data!$A:$A,Analysis!$K$32))</f>
        <v/>
      </c>
      <c r="W155" s="70" t="str">
        <f>IF(K155="","",SUMIFS(Data!$I:$I,Data!$D:$D,Analysis!$K155,Data!$E:$E,Analysis!U$32,Data!$A:$A,Analysis!$K$32))</f>
        <v/>
      </c>
      <c r="X155" s="69" t="str">
        <f>IF(K155="","",SUMIFS(Data!$G:$G,Data!$D:$D,Analysis!$K155,Data!$E:$E,Analysis!X$32,Data!$A:$A,Analysis!$K$32))</f>
        <v/>
      </c>
      <c r="Y155" s="70" t="str">
        <f>IF(K155="","",SUMIFS(Data!$H:$H,Data!$D:$D,Analysis!$K155,Data!$E:$E,Analysis!X$32,Data!$A:$A,Analysis!$K$32))</f>
        <v/>
      </c>
      <c r="Z155" s="70" t="str">
        <f>IF(K155="","",SUMIFS(Data!$I:$I,Data!$D:$D,Analysis!$K155,Data!$E:$E,Analysis!X$32,Data!$A:$A,Analysis!$K$32))</f>
        <v/>
      </c>
      <c r="AA155" s="69" t="str">
        <f>IF(K155="","",SUMIFS(Data!$G:$G,Data!$D:$D,Analysis!$K155,Data!$E:$E,Analysis!AA$32,Data!$A:$A,Analysis!$K$32))</f>
        <v/>
      </c>
      <c r="AB155" s="70" t="str">
        <f>IF(K155="","",SUMIFS(Data!$H:$H,Data!$D:$D,Analysis!$K155,Data!$E:$E,Analysis!AA$32,Data!$A:$A,Analysis!$K$32))</f>
        <v/>
      </c>
      <c r="AC155" s="71" t="str">
        <f>IF(K155="","",SUMIFS(Data!$I:$I,Data!$D:$D,Analysis!$K155,Data!$E:$E,Analysis!AA$32,Data!$A:$A,Analysis!$K$32))</f>
        <v/>
      </c>
      <c r="AD155" s="25" t="str">
        <f t="shared" si="12"/>
        <v/>
      </c>
      <c r="AE155" s="11" t="str">
        <f t="shared" si="13"/>
        <v/>
      </c>
      <c r="AF155" s="26" t="str">
        <f t="shared" si="14"/>
        <v/>
      </c>
      <c r="AG155" s="72" t="str">
        <f t="shared" si="15"/>
        <v/>
      </c>
    </row>
  </sheetData>
  <mergeCells count="15">
    <mergeCell ref="J2:K2"/>
    <mergeCell ref="AA2:AC2"/>
    <mergeCell ref="AD2:AG2"/>
    <mergeCell ref="L32:N32"/>
    <mergeCell ref="O32:Q32"/>
    <mergeCell ref="R32:T32"/>
    <mergeCell ref="U32:W32"/>
    <mergeCell ref="X32:Z32"/>
    <mergeCell ref="AA32:AC32"/>
    <mergeCell ref="AD32:AG32"/>
    <mergeCell ref="L2:N2"/>
    <mergeCell ref="O2:Q2"/>
    <mergeCell ref="R2:T2"/>
    <mergeCell ref="U2:W2"/>
    <mergeCell ref="X2:Z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27"/>
  <sheetViews>
    <sheetView workbookViewId="0">
      <selection activeCell="I13" sqref="I13"/>
    </sheetView>
  </sheetViews>
  <sheetFormatPr defaultRowHeight="15" x14ac:dyDescent="0.25"/>
  <cols>
    <col min="2" max="2" width="25" bestFit="1" customWidth="1"/>
    <col min="3" max="3" width="17.5703125" bestFit="1" customWidth="1"/>
    <col min="4" max="4" width="20.85546875" bestFit="1" customWidth="1"/>
    <col min="5" max="5" width="22" bestFit="1" customWidth="1"/>
    <col min="6" max="6" width="16.85546875" bestFit="1" customWidth="1"/>
    <col min="7" max="7" width="18.140625" bestFit="1" customWidth="1"/>
    <col min="8" max="9" width="16" customWidth="1"/>
    <col min="10" max="10" width="14.28515625" bestFit="1" customWidth="1"/>
    <col min="11" max="11" width="16.85546875" customWidth="1"/>
    <col min="12" max="13" width="24.85546875" bestFit="1" customWidth="1"/>
  </cols>
  <sheetData>
    <row r="1" spans="2:15" ht="15.75" thickBot="1" x14ac:dyDescent="0.3">
      <c r="C1" s="207">
        <f>Dashboard!$W$177</f>
        <v>2023</v>
      </c>
    </row>
    <row r="2" spans="2:15" x14ac:dyDescent="0.25">
      <c r="B2" s="160" t="s">
        <v>25</v>
      </c>
      <c r="C2" s="206" t="s">
        <v>79</v>
      </c>
      <c r="D2" s="158"/>
      <c r="E2" s="159"/>
      <c r="F2" s="155" t="s">
        <v>80</v>
      </c>
      <c r="G2" s="156"/>
      <c r="H2" s="154" t="s">
        <v>81</v>
      </c>
      <c r="I2" s="154" t="s">
        <v>112</v>
      </c>
      <c r="K2" s="188" t="s">
        <v>25</v>
      </c>
      <c r="L2" s="188" t="s">
        <v>69</v>
      </c>
      <c r="M2" s="188" t="s">
        <v>70</v>
      </c>
    </row>
    <row r="3" spans="2:15" ht="30" x14ac:dyDescent="0.25">
      <c r="B3" s="160"/>
      <c r="C3" s="163" t="s">
        <v>109</v>
      </c>
      <c r="D3" s="187" t="s">
        <v>110</v>
      </c>
      <c r="E3" s="187" t="s">
        <v>111</v>
      </c>
      <c r="F3" s="161" t="s">
        <v>107</v>
      </c>
      <c r="G3" s="188" t="s">
        <v>108</v>
      </c>
      <c r="H3" s="154"/>
      <c r="I3" s="154"/>
      <c r="K3" s="190" t="s">
        <v>22</v>
      </c>
      <c r="L3" s="201">
        <v>100</v>
      </c>
      <c r="M3" s="202">
        <v>70</v>
      </c>
    </row>
    <row r="4" spans="2:15" x14ac:dyDescent="0.25">
      <c r="B4" s="190" t="s">
        <v>22</v>
      </c>
      <c r="C4" s="191">
        <f>SUMIFS(Data!$K:$K,Data!$E:$E,'Cost &amp; Revenue'!$B4,Data!$A:$A,'Cost &amp; Revenue'!$C$1)</f>
        <v>335088000</v>
      </c>
      <c r="D4" s="191">
        <f>SUMIFS(Data!$L:$L,Data!$E:$E,'Cost &amp; Revenue'!$B4,Data!$A:$A,'Cost &amp; Revenue'!$C$1)</f>
        <v>502632000</v>
      </c>
      <c r="E4" s="208">
        <f>SUMIFS(Data!$M:$M,Data!$E:$E,'Cost &amp; Revenue'!$B4,Data!$A:$A,'Cost &amp; Revenue'!$C$1)</f>
        <v>837720000</v>
      </c>
      <c r="F4" s="191">
        <f>SUMIFS(Data!$N:$N,Data!$E:$E,'Cost &amp; Revenue'!$B4,Data!$A:$A,'Cost &amp; Revenue'!$C$1)</f>
        <v>98054600</v>
      </c>
      <c r="G4" s="208">
        <f>SUMIFS(Data!$O:$O,Data!$E:$E,'Cost &amp; Revenue'!$B4,Data!$A:$A,'Cost &amp; Revenue'!$C$1)</f>
        <v>490273000</v>
      </c>
      <c r="H4" s="192">
        <f>$E4-$G4</f>
        <v>347447000</v>
      </c>
      <c r="I4" s="216">
        <f>$H4/$H$10</f>
        <v>3.5935875447424645E-2</v>
      </c>
      <c r="K4" s="193" t="s">
        <v>24</v>
      </c>
      <c r="L4" s="12">
        <v>9000</v>
      </c>
      <c r="M4" s="203">
        <v>6650</v>
      </c>
    </row>
    <row r="5" spans="2:15" x14ac:dyDescent="0.25">
      <c r="B5" s="193" t="s">
        <v>24</v>
      </c>
      <c r="C5" s="81">
        <f>SUMIFS(Data!$K:$K,Data!$E:$E,'Cost &amp; Revenue'!$B5,Data!$A:$A,'Cost &amp; Revenue'!$C$1)</f>
        <v>343080000</v>
      </c>
      <c r="D5" s="81">
        <f>SUMIFS(Data!$L:$L,Data!$E:$E,'Cost &amp; Revenue'!$B5,Data!$A:$A,'Cost &amp; Revenue'!$C$1)</f>
        <v>514620000</v>
      </c>
      <c r="E5" s="209">
        <f>SUMIFS(Data!$M:$M,Data!$E:$E,'Cost &amp; Revenue'!$B5,Data!$A:$A,'Cost &amp; Revenue'!$C$1)</f>
        <v>857700000</v>
      </c>
      <c r="F5" s="189">
        <f>SUMIFS(Data!$N:$N,Data!$E:$E,'Cost &amp; Revenue'!$B5,Data!$A:$A,'Cost &amp; Revenue'!$C$1)</f>
        <v>87248000</v>
      </c>
      <c r="G5" s="209">
        <f>SUMIFS(Data!$O:$O,Data!$E:$E,'Cost &amp; Revenue'!$B5,Data!$A:$A,'Cost &amp; Revenue'!$C$1)</f>
        <v>436240000</v>
      </c>
      <c r="H5" s="189">
        <f>$E5-$G5</f>
        <v>421460000</v>
      </c>
      <c r="I5" s="217">
        <f t="shared" ref="I5:I9" si="0">$H5/$H$10</f>
        <v>4.3590919092902206E-2</v>
      </c>
      <c r="K5" s="193" t="s">
        <v>27</v>
      </c>
      <c r="L5" s="12">
        <v>8500</v>
      </c>
      <c r="M5" s="203">
        <v>7050</v>
      </c>
      <c r="O5" s="5"/>
    </row>
    <row r="6" spans="2:15" x14ac:dyDescent="0.25">
      <c r="B6" s="193" t="s">
        <v>27</v>
      </c>
      <c r="C6" s="81">
        <f>SUMIFS(Data!$K:$K,Data!$E:$E,'Cost &amp; Revenue'!$B6,Data!$A:$A,'Cost &amp; Revenue'!$C$1)</f>
        <v>2822680000</v>
      </c>
      <c r="D6" s="81">
        <f>SUMIFS(Data!$L:$L,Data!$E:$E,'Cost &amp; Revenue'!$B6,Data!$A:$A,'Cost &amp; Revenue'!$C$1)</f>
        <v>4234020000</v>
      </c>
      <c r="E6" s="209">
        <f>SUMIFS(Data!$M:$M,Data!$E:$E,'Cost &amp; Revenue'!$B6,Data!$A:$A,'Cost &amp; Revenue'!$C$1)</f>
        <v>7056700000</v>
      </c>
      <c r="F6" s="189">
        <f>SUMIFS(Data!$N:$N,Data!$E:$E,'Cost &amp; Revenue'!$B6,Data!$A:$A,'Cost &amp; Revenue'!$C$1)</f>
        <v>69231000</v>
      </c>
      <c r="G6" s="209">
        <f>SUMIFS(Data!$O:$O,Data!$E:$E,'Cost &amp; Revenue'!$B6,Data!$A:$A,'Cost &amp; Revenue'!$C$1)</f>
        <v>346155000</v>
      </c>
      <c r="H6" s="189">
        <f>$E6-$G6</f>
        <v>6710545000</v>
      </c>
      <c r="I6" s="217">
        <f t="shared" si="0"/>
        <v>0.69406070365937311</v>
      </c>
      <c r="K6" s="193" t="s">
        <v>23</v>
      </c>
      <c r="L6" s="12">
        <v>500</v>
      </c>
      <c r="M6" s="203">
        <v>470</v>
      </c>
    </row>
    <row r="7" spans="2:15" x14ac:dyDescent="0.25">
      <c r="B7" s="193" t="s">
        <v>23</v>
      </c>
      <c r="C7" s="81">
        <f>SUMIFS(Data!$K:$K,Data!$E:$E,'Cost &amp; Revenue'!$B7,Data!$A:$A,'Cost &amp; Revenue'!$C$1)</f>
        <v>553960000</v>
      </c>
      <c r="D7" s="81">
        <f>SUMIFS(Data!$L:$L,Data!$E:$E,'Cost &amp; Revenue'!$B7,Data!$A:$A,'Cost &amp; Revenue'!$C$1)</f>
        <v>830940000</v>
      </c>
      <c r="E7" s="209">
        <f>SUMIFS(Data!$M:$M,Data!$E:$E,'Cost &amp; Revenue'!$B7,Data!$A:$A,'Cost &amp; Revenue'!$C$1)</f>
        <v>1384900000</v>
      </c>
      <c r="F7" s="189">
        <f>SUMIFS(Data!$N:$N,Data!$E:$E,'Cost &amp; Revenue'!$B7,Data!$A:$A,'Cost &amp; Revenue'!$C$1)</f>
        <v>165543400</v>
      </c>
      <c r="G7" s="209">
        <f>SUMIFS(Data!$O:$O,Data!$E:$E,'Cost &amp; Revenue'!$B7,Data!$A:$A,'Cost &amp; Revenue'!$C$1)</f>
        <v>827717000</v>
      </c>
      <c r="H7" s="189">
        <f>$E7-$G7</f>
        <v>557183000</v>
      </c>
      <c r="I7" s="217">
        <f t="shared" si="0"/>
        <v>5.7628527198169528E-2</v>
      </c>
      <c r="K7" s="193" t="s">
        <v>21</v>
      </c>
      <c r="L7" s="12">
        <v>300</v>
      </c>
      <c r="M7" s="203">
        <v>250</v>
      </c>
    </row>
    <row r="8" spans="2:15" x14ac:dyDescent="0.25">
      <c r="B8" s="193" t="s">
        <v>21</v>
      </c>
      <c r="C8" s="81">
        <f>SUMIFS(Data!$K:$K,Data!$E:$E,'Cost &amp; Revenue'!$B8,Data!$A:$A,'Cost &amp; Revenue'!$C$1)</f>
        <v>390528000</v>
      </c>
      <c r="D8" s="81">
        <f>SUMIFS(Data!$L:$L,Data!$E:$E,'Cost &amp; Revenue'!$B8,Data!$A:$A,'Cost &amp; Revenue'!$C$1)</f>
        <v>585792000</v>
      </c>
      <c r="E8" s="209">
        <f>SUMIFS(Data!$M:$M,Data!$E:$E,'Cost &amp; Revenue'!$B8,Data!$A:$A,'Cost &amp; Revenue'!$C$1)</f>
        <v>976320000</v>
      </c>
      <c r="F8" s="189">
        <f>SUMIFS(Data!$N:$N,Data!$E:$E,'Cost &amp; Revenue'!$B8,Data!$A:$A,'Cost &amp; Revenue'!$C$1)</f>
        <v>17600000</v>
      </c>
      <c r="G8" s="209">
        <f>SUMIFS(Data!$O:$O,Data!$E:$E,'Cost &amp; Revenue'!$B8,Data!$A:$A,'Cost &amp; Revenue'!$C$1)</f>
        <v>88000000</v>
      </c>
      <c r="H8" s="189">
        <f>$E8-$G8</f>
        <v>888320000</v>
      </c>
      <c r="I8" s="217">
        <f t="shared" si="0"/>
        <v>9.1877485997738539E-2</v>
      </c>
      <c r="K8" s="194" t="s">
        <v>20</v>
      </c>
      <c r="L8" s="204">
        <v>100</v>
      </c>
      <c r="M8" s="205">
        <v>75</v>
      </c>
    </row>
    <row r="9" spans="2:15" ht="15.75" thickBot="1" x14ac:dyDescent="0.3">
      <c r="B9" s="194" t="s">
        <v>20</v>
      </c>
      <c r="C9" s="195">
        <f>SUMIFS(Data!$K:$K,Data!$E:$E,'Cost &amp; Revenue'!$B9,Data!$A:$A,'Cost &amp; Revenue'!$C$1)</f>
        <v>401220000</v>
      </c>
      <c r="D9" s="195">
        <f>SUMIFS(Data!$L:$L,Data!$E:$E,'Cost &amp; Revenue'!$B9,Data!$A:$A,'Cost &amp; Revenue'!$C$1)</f>
        <v>601830000</v>
      </c>
      <c r="E9" s="210">
        <f>SUMIFS(Data!$M:$M,Data!$E:$E,'Cost &amp; Revenue'!$B9,Data!$A:$A,'Cost &amp; Revenue'!$C$1)</f>
        <v>1003050000</v>
      </c>
      <c r="F9" s="196">
        <f>SUMIFS(Data!$N:$N,Data!$E:$E,'Cost &amp; Revenue'!$B9,Data!$A:$A,'Cost &amp; Revenue'!$C$1)</f>
        <v>51895500</v>
      </c>
      <c r="G9" s="210">
        <f>SUMIFS(Data!$O:$O,Data!$E:$E,'Cost &amp; Revenue'!$B9,Data!$A:$A,'Cost &amp; Revenue'!$C$1)</f>
        <v>259477500</v>
      </c>
      <c r="H9" s="200">
        <f>$E9-$G9</f>
        <v>743572500</v>
      </c>
      <c r="I9" s="218">
        <f t="shared" si="0"/>
        <v>7.6906488604391934E-2</v>
      </c>
    </row>
    <row r="10" spans="2:15" ht="15.75" thickBot="1" x14ac:dyDescent="0.3">
      <c r="H10" s="213">
        <f>SUM(H4:H9)</f>
        <v>9668527500</v>
      </c>
    </row>
    <row r="11" spans="2:15" x14ac:dyDescent="0.25">
      <c r="O11" t="s">
        <v>71</v>
      </c>
    </row>
    <row r="15" spans="2:15" x14ac:dyDescent="0.25">
      <c r="B15" s="160" t="s">
        <v>97</v>
      </c>
      <c r="C15" s="157" t="s">
        <v>79</v>
      </c>
      <c r="D15" s="158"/>
      <c r="E15" s="159"/>
      <c r="F15" s="155" t="s">
        <v>80</v>
      </c>
      <c r="G15" s="156"/>
      <c r="H15" s="154" t="s">
        <v>81</v>
      </c>
      <c r="I15" s="154" t="s">
        <v>112</v>
      </c>
    </row>
    <row r="16" spans="2:15" ht="30" x14ac:dyDescent="0.25">
      <c r="B16" s="160"/>
      <c r="C16" s="163" t="s">
        <v>109</v>
      </c>
      <c r="D16" s="187" t="s">
        <v>110</v>
      </c>
      <c r="E16" s="187" t="s">
        <v>111</v>
      </c>
      <c r="F16" s="161" t="s">
        <v>107</v>
      </c>
      <c r="G16" s="188" t="s">
        <v>108</v>
      </c>
      <c r="H16" s="154"/>
      <c r="I16" s="154"/>
    </row>
    <row r="17" spans="2:9" x14ac:dyDescent="0.25">
      <c r="B17" s="190" t="s">
        <v>98</v>
      </c>
      <c r="C17" s="191">
        <f>SUMIFS(Data!$K:$K,Data!$C:$C,'Cost &amp; Revenue'!$B17,Data!$A:$A,'Cost &amp; Revenue'!$C$1)</f>
        <v>1279008000</v>
      </c>
      <c r="D17" s="191">
        <f>SUMIFS(Data!$L:$L,Data!$C:$C,'Cost &amp; Revenue'!$B17,Data!$A:$A,'Cost &amp; Revenue'!$C$1)</f>
        <v>1918512000</v>
      </c>
      <c r="E17" s="208">
        <f>SUMIFS(Data!$M:$M,Data!$C:$C,'Cost &amp; Revenue'!$B17,Data!$A:$A,'Cost &amp; Revenue'!$C$1)</f>
        <v>3197520000</v>
      </c>
      <c r="F17" s="191">
        <f>SUMIFS(Data!$N:$N,Data!$C:$C,'Cost &amp; Revenue'!$B17,Data!$A:$A,'Cost &amp; Revenue'!$C$1)</f>
        <v>101314700</v>
      </c>
      <c r="G17" s="208">
        <f>SUMIFS(Data!$O:$O,Data!$C:$C,'Cost &amp; Revenue'!$B17,Data!$A:$A,'Cost &amp; Revenue'!$C$1)</f>
        <v>506573500</v>
      </c>
      <c r="H17" s="191">
        <f>$E17-$G17</f>
        <v>2690946500</v>
      </c>
      <c r="I17" s="216">
        <f>$H17/$H$22</f>
        <v>0.27832019922371842</v>
      </c>
    </row>
    <row r="18" spans="2:9" x14ac:dyDescent="0.25">
      <c r="B18" s="193" t="s">
        <v>99</v>
      </c>
      <c r="C18" s="81">
        <f>SUMIFS(Data!$K:$K,Data!$C:$C,'Cost &amp; Revenue'!$B18,Data!$A:$A,'Cost &amp; Revenue'!$C$1)</f>
        <v>1022544000</v>
      </c>
      <c r="D18" s="81">
        <f>SUMIFS(Data!$L:$L,Data!$C:$C,'Cost &amp; Revenue'!$B18,Data!$A:$A,'Cost &amp; Revenue'!$C$1)</f>
        <v>1533816000</v>
      </c>
      <c r="E18" s="211">
        <f>SUMIFS(Data!$M:$M,Data!$C:$C,'Cost &amp; Revenue'!$B18,Data!$A:$A,'Cost &amp; Revenue'!$C$1)</f>
        <v>2556360000</v>
      </c>
      <c r="F18" s="81">
        <f>SUMIFS(Data!$N:$N,Data!$C:$C,'Cost &amp; Revenue'!$B18,Data!$A:$A,'Cost &amp; Revenue'!$C$1)</f>
        <v>173288800</v>
      </c>
      <c r="G18" s="211">
        <f>SUMIFS(Data!$O:$O,Data!$C:$C,'Cost &amp; Revenue'!$B18,Data!$A:$A,'Cost &amp; Revenue'!$C$1)</f>
        <v>866444000</v>
      </c>
      <c r="H18" s="81">
        <f>$E18-$G18</f>
        <v>1689916000</v>
      </c>
      <c r="I18" s="217">
        <f t="shared" ref="I18:I21" si="1">$H18/$H$22</f>
        <v>0.17478525039102386</v>
      </c>
    </row>
    <row r="19" spans="2:9" x14ac:dyDescent="0.25">
      <c r="B19" s="193" t="s">
        <v>100</v>
      </c>
      <c r="C19" s="81">
        <f>SUMIFS(Data!$K:$K,Data!$C:$C,'Cost &amp; Revenue'!$B19,Data!$A:$A,'Cost &amp; Revenue'!$C$1)</f>
        <v>1154760000</v>
      </c>
      <c r="D19" s="81">
        <f>SUMIFS(Data!$L:$L,Data!$C:$C,'Cost &amp; Revenue'!$B19,Data!$A:$A,'Cost &amp; Revenue'!$C$1)</f>
        <v>1732140000</v>
      </c>
      <c r="E19" s="211">
        <f>SUMIFS(Data!$M:$M,Data!$C:$C,'Cost &amp; Revenue'!$B19,Data!$A:$A,'Cost &amp; Revenue'!$C$1)</f>
        <v>2886900000</v>
      </c>
      <c r="F19" s="81">
        <f>SUMIFS(Data!$N:$N,Data!$C:$C,'Cost &amp; Revenue'!$B19,Data!$A:$A,'Cost &amp; Revenue'!$C$1)</f>
        <v>85524000</v>
      </c>
      <c r="G19" s="211">
        <f>SUMIFS(Data!$O:$O,Data!$C:$C,'Cost &amp; Revenue'!$B19,Data!$A:$A,'Cost &amp; Revenue'!$C$1)</f>
        <v>427620000</v>
      </c>
      <c r="H19" s="81">
        <f>$E19-$G19</f>
        <v>2459280000</v>
      </c>
      <c r="I19" s="217">
        <f t="shared" si="1"/>
        <v>0.25435931169456777</v>
      </c>
    </row>
    <row r="20" spans="2:9" x14ac:dyDescent="0.25">
      <c r="B20" s="193" t="s">
        <v>101</v>
      </c>
      <c r="C20" s="81">
        <f>SUMIFS(Data!$K:$K,Data!$C:$C,'Cost &amp; Revenue'!$B20,Data!$A:$A,'Cost &amp; Revenue'!$C$1)</f>
        <v>342440000</v>
      </c>
      <c r="D20" s="81">
        <f>SUMIFS(Data!$L:$L,Data!$C:$C,'Cost &amp; Revenue'!$B20,Data!$A:$A,'Cost &amp; Revenue'!$C$1)</f>
        <v>513660000</v>
      </c>
      <c r="E20" s="211">
        <f>SUMIFS(Data!$M:$M,Data!$C:$C,'Cost &amp; Revenue'!$B20,Data!$A:$A,'Cost &amp; Revenue'!$C$1)</f>
        <v>856100000</v>
      </c>
      <c r="F20" s="81">
        <f>SUMIFS(Data!$N:$N,Data!$C:$C,'Cost &amp; Revenue'!$B20,Data!$A:$A,'Cost &amp; Revenue'!$C$1)</f>
        <v>38384800</v>
      </c>
      <c r="G20" s="211">
        <f>SUMIFS(Data!$O:$O,Data!$C:$C,'Cost &amp; Revenue'!$B20,Data!$A:$A,'Cost &amp; Revenue'!$C$1)</f>
        <v>191924000</v>
      </c>
      <c r="H20" s="81">
        <f>$E20-$G20</f>
        <v>664176000</v>
      </c>
      <c r="I20" s="217">
        <f t="shared" si="1"/>
        <v>6.8694638351082929E-2</v>
      </c>
    </row>
    <row r="21" spans="2:9" ht="15.75" thickBot="1" x14ac:dyDescent="0.3">
      <c r="B21" s="194" t="s">
        <v>102</v>
      </c>
      <c r="C21" s="195">
        <f>SUMIFS(Data!$K:$K,Data!$C:$C,'Cost &amp; Revenue'!$B21,Data!$A:$A,'Cost &amp; Revenue'!$C$1)</f>
        <v>1047804000</v>
      </c>
      <c r="D21" s="195">
        <f>SUMIFS(Data!$L:$L,Data!$C:$C,'Cost &amp; Revenue'!$B21,Data!$A:$A,'Cost &amp; Revenue'!$C$1)</f>
        <v>1571706000</v>
      </c>
      <c r="E21" s="212">
        <f>SUMIFS(Data!$M:$M,Data!$C:$C,'Cost &amp; Revenue'!$B21,Data!$A:$A,'Cost &amp; Revenue'!$C$1)</f>
        <v>2619510000</v>
      </c>
      <c r="F21" s="195">
        <f>SUMIFS(Data!$N:$N,Data!$C:$C,'Cost &amp; Revenue'!$B21,Data!$A:$A,'Cost &amp; Revenue'!$C$1)</f>
        <v>91060200</v>
      </c>
      <c r="G21" s="212">
        <f>SUMIFS(Data!$O:$O,Data!$C:$C,'Cost &amp; Revenue'!$B21,Data!$A:$A,'Cost &amp; Revenue'!$C$1)</f>
        <v>455301000</v>
      </c>
      <c r="H21" s="199">
        <f>$E21-$G21</f>
        <v>2164209000</v>
      </c>
      <c r="I21" s="218">
        <f t="shared" si="1"/>
        <v>0.22384060033960704</v>
      </c>
    </row>
    <row r="22" spans="2:9" ht="15.75" thickBot="1" x14ac:dyDescent="0.3">
      <c r="H22" s="213">
        <f>SUM(H17:H21)</f>
        <v>9668527500</v>
      </c>
    </row>
    <row r="25" spans="2:9" x14ac:dyDescent="0.25">
      <c r="B25" s="160" t="s">
        <v>97</v>
      </c>
      <c r="C25" s="157" t="s">
        <v>114</v>
      </c>
      <c r="D25" s="158"/>
      <c r="E25" s="159"/>
      <c r="F25" s="162" t="s">
        <v>79</v>
      </c>
      <c r="G25" s="176" t="s">
        <v>80</v>
      </c>
      <c r="H25" s="154" t="s">
        <v>81</v>
      </c>
      <c r="I25" s="154" t="s">
        <v>112</v>
      </c>
    </row>
    <row r="26" spans="2:9" ht="30" x14ac:dyDescent="0.25">
      <c r="B26" s="160"/>
      <c r="C26" s="163" t="s">
        <v>83</v>
      </c>
      <c r="D26" s="163" t="s">
        <v>84</v>
      </c>
      <c r="E26" s="163" t="s">
        <v>113</v>
      </c>
      <c r="F26" s="187" t="s">
        <v>111</v>
      </c>
      <c r="G26" s="188" t="s">
        <v>108</v>
      </c>
      <c r="H26" s="154"/>
      <c r="I26" s="154"/>
    </row>
    <row r="27" spans="2:9" x14ac:dyDescent="0.25">
      <c r="B27" s="197" t="str">
        <f>Dashboard!$W$166</f>
        <v>Zone A</v>
      </c>
      <c r="C27" s="198">
        <f>SUMIFS(Data!$G:$G,Data!$C:$C,'Cost &amp; Revenue'!$B$27,Data!$A:$A,'Cost &amp; Revenue'!$C$1)</f>
        <v>7325800</v>
      </c>
      <c r="D27" s="198">
        <f>SUMIFS(Data!$H:$H,Data!$C:$C,'Cost &amp; Revenue'!$B$27,Data!$A:$A,'Cost &amp; Revenue'!$C$1)</f>
        <v>4522900</v>
      </c>
      <c r="E27" s="198">
        <f>SUMIFS(Data!$I:$I,Data!$C:$C,'Cost &amp; Revenue'!$B$27,Data!$A:$A,'Cost &amp; Revenue'!$C$1)</f>
        <v>2802900</v>
      </c>
      <c r="F27" s="214">
        <f>SUMIFS(Data!$M:$M,Data!$C:$C,'Cost &amp; Revenue'!$B27,Data!$A:$A,'Cost &amp; Revenue'!$C$1)</f>
        <v>3197520000</v>
      </c>
      <c r="G27" s="214">
        <f>SUMIFS(Data!$O:$O,Data!$C:$C,'Cost &amp; Revenue'!$B27,Data!$A:$A,'Cost &amp; Revenue'!$C$1)</f>
        <v>506573500</v>
      </c>
      <c r="H27" s="198">
        <f>$F27-$G27</f>
        <v>2690946500</v>
      </c>
      <c r="I27" s="215">
        <f>$H27/$H$22</f>
        <v>0.27832019922371842</v>
      </c>
    </row>
  </sheetData>
  <mergeCells count="14">
    <mergeCell ref="I25:I26"/>
    <mergeCell ref="C25:E25"/>
    <mergeCell ref="B25:B26"/>
    <mergeCell ref="H25:H26"/>
    <mergeCell ref="I15:I16"/>
    <mergeCell ref="B15:B16"/>
    <mergeCell ref="C15:E15"/>
    <mergeCell ref="F15:G15"/>
    <mergeCell ref="H15:H16"/>
    <mergeCell ref="I2:I3"/>
    <mergeCell ref="F2:G2"/>
    <mergeCell ref="C2:E2"/>
    <mergeCell ref="B2:B3"/>
    <mergeCell ref="H2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Data</vt:lpstr>
      <vt:lpstr>Analysis</vt:lpstr>
      <vt:lpstr>Cost &amp; 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2024-05-24T08:04:39Z</dcterms:created>
  <dcterms:modified xsi:type="dcterms:W3CDTF">2024-06-25T12:23:40Z</dcterms:modified>
</cp:coreProperties>
</file>