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202300"/>
  <mc:AlternateContent xmlns:mc="http://schemas.openxmlformats.org/markup-compatibility/2006">
    <mc:Choice Requires="x15">
      <x15ac:absPath xmlns:x15ac="http://schemas.microsoft.com/office/spreadsheetml/2010/11/ac" url="C:\Users\Subhajit.Ghosh\Downloads\"/>
    </mc:Choice>
  </mc:AlternateContent>
  <xr:revisionPtr revIDLastSave="0" documentId="13_ncr:1_{D6C1D187-6074-45E9-963B-420A17700EB0}" xr6:coauthVersionLast="47" xr6:coauthVersionMax="47" xr10:uidLastSave="{00000000-0000-0000-0000-000000000000}"/>
  <bookViews>
    <workbookView xWindow="-110" yWindow="-110" windowWidth="19420" windowHeight="10300" tabRatio="752" xr2:uid="{2D1E53B2-CE0A-42BF-8C2D-DD4D9B25DE58}"/>
  </bookViews>
  <sheets>
    <sheet name="DataSet" sheetId="1" r:id="rId1"/>
    <sheet name="Dashboard" sheetId="15" r:id="rId2"/>
    <sheet name="Calculations" sheetId="8" r:id="rId3"/>
  </sheets>
  <definedNames>
    <definedName name="Slicer_Source1">#N/A</definedName>
  </definedNames>
  <calcPr calcId="191029"/>
  <pivotCaches>
    <pivotCache cacheId="0" r:id="rId4"/>
    <pivotCache cacheId="1" r:id="rId5"/>
    <pivotCache cacheId="2" r:id="rId6"/>
    <pivotCache cacheId="9" r:id="rId7"/>
    <pivotCache cacheId="1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1" l="1" a="1"/>
  <c r="D22" i="1" s="1"/>
  <c r="F22" i="1" a="1"/>
  <c r="F22" i="1" s="1"/>
  <c r="H22" i="1" a="1"/>
  <c r="H22" i="1" s="1"/>
  <c r="Q178" i="8" a="1"/>
  <c r="Q178" i="8"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P2" i="1"/>
  <c r="P3" i="1"/>
  <c r="P4" i="1"/>
  <c r="P5" i="1"/>
  <c r="P6" i="1"/>
  <c r="P7" i="1"/>
  <c r="P8" i="1"/>
  <c r="P9" i="1"/>
  <c r="P10" i="1"/>
  <c r="P11" i="1"/>
  <c r="P12" i="1"/>
  <c r="P13" i="1"/>
  <c r="P14" i="1"/>
  <c r="P15" i="1"/>
  <c r="P16" i="1"/>
  <c r="P17" i="1"/>
  <c r="P18" i="1"/>
  <c r="P19" i="1"/>
  <c r="P20" i="1"/>
  <c r="P21" i="1"/>
  <c r="P157" i="1"/>
  <c r="C22" i="1" a="1"/>
  <c r="C22" i="1" s="1"/>
  <c r="E2" i="15"/>
  <c r="E83" i="8" l="1"/>
  <c r="G83" i="8"/>
  <c r="I83" i="8"/>
  <c r="K83" i="8"/>
  <c r="C83" i="8"/>
  <c r="M2" i="1"/>
  <c r="I22" i="1" a="1"/>
  <c r="I22" i="1" s="1"/>
  <c r="G22" i="1" a="1"/>
  <c r="G22" i="1" s="1"/>
  <c r="E22" i="1"/>
  <c r="K2" i="15"/>
  <c r="I2" i="15"/>
  <c r="G2" i="15"/>
  <c r="C2" i="15"/>
  <c r="M2" i="15"/>
  <c r="A22" i="1" l="1"/>
  <c r="P22" i="1" s="1"/>
  <c r="N21" i="1" l="1"/>
  <c r="N20" i="1"/>
  <c r="N19" i="1"/>
  <c r="N18" i="1"/>
  <c r="N17" i="1"/>
  <c r="N16" i="1"/>
  <c r="N15" i="1"/>
  <c r="N14" i="1"/>
  <c r="N13" i="1"/>
  <c r="N12" i="1"/>
  <c r="N11" i="1"/>
  <c r="N10" i="1"/>
  <c r="N9" i="1"/>
  <c r="N8" i="1"/>
  <c r="N7" i="1"/>
  <c r="N6" i="1"/>
  <c r="N5" i="1"/>
  <c r="N4" i="1"/>
  <c r="N3" i="1"/>
  <c r="N2" i="1"/>
  <c r="C23" i="1" a="1"/>
  <c r="C23" i="1" s="1"/>
  <c r="C24" i="1" a="1"/>
  <c r="C24" i="1" s="1"/>
  <c r="M3" i="1"/>
  <c r="M4" i="1"/>
  <c r="M5" i="1"/>
  <c r="M6" i="1"/>
  <c r="M7" i="1"/>
  <c r="M8" i="1"/>
  <c r="M9" i="1"/>
  <c r="M10" i="1"/>
  <c r="M11" i="1"/>
  <c r="M12" i="1"/>
  <c r="M13" i="1"/>
  <c r="M14" i="1"/>
  <c r="M15" i="1"/>
  <c r="M16" i="1"/>
  <c r="M17" i="1"/>
  <c r="M18" i="1"/>
  <c r="M19" i="1"/>
  <c r="M20" i="1"/>
  <c r="M21" i="1"/>
  <c r="J157" i="1"/>
  <c r="K23" i="1" a="1"/>
  <c r="K23" i="1" s="1"/>
  <c r="K24" i="1" a="1"/>
  <c r="K24" i="1" s="1"/>
  <c r="K29" i="1" s="1" a="1"/>
  <c r="K29" i="1" s="1"/>
  <c r="K25" i="1" a="1"/>
  <c r="K25" i="1" s="1"/>
  <c r="K30" i="1" s="1" a="1"/>
  <c r="K30" i="1" s="1"/>
  <c r="K26" i="1" a="1"/>
  <c r="K26" i="1" s="1"/>
  <c r="K22" i="1" a="1"/>
  <c r="K22" i="1" s="1"/>
  <c r="K27" i="1" s="1" a="1"/>
  <c r="K27" i="1" s="1"/>
  <c r="K32" i="1" s="1" a="1"/>
  <c r="K32" i="1" s="1"/>
  <c r="K37" i="1" s="1" a="1"/>
  <c r="K37" i="1" s="1"/>
  <c r="F23" i="1" a="1"/>
  <c r="F23" i="1" s="1"/>
  <c r="F24" i="1" a="1"/>
  <c r="F24" i="1" s="1"/>
  <c r="F25" i="1" a="1"/>
  <c r="F25" i="1" s="1"/>
  <c r="F30" i="1" s="1" a="1"/>
  <c r="F30" i="1" s="1"/>
  <c r="F35" i="1" s="1" a="1"/>
  <c r="F35" i="1" s="1"/>
  <c r="F26" i="1" a="1"/>
  <c r="F26" i="1" s="1"/>
  <c r="D23" i="1" a="1"/>
  <c r="D23" i="1" s="1"/>
  <c r="D24" i="1" a="1"/>
  <c r="D24" i="1" s="1"/>
  <c r="D25" i="1" a="1"/>
  <c r="D25" i="1" s="1"/>
  <c r="D26" i="1" a="1"/>
  <c r="D26" i="1" s="1"/>
  <c r="I23" i="1" a="1"/>
  <c r="I23" i="1" s="1"/>
  <c r="I24" i="1" a="1"/>
  <c r="I24" i="1" s="1"/>
  <c r="I29" i="1" s="1" a="1"/>
  <c r="I29" i="1" s="1"/>
  <c r="I25" i="1" a="1"/>
  <c r="I25" i="1" s="1"/>
  <c r="I26" i="1" a="1"/>
  <c r="I26" i="1" s="1"/>
  <c r="G27" i="1" a="1"/>
  <c r="G27" i="1" s="1"/>
  <c r="G32" i="1" s="1" a="1"/>
  <c r="G32" i="1" s="1"/>
  <c r="G37" i="1" s="1" a="1"/>
  <c r="G37" i="1" s="1"/>
  <c r="G42" i="1" s="1" a="1"/>
  <c r="G42" i="1" s="1"/>
  <c r="G47" i="1" s="1" a="1"/>
  <c r="G47" i="1" s="1"/>
  <c r="G52" i="1" s="1" a="1"/>
  <c r="G52" i="1" s="1"/>
  <c r="G57" i="1" s="1" a="1"/>
  <c r="G57" i="1" s="1"/>
  <c r="G62" i="1" s="1" a="1"/>
  <c r="G62" i="1" s="1"/>
  <c r="G67" i="1" s="1" a="1"/>
  <c r="G67" i="1" s="1"/>
  <c r="G72" i="1" s="1" a="1"/>
  <c r="G72" i="1" s="1"/>
  <c r="G77" i="1" s="1" a="1"/>
  <c r="G77" i="1" s="1"/>
  <c r="G82" i="1" s="1" a="1"/>
  <c r="G82" i="1" s="1"/>
  <c r="G87" i="1" s="1" a="1"/>
  <c r="G87" i="1" s="1"/>
  <c r="G92" i="1" s="1" a="1"/>
  <c r="G92" i="1" s="1"/>
  <c r="G97" i="1" s="1" a="1"/>
  <c r="G97" i="1" s="1"/>
  <c r="G102" i="1" s="1" a="1"/>
  <c r="G102" i="1" s="1"/>
  <c r="G107" i="1" s="1" a="1"/>
  <c r="G107" i="1" s="1"/>
  <c r="G112" i="1" s="1" a="1"/>
  <c r="G112" i="1" s="1"/>
  <c r="G117" i="1" s="1" a="1"/>
  <c r="G117" i="1" s="1"/>
  <c r="G122" i="1" s="1" a="1"/>
  <c r="G122" i="1" s="1"/>
  <c r="G127" i="1" s="1" a="1"/>
  <c r="G127" i="1" s="1"/>
  <c r="G132" i="1" s="1" a="1"/>
  <c r="G132" i="1" s="1"/>
  <c r="G137" i="1" s="1" a="1"/>
  <c r="G137" i="1" s="1"/>
  <c r="G142" i="1" s="1" a="1"/>
  <c r="G142" i="1" s="1"/>
  <c r="G147" i="1" s="1" a="1"/>
  <c r="G147" i="1" s="1"/>
  <c r="G152" i="1" s="1" a="1"/>
  <c r="G152" i="1" s="1"/>
  <c r="H23" i="1" a="1"/>
  <c r="H23" i="1" s="1"/>
  <c r="H24" i="1" a="1"/>
  <c r="H24" i="1" s="1"/>
  <c r="H29" i="1" s="1" a="1"/>
  <c r="H29" i="1" s="1"/>
  <c r="H34" i="1" s="1" a="1"/>
  <c r="H34" i="1" s="1"/>
  <c r="H25" i="1" a="1"/>
  <c r="H25" i="1" s="1"/>
  <c r="H30" i="1" s="1" a="1"/>
  <c r="H30" i="1" s="1"/>
  <c r="H35" i="1" s="1" a="1"/>
  <c r="H35" i="1" s="1"/>
  <c r="H26" i="1" a="1"/>
  <c r="H26" i="1" s="1"/>
  <c r="G23" i="1" a="1"/>
  <c r="G23" i="1" s="1"/>
  <c r="G24" i="1" a="1"/>
  <c r="G24" i="1" s="1"/>
  <c r="G25" i="1" a="1"/>
  <c r="G25" i="1" s="1"/>
  <c r="G30" i="1" s="1" a="1"/>
  <c r="G30" i="1" s="1"/>
  <c r="G35" i="1" s="1" a="1"/>
  <c r="G35" i="1" s="1"/>
  <c r="G40" i="1" s="1" a="1"/>
  <c r="G40" i="1" s="1"/>
  <c r="G45" i="1" s="1" a="1"/>
  <c r="G45" i="1" s="1"/>
  <c r="G26" i="1" a="1"/>
  <c r="G26" i="1" s="1"/>
  <c r="C25" i="1" a="1"/>
  <c r="C25" i="1" s="1"/>
  <c r="C26" i="1" a="1"/>
  <c r="C26" i="1" s="1"/>
  <c r="C31" i="1" s="1" a="1"/>
  <c r="C31" i="1" s="1"/>
  <c r="A23" i="1"/>
  <c r="A24" i="1" l="1"/>
  <c r="P23" i="1"/>
  <c r="O13" i="1"/>
  <c r="O11" i="1"/>
  <c r="O12" i="1"/>
  <c r="O4" i="1"/>
  <c r="O16" i="1"/>
  <c r="O6" i="1"/>
  <c r="O18" i="1"/>
  <c r="O10" i="1"/>
  <c r="O14" i="1"/>
  <c r="O7" i="1"/>
  <c r="O19" i="1"/>
  <c r="O2" i="1"/>
  <c r="O3" i="1"/>
  <c r="O15" i="1"/>
  <c r="O8" i="1"/>
  <c r="O20" i="1"/>
  <c r="O5" i="1"/>
  <c r="O17" i="1"/>
  <c r="O9" i="1"/>
  <c r="O21" i="1"/>
  <c r="N26" i="1"/>
  <c r="N25" i="1"/>
  <c r="N22" i="1"/>
  <c r="D29" i="1" a="1"/>
  <c r="D29" i="1" s="1"/>
  <c r="N24" i="1"/>
  <c r="D28" i="1" a="1"/>
  <c r="D28" i="1" s="1"/>
  <c r="N23" i="1"/>
  <c r="D30" i="1" a="1"/>
  <c r="D30" i="1" s="1"/>
  <c r="D27" i="1" a="1"/>
  <c r="D27" i="1" s="1"/>
  <c r="D31" i="1" a="1"/>
  <c r="D31" i="1" s="1"/>
  <c r="M24" i="1"/>
  <c r="M23" i="1"/>
  <c r="M26" i="1"/>
  <c r="M25" i="1"/>
  <c r="M22" i="1"/>
  <c r="F27" i="1" a="1"/>
  <c r="F27" i="1" s="1"/>
  <c r="K35" i="1" a="1"/>
  <c r="K35" i="1" s="1"/>
  <c r="K28" i="1" a="1"/>
  <c r="K28" i="1" s="1"/>
  <c r="K33" i="1" s="1" a="1"/>
  <c r="K33" i="1" s="1"/>
  <c r="H39" i="1" a="1"/>
  <c r="H39" i="1" s="1"/>
  <c r="H44" i="1" s="1" a="1"/>
  <c r="H44" i="1" s="1"/>
  <c r="F29" i="1" a="1"/>
  <c r="F29" i="1" s="1"/>
  <c r="F34" i="1" s="1" a="1"/>
  <c r="F34" i="1" s="1"/>
  <c r="K34" i="1" a="1"/>
  <c r="K34" i="1" s="1"/>
  <c r="F28" i="1" a="1"/>
  <c r="F28" i="1" s="1"/>
  <c r="F31" i="1" a="1"/>
  <c r="F31" i="1" s="1"/>
  <c r="F36" i="1" s="1" a="1"/>
  <c r="F36" i="1" s="1"/>
  <c r="K42" i="1" a="1"/>
  <c r="K42" i="1" s="1"/>
  <c r="K31" i="1" a="1"/>
  <c r="K31" i="1" s="1"/>
  <c r="F40" i="1" a="1"/>
  <c r="F40" i="1" s="1"/>
  <c r="E23" i="1"/>
  <c r="E26" i="1"/>
  <c r="E25" i="1"/>
  <c r="E24" i="1"/>
  <c r="I28" i="1" a="1"/>
  <c r="I28" i="1" s="1"/>
  <c r="I33" i="1" s="1" a="1"/>
  <c r="I33" i="1" s="1"/>
  <c r="I27" i="1" a="1"/>
  <c r="I27" i="1" s="1"/>
  <c r="I32" i="1" s="1" a="1"/>
  <c r="I32" i="1" s="1"/>
  <c r="G31" i="1" a="1"/>
  <c r="G31" i="1" s="1"/>
  <c r="H28" i="1" a="1"/>
  <c r="H28" i="1" s="1"/>
  <c r="C30" i="1" a="1"/>
  <c r="C30" i="1" s="1"/>
  <c r="C29" i="1" a="1"/>
  <c r="C29" i="1" s="1"/>
  <c r="C28" i="1" a="1"/>
  <c r="C28" i="1" s="1"/>
  <c r="C27" i="1" a="1"/>
  <c r="C27" i="1" s="1"/>
  <c r="I31" i="1" a="1"/>
  <c r="I31" i="1" s="1"/>
  <c r="I30" i="1" a="1"/>
  <c r="I30" i="1" s="1"/>
  <c r="G29" i="1" a="1"/>
  <c r="G29" i="1" s="1"/>
  <c r="G28" i="1" a="1"/>
  <c r="G28" i="1" s="1"/>
  <c r="H31" i="1" a="1"/>
  <c r="H31" i="1" s="1"/>
  <c r="I34" i="1" a="1"/>
  <c r="I34" i="1" s="1"/>
  <c r="C36" i="1" a="1"/>
  <c r="C36" i="1" s="1"/>
  <c r="H27" i="1" a="1"/>
  <c r="H27" i="1" s="1"/>
  <c r="H40" i="1" a="1"/>
  <c r="H40" i="1" s="1"/>
  <c r="G50" i="1" a="1"/>
  <c r="G50" i="1" s="1"/>
  <c r="A25" i="1" l="1"/>
  <c r="P24" i="1"/>
  <c r="O23" i="1"/>
  <c r="O22" i="1"/>
  <c r="O24" i="1"/>
  <c r="O25" i="1"/>
  <c r="O26" i="1"/>
  <c r="N31" i="1"/>
  <c r="N29" i="1"/>
  <c r="N30" i="1"/>
  <c r="E28" i="1"/>
  <c r="N28" i="1"/>
  <c r="N27" i="1"/>
  <c r="M30" i="1"/>
  <c r="D35" i="1" a="1"/>
  <c r="D35" i="1" s="1"/>
  <c r="N35" i="1" s="1"/>
  <c r="M28" i="1"/>
  <c r="M29" i="1"/>
  <c r="D34" i="1" a="1"/>
  <c r="D34" i="1" s="1"/>
  <c r="M31" i="1"/>
  <c r="O31" i="1"/>
  <c r="D33" i="1" a="1"/>
  <c r="D33" i="1" s="1"/>
  <c r="N33" i="1" s="1"/>
  <c r="M27" i="1"/>
  <c r="D32" i="1" a="1"/>
  <c r="D32" i="1" s="1"/>
  <c r="F32" i="1" a="1"/>
  <c r="F32" i="1" s="1"/>
  <c r="F37" i="1" s="1" a="1"/>
  <c r="F37" i="1" s="1"/>
  <c r="F42" i="1" s="1" a="1"/>
  <c r="F42" i="1" s="1"/>
  <c r="F47" i="1" s="1" a="1"/>
  <c r="F47" i="1" s="1"/>
  <c r="K40" i="1" a="1"/>
  <c r="K40" i="1" s="1"/>
  <c r="D36" i="1" a="1"/>
  <c r="D36" i="1" s="1"/>
  <c r="F39" i="1" a="1"/>
  <c r="F39" i="1" s="1"/>
  <c r="F33" i="1" a="1"/>
  <c r="F33" i="1" s="1"/>
  <c r="K39" i="1" a="1"/>
  <c r="K39" i="1" s="1"/>
  <c r="F41" i="1" a="1"/>
  <c r="F41" i="1" s="1"/>
  <c r="K36" i="1" a="1"/>
  <c r="K36" i="1" s="1"/>
  <c r="K47" i="1" a="1"/>
  <c r="K47" i="1" s="1"/>
  <c r="K38" i="1" a="1"/>
  <c r="K38" i="1" s="1"/>
  <c r="F45" i="1" a="1"/>
  <c r="F45" i="1" s="1"/>
  <c r="E29" i="1"/>
  <c r="E30" i="1"/>
  <c r="E31" i="1"/>
  <c r="E27" i="1"/>
  <c r="G55" i="1" a="1"/>
  <c r="G55" i="1" s="1"/>
  <c r="H32" i="1" a="1"/>
  <c r="H32" i="1" s="1"/>
  <c r="I39" i="1" a="1"/>
  <c r="I39" i="1" s="1"/>
  <c r="I38" i="1" a="1"/>
  <c r="I38" i="1" s="1"/>
  <c r="H49" i="1" a="1"/>
  <c r="H49" i="1" s="1"/>
  <c r="H36" i="1" a="1"/>
  <c r="H36" i="1" s="1"/>
  <c r="I35" i="1" a="1"/>
  <c r="I35" i="1" s="1"/>
  <c r="H45" i="1" a="1"/>
  <c r="H45" i="1" s="1"/>
  <c r="I36" i="1" a="1"/>
  <c r="I36" i="1" s="1"/>
  <c r="C34" i="1" a="1"/>
  <c r="C34" i="1" s="1"/>
  <c r="C41" i="1" a="1"/>
  <c r="C41" i="1" s="1"/>
  <c r="I37" i="1" a="1"/>
  <c r="I37" i="1" s="1"/>
  <c r="C35" i="1" a="1"/>
  <c r="C35" i="1" s="1"/>
  <c r="G33" i="1" a="1"/>
  <c r="G33" i="1" s="1"/>
  <c r="H33" i="1" a="1"/>
  <c r="H33" i="1" s="1"/>
  <c r="C32" i="1" a="1"/>
  <c r="C32" i="1" s="1"/>
  <c r="C33" i="1" a="1"/>
  <c r="C33" i="1" s="1"/>
  <c r="G34" i="1" a="1"/>
  <c r="G34" i="1" s="1"/>
  <c r="G36" i="1" a="1"/>
  <c r="G36" i="1" s="1"/>
  <c r="A26" i="1" l="1"/>
  <c r="P25" i="1"/>
  <c r="O29" i="1"/>
  <c r="O27" i="1"/>
  <c r="O28" i="1"/>
  <c r="O35" i="1"/>
  <c r="O30" i="1"/>
  <c r="M35" i="1"/>
  <c r="D40" i="1" a="1"/>
  <c r="D40" i="1" s="1"/>
  <c r="D45" i="1" s="1" a="1"/>
  <c r="D45" i="1" s="1"/>
  <c r="N34" i="1"/>
  <c r="N32" i="1"/>
  <c r="N36" i="1"/>
  <c r="M34" i="1"/>
  <c r="D39" i="1" a="1"/>
  <c r="D39" i="1" s="1"/>
  <c r="D44" i="1" s="1" a="1"/>
  <c r="D44" i="1" s="1"/>
  <c r="M33" i="1"/>
  <c r="O33" i="1"/>
  <c r="D38" i="1" a="1"/>
  <c r="D38" i="1" s="1"/>
  <c r="M32" i="1"/>
  <c r="D37" i="1" a="1"/>
  <c r="D37" i="1" s="1"/>
  <c r="N37" i="1" s="1"/>
  <c r="F44" i="1" a="1"/>
  <c r="F44" i="1" s="1"/>
  <c r="F49" i="1" s="1" a="1"/>
  <c r="F49" i="1" s="1"/>
  <c r="K45" i="1" a="1"/>
  <c r="K45" i="1" s="1"/>
  <c r="M36" i="1"/>
  <c r="K44" i="1" a="1"/>
  <c r="K44" i="1" s="1"/>
  <c r="D41" i="1" a="1"/>
  <c r="D41" i="1" s="1"/>
  <c r="F38" i="1" a="1"/>
  <c r="F38" i="1" s="1"/>
  <c r="F46" i="1" a="1"/>
  <c r="F46" i="1" s="1"/>
  <c r="K43" i="1" a="1"/>
  <c r="K43" i="1" s="1"/>
  <c r="K52" i="1" a="1"/>
  <c r="K52" i="1" s="1"/>
  <c r="K41" i="1" a="1"/>
  <c r="K41" i="1" s="1"/>
  <c r="F52" i="1" a="1"/>
  <c r="F52" i="1" s="1"/>
  <c r="F50" i="1" a="1"/>
  <c r="F50" i="1" s="1"/>
  <c r="E33" i="1"/>
  <c r="E36" i="1"/>
  <c r="E35" i="1"/>
  <c r="E34" i="1"/>
  <c r="E32" i="1"/>
  <c r="I42" i="1" a="1"/>
  <c r="I42" i="1" s="1"/>
  <c r="C46" i="1" a="1"/>
  <c r="C46" i="1" s="1"/>
  <c r="I43" i="1" a="1"/>
  <c r="I43" i="1" s="1"/>
  <c r="C37" i="1" a="1"/>
  <c r="C37" i="1" s="1"/>
  <c r="G41" i="1" a="1"/>
  <c r="G41" i="1" s="1"/>
  <c r="H50" i="1" a="1"/>
  <c r="H50" i="1" s="1"/>
  <c r="G39" i="1" a="1"/>
  <c r="G39" i="1" s="1"/>
  <c r="H38" i="1" a="1"/>
  <c r="H38" i="1" s="1"/>
  <c r="G38" i="1" a="1"/>
  <c r="G38" i="1" s="1"/>
  <c r="C39" i="1" a="1"/>
  <c r="C39" i="1" s="1"/>
  <c r="I40" i="1" a="1"/>
  <c r="I40" i="1" s="1"/>
  <c r="I44" i="1" a="1"/>
  <c r="I44" i="1" s="1"/>
  <c r="C38" i="1" a="1"/>
  <c r="C38" i="1" s="1"/>
  <c r="C40" i="1" a="1"/>
  <c r="C40" i="1" s="1"/>
  <c r="I41" i="1" a="1"/>
  <c r="I41" i="1" s="1"/>
  <c r="H41" i="1" a="1"/>
  <c r="H41" i="1" s="1"/>
  <c r="H37" i="1" a="1"/>
  <c r="H37" i="1" s="1"/>
  <c r="H54" i="1" a="1"/>
  <c r="H54" i="1" s="1"/>
  <c r="G60" i="1" a="1"/>
  <c r="G60" i="1" s="1"/>
  <c r="A27" i="1" l="1"/>
  <c r="P26" i="1"/>
  <c r="O37" i="1"/>
  <c r="O36" i="1"/>
  <c r="O32" i="1"/>
  <c r="O34" i="1"/>
  <c r="N39" i="1"/>
  <c r="M40" i="1"/>
  <c r="N40" i="1"/>
  <c r="M39" i="1"/>
  <c r="N38" i="1"/>
  <c r="D43" i="1" a="1"/>
  <c r="D43" i="1" s="1"/>
  <c r="M41" i="1"/>
  <c r="N41" i="1"/>
  <c r="N45" i="1"/>
  <c r="F54" i="1" a="1"/>
  <c r="F54" i="1" s="1"/>
  <c r="K50" i="1" a="1"/>
  <c r="K50" i="1" s="1"/>
  <c r="K55" i="1" s="1" a="1"/>
  <c r="K55" i="1" s="1"/>
  <c r="K60" i="1" s="1" a="1"/>
  <c r="K60" i="1" s="1"/>
  <c r="M38" i="1"/>
  <c r="N44" i="1"/>
  <c r="M37" i="1"/>
  <c r="D42" i="1" a="1"/>
  <c r="D42" i="1" s="1"/>
  <c r="N42" i="1" s="1"/>
  <c r="D46" i="1" a="1"/>
  <c r="D46" i="1" s="1"/>
  <c r="D50" i="1" a="1"/>
  <c r="D50" i="1" s="1"/>
  <c r="K49" i="1" a="1"/>
  <c r="K49" i="1" s="1"/>
  <c r="D49" i="1" a="1"/>
  <c r="D49" i="1" s="1"/>
  <c r="F43" i="1" a="1"/>
  <c r="F43" i="1" s="1"/>
  <c r="F51" i="1" a="1"/>
  <c r="F51" i="1" s="1"/>
  <c r="K46" i="1" a="1"/>
  <c r="K46" i="1" s="1"/>
  <c r="K57" i="1" a="1"/>
  <c r="K57" i="1" s="1"/>
  <c r="K48" i="1" a="1"/>
  <c r="K48" i="1" s="1"/>
  <c r="F55" i="1" a="1"/>
  <c r="F55" i="1" s="1"/>
  <c r="F57" i="1" a="1"/>
  <c r="F57" i="1" s="1"/>
  <c r="E38" i="1"/>
  <c r="E39" i="1"/>
  <c r="E40" i="1"/>
  <c r="E41" i="1"/>
  <c r="E37" i="1"/>
  <c r="H42" i="1" a="1"/>
  <c r="H42" i="1" s="1"/>
  <c r="I45" i="1" a="1"/>
  <c r="I45" i="1" s="1"/>
  <c r="C42" i="1" a="1"/>
  <c r="C42" i="1" s="1"/>
  <c r="G65" i="1" a="1"/>
  <c r="G65" i="1" s="1"/>
  <c r="C44" i="1" a="1"/>
  <c r="C44" i="1" s="1"/>
  <c r="M44" i="1" s="1"/>
  <c r="H59" i="1" a="1"/>
  <c r="H59" i="1" s="1"/>
  <c r="I46" i="1" a="1"/>
  <c r="I46" i="1" s="1"/>
  <c r="G43" i="1" a="1"/>
  <c r="G43" i="1" s="1"/>
  <c r="I48" i="1" a="1"/>
  <c r="I48" i="1" s="1"/>
  <c r="C51" i="1" a="1"/>
  <c r="C51" i="1" s="1"/>
  <c r="C43" i="1" a="1"/>
  <c r="C43" i="1" s="1"/>
  <c r="G46" i="1" a="1"/>
  <c r="G46" i="1" s="1"/>
  <c r="I49" i="1" a="1"/>
  <c r="I49" i="1" s="1"/>
  <c r="H43" i="1" a="1"/>
  <c r="H43" i="1" s="1"/>
  <c r="H46" i="1" a="1"/>
  <c r="H46" i="1" s="1"/>
  <c r="G44" i="1" a="1"/>
  <c r="G44" i="1" s="1"/>
  <c r="H55" i="1" a="1"/>
  <c r="H55" i="1" s="1"/>
  <c r="C45" i="1" a="1"/>
  <c r="C45" i="1" s="1"/>
  <c r="M45" i="1" s="1"/>
  <c r="I47" i="1" a="1"/>
  <c r="I47" i="1" s="1"/>
  <c r="A28" i="1" l="1"/>
  <c r="P27" i="1"/>
  <c r="O40" i="1"/>
  <c r="O44" i="1"/>
  <c r="O39" i="1"/>
  <c r="O41" i="1"/>
  <c r="N49" i="1"/>
  <c r="O45" i="1"/>
  <c r="O42" i="1"/>
  <c r="O38" i="1"/>
  <c r="F59" i="1" a="1"/>
  <c r="F59" i="1" s="1"/>
  <c r="F64" i="1" s="1" a="1"/>
  <c r="F64" i="1" s="1"/>
  <c r="M43" i="1"/>
  <c r="N50" i="1"/>
  <c r="M46" i="1"/>
  <c r="N46" i="1"/>
  <c r="N43" i="1"/>
  <c r="D48" i="1" a="1"/>
  <c r="D48" i="1" s="1"/>
  <c r="M42" i="1"/>
  <c r="D47" i="1" a="1"/>
  <c r="D47" i="1" s="1"/>
  <c r="N47" i="1" s="1"/>
  <c r="D54" i="1" a="1"/>
  <c r="D54" i="1" s="1"/>
  <c r="D55" i="1" a="1"/>
  <c r="D55" i="1" s="1"/>
  <c r="N55" i="1" s="1"/>
  <c r="D51" i="1" a="1"/>
  <c r="D51" i="1" s="1"/>
  <c r="M51" i="1" s="1"/>
  <c r="K54" i="1" a="1"/>
  <c r="K54" i="1" s="1"/>
  <c r="F48" i="1" a="1"/>
  <c r="F48" i="1" s="1"/>
  <c r="F56" i="1" a="1"/>
  <c r="F56" i="1" s="1"/>
  <c r="K53" i="1" a="1"/>
  <c r="K53" i="1" s="1"/>
  <c r="K62" i="1" a="1"/>
  <c r="K62" i="1" s="1"/>
  <c r="K51" i="1" a="1"/>
  <c r="K51" i="1" s="1"/>
  <c r="K65" i="1" a="1"/>
  <c r="K65" i="1" s="1"/>
  <c r="F62" i="1" a="1"/>
  <c r="F62" i="1" s="1"/>
  <c r="F60" i="1" a="1"/>
  <c r="F60" i="1" s="1"/>
  <c r="E43" i="1"/>
  <c r="E46" i="1"/>
  <c r="E45" i="1"/>
  <c r="E44" i="1"/>
  <c r="E42" i="1"/>
  <c r="I52" i="1" a="1"/>
  <c r="I52" i="1" s="1"/>
  <c r="I54" i="1" a="1"/>
  <c r="I54" i="1" s="1"/>
  <c r="C49" i="1" a="1"/>
  <c r="C49" i="1" s="1"/>
  <c r="M49" i="1" s="1"/>
  <c r="I53" i="1" a="1"/>
  <c r="I53" i="1" s="1"/>
  <c r="G70" i="1" a="1"/>
  <c r="G70" i="1" s="1"/>
  <c r="H48" i="1" a="1"/>
  <c r="H48" i="1" s="1"/>
  <c r="C50" i="1" a="1"/>
  <c r="C50" i="1" s="1"/>
  <c r="M50" i="1" s="1"/>
  <c r="C56" i="1" a="1"/>
  <c r="C56" i="1" s="1"/>
  <c r="H60" i="1" a="1"/>
  <c r="H60" i="1" s="1"/>
  <c r="G51" i="1" a="1"/>
  <c r="G51" i="1" s="1"/>
  <c r="G48" i="1" a="1"/>
  <c r="G48" i="1" s="1"/>
  <c r="C47" i="1" a="1"/>
  <c r="C47" i="1" s="1"/>
  <c r="I50" i="1" a="1"/>
  <c r="I50" i="1" s="1"/>
  <c r="G49" i="1" a="1"/>
  <c r="G49" i="1" s="1"/>
  <c r="I51" i="1" a="1"/>
  <c r="I51" i="1" s="1"/>
  <c r="H51" i="1" a="1"/>
  <c r="H51" i="1" s="1"/>
  <c r="C48" i="1" a="1"/>
  <c r="C48" i="1" s="1"/>
  <c r="H64" i="1" a="1"/>
  <c r="H64" i="1" s="1"/>
  <c r="H47" i="1" a="1"/>
  <c r="H47" i="1" s="1"/>
  <c r="A29" i="1" l="1"/>
  <c r="P28" i="1"/>
  <c r="O47" i="1"/>
  <c r="O43" i="1"/>
  <c r="O49" i="1"/>
  <c r="O46" i="1"/>
  <c r="O55" i="1"/>
  <c r="O50" i="1"/>
  <c r="N54" i="1"/>
  <c r="N48" i="1"/>
  <c r="D53" i="1" a="1"/>
  <c r="D53" i="1" s="1"/>
  <c r="M48" i="1"/>
  <c r="N51" i="1"/>
  <c r="D52" i="1" a="1"/>
  <c r="D52" i="1" s="1"/>
  <c r="N52" i="1" s="1"/>
  <c r="M47" i="1"/>
  <c r="D56" i="1" a="1"/>
  <c r="D56" i="1" s="1"/>
  <c r="D60" i="1" a="1"/>
  <c r="D60" i="1" s="1"/>
  <c r="N60" i="1" s="1"/>
  <c r="K59" i="1" a="1"/>
  <c r="K59" i="1" s="1"/>
  <c r="D59" i="1" a="1"/>
  <c r="D59" i="1" s="1"/>
  <c r="F53" i="1" a="1"/>
  <c r="F53" i="1" s="1"/>
  <c r="F61" i="1" a="1"/>
  <c r="F61" i="1" s="1"/>
  <c r="K70" i="1" a="1"/>
  <c r="K70" i="1" s="1"/>
  <c r="K67" i="1" a="1"/>
  <c r="K67" i="1" s="1"/>
  <c r="K56" i="1" a="1"/>
  <c r="K56" i="1" s="1"/>
  <c r="K58" i="1" a="1"/>
  <c r="K58" i="1" s="1"/>
  <c r="F69" i="1" a="1"/>
  <c r="F69" i="1" s="1"/>
  <c r="F67" i="1" a="1"/>
  <c r="F67" i="1" s="1"/>
  <c r="F65" i="1" a="1"/>
  <c r="F65" i="1" s="1"/>
  <c r="E48" i="1"/>
  <c r="E49" i="1"/>
  <c r="E50" i="1"/>
  <c r="E51" i="1"/>
  <c r="E47" i="1"/>
  <c r="I56" i="1" a="1"/>
  <c r="I56" i="1" s="1"/>
  <c r="G53" i="1" a="1"/>
  <c r="G53" i="1" s="1"/>
  <c r="H52" i="1" a="1"/>
  <c r="H52" i="1" s="1"/>
  <c r="G56" i="1" a="1"/>
  <c r="G56" i="1" s="1"/>
  <c r="C54" i="1" a="1"/>
  <c r="C54" i="1" s="1"/>
  <c r="M54" i="1" s="1"/>
  <c r="G54" i="1" a="1"/>
  <c r="G54" i="1" s="1"/>
  <c r="H65" i="1" a="1"/>
  <c r="H65" i="1" s="1"/>
  <c r="I59" i="1" a="1"/>
  <c r="I59" i="1" s="1"/>
  <c r="I58" i="1" a="1"/>
  <c r="I58" i="1" s="1"/>
  <c r="I57" i="1" a="1"/>
  <c r="I57" i="1" s="1"/>
  <c r="H56" i="1" a="1"/>
  <c r="H56" i="1" s="1"/>
  <c r="I55" i="1" a="1"/>
  <c r="I55" i="1" s="1"/>
  <c r="C61" i="1" a="1"/>
  <c r="C61" i="1" s="1"/>
  <c r="H53" i="1" a="1"/>
  <c r="H53" i="1" s="1"/>
  <c r="H69" i="1" a="1"/>
  <c r="H69" i="1" s="1"/>
  <c r="G75" i="1" a="1"/>
  <c r="G75" i="1" s="1"/>
  <c r="C53" i="1" a="1"/>
  <c r="C53" i="1" s="1"/>
  <c r="C52" i="1" a="1"/>
  <c r="C52" i="1" s="1"/>
  <c r="C55" i="1" a="1"/>
  <c r="C55" i="1" s="1"/>
  <c r="M55" i="1" s="1"/>
  <c r="M53" i="1" l="1"/>
  <c r="A30" i="1"/>
  <c r="P29" i="1"/>
  <c r="O51" i="1"/>
  <c r="O60" i="1"/>
  <c r="O52" i="1"/>
  <c r="O48" i="1"/>
  <c r="O54" i="1"/>
  <c r="N59" i="1"/>
  <c r="N53" i="1"/>
  <c r="D58" i="1" a="1"/>
  <c r="D58" i="1" s="1"/>
  <c r="M56" i="1"/>
  <c r="N56" i="1"/>
  <c r="D57" i="1" a="1"/>
  <c r="D57" i="1" s="1"/>
  <c r="N57" i="1" s="1"/>
  <c r="M52" i="1"/>
  <c r="D64" i="1" a="1"/>
  <c r="D64" i="1" s="1"/>
  <c r="K64" i="1" a="1"/>
  <c r="K64" i="1" s="1"/>
  <c r="D65" i="1" a="1"/>
  <c r="D65" i="1" s="1"/>
  <c r="N65" i="1" s="1"/>
  <c r="D61" i="1" a="1"/>
  <c r="D61" i="1" s="1"/>
  <c r="F58" i="1" a="1"/>
  <c r="F58" i="1" s="1"/>
  <c r="F66" i="1" a="1"/>
  <c r="F66" i="1" s="1"/>
  <c r="K63" i="1" a="1"/>
  <c r="K63" i="1" s="1"/>
  <c r="K61" i="1" a="1"/>
  <c r="K61" i="1" s="1"/>
  <c r="K72" i="1" a="1"/>
  <c r="K72" i="1" s="1"/>
  <c r="K75" i="1" a="1"/>
  <c r="K75" i="1" s="1"/>
  <c r="F72" i="1" a="1"/>
  <c r="F72" i="1" s="1"/>
  <c r="F74" i="1" a="1"/>
  <c r="F74" i="1" s="1"/>
  <c r="F70" i="1" a="1"/>
  <c r="F70" i="1" s="1"/>
  <c r="E53" i="1"/>
  <c r="E56" i="1"/>
  <c r="E55" i="1"/>
  <c r="E54" i="1"/>
  <c r="E52" i="1"/>
  <c r="C59" i="1" a="1"/>
  <c r="C59" i="1" s="1"/>
  <c r="M59" i="1" s="1"/>
  <c r="C58" i="1" a="1"/>
  <c r="C58" i="1" s="1"/>
  <c r="G61" i="1" a="1"/>
  <c r="G61" i="1" s="1"/>
  <c r="G80" i="1" a="1"/>
  <c r="G80" i="1" s="1"/>
  <c r="H57" i="1" a="1"/>
  <c r="H57" i="1" s="1"/>
  <c r="C60" i="1" a="1"/>
  <c r="C60" i="1" s="1"/>
  <c r="M60" i="1" s="1"/>
  <c r="C66" i="1" a="1"/>
  <c r="C66" i="1" s="1"/>
  <c r="I64" i="1" a="1"/>
  <c r="I64" i="1" s="1"/>
  <c r="C57" i="1" a="1"/>
  <c r="C57" i="1" s="1"/>
  <c r="H58" i="1" a="1"/>
  <c r="H58" i="1" s="1"/>
  <c r="I60" i="1" a="1"/>
  <c r="I60" i="1" s="1"/>
  <c r="H70" i="1" a="1"/>
  <c r="H70" i="1" s="1"/>
  <c r="G58" i="1" a="1"/>
  <c r="G58" i="1" s="1"/>
  <c r="I62" i="1" a="1"/>
  <c r="I62" i="1" s="1"/>
  <c r="I63" i="1" a="1"/>
  <c r="I63" i="1" s="1"/>
  <c r="H74" i="1" a="1"/>
  <c r="H74" i="1" s="1"/>
  <c r="H61" i="1" a="1"/>
  <c r="H61" i="1" s="1"/>
  <c r="G59" i="1" a="1"/>
  <c r="G59" i="1" s="1"/>
  <c r="I61" i="1" a="1"/>
  <c r="I61" i="1" s="1"/>
  <c r="A31" i="1" l="1"/>
  <c r="P30" i="1"/>
  <c r="O65" i="1"/>
  <c r="O53" i="1"/>
  <c r="O59" i="1"/>
  <c r="O56" i="1"/>
  <c r="O57" i="1"/>
  <c r="M57" i="1"/>
  <c r="N64" i="1"/>
  <c r="M58" i="1"/>
  <c r="M61" i="1"/>
  <c r="N61" i="1"/>
  <c r="N58" i="1"/>
  <c r="D63" i="1" a="1"/>
  <c r="D63" i="1" s="1"/>
  <c r="D62" i="1" a="1"/>
  <c r="D62" i="1" s="1"/>
  <c r="N62" i="1" s="1"/>
  <c r="D70" i="1" a="1"/>
  <c r="D70" i="1" s="1"/>
  <c r="N70" i="1" s="1"/>
  <c r="D66" i="1" a="1"/>
  <c r="D66" i="1" s="1"/>
  <c r="K69" i="1" a="1"/>
  <c r="K69" i="1" s="1"/>
  <c r="D69" i="1" a="1"/>
  <c r="D69" i="1" s="1"/>
  <c r="F63" i="1" a="1"/>
  <c r="F63" i="1" s="1"/>
  <c r="F71" i="1" a="1"/>
  <c r="F71" i="1" s="1"/>
  <c r="K80" i="1" a="1"/>
  <c r="K80" i="1" s="1"/>
  <c r="K66" i="1" a="1"/>
  <c r="K66" i="1" s="1"/>
  <c r="K68" i="1" a="1"/>
  <c r="K68" i="1" s="1"/>
  <c r="K77" i="1" a="1"/>
  <c r="K77" i="1" s="1"/>
  <c r="F79" i="1" a="1"/>
  <c r="F79" i="1" s="1"/>
  <c r="F77" i="1" a="1"/>
  <c r="F77" i="1" s="1"/>
  <c r="F75" i="1" a="1"/>
  <c r="F75" i="1" s="1"/>
  <c r="E58" i="1"/>
  <c r="E59" i="1"/>
  <c r="E60" i="1"/>
  <c r="E61" i="1"/>
  <c r="E57" i="1"/>
  <c r="I67" i="1" a="1"/>
  <c r="I67" i="1" s="1"/>
  <c r="G66" i="1" a="1"/>
  <c r="G66" i="1" s="1"/>
  <c r="H79" i="1" a="1"/>
  <c r="H79" i="1" s="1"/>
  <c r="G63" i="1" a="1"/>
  <c r="G63" i="1" s="1"/>
  <c r="G64" i="1" a="1"/>
  <c r="G64" i="1" s="1"/>
  <c r="H75" i="1" a="1"/>
  <c r="H75" i="1" s="1"/>
  <c r="C63" i="1" a="1"/>
  <c r="C63" i="1" s="1"/>
  <c r="I65" i="1" a="1"/>
  <c r="I65" i="1" s="1"/>
  <c r="C64" i="1" a="1"/>
  <c r="C64" i="1" s="1"/>
  <c r="M64" i="1" s="1"/>
  <c r="I68" i="1" a="1"/>
  <c r="I68" i="1" s="1"/>
  <c r="H63" i="1" a="1"/>
  <c r="H63" i="1" s="1"/>
  <c r="I69" i="1" a="1"/>
  <c r="I69" i="1" s="1"/>
  <c r="I66" i="1" a="1"/>
  <c r="I66" i="1" s="1"/>
  <c r="C71" i="1" a="1"/>
  <c r="C71" i="1" s="1"/>
  <c r="C65" i="1" a="1"/>
  <c r="C65" i="1" s="1"/>
  <c r="M65" i="1" s="1"/>
  <c r="H66" i="1" a="1"/>
  <c r="H66" i="1" s="1"/>
  <c r="H62" i="1" a="1"/>
  <c r="H62" i="1" s="1"/>
  <c r="C62" i="1" a="1"/>
  <c r="C62" i="1" s="1"/>
  <c r="G85" i="1" a="1"/>
  <c r="G85" i="1" s="1"/>
  <c r="A32" i="1" l="1"/>
  <c r="P31" i="1"/>
  <c r="N66" i="1"/>
  <c r="O66" i="1" s="1"/>
  <c r="O62" i="1"/>
  <c r="O58" i="1"/>
  <c r="O70" i="1"/>
  <c r="O61" i="1"/>
  <c r="O64" i="1"/>
  <c r="N63" i="1"/>
  <c r="D68" i="1" a="1"/>
  <c r="D68" i="1" s="1"/>
  <c r="M63" i="1"/>
  <c r="N69" i="1"/>
  <c r="M62" i="1"/>
  <c r="D67" i="1" a="1"/>
  <c r="D67" i="1" s="1"/>
  <c r="N67" i="1" s="1"/>
  <c r="D74" i="1" a="1"/>
  <c r="D74" i="1" s="1"/>
  <c r="D71" i="1" a="1"/>
  <c r="D71" i="1" s="1"/>
  <c r="M66" i="1"/>
  <c r="K74" i="1" a="1"/>
  <c r="K74" i="1" s="1"/>
  <c r="D75" i="1" a="1"/>
  <c r="D75" i="1" s="1"/>
  <c r="N75" i="1" s="1"/>
  <c r="F68" i="1" a="1"/>
  <c r="F68" i="1" s="1"/>
  <c r="F76" i="1" a="1"/>
  <c r="F76" i="1" s="1"/>
  <c r="K82" i="1" a="1"/>
  <c r="K82" i="1" s="1"/>
  <c r="K73" i="1" a="1"/>
  <c r="K73" i="1" s="1"/>
  <c r="K85" i="1" a="1"/>
  <c r="K85" i="1" s="1"/>
  <c r="K71" i="1" a="1"/>
  <c r="K71" i="1" s="1"/>
  <c r="F82" i="1" a="1"/>
  <c r="F82" i="1" s="1"/>
  <c r="F80" i="1" a="1"/>
  <c r="F80" i="1" s="1"/>
  <c r="F84" i="1" a="1"/>
  <c r="F84" i="1" s="1"/>
  <c r="E63" i="1"/>
  <c r="E66" i="1"/>
  <c r="E65" i="1"/>
  <c r="E64" i="1"/>
  <c r="E62" i="1"/>
  <c r="I74" i="1" a="1"/>
  <c r="I74" i="1" s="1"/>
  <c r="G90" i="1" a="1"/>
  <c r="G90" i="1" s="1"/>
  <c r="H67" i="1" a="1"/>
  <c r="H67" i="1" s="1"/>
  <c r="C69" i="1" a="1"/>
  <c r="C69" i="1" s="1"/>
  <c r="M69" i="1" s="1"/>
  <c r="H71" i="1" a="1"/>
  <c r="H71" i="1" s="1"/>
  <c r="I70" i="1" a="1"/>
  <c r="I70" i="1" s="1"/>
  <c r="G68" i="1" a="1"/>
  <c r="G68" i="1" s="1"/>
  <c r="C70" i="1" a="1"/>
  <c r="C70" i="1" s="1"/>
  <c r="M70" i="1" s="1"/>
  <c r="H84" i="1" a="1"/>
  <c r="H84" i="1" s="1"/>
  <c r="C67" i="1" a="1"/>
  <c r="C67" i="1" s="1"/>
  <c r="H68" i="1" a="1"/>
  <c r="H68" i="1" s="1"/>
  <c r="C68" i="1" a="1"/>
  <c r="C68" i="1" s="1"/>
  <c r="G71" i="1" a="1"/>
  <c r="G71" i="1" s="1"/>
  <c r="C76" i="1" a="1"/>
  <c r="C76" i="1" s="1"/>
  <c r="I73" i="1" a="1"/>
  <c r="I73" i="1" s="1"/>
  <c r="H80" i="1" a="1"/>
  <c r="H80" i="1" s="1"/>
  <c r="I72" i="1" a="1"/>
  <c r="I72" i="1" s="1"/>
  <c r="I71" i="1" a="1"/>
  <c r="I71" i="1" s="1"/>
  <c r="G69" i="1" a="1"/>
  <c r="G69" i="1" s="1"/>
  <c r="A33" i="1" l="1"/>
  <c r="P32" i="1"/>
  <c r="O75" i="1"/>
  <c r="O69" i="1"/>
  <c r="O67" i="1"/>
  <c r="O63" i="1"/>
  <c r="M68" i="1"/>
  <c r="N71" i="1"/>
  <c r="N74" i="1"/>
  <c r="N68" i="1"/>
  <c r="D73" i="1" a="1"/>
  <c r="D73" i="1" s="1"/>
  <c r="M71" i="1"/>
  <c r="D72" i="1" a="1"/>
  <c r="D72" i="1" s="1"/>
  <c r="N72" i="1" s="1"/>
  <c r="M67" i="1"/>
  <c r="D76" i="1" a="1"/>
  <c r="D76" i="1" s="1"/>
  <c r="K79" i="1" a="1"/>
  <c r="K79" i="1" s="1"/>
  <c r="D80" i="1" a="1"/>
  <c r="D80" i="1" s="1"/>
  <c r="N80" i="1" s="1"/>
  <c r="D79" i="1" a="1"/>
  <c r="D79" i="1" s="1"/>
  <c r="F73" i="1" a="1"/>
  <c r="F73" i="1" s="1"/>
  <c r="F81" i="1" a="1"/>
  <c r="F81" i="1" s="1"/>
  <c r="K76" i="1" a="1"/>
  <c r="K76" i="1" s="1"/>
  <c r="K87" i="1" a="1"/>
  <c r="K87" i="1" s="1"/>
  <c r="K90" i="1" a="1"/>
  <c r="K90" i="1" s="1"/>
  <c r="K78" i="1" a="1"/>
  <c r="K78" i="1" s="1"/>
  <c r="F89" i="1" a="1"/>
  <c r="F89" i="1" s="1"/>
  <c r="F85" i="1" a="1"/>
  <c r="F85" i="1" s="1"/>
  <c r="F87" i="1" a="1"/>
  <c r="F87" i="1" s="1"/>
  <c r="E68" i="1"/>
  <c r="E69" i="1"/>
  <c r="E70" i="1"/>
  <c r="E71" i="1"/>
  <c r="E67" i="1"/>
  <c r="H85" i="1" a="1"/>
  <c r="H85" i="1" s="1"/>
  <c r="H73" i="1" a="1"/>
  <c r="H73" i="1" s="1"/>
  <c r="C75" i="1" a="1"/>
  <c r="C75" i="1" s="1"/>
  <c r="M75" i="1" s="1"/>
  <c r="G74" i="1" a="1"/>
  <c r="G74" i="1" s="1"/>
  <c r="I78" i="1" a="1"/>
  <c r="I78" i="1" s="1"/>
  <c r="G73" i="1" a="1"/>
  <c r="G73" i="1" s="1"/>
  <c r="C74" i="1" a="1"/>
  <c r="C74" i="1" s="1"/>
  <c r="M74" i="1" s="1"/>
  <c r="I77" i="1" a="1"/>
  <c r="I77" i="1" s="1"/>
  <c r="C73" i="1" a="1"/>
  <c r="C73" i="1" s="1"/>
  <c r="C81" i="1" a="1"/>
  <c r="C81" i="1" s="1"/>
  <c r="C72" i="1" a="1"/>
  <c r="C72" i="1" s="1"/>
  <c r="I75" i="1" a="1"/>
  <c r="I75" i="1" s="1"/>
  <c r="H72" i="1" a="1"/>
  <c r="H72" i="1" s="1"/>
  <c r="I76" i="1" a="1"/>
  <c r="I76" i="1" s="1"/>
  <c r="H89" i="1" a="1"/>
  <c r="H89" i="1" s="1"/>
  <c r="G95" i="1" a="1"/>
  <c r="G95" i="1" s="1"/>
  <c r="G76" i="1" a="1"/>
  <c r="G76" i="1" s="1"/>
  <c r="H76" i="1" a="1"/>
  <c r="H76" i="1" s="1"/>
  <c r="I79" i="1" a="1"/>
  <c r="I79" i="1" s="1"/>
  <c r="A34" i="1" l="1"/>
  <c r="P33" i="1"/>
  <c r="O74" i="1"/>
  <c r="O68" i="1"/>
  <c r="O71" i="1"/>
  <c r="O80" i="1"/>
  <c r="O72" i="1"/>
  <c r="M73" i="1"/>
  <c r="N79" i="1"/>
  <c r="N73" i="1"/>
  <c r="D78" i="1" a="1"/>
  <c r="D78" i="1" s="1"/>
  <c r="M76" i="1"/>
  <c r="N76" i="1"/>
  <c r="M72" i="1"/>
  <c r="D77" i="1" a="1"/>
  <c r="D77" i="1" s="1"/>
  <c r="N77" i="1" s="1"/>
  <c r="D84" i="1" a="1"/>
  <c r="D84" i="1" s="1"/>
  <c r="D85" i="1" a="1"/>
  <c r="D85" i="1" s="1"/>
  <c r="N85" i="1" s="1"/>
  <c r="K84" i="1" a="1"/>
  <c r="K84" i="1" s="1"/>
  <c r="D81" i="1" a="1"/>
  <c r="D81" i="1" s="1"/>
  <c r="F78" i="1" a="1"/>
  <c r="F78" i="1" s="1"/>
  <c r="F86" i="1" a="1"/>
  <c r="F86" i="1" s="1"/>
  <c r="K92" i="1" a="1"/>
  <c r="K92" i="1" s="1"/>
  <c r="K83" i="1" a="1"/>
  <c r="K83" i="1" s="1"/>
  <c r="K95" i="1" a="1"/>
  <c r="K95" i="1" s="1"/>
  <c r="K81" i="1" a="1"/>
  <c r="K81" i="1" s="1"/>
  <c r="F90" i="1" a="1"/>
  <c r="F90" i="1" s="1"/>
  <c r="F94" i="1" a="1"/>
  <c r="F94" i="1" s="1"/>
  <c r="F92" i="1" a="1"/>
  <c r="F92" i="1" s="1"/>
  <c r="E73" i="1"/>
  <c r="E76" i="1"/>
  <c r="E75" i="1"/>
  <c r="E74" i="1"/>
  <c r="E72" i="1"/>
  <c r="I80" i="1" a="1"/>
  <c r="I80" i="1" s="1"/>
  <c r="I82" i="1" a="1"/>
  <c r="I82" i="1" s="1"/>
  <c r="I84" i="1" a="1"/>
  <c r="I84" i="1" s="1"/>
  <c r="C79" i="1" a="1"/>
  <c r="C79" i="1" s="1"/>
  <c r="M79" i="1" s="1"/>
  <c r="H81" i="1" a="1"/>
  <c r="H81" i="1" s="1"/>
  <c r="H94" i="1" a="1"/>
  <c r="H94" i="1" s="1"/>
  <c r="C86" i="1" a="1"/>
  <c r="C86" i="1" s="1"/>
  <c r="G78" i="1" a="1"/>
  <c r="G78" i="1" s="1"/>
  <c r="H78" i="1" a="1"/>
  <c r="H78" i="1" s="1"/>
  <c r="G100" i="1" a="1"/>
  <c r="G100" i="1" s="1"/>
  <c r="C77" i="1" a="1"/>
  <c r="C77" i="1" s="1"/>
  <c r="C80" i="1" a="1"/>
  <c r="C80" i="1" s="1"/>
  <c r="M80" i="1" s="1"/>
  <c r="H90" i="1" a="1"/>
  <c r="H90" i="1" s="1"/>
  <c r="G81" i="1" a="1"/>
  <c r="G81" i="1" s="1"/>
  <c r="I81" i="1" a="1"/>
  <c r="I81" i="1" s="1"/>
  <c r="I83" i="1" a="1"/>
  <c r="I83" i="1" s="1"/>
  <c r="H77" i="1" a="1"/>
  <c r="H77" i="1" s="1"/>
  <c r="C78" i="1" a="1"/>
  <c r="C78" i="1" s="1"/>
  <c r="G79" i="1" a="1"/>
  <c r="G79" i="1" s="1"/>
  <c r="A35" i="1" l="1"/>
  <c r="P34" i="1"/>
  <c r="O79" i="1"/>
  <c r="O76" i="1"/>
  <c r="O85" i="1"/>
  <c r="O77" i="1"/>
  <c r="O73" i="1"/>
  <c r="M78" i="1"/>
  <c r="N81" i="1"/>
  <c r="N84" i="1"/>
  <c r="N78" i="1"/>
  <c r="D83" i="1" a="1"/>
  <c r="D83" i="1" s="1"/>
  <c r="D82" i="1" a="1"/>
  <c r="D82" i="1" s="1"/>
  <c r="N82" i="1" s="1"/>
  <c r="M77" i="1"/>
  <c r="D86" i="1" a="1"/>
  <c r="D86" i="1" s="1"/>
  <c r="D90" i="1" a="1"/>
  <c r="D90" i="1" s="1"/>
  <c r="N90" i="1" s="1"/>
  <c r="K89" i="1" a="1"/>
  <c r="K89" i="1" s="1"/>
  <c r="M81" i="1"/>
  <c r="D89" i="1" a="1"/>
  <c r="D89" i="1" s="1"/>
  <c r="F83" i="1" a="1"/>
  <c r="F83" i="1" s="1"/>
  <c r="F91" i="1" a="1"/>
  <c r="F91" i="1" s="1"/>
  <c r="K97" i="1" a="1"/>
  <c r="K97" i="1" s="1"/>
  <c r="K86" i="1" a="1"/>
  <c r="K86" i="1" s="1"/>
  <c r="K100" i="1" a="1"/>
  <c r="K100" i="1" s="1"/>
  <c r="K88" i="1" a="1"/>
  <c r="K88" i="1" s="1"/>
  <c r="F97" i="1" a="1"/>
  <c r="F97" i="1" s="1"/>
  <c r="F99" i="1" a="1"/>
  <c r="F99" i="1" s="1"/>
  <c r="F95" i="1" a="1"/>
  <c r="F95" i="1" s="1"/>
  <c r="E78" i="1"/>
  <c r="E79" i="1"/>
  <c r="E80" i="1"/>
  <c r="E81" i="1"/>
  <c r="E77" i="1"/>
  <c r="H99" i="1" a="1"/>
  <c r="H99" i="1" s="1"/>
  <c r="I88" i="1" a="1"/>
  <c r="I88" i="1" s="1"/>
  <c r="H86" i="1" a="1"/>
  <c r="H86" i="1" s="1"/>
  <c r="C84" i="1" a="1"/>
  <c r="C84" i="1" s="1"/>
  <c r="M84" i="1" s="1"/>
  <c r="I86" i="1" a="1"/>
  <c r="I86" i="1" s="1"/>
  <c r="I89" i="1" a="1"/>
  <c r="I89" i="1" s="1"/>
  <c r="H82" i="1" a="1"/>
  <c r="H82" i="1" s="1"/>
  <c r="G86" i="1" a="1"/>
  <c r="G86" i="1" s="1"/>
  <c r="C85" i="1" a="1"/>
  <c r="C85" i="1" s="1"/>
  <c r="M85" i="1" s="1"/>
  <c r="G83" i="1" a="1"/>
  <c r="G83" i="1" s="1"/>
  <c r="I87" i="1" a="1"/>
  <c r="I87" i="1" s="1"/>
  <c r="G84" i="1" a="1"/>
  <c r="G84" i="1" s="1"/>
  <c r="G105" i="1" a="1"/>
  <c r="G105" i="1" s="1"/>
  <c r="C83" i="1" a="1"/>
  <c r="C83" i="1" s="1"/>
  <c r="H83" i="1" a="1"/>
  <c r="H83" i="1" s="1"/>
  <c r="H95" i="1" a="1"/>
  <c r="H95" i="1" s="1"/>
  <c r="C82" i="1" a="1"/>
  <c r="C82" i="1" s="1"/>
  <c r="C91" i="1" a="1"/>
  <c r="C91" i="1" s="1"/>
  <c r="I85" i="1" a="1"/>
  <c r="I85" i="1" s="1"/>
  <c r="A36" i="1" l="1"/>
  <c r="P35" i="1"/>
  <c r="O81" i="1"/>
  <c r="O82" i="1"/>
  <c r="O90" i="1"/>
  <c r="O78" i="1"/>
  <c r="O84" i="1"/>
  <c r="N83" i="1"/>
  <c r="D88" i="1" a="1"/>
  <c r="D88" i="1" s="1"/>
  <c r="M83" i="1"/>
  <c r="N89" i="1"/>
  <c r="N86" i="1"/>
  <c r="M86" i="1"/>
  <c r="M82" i="1"/>
  <c r="D87" i="1" a="1"/>
  <c r="D87" i="1" s="1"/>
  <c r="N87" i="1" s="1"/>
  <c r="K94" i="1" a="1"/>
  <c r="K94" i="1" s="1"/>
  <c r="D95" i="1" a="1"/>
  <c r="D95" i="1" s="1"/>
  <c r="N95" i="1" s="1"/>
  <c r="D94" i="1" a="1"/>
  <c r="D94" i="1" s="1"/>
  <c r="D91" i="1" a="1"/>
  <c r="D91" i="1" s="1"/>
  <c r="F88" i="1" a="1"/>
  <c r="F88" i="1" s="1"/>
  <c r="F96" i="1" a="1"/>
  <c r="F96" i="1" s="1"/>
  <c r="K102" i="1" a="1"/>
  <c r="K102" i="1" s="1"/>
  <c r="K93" i="1" a="1"/>
  <c r="K93" i="1" s="1"/>
  <c r="K91" i="1" a="1"/>
  <c r="K91" i="1" s="1"/>
  <c r="K105" i="1" a="1"/>
  <c r="K105" i="1" s="1"/>
  <c r="F100" i="1" a="1"/>
  <c r="F100" i="1" s="1"/>
  <c r="F104" i="1" a="1"/>
  <c r="F104" i="1" s="1"/>
  <c r="F102" i="1" a="1"/>
  <c r="F102" i="1" s="1"/>
  <c r="E83" i="1"/>
  <c r="E86" i="1"/>
  <c r="E85" i="1"/>
  <c r="E84" i="1"/>
  <c r="E82" i="1"/>
  <c r="H88" i="1" a="1"/>
  <c r="H88" i="1" s="1"/>
  <c r="H87" i="1" a="1"/>
  <c r="H87" i="1" s="1"/>
  <c r="I90" i="1" a="1"/>
  <c r="I90" i="1" s="1"/>
  <c r="C88" i="1" a="1"/>
  <c r="C88" i="1" s="1"/>
  <c r="I94" i="1" a="1"/>
  <c r="I94" i="1" s="1"/>
  <c r="H91" i="1" a="1"/>
  <c r="H91" i="1" s="1"/>
  <c r="C96" i="1" a="1"/>
  <c r="C96" i="1" s="1"/>
  <c r="G110" i="1" a="1"/>
  <c r="G110" i="1" s="1"/>
  <c r="I92" i="1" a="1"/>
  <c r="I92" i="1" s="1"/>
  <c r="C87" i="1" a="1"/>
  <c r="C87" i="1" s="1"/>
  <c r="G89" i="1" a="1"/>
  <c r="G89" i="1" s="1"/>
  <c r="G88" i="1" a="1"/>
  <c r="G88" i="1" s="1"/>
  <c r="I91" i="1" a="1"/>
  <c r="I91" i="1" s="1"/>
  <c r="I93" i="1" a="1"/>
  <c r="I93" i="1" s="1"/>
  <c r="H100" i="1" a="1"/>
  <c r="H100" i="1" s="1"/>
  <c r="C90" i="1" a="1"/>
  <c r="C90" i="1" s="1"/>
  <c r="M90" i="1" s="1"/>
  <c r="C89" i="1" a="1"/>
  <c r="C89" i="1" s="1"/>
  <c r="M89" i="1" s="1"/>
  <c r="H104" i="1" a="1"/>
  <c r="H104" i="1" s="1"/>
  <c r="G91" i="1" a="1"/>
  <c r="G91" i="1" s="1"/>
  <c r="A37" i="1" l="1"/>
  <c r="P36" i="1"/>
  <c r="O83" i="1"/>
  <c r="O86" i="1"/>
  <c r="O87" i="1"/>
  <c r="O89" i="1"/>
  <c r="O95" i="1"/>
  <c r="M88" i="1"/>
  <c r="N91" i="1"/>
  <c r="N88" i="1"/>
  <c r="D93" i="1" a="1"/>
  <c r="D93" i="1" s="1"/>
  <c r="N94" i="1"/>
  <c r="D92" i="1" a="1"/>
  <c r="D92" i="1" s="1"/>
  <c r="N92" i="1" s="1"/>
  <c r="M87" i="1"/>
  <c r="D96" i="1" a="1"/>
  <c r="D96" i="1" s="1"/>
  <c r="M91" i="1"/>
  <c r="D99" i="1" a="1"/>
  <c r="D99" i="1" s="1"/>
  <c r="D100" i="1" a="1"/>
  <c r="D100" i="1" s="1"/>
  <c r="N100" i="1" s="1"/>
  <c r="K99" i="1" a="1"/>
  <c r="K99" i="1" s="1"/>
  <c r="F93" i="1" a="1"/>
  <c r="F93" i="1" s="1"/>
  <c r="F101" i="1" a="1"/>
  <c r="F101" i="1" s="1"/>
  <c r="K98" i="1" a="1"/>
  <c r="K98" i="1" s="1"/>
  <c r="K110" i="1" a="1"/>
  <c r="K110" i="1" s="1"/>
  <c r="K96" i="1" a="1"/>
  <c r="K96" i="1" s="1"/>
  <c r="K107" i="1" a="1"/>
  <c r="K107" i="1" s="1"/>
  <c r="F107" i="1" a="1"/>
  <c r="F107" i="1" s="1"/>
  <c r="F109" i="1" a="1"/>
  <c r="F109" i="1" s="1"/>
  <c r="F105" i="1" a="1"/>
  <c r="F105" i="1" s="1"/>
  <c r="E88" i="1"/>
  <c r="E89" i="1"/>
  <c r="E90" i="1"/>
  <c r="E91" i="1"/>
  <c r="E87" i="1"/>
  <c r="I96" i="1" a="1"/>
  <c r="I96" i="1" s="1"/>
  <c r="C93" i="1" a="1"/>
  <c r="C93" i="1" s="1"/>
  <c r="C94" i="1" a="1"/>
  <c r="C94" i="1" s="1"/>
  <c r="M94" i="1" s="1"/>
  <c r="G93" i="1" a="1"/>
  <c r="G93" i="1" s="1"/>
  <c r="I95" i="1" a="1"/>
  <c r="I95" i="1" s="1"/>
  <c r="C95" i="1" a="1"/>
  <c r="C95" i="1" s="1"/>
  <c r="M95" i="1" s="1"/>
  <c r="G94" i="1" a="1"/>
  <c r="G94" i="1" s="1"/>
  <c r="G96" i="1" a="1"/>
  <c r="G96" i="1" s="1"/>
  <c r="C92" i="1" a="1"/>
  <c r="C92" i="1" s="1"/>
  <c r="H96" i="1" a="1"/>
  <c r="H96" i="1" s="1"/>
  <c r="H92" i="1" a="1"/>
  <c r="H92" i="1" s="1"/>
  <c r="H105" i="1" a="1"/>
  <c r="H105" i="1" s="1"/>
  <c r="I99" i="1" a="1"/>
  <c r="I99" i="1" s="1"/>
  <c r="H109" i="1" a="1"/>
  <c r="H109" i="1" s="1"/>
  <c r="I97" i="1" a="1"/>
  <c r="I97" i="1" s="1"/>
  <c r="G115" i="1" a="1"/>
  <c r="G115" i="1" s="1"/>
  <c r="C101" i="1" a="1"/>
  <c r="C101" i="1" s="1"/>
  <c r="I98" i="1" a="1"/>
  <c r="I98" i="1" s="1"/>
  <c r="H93" i="1" a="1"/>
  <c r="H93" i="1" s="1"/>
  <c r="A38" i="1" l="1"/>
  <c r="P37" i="1"/>
  <c r="O91" i="1"/>
  <c r="O92" i="1"/>
  <c r="O100" i="1"/>
  <c r="O94" i="1"/>
  <c r="O88" i="1"/>
  <c r="N99" i="1"/>
  <c r="M93" i="1"/>
  <c r="M96" i="1"/>
  <c r="N96" i="1"/>
  <c r="N93" i="1"/>
  <c r="D98" i="1" a="1"/>
  <c r="D98" i="1" s="1"/>
  <c r="D97" i="1" a="1"/>
  <c r="D97" i="1" s="1"/>
  <c r="N97" i="1" s="1"/>
  <c r="M92" i="1"/>
  <c r="D105" i="1" a="1"/>
  <c r="D105" i="1" s="1"/>
  <c r="N105" i="1" s="1"/>
  <c r="K104" i="1" a="1"/>
  <c r="K104" i="1" s="1"/>
  <c r="D104" i="1" a="1"/>
  <c r="D104" i="1" s="1"/>
  <c r="D101" i="1" a="1"/>
  <c r="D101" i="1" s="1"/>
  <c r="F98" i="1" a="1"/>
  <c r="F98" i="1" s="1"/>
  <c r="F106" i="1" a="1"/>
  <c r="F106" i="1" s="1"/>
  <c r="K103" i="1" a="1"/>
  <c r="K103" i="1" s="1"/>
  <c r="K112" i="1" a="1"/>
  <c r="K112" i="1" s="1"/>
  <c r="K101" i="1" a="1"/>
  <c r="K101" i="1" s="1"/>
  <c r="K115" i="1" a="1"/>
  <c r="K115" i="1" s="1"/>
  <c r="F114" i="1" a="1"/>
  <c r="F114" i="1" s="1"/>
  <c r="F110" i="1" a="1"/>
  <c r="F110" i="1" s="1"/>
  <c r="F112" i="1" a="1"/>
  <c r="F112" i="1" s="1"/>
  <c r="E93" i="1"/>
  <c r="E96" i="1"/>
  <c r="E95" i="1"/>
  <c r="E94" i="1"/>
  <c r="E92" i="1"/>
  <c r="I100" i="1" a="1"/>
  <c r="I100" i="1" s="1"/>
  <c r="C106" i="1" a="1"/>
  <c r="C106" i="1" s="1"/>
  <c r="I104" i="1" a="1"/>
  <c r="I104" i="1" s="1"/>
  <c r="G98" i="1" a="1"/>
  <c r="G98" i="1" s="1"/>
  <c r="C99" i="1" a="1"/>
  <c r="C99" i="1" s="1"/>
  <c r="M99" i="1" s="1"/>
  <c r="H110" i="1" a="1"/>
  <c r="H110" i="1" s="1"/>
  <c r="I102" i="1" a="1"/>
  <c r="I102" i="1" s="1"/>
  <c r="G99" i="1" a="1"/>
  <c r="G99" i="1" s="1"/>
  <c r="C98" i="1" a="1"/>
  <c r="C98" i="1" s="1"/>
  <c r="H101" i="1" a="1"/>
  <c r="H101" i="1" s="1"/>
  <c r="H98" i="1" a="1"/>
  <c r="H98" i="1" s="1"/>
  <c r="C97" i="1" a="1"/>
  <c r="C97" i="1" s="1"/>
  <c r="G101" i="1" a="1"/>
  <c r="G101" i="1" s="1"/>
  <c r="G120" i="1" a="1"/>
  <c r="G120" i="1" s="1"/>
  <c r="I103" i="1" a="1"/>
  <c r="I103" i="1" s="1"/>
  <c r="H114" i="1" a="1"/>
  <c r="H114" i="1" s="1"/>
  <c r="H97" i="1" a="1"/>
  <c r="H97" i="1" s="1"/>
  <c r="C100" i="1" a="1"/>
  <c r="C100" i="1" s="1"/>
  <c r="M100" i="1" s="1"/>
  <c r="I101" i="1" a="1"/>
  <c r="I101" i="1" s="1"/>
  <c r="A39" i="1" l="1"/>
  <c r="P38" i="1"/>
  <c r="O99" i="1"/>
  <c r="O97" i="1"/>
  <c r="O105" i="1"/>
  <c r="O93" i="1"/>
  <c r="O96" i="1"/>
  <c r="N104" i="1"/>
  <c r="M98" i="1"/>
  <c r="N101" i="1"/>
  <c r="N98" i="1"/>
  <c r="D103" i="1" a="1"/>
  <c r="D103" i="1" s="1"/>
  <c r="M97" i="1"/>
  <c r="D102" i="1" a="1"/>
  <c r="D102" i="1" s="1"/>
  <c r="N102" i="1" s="1"/>
  <c r="D106" i="1" a="1"/>
  <c r="D106" i="1" s="1"/>
  <c r="M101" i="1"/>
  <c r="D109" i="1" a="1"/>
  <c r="D109" i="1" s="1"/>
  <c r="K109" i="1" a="1"/>
  <c r="K109" i="1" s="1"/>
  <c r="D110" i="1" a="1"/>
  <c r="D110" i="1" s="1"/>
  <c r="N110" i="1" s="1"/>
  <c r="F103" i="1" a="1"/>
  <c r="F103" i="1" s="1"/>
  <c r="F111" i="1" a="1"/>
  <c r="F111" i="1" s="1"/>
  <c r="K120" i="1" a="1"/>
  <c r="K120" i="1" s="1"/>
  <c r="K106" i="1" a="1"/>
  <c r="K106" i="1" s="1"/>
  <c r="K117" i="1" a="1"/>
  <c r="K117" i="1" s="1"/>
  <c r="K108" i="1" a="1"/>
  <c r="K108" i="1" s="1"/>
  <c r="F117" i="1" a="1"/>
  <c r="F117" i="1" s="1"/>
  <c r="F115" i="1" a="1"/>
  <c r="F115" i="1" s="1"/>
  <c r="F119" i="1" a="1"/>
  <c r="F119" i="1" s="1"/>
  <c r="E98" i="1"/>
  <c r="E99" i="1"/>
  <c r="E100" i="1"/>
  <c r="E101" i="1"/>
  <c r="E97" i="1"/>
  <c r="I108" i="1" a="1"/>
  <c r="I108" i="1" s="1"/>
  <c r="I106" i="1" a="1"/>
  <c r="I106" i="1" s="1"/>
  <c r="H115" i="1" a="1"/>
  <c r="H115" i="1" s="1"/>
  <c r="C105" i="1" a="1"/>
  <c r="C105" i="1" s="1"/>
  <c r="M105" i="1" s="1"/>
  <c r="G106" i="1" a="1"/>
  <c r="G106" i="1" s="1"/>
  <c r="G104" i="1" a="1"/>
  <c r="G104" i="1" s="1"/>
  <c r="C111" i="1" a="1"/>
  <c r="C111" i="1" s="1"/>
  <c r="H106" i="1" a="1"/>
  <c r="H106" i="1" s="1"/>
  <c r="G103" i="1" a="1"/>
  <c r="G103" i="1" s="1"/>
  <c r="G125" i="1" a="1"/>
  <c r="G125" i="1" s="1"/>
  <c r="C103" i="1" a="1"/>
  <c r="C103" i="1" s="1"/>
  <c r="I109" i="1" a="1"/>
  <c r="I109" i="1" s="1"/>
  <c r="H102" i="1" a="1"/>
  <c r="H102" i="1" s="1"/>
  <c r="C104" i="1" a="1"/>
  <c r="C104" i="1" s="1"/>
  <c r="M104" i="1" s="1"/>
  <c r="I105" i="1" a="1"/>
  <c r="I105" i="1" s="1"/>
  <c r="H119" i="1" a="1"/>
  <c r="H119" i="1" s="1"/>
  <c r="C102" i="1" a="1"/>
  <c r="C102" i="1" s="1"/>
  <c r="I107" i="1" a="1"/>
  <c r="I107" i="1" s="1"/>
  <c r="H103" i="1" a="1"/>
  <c r="H103" i="1" s="1"/>
  <c r="A40" i="1" l="1"/>
  <c r="P39" i="1"/>
  <c r="O104" i="1"/>
  <c r="O110" i="1"/>
  <c r="O102" i="1"/>
  <c r="O98" i="1"/>
  <c r="O101" i="1"/>
  <c r="M103" i="1"/>
  <c r="N103" i="1"/>
  <c r="D108" i="1" a="1"/>
  <c r="D108" i="1" s="1"/>
  <c r="N109" i="1"/>
  <c r="N106" i="1"/>
  <c r="M102" i="1"/>
  <c r="D107" i="1" a="1"/>
  <c r="D107" i="1" s="1"/>
  <c r="N107" i="1" s="1"/>
  <c r="D114" i="1" a="1"/>
  <c r="D114" i="1" s="1"/>
  <c r="D111" i="1" a="1"/>
  <c r="D111" i="1" s="1"/>
  <c r="M111" i="1" s="1"/>
  <c r="K114" i="1" a="1"/>
  <c r="K114" i="1" s="1"/>
  <c r="D115" i="1" a="1"/>
  <c r="D115" i="1" s="1"/>
  <c r="N115" i="1" s="1"/>
  <c r="M106" i="1"/>
  <c r="F108" i="1" a="1"/>
  <c r="F108" i="1" s="1"/>
  <c r="F116" i="1" a="1"/>
  <c r="F116" i="1" s="1"/>
  <c r="K111" i="1" a="1"/>
  <c r="K111" i="1" s="1"/>
  <c r="K113" i="1" a="1"/>
  <c r="K113" i="1" s="1"/>
  <c r="K122" i="1" a="1"/>
  <c r="K122" i="1" s="1"/>
  <c r="K125" i="1" a="1"/>
  <c r="K125" i="1" s="1"/>
  <c r="F124" i="1" a="1"/>
  <c r="F124" i="1" s="1"/>
  <c r="F120" i="1" a="1"/>
  <c r="F120" i="1" s="1"/>
  <c r="F122" i="1" a="1"/>
  <c r="F122" i="1" s="1"/>
  <c r="E103" i="1"/>
  <c r="E106" i="1"/>
  <c r="E105" i="1"/>
  <c r="E104" i="1"/>
  <c r="E102" i="1"/>
  <c r="C109" i="1" a="1"/>
  <c r="C109" i="1" s="1"/>
  <c r="M109" i="1" s="1"/>
  <c r="G111" i="1" a="1"/>
  <c r="G111" i="1" s="1"/>
  <c r="C110" i="1" a="1"/>
  <c r="C110" i="1" s="1"/>
  <c r="M110" i="1" s="1"/>
  <c r="I112" i="1" a="1"/>
  <c r="I112" i="1" s="1"/>
  <c r="H120" i="1" a="1"/>
  <c r="H120" i="1" s="1"/>
  <c r="C107" i="1" a="1"/>
  <c r="C107" i="1" s="1"/>
  <c r="C116" i="1" a="1"/>
  <c r="C116" i="1" s="1"/>
  <c r="H108" i="1" a="1"/>
  <c r="H108" i="1" s="1"/>
  <c r="H124" i="1" a="1"/>
  <c r="H124" i="1" s="1"/>
  <c r="I114" i="1" a="1"/>
  <c r="I114" i="1" s="1"/>
  <c r="G130" i="1" a="1"/>
  <c r="G130" i="1" s="1"/>
  <c r="G108" i="1" a="1"/>
  <c r="G108" i="1" s="1"/>
  <c r="H111" i="1" a="1"/>
  <c r="H111" i="1" s="1"/>
  <c r="H107" i="1" a="1"/>
  <c r="H107" i="1" s="1"/>
  <c r="I111" i="1" a="1"/>
  <c r="I111" i="1" s="1"/>
  <c r="I110" i="1" a="1"/>
  <c r="I110" i="1" s="1"/>
  <c r="C108" i="1" a="1"/>
  <c r="C108" i="1" s="1"/>
  <c r="G109" i="1" a="1"/>
  <c r="G109" i="1" s="1"/>
  <c r="I113" i="1" a="1"/>
  <c r="I113" i="1" s="1"/>
  <c r="A41" i="1" l="1"/>
  <c r="P40" i="1"/>
  <c r="M108" i="1"/>
  <c r="O103" i="1"/>
  <c r="O115" i="1"/>
  <c r="O106" i="1"/>
  <c r="O107" i="1"/>
  <c r="O109" i="1"/>
  <c r="N114" i="1"/>
  <c r="N108" i="1"/>
  <c r="D113" i="1" a="1"/>
  <c r="D113" i="1" s="1"/>
  <c r="N111" i="1"/>
  <c r="M107" i="1"/>
  <c r="D112" i="1" a="1"/>
  <c r="D112" i="1" s="1"/>
  <c r="N112" i="1" s="1"/>
  <c r="D120" i="1" a="1"/>
  <c r="D120" i="1" s="1"/>
  <c r="N120" i="1" s="1"/>
  <c r="K119" i="1" a="1"/>
  <c r="K119" i="1" s="1"/>
  <c r="D116" i="1" a="1"/>
  <c r="D116" i="1" s="1"/>
  <c r="D119" i="1" a="1"/>
  <c r="D119" i="1" s="1"/>
  <c r="F113" i="1" a="1"/>
  <c r="F113" i="1" s="1"/>
  <c r="F121" i="1" a="1"/>
  <c r="F121" i="1" s="1"/>
  <c r="K127" i="1" a="1"/>
  <c r="K127" i="1" s="1"/>
  <c r="K116" i="1" a="1"/>
  <c r="K116" i="1" s="1"/>
  <c r="K130" i="1" a="1"/>
  <c r="K130" i="1" s="1"/>
  <c r="K118" i="1" a="1"/>
  <c r="K118" i="1" s="1"/>
  <c r="F125" i="1" a="1"/>
  <c r="F125" i="1" s="1"/>
  <c r="F127" i="1" a="1"/>
  <c r="F127" i="1" s="1"/>
  <c r="F129" i="1" a="1"/>
  <c r="F129" i="1" s="1"/>
  <c r="E108" i="1"/>
  <c r="E109" i="1"/>
  <c r="E110" i="1"/>
  <c r="E111" i="1"/>
  <c r="E107" i="1"/>
  <c r="I116" i="1" a="1"/>
  <c r="I116" i="1" s="1"/>
  <c r="I117" i="1" a="1"/>
  <c r="I117" i="1" s="1"/>
  <c r="I118" i="1" a="1"/>
  <c r="I118" i="1" s="1"/>
  <c r="C121" i="1" a="1"/>
  <c r="C121" i="1" s="1"/>
  <c r="H116" i="1" a="1"/>
  <c r="H116" i="1" s="1"/>
  <c r="C113" i="1" a="1"/>
  <c r="C113" i="1" s="1"/>
  <c r="I115" i="1" a="1"/>
  <c r="I115" i="1" s="1"/>
  <c r="G113" i="1" a="1"/>
  <c r="G113" i="1" s="1"/>
  <c r="I119" i="1" a="1"/>
  <c r="I119" i="1" s="1"/>
  <c r="H125" i="1" a="1"/>
  <c r="H125" i="1" s="1"/>
  <c r="G116" i="1" a="1"/>
  <c r="G116" i="1" s="1"/>
  <c r="G135" i="1" a="1"/>
  <c r="G135" i="1" s="1"/>
  <c r="H113" i="1" a="1"/>
  <c r="H113" i="1" s="1"/>
  <c r="H112" i="1" a="1"/>
  <c r="H112" i="1" s="1"/>
  <c r="C115" i="1" a="1"/>
  <c r="C115" i="1" s="1"/>
  <c r="M115" i="1" s="1"/>
  <c r="G114" i="1" a="1"/>
  <c r="G114" i="1" s="1"/>
  <c r="C112" i="1" a="1"/>
  <c r="C112" i="1" s="1"/>
  <c r="H129" i="1" a="1"/>
  <c r="H129" i="1" s="1"/>
  <c r="C114" i="1" a="1"/>
  <c r="C114" i="1" s="1"/>
  <c r="M114" i="1" s="1"/>
  <c r="A42" i="1" l="1"/>
  <c r="P41" i="1"/>
  <c r="M113" i="1"/>
  <c r="O114" i="1"/>
  <c r="O108" i="1"/>
  <c r="O112" i="1"/>
  <c r="O120" i="1"/>
  <c r="O111" i="1"/>
  <c r="N116" i="1"/>
  <c r="M116" i="1"/>
  <c r="N113" i="1"/>
  <c r="D118" i="1" a="1"/>
  <c r="D118" i="1" s="1"/>
  <c r="N119" i="1"/>
  <c r="D117" i="1" a="1"/>
  <c r="D117" i="1" s="1"/>
  <c r="N117" i="1" s="1"/>
  <c r="M112" i="1"/>
  <c r="D121" i="1" a="1"/>
  <c r="D121" i="1" s="1"/>
  <c r="D124" i="1" a="1"/>
  <c r="D124" i="1" s="1"/>
  <c r="K124" i="1" a="1"/>
  <c r="K124" i="1" s="1"/>
  <c r="D125" i="1" a="1"/>
  <c r="D125" i="1" s="1"/>
  <c r="N125" i="1" s="1"/>
  <c r="F118" i="1" a="1"/>
  <c r="F118" i="1" s="1"/>
  <c r="F126" i="1" a="1"/>
  <c r="F126" i="1" s="1"/>
  <c r="K132" i="1" a="1"/>
  <c r="K132" i="1" s="1"/>
  <c r="K123" i="1" a="1"/>
  <c r="K123" i="1" s="1"/>
  <c r="K135" i="1" a="1"/>
  <c r="K135" i="1" s="1"/>
  <c r="K121" i="1" a="1"/>
  <c r="K121" i="1" s="1"/>
  <c r="F134" i="1" a="1"/>
  <c r="F134" i="1" s="1"/>
  <c r="F130" i="1" a="1"/>
  <c r="F130" i="1" s="1"/>
  <c r="F132" i="1" a="1"/>
  <c r="F132" i="1" s="1"/>
  <c r="E113" i="1"/>
  <c r="E116" i="1"/>
  <c r="E115" i="1"/>
  <c r="E114" i="1"/>
  <c r="E112" i="1"/>
  <c r="G140" i="1" a="1"/>
  <c r="G140" i="1" s="1"/>
  <c r="C117" i="1" a="1"/>
  <c r="C117" i="1" s="1"/>
  <c r="G121" i="1" a="1"/>
  <c r="G121" i="1" s="1"/>
  <c r="C126" i="1" a="1"/>
  <c r="C126" i="1" s="1"/>
  <c r="G119" i="1" a="1"/>
  <c r="G119" i="1" s="1"/>
  <c r="H134" i="1" a="1"/>
  <c r="H134" i="1" s="1"/>
  <c r="C120" i="1" a="1"/>
  <c r="C120" i="1" s="1"/>
  <c r="M120" i="1" s="1"/>
  <c r="I124" i="1" a="1"/>
  <c r="I124" i="1" s="1"/>
  <c r="I123" i="1" a="1"/>
  <c r="I123" i="1" s="1"/>
  <c r="H117" i="1" a="1"/>
  <c r="H117" i="1" s="1"/>
  <c r="G118" i="1" a="1"/>
  <c r="G118" i="1" s="1"/>
  <c r="I122" i="1" a="1"/>
  <c r="I122" i="1" s="1"/>
  <c r="H121" i="1" a="1"/>
  <c r="H121" i="1" s="1"/>
  <c r="C119" i="1" a="1"/>
  <c r="C119" i="1" s="1"/>
  <c r="M119" i="1" s="1"/>
  <c r="H130" i="1" a="1"/>
  <c r="H130" i="1" s="1"/>
  <c r="C118" i="1" a="1"/>
  <c r="C118" i="1" s="1"/>
  <c r="H118" i="1" a="1"/>
  <c r="H118" i="1" s="1"/>
  <c r="I120" i="1" a="1"/>
  <c r="I120" i="1" s="1"/>
  <c r="I121" i="1" a="1"/>
  <c r="I121" i="1" s="1"/>
  <c r="A43" i="1" l="1"/>
  <c r="P42" i="1"/>
  <c r="O116" i="1"/>
  <c r="O125" i="1"/>
  <c r="O117" i="1"/>
  <c r="O119" i="1"/>
  <c r="O113" i="1"/>
  <c r="M118" i="1"/>
  <c r="N124" i="1"/>
  <c r="N121" i="1"/>
  <c r="N118" i="1"/>
  <c r="D123" i="1" a="1"/>
  <c r="D123" i="1" s="1"/>
  <c r="M117" i="1"/>
  <c r="D122" i="1" a="1"/>
  <c r="D122" i="1" s="1"/>
  <c r="N122" i="1" s="1"/>
  <c r="D130" i="1" a="1"/>
  <c r="D130" i="1" s="1"/>
  <c r="N130" i="1" s="1"/>
  <c r="K129" i="1" a="1"/>
  <c r="K129" i="1" s="1"/>
  <c r="D129" i="1" a="1"/>
  <c r="D129" i="1" s="1"/>
  <c r="D126" i="1" a="1"/>
  <c r="D126" i="1" s="1"/>
  <c r="M121" i="1"/>
  <c r="F123" i="1" a="1"/>
  <c r="F123" i="1" s="1"/>
  <c r="F131" i="1" a="1"/>
  <c r="F131" i="1" s="1"/>
  <c r="K137" i="1" a="1"/>
  <c r="K137" i="1" s="1"/>
  <c r="K126" i="1" a="1"/>
  <c r="K126" i="1" s="1"/>
  <c r="K140" i="1" a="1"/>
  <c r="K140" i="1" s="1"/>
  <c r="K128" i="1" a="1"/>
  <c r="K128" i="1" s="1"/>
  <c r="F135" i="1" a="1"/>
  <c r="F135" i="1" s="1"/>
  <c r="F137" i="1" a="1"/>
  <c r="F137" i="1" s="1"/>
  <c r="F139" i="1" a="1"/>
  <c r="F139" i="1" s="1"/>
  <c r="E118" i="1"/>
  <c r="E119" i="1"/>
  <c r="E120" i="1"/>
  <c r="E121" i="1"/>
  <c r="E117" i="1"/>
  <c r="C123" i="1" a="1"/>
  <c r="C123" i="1" s="1"/>
  <c r="G124" i="1" a="1"/>
  <c r="G124" i="1" s="1"/>
  <c r="I126" i="1" a="1"/>
  <c r="I126" i="1" s="1"/>
  <c r="C131" i="1" a="1"/>
  <c r="C131" i="1" s="1"/>
  <c r="H135" i="1" a="1"/>
  <c r="H135" i="1" s="1"/>
  <c r="I129" i="1" a="1"/>
  <c r="I129" i="1" s="1"/>
  <c r="G126" i="1" a="1"/>
  <c r="G126" i="1" s="1"/>
  <c r="C125" i="1" a="1"/>
  <c r="C125" i="1" s="1"/>
  <c r="M125" i="1" s="1"/>
  <c r="C122" i="1" a="1"/>
  <c r="C122" i="1" s="1"/>
  <c r="H123" i="1" a="1"/>
  <c r="H123" i="1" s="1"/>
  <c r="G123" i="1" a="1"/>
  <c r="G123" i="1" s="1"/>
  <c r="H139" i="1" a="1"/>
  <c r="H139" i="1" s="1"/>
  <c r="H126" i="1" a="1"/>
  <c r="H126" i="1" s="1"/>
  <c r="I128" i="1" a="1"/>
  <c r="I128" i="1" s="1"/>
  <c r="I127" i="1" a="1"/>
  <c r="I127" i="1" s="1"/>
  <c r="I125" i="1" a="1"/>
  <c r="I125" i="1" s="1"/>
  <c r="C124" i="1" a="1"/>
  <c r="C124" i="1" s="1"/>
  <c r="M124" i="1" s="1"/>
  <c r="H122" i="1" a="1"/>
  <c r="H122" i="1" s="1"/>
  <c r="G145" i="1" a="1"/>
  <c r="G145" i="1" s="1"/>
  <c r="A44" i="1" l="1"/>
  <c r="P43" i="1"/>
  <c r="N129" i="1"/>
  <c r="O124" i="1"/>
  <c r="O129" i="1"/>
  <c r="O130" i="1"/>
  <c r="O122" i="1"/>
  <c r="O118" i="1"/>
  <c r="O121" i="1"/>
  <c r="M123" i="1"/>
  <c r="N126" i="1"/>
  <c r="N123" i="1"/>
  <c r="D128" i="1" a="1"/>
  <c r="D128" i="1" s="1"/>
  <c r="D127" i="1" a="1"/>
  <c r="D127" i="1" s="1"/>
  <c r="N127" i="1" s="1"/>
  <c r="M122" i="1"/>
  <c r="D131" i="1" a="1"/>
  <c r="D131" i="1" s="1"/>
  <c r="D134" i="1" a="1"/>
  <c r="D134" i="1" s="1"/>
  <c r="K134" i="1" a="1"/>
  <c r="K134" i="1" s="1"/>
  <c r="M126" i="1"/>
  <c r="D135" i="1" a="1"/>
  <c r="D135" i="1" s="1"/>
  <c r="N135" i="1" s="1"/>
  <c r="F128" i="1" a="1"/>
  <c r="F128" i="1" s="1"/>
  <c r="F136" i="1" a="1"/>
  <c r="F136" i="1" s="1"/>
  <c r="K145" i="1" a="1"/>
  <c r="K145" i="1" s="1"/>
  <c r="K131" i="1" a="1"/>
  <c r="K131" i="1" s="1"/>
  <c r="K133" i="1" a="1"/>
  <c r="K133" i="1" s="1"/>
  <c r="K142" i="1" a="1"/>
  <c r="K142" i="1" s="1"/>
  <c r="F140" i="1" a="1"/>
  <c r="F140" i="1" s="1"/>
  <c r="F144" i="1" a="1"/>
  <c r="F144" i="1" s="1"/>
  <c r="F142" i="1" a="1"/>
  <c r="F142" i="1" s="1"/>
  <c r="E123" i="1"/>
  <c r="E126" i="1"/>
  <c r="E125" i="1"/>
  <c r="E124" i="1"/>
  <c r="E122" i="1"/>
  <c r="R181" i="8" s="1"/>
  <c r="H144" i="1" a="1"/>
  <c r="H144" i="1" s="1"/>
  <c r="G150" i="1" a="1"/>
  <c r="G150" i="1" s="1"/>
  <c r="G128" i="1" a="1"/>
  <c r="G128" i="1" s="1"/>
  <c r="I132" i="1" a="1"/>
  <c r="I132" i="1" s="1"/>
  <c r="I134" i="1" a="1"/>
  <c r="I134" i="1" s="1"/>
  <c r="H127" i="1" a="1"/>
  <c r="H127" i="1" s="1"/>
  <c r="H128" i="1" a="1"/>
  <c r="H128" i="1" s="1"/>
  <c r="H140" i="1" a="1"/>
  <c r="H140" i="1" s="1"/>
  <c r="G129" i="1" a="1"/>
  <c r="G129" i="1" s="1"/>
  <c r="C129" i="1" a="1"/>
  <c r="C129" i="1" s="1"/>
  <c r="M129" i="1" s="1"/>
  <c r="C127" i="1" a="1"/>
  <c r="C127" i="1" s="1"/>
  <c r="I130" i="1" a="1"/>
  <c r="I130" i="1" s="1"/>
  <c r="G131" i="1" a="1"/>
  <c r="G131" i="1" s="1"/>
  <c r="I131" i="1" a="1"/>
  <c r="I131" i="1" s="1"/>
  <c r="I133" i="1" a="1"/>
  <c r="I133" i="1" s="1"/>
  <c r="H131" i="1" a="1"/>
  <c r="H131" i="1" s="1"/>
  <c r="C130" i="1" a="1"/>
  <c r="C130" i="1" s="1"/>
  <c r="M130" i="1" s="1"/>
  <c r="C136" i="1" a="1"/>
  <c r="C136" i="1" s="1"/>
  <c r="C128" i="1" a="1"/>
  <c r="C128" i="1" s="1"/>
  <c r="A45" i="1" l="1"/>
  <c r="P44" i="1"/>
  <c r="O135" i="1"/>
  <c r="O123" i="1"/>
  <c r="O127" i="1"/>
  <c r="O126" i="1"/>
  <c r="M128" i="1"/>
  <c r="M131" i="1"/>
  <c r="N131" i="1"/>
  <c r="N134" i="1"/>
  <c r="N128" i="1"/>
  <c r="D133" i="1" a="1"/>
  <c r="D133" i="1" s="1"/>
  <c r="D132" i="1" a="1"/>
  <c r="D132" i="1" s="1"/>
  <c r="N132" i="1" s="1"/>
  <c r="M127" i="1"/>
  <c r="D139" i="1" a="1"/>
  <c r="D139" i="1" s="1"/>
  <c r="K139" i="1" a="1"/>
  <c r="K139" i="1" s="1"/>
  <c r="D140" i="1" a="1"/>
  <c r="D140" i="1" s="1"/>
  <c r="N140" i="1" s="1"/>
  <c r="D136" i="1" a="1"/>
  <c r="D136" i="1" s="1"/>
  <c r="F133" i="1" a="1"/>
  <c r="F133" i="1" s="1"/>
  <c r="F141" i="1" a="1"/>
  <c r="F141" i="1" s="1"/>
  <c r="K147" i="1" a="1"/>
  <c r="K147" i="1" s="1"/>
  <c r="K138" i="1" a="1"/>
  <c r="K138" i="1" s="1"/>
  <c r="K136" i="1" a="1"/>
  <c r="K136" i="1" s="1"/>
  <c r="K150" i="1" a="1"/>
  <c r="K150" i="1" s="1"/>
  <c r="F149" i="1" a="1"/>
  <c r="F149" i="1" s="1"/>
  <c r="F147" i="1" a="1"/>
  <c r="F147" i="1" s="1"/>
  <c r="F145" i="1" a="1"/>
  <c r="F145" i="1" s="1"/>
  <c r="E128" i="1"/>
  <c r="E129" i="1"/>
  <c r="E130" i="1"/>
  <c r="E131" i="1"/>
  <c r="E127" i="1"/>
  <c r="G134" i="1" a="1"/>
  <c r="G134" i="1" s="1"/>
  <c r="C133" i="1" a="1"/>
  <c r="C133" i="1" s="1"/>
  <c r="I136" i="1" a="1"/>
  <c r="I136" i="1" s="1"/>
  <c r="G133" i="1" a="1"/>
  <c r="G133" i="1" s="1"/>
  <c r="G155" i="1" a="1"/>
  <c r="G155" i="1" s="1"/>
  <c r="G136" i="1" a="1"/>
  <c r="G136" i="1" s="1"/>
  <c r="C132" i="1" a="1"/>
  <c r="C132" i="1" s="1"/>
  <c r="I139" i="1" a="1"/>
  <c r="I139" i="1" s="1"/>
  <c r="H136" i="1" a="1"/>
  <c r="H136" i="1" s="1"/>
  <c r="I138" i="1" a="1"/>
  <c r="I138" i="1" s="1"/>
  <c r="H145" i="1" a="1"/>
  <c r="H145" i="1" s="1"/>
  <c r="C141" i="1" a="1"/>
  <c r="C141" i="1" s="1"/>
  <c r="H133" i="1" a="1"/>
  <c r="H133" i="1" s="1"/>
  <c r="C135" i="1" a="1"/>
  <c r="C135" i="1" s="1"/>
  <c r="M135" i="1" s="1"/>
  <c r="H132" i="1" a="1"/>
  <c r="H132" i="1" s="1"/>
  <c r="I135" i="1" a="1"/>
  <c r="I135" i="1" s="1"/>
  <c r="C134" i="1" a="1"/>
  <c r="C134" i="1" s="1"/>
  <c r="M134" i="1" s="1"/>
  <c r="I137" i="1" a="1"/>
  <c r="I137" i="1" s="1"/>
  <c r="H149" i="1" a="1"/>
  <c r="H149" i="1" s="1"/>
  <c r="A46" i="1" l="1"/>
  <c r="P45" i="1"/>
  <c r="O134" i="1"/>
  <c r="O140" i="1"/>
  <c r="O132" i="1"/>
  <c r="O131" i="1"/>
  <c r="O128" i="1"/>
  <c r="N133" i="1"/>
  <c r="D138" i="1" a="1"/>
  <c r="D138" i="1" s="1"/>
  <c r="M133" i="1"/>
  <c r="N139" i="1"/>
  <c r="N136" i="1"/>
  <c r="M132" i="1"/>
  <c r="D137" i="1" a="1"/>
  <c r="D137" i="1" s="1"/>
  <c r="N137" i="1" s="1"/>
  <c r="D141" i="1" a="1"/>
  <c r="D141" i="1" s="1"/>
  <c r="D145" i="1" a="1"/>
  <c r="D145" i="1" s="1"/>
  <c r="N145" i="1" s="1"/>
  <c r="M136" i="1"/>
  <c r="D144" i="1" a="1"/>
  <c r="D144" i="1" s="1"/>
  <c r="K144" i="1" a="1"/>
  <c r="K144" i="1" s="1"/>
  <c r="F138" i="1" a="1"/>
  <c r="F138" i="1" s="1"/>
  <c r="F146" i="1" a="1"/>
  <c r="F146" i="1" s="1"/>
  <c r="K152" i="1" a="1"/>
  <c r="K152" i="1" s="1"/>
  <c r="K155" i="1" a="1"/>
  <c r="K155" i="1" s="1"/>
  <c r="K141" i="1" a="1"/>
  <c r="K141" i="1" s="1"/>
  <c r="K143" i="1" a="1"/>
  <c r="K143" i="1" s="1"/>
  <c r="F152" i="1" a="1"/>
  <c r="F152" i="1" s="1"/>
  <c r="F150" i="1" a="1"/>
  <c r="F150" i="1" s="1"/>
  <c r="F154" i="1" a="1"/>
  <c r="F154" i="1" s="1"/>
  <c r="E133" i="1"/>
  <c r="E136" i="1"/>
  <c r="E135" i="1"/>
  <c r="E134" i="1"/>
  <c r="E132" i="1"/>
  <c r="C140" i="1" a="1"/>
  <c r="C140" i="1" s="1"/>
  <c r="M140" i="1" s="1"/>
  <c r="I142" i="1" a="1"/>
  <c r="I142" i="1" s="1"/>
  <c r="C139" i="1" a="1"/>
  <c r="C139" i="1" s="1"/>
  <c r="M139" i="1" s="1"/>
  <c r="I144" i="1" a="1"/>
  <c r="I144" i="1" s="1"/>
  <c r="C138" i="1" a="1"/>
  <c r="C138" i="1" s="1"/>
  <c r="H150" i="1" a="1"/>
  <c r="H150" i="1" s="1"/>
  <c r="G138" i="1" a="1"/>
  <c r="G138" i="1" s="1"/>
  <c r="G139" i="1" a="1"/>
  <c r="G139" i="1" s="1"/>
  <c r="H137" i="1" a="1"/>
  <c r="H137" i="1" s="1"/>
  <c r="I141" i="1" a="1"/>
  <c r="I141" i="1" s="1"/>
  <c r="H154" i="1" a="1"/>
  <c r="H154" i="1" s="1"/>
  <c r="H141" i="1" a="1"/>
  <c r="H141" i="1" s="1"/>
  <c r="H138" i="1" a="1"/>
  <c r="H138" i="1" s="1"/>
  <c r="C146" i="1" a="1"/>
  <c r="C146" i="1" s="1"/>
  <c r="I140" i="1" a="1"/>
  <c r="I140" i="1" s="1"/>
  <c r="C137" i="1" a="1"/>
  <c r="C137" i="1" s="1"/>
  <c r="I143" i="1" a="1"/>
  <c r="I143" i="1" s="1"/>
  <c r="G141" i="1" a="1"/>
  <c r="G141" i="1" s="1"/>
  <c r="A47" i="1" l="1"/>
  <c r="P46" i="1"/>
  <c r="O133" i="1"/>
  <c r="O136" i="1"/>
  <c r="O145" i="1"/>
  <c r="O137" i="1"/>
  <c r="O139" i="1"/>
  <c r="N144" i="1"/>
  <c r="N141" i="1"/>
  <c r="N138" i="1"/>
  <c r="D143" i="1" a="1"/>
  <c r="D143" i="1" s="1"/>
  <c r="M138" i="1"/>
  <c r="M141" i="1"/>
  <c r="D142" i="1" a="1"/>
  <c r="D142" i="1" s="1"/>
  <c r="N142" i="1" s="1"/>
  <c r="M137" i="1"/>
  <c r="K149" i="1" a="1"/>
  <c r="K149" i="1" s="1"/>
  <c r="D149" i="1" a="1"/>
  <c r="D149" i="1" s="1"/>
  <c r="D150" i="1" a="1"/>
  <c r="D150" i="1" s="1"/>
  <c r="N150" i="1" s="1"/>
  <c r="D146" i="1" a="1"/>
  <c r="D146" i="1" s="1"/>
  <c r="F143" i="1" a="1"/>
  <c r="F143" i="1" s="1"/>
  <c r="F151" i="1" a="1"/>
  <c r="F151" i="1" s="1"/>
  <c r="K148" i="1" a="1"/>
  <c r="K148" i="1" s="1"/>
  <c r="K146" i="1" a="1"/>
  <c r="K146" i="1" s="1"/>
  <c r="F155" i="1" a="1"/>
  <c r="F155" i="1" s="1"/>
  <c r="E138" i="1"/>
  <c r="E139" i="1"/>
  <c r="E140" i="1"/>
  <c r="E141" i="1"/>
  <c r="E137" i="1"/>
  <c r="C142" i="1" a="1"/>
  <c r="C142" i="1" s="1"/>
  <c r="I147" i="1" a="1"/>
  <c r="I147" i="1" s="1"/>
  <c r="H146" i="1" a="1"/>
  <c r="H146" i="1" s="1"/>
  <c r="H155" i="1" a="1"/>
  <c r="H155" i="1" s="1"/>
  <c r="H143" i="1" a="1"/>
  <c r="H143" i="1" s="1"/>
  <c r="G144" i="1" a="1"/>
  <c r="G144" i="1" s="1"/>
  <c r="I145" i="1" a="1"/>
  <c r="I145" i="1" s="1"/>
  <c r="G143" i="1" a="1"/>
  <c r="G143" i="1" s="1"/>
  <c r="G146" i="1" a="1"/>
  <c r="G146" i="1" s="1"/>
  <c r="C151" i="1" a="1"/>
  <c r="C151" i="1" s="1"/>
  <c r="C143" i="1" a="1"/>
  <c r="C143" i="1" s="1"/>
  <c r="C145" i="1" a="1"/>
  <c r="C145" i="1" s="1"/>
  <c r="M145" i="1" s="1"/>
  <c r="I148" i="1" a="1"/>
  <c r="I148" i="1" s="1"/>
  <c r="I146" i="1" a="1"/>
  <c r="I146" i="1" s="1"/>
  <c r="I149" i="1" a="1"/>
  <c r="I149" i="1" s="1"/>
  <c r="H142" i="1" a="1"/>
  <c r="H142" i="1" s="1"/>
  <c r="C144" i="1" a="1"/>
  <c r="C144" i="1" s="1"/>
  <c r="M144" i="1" s="1"/>
  <c r="A48" i="1" l="1"/>
  <c r="P47" i="1"/>
  <c r="M143" i="1"/>
  <c r="O141" i="1"/>
  <c r="O150" i="1"/>
  <c r="O142" i="1"/>
  <c r="O144" i="1"/>
  <c r="O138" i="1"/>
  <c r="N143" i="1"/>
  <c r="D148" i="1" a="1"/>
  <c r="D148" i="1" s="1"/>
  <c r="N149" i="1"/>
  <c r="M146" i="1"/>
  <c r="N146" i="1"/>
  <c r="D147" i="1" a="1"/>
  <c r="D147" i="1" s="1"/>
  <c r="N147" i="1" s="1"/>
  <c r="M142" i="1"/>
  <c r="D154" i="1" a="1"/>
  <c r="D154" i="1" s="1"/>
  <c r="K154" i="1" a="1"/>
  <c r="K154" i="1" s="1"/>
  <c r="D151" i="1" a="1"/>
  <c r="D151" i="1" s="1"/>
  <c r="D155" i="1" a="1"/>
  <c r="D155" i="1" s="1"/>
  <c r="N155" i="1" s="1"/>
  <c r="F148" i="1" a="1"/>
  <c r="F148" i="1" s="1"/>
  <c r="F156" i="1" a="1"/>
  <c r="F156" i="1" s="1"/>
  <c r="K153" i="1" a="1"/>
  <c r="K153" i="1" s="1"/>
  <c r="K151" i="1" a="1"/>
  <c r="K151" i="1" s="1"/>
  <c r="E143" i="1"/>
  <c r="E146" i="1"/>
  <c r="E145" i="1"/>
  <c r="E144" i="1"/>
  <c r="E142" i="1"/>
  <c r="I153" i="1" a="1"/>
  <c r="I153" i="1" s="1"/>
  <c r="H151" i="1" a="1"/>
  <c r="H151" i="1" s="1"/>
  <c r="C150" i="1" a="1"/>
  <c r="C150" i="1" s="1"/>
  <c r="M150" i="1" s="1"/>
  <c r="C148" i="1" a="1"/>
  <c r="C148" i="1" s="1"/>
  <c r="I154" i="1" a="1"/>
  <c r="I154" i="1" s="1"/>
  <c r="C149" i="1" a="1"/>
  <c r="C149" i="1" s="1"/>
  <c r="M149" i="1" s="1"/>
  <c r="I151" i="1" a="1"/>
  <c r="I151" i="1" s="1"/>
  <c r="C156" i="1" a="1"/>
  <c r="C156" i="1" s="1"/>
  <c r="H148" i="1" a="1"/>
  <c r="H148" i="1" s="1"/>
  <c r="G148" i="1" a="1"/>
  <c r="G148" i="1" s="1"/>
  <c r="I150" i="1" a="1"/>
  <c r="I150" i="1" s="1"/>
  <c r="I152" i="1" a="1"/>
  <c r="I152" i="1" s="1"/>
  <c r="G149" i="1" a="1"/>
  <c r="G149" i="1" s="1"/>
  <c r="H147" i="1" a="1"/>
  <c r="H147" i="1" s="1"/>
  <c r="G151" i="1" a="1"/>
  <c r="G151" i="1" s="1"/>
  <c r="C147" i="1" a="1"/>
  <c r="C147" i="1" s="1"/>
  <c r="A49" i="1" l="1"/>
  <c r="P48" i="1"/>
  <c r="O143" i="1"/>
  <c r="O155" i="1"/>
  <c r="O147" i="1"/>
  <c r="O146" i="1"/>
  <c r="O149" i="1"/>
  <c r="M148" i="1"/>
  <c r="N151" i="1"/>
  <c r="M151" i="1"/>
  <c r="N148" i="1"/>
  <c r="D153" i="1" a="1"/>
  <c r="D153" i="1" s="1"/>
  <c r="N153" i="1" s="1"/>
  <c r="N154" i="1"/>
  <c r="D152" i="1" a="1"/>
  <c r="D152" i="1" s="1"/>
  <c r="N152" i="1" s="1"/>
  <c r="M147" i="1"/>
  <c r="D156" i="1" a="1"/>
  <c r="D156" i="1" s="1"/>
  <c r="F153" i="1" a="1"/>
  <c r="F153" i="1" s="1"/>
  <c r="F157" i="1" s="1"/>
  <c r="K156" i="1" a="1"/>
  <c r="K156" i="1" s="1"/>
  <c r="K157" i="1" s="1"/>
  <c r="E148" i="1"/>
  <c r="E149" i="1"/>
  <c r="E154" i="1"/>
  <c r="E155" i="1"/>
  <c r="E150" i="1"/>
  <c r="E151" i="1"/>
  <c r="E147" i="1"/>
  <c r="C153" i="1" a="1"/>
  <c r="C153" i="1" s="1"/>
  <c r="H152" i="1" a="1"/>
  <c r="H152" i="1" s="1"/>
  <c r="I156" i="1" a="1"/>
  <c r="I156" i="1" s="1"/>
  <c r="G154" i="1" a="1"/>
  <c r="G154" i="1" s="1"/>
  <c r="C154" i="1" a="1"/>
  <c r="C154" i="1" s="1"/>
  <c r="M154" i="1" s="1"/>
  <c r="C155" i="1" a="1"/>
  <c r="C155" i="1" s="1"/>
  <c r="M155" i="1" s="1"/>
  <c r="H156" i="1" a="1"/>
  <c r="H156" i="1" s="1"/>
  <c r="H153" i="1" a="1"/>
  <c r="H153" i="1" s="1"/>
  <c r="G156" i="1" a="1"/>
  <c r="G156" i="1" s="1"/>
  <c r="I155" i="1" a="1"/>
  <c r="I155" i="1" s="1"/>
  <c r="G153" i="1" a="1"/>
  <c r="G153" i="1" s="1"/>
  <c r="C152" i="1" a="1"/>
  <c r="C152" i="1" s="1"/>
  <c r="A50" i="1" l="1"/>
  <c r="P49" i="1"/>
  <c r="O153" i="1"/>
  <c r="O151" i="1"/>
  <c r="O152" i="1"/>
  <c r="O154" i="1"/>
  <c r="O148" i="1"/>
  <c r="E153" i="1"/>
  <c r="M156" i="1"/>
  <c r="N156" i="1"/>
  <c r="M153" i="1"/>
  <c r="M152" i="1"/>
  <c r="E152" i="1"/>
  <c r="E156" i="1"/>
  <c r="G157" i="1"/>
  <c r="I157" i="1"/>
  <c r="D157" i="1"/>
  <c r="N157" i="1" s="1"/>
  <c r="C157" i="1"/>
  <c r="H157" i="1"/>
  <c r="R182" i="8" l="1"/>
  <c r="R183" i="8"/>
  <c r="R184" i="8"/>
  <c r="R178" i="8"/>
  <c r="R179" i="8"/>
  <c r="R180" i="8"/>
  <c r="A51" i="1"/>
  <c r="P50" i="1"/>
  <c r="O157" i="1"/>
  <c r="O156" i="1"/>
  <c r="N4" i="8"/>
  <c r="E157" i="1"/>
  <c r="M157" i="1"/>
  <c r="A52" i="1" l="1"/>
  <c r="P51" i="1"/>
  <c r="A53" i="1" l="1"/>
  <c r="P52" i="1"/>
  <c r="A54" i="1" l="1"/>
  <c r="P53" i="1"/>
  <c r="A55" i="1" l="1"/>
  <c r="P54" i="1"/>
  <c r="A56" i="1" l="1"/>
  <c r="P55" i="1"/>
  <c r="A57" i="1" l="1"/>
  <c r="P56" i="1"/>
  <c r="A58" i="1" l="1"/>
  <c r="P57" i="1"/>
  <c r="A59" i="1" l="1"/>
  <c r="P58" i="1"/>
  <c r="A60" i="1" l="1"/>
  <c r="P59" i="1"/>
  <c r="A61" i="1" l="1"/>
  <c r="P60" i="1"/>
  <c r="A62" i="1" l="1"/>
  <c r="P61" i="1"/>
  <c r="A63" i="1" l="1"/>
  <c r="P62" i="1"/>
  <c r="A64" i="1" l="1"/>
  <c r="P63" i="1"/>
  <c r="A65" i="1" l="1"/>
  <c r="P64" i="1"/>
  <c r="A66" i="1" l="1"/>
  <c r="P65" i="1"/>
  <c r="A67" i="1" l="1"/>
  <c r="P66" i="1"/>
  <c r="A68" i="1" l="1"/>
  <c r="P67" i="1"/>
  <c r="A69" i="1" l="1"/>
  <c r="P68" i="1"/>
  <c r="A70" i="1" l="1"/>
  <c r="P69" i="1"/>
  <c r="A71" i="1" l="1"/>
  <c r="P70" i="1"/>
  <c r="A72" i="1" l="1"/>
  <c r="P71" i="1"/>
  <c r="A73" i="1" l="1"/>
  <c r="P72" i="1"/>
  <c r="A74" i="1" l="1"/>
  <c r="P73" i="1"/>
  <c r="A75" i="1" l="1"/>
  <c r="P74" i="1"/>
  <c r="A76" i="1" l="1"/>
  <c r="P75" i="1"/>
  <c r="A77" i="1" l="1"/>
  <c r="P76" i="1"/>
  <c r="A78" i="1" l="1"/>
  <c r="P77" i="1"/>
  <c r="A79" i="1" l="1"/>
  <c r="P78" i="1"/>
  <c r="A80" i="1" l="1"/>
  <c r="P79" i="1"/>
  <c r="A81" i="1" l="1"/>
  <c r="P80" i="1"/>
  <c r="A82" i="1" l="1"/>
  <c r="P81" i="1"/>
  <c r="A83" i="1" l="1"/>
  <c r="P82" i="1"/>
  <c r="A84" i="1" l="1"/>
  <c r="P83" i="1"/>
  <c r="A85" i="1" l="1"/>
  <c r="P84" i="1"/>
  <c r="A86" i="1" l="1"/>
  <c r="P85" i="1"/>
  <c r="A87" i="1" l="1"/>
  <c r="P86" i="1"/>
  <c r="A88" i="1" l="1"/>
  <c r="P87" i="1"/>
  <c r="A89" i="1" l="1"/>
  <c r="P88" i="1"/>
  <c r="A90" i="1" l="1"/>
  <c r="P89" i="1"/>
  <c r="A91" i="1" l="1"/>
  <c r="P90" i="1"/>
  <c r="A92" i="1" l="1"/>
  <c r="P91" i="1"/>
  <c r="A93" i="1" l="1"/>
  <c r="P92" i="1"/>
  <c r="A94" i="1" l="1"/>
  <c r="P93" i="1"/>
  <c r="A95" i="1" l="1"/>
  <c r="P94" i="1"/>
  <c r="A96" i="1" l="1"/>
  <c r="P95" i="1"/>
  <c r="A97" i="1" l="1"/>
  <c r="P96" i="1"/>
  <c r="A98" i="1" l="1"/>
  <c r="P97" i="1"/>
  <c r="A99" i="1" l="1"/>
  <c r="P98" i="1"/>
  <c r="A100" i="1" l="1"/>
  <c r="P99" i="1"/>
  <c r="A101" i="1" l="1"/>
  <c r="P100" i="1"/>
  <c r="A102" i="1" l="1"/>
  <c r="P101" i="1"/>
  <c r="A103" i="1" l="1"/>
  <c r="P102" i="1"/>
  <c r="A104" i="1" l="1"/>
  <c r="P103" i="1"/>
  <c r="A105" i="1" l="1"/>
  <c r="P104" i="1"/>
  <c r="A106" i="1" l="1"/>
  <c r="P105" i="1"/>
  <c r="A107" i="1" l="1"/>
  <c r="P106" i="1"/>
  <c r="A108" i="1" l="1"/>
  <c r="P107" i="1"/>
  <c r="A109" i="1" l="1"/>
  <c r="P108" i="1"/>
  <c r="A110" i="1" l="1"/>
  <c r="P109" i="1"/>
  <c r="A111" i="1" l="1"/>
  <c r="P110" i="1"/>
  <c r="A112" i="1" l="1"/>
  <c r="P111" i="1"/>
  <c r="A113" i="1" l="1"/>
  <c r="P112" i="1"/>
  <c r="A114" i="1" l="1"/>
  <c r="P113" i="1"/>
  <c r="A115" i="1" l="1"/>
  <c r="P114" i="1"/>
  <c r="A116" i="1" l="1"/>
  <c r="P115" i="1"/>
  <c r="A117" i="1" l="1"/>
  <c r="P116" i="1"/>
  <c r="A118" i="1" l="1"/>
  <c r="P117" i="1"/>
  <c r="A119" i="1" l="1"/>
  <c r="P118" i="1"/>
  <c r="A120" i="1" l="1"/>
  <c r="P119" i="1"/>
  <c r="A121" i="1" l="1"/>
  <c r="P120" i="1"/>
  <c r="A122" i="1" l="1"/>
  <c r="P121" i="1"/>
  <c r="A123" i="1" l="1"/>
  <c r="P122" i="1"/>
  <c r="A124" i="1" l="1"/>
  <c r="P123" i="1"/>
  <c r="A125" i="1" l="1"/>
  <c r="P124" i="1"/>
  <c r="A126" i="1" l="1"/>
  <c r="P125" i="1"/>
  <c r="A127" i="1" l="1"/>
  <c r="P126" i="1"/>
  <c r="A128" i="1" l="1"/>
  <c r="P127" i="1"/>
  <c r="A129" i="1" l="1"/>
  <c r="P128" i="1"/>
  <c r="A130" i="1" l="1"/>
  <c r="P129" i="1"/>
  <c r="A131" i="1" l="1"/>
  <c r="P130" i="1"/>
  <c r="A132" i="1" l="1"/>
  <c r="P131" i="1"/>
  <c r="A133" i="1" l="1"/>
  <c r="P132" i="1"/>
  <c r="A134" i="1" l="1"/>
  <c r="P133" i="1"/>
  <c r="A135" i="1" l="1"/>
  <c r="P134" i="1"/>
  <c r="A136" i="1" l="1"/>
  <c r="P135" i="1"/>
  <c r="A137" i="1" l="1"/>
  <c r="P136" i="1"/>
  <c r="A138" i="1" l="1"/>
  <c r="P137" i="1"/>
  <c r="A139" i="1" l="1"/>
  <c r="P138" i="1"/>
  <c r="A140" i="1" l="1"/>
  <c r="P139" i="1"/>
  <c r="A141" i="1" l="1"/>
  <c r="P140" i="1"/>
  <c r="A142" i="1" l="1"/>
  <c r="P141" i="1"/>
  <c r="A143" i="1" l="1"/>
  <c r="P142" i="1"/>
  <c r="A144" i="1" l="1"/>
  <c r="P143" i="1"/>
  <c r="A145" i="1" l="1"/>
  <c r="P144" i="1"/>
  <c r="A146" i="1" l="1"/>
  <c r="P145" i="1"/>
  <c r="A147" i="1" l="1"/>
  <c r="P146" i="1"/>
  <c r="A148" i="1" l="1"/>
  <c r="P147" i="1"/>
  <c r="A149" i="1" l="1"/>
  <c r="P148" i="1"/>
  <c r="A150" i="1" l="1"/>
  <c r="P149" i="1"/>
  <c r="A151" i="1" l="1"/>
  <c r="P150" i="1"/>
  <c r="A152" i="1" l="1"/>
  <c r="P151" i="1"/>
  <c r="A153" i="1" l="1"/>
  <c r="P152" i="1"/>
  <c r="A154" i="1" l="1"/>
  <c r="P153" i="1"/>
  <c r="A155" i="1" l="1"/>
  <c r="P154" i="1"/>
  <c r="A156" i="1" l="1"/>
  <c r="P156" i="1" s="1"/>
  <c r="P15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<sst xmlns="http://schemas.openxmlformats.org/spreadsheetml/2006/main" count="376" uniqueCount="67">
  <si>
    <t>Date</t>
  </si>
  <si>
    <t>Source</t>
  </si>
  <si>
    <t>Sessions</t>
  </si>
  <si>
    <t>Transactions</t>
  </si>
  <si>
    <t>Revenue</t>
  </si>
  <si>
    <t>Bounce Rate</t>
  </si>
  <si>
    <t>Session Duration (seconds)</t>
  </si>
  <si>
    <t>Pageviews</t>
  </si>
  <si>
    <t>New Users</t>
  </si>
  <si>
    <t>Avg. Order Value</t>
  </si>
  <si>
    <t>Returning Users</t>
  </si>
  <si>
    <t>Organic</t>
  </si>
  <si>
    <t>Paid Search</t>
  </si>
  <si>
    <t>Direct</t>
  </si>
  <si>
    <t>Referral</t>
  </si>
  <si>
    <t>Social</t>
  </si>
  <si>
    <t>Total</t>
  </si>
  <si>
    <t>Row Labels</t>
  </si>
  <si>
    <t>Grand Total</t>
  </si>
  <si>
    <t>Sum of Sessions</t>
  </si>
  <si>
    <t>Sum of Revenue</t>
  </si>
  <si>
    <t>Conversion Rate</t>
  </si>
  <si>
    <t>Average of Conversion Rate</t>
  </si>
  <si>
    <t>Sum of Bounce Rate</t>
  </si>
  <si>
    <t>Average of Session Duration (seconds)</t>
  </si>
  <si>
    <t>Co-relation</t>
  </si>
  <si>
    <t>Sum of Returning Users</t>
  </si>
  <si>
    <t>Purchase Frequency</t>
  </si>
  <si>
    <t>CLV</t>
  </si>
  <si>
    <t>Column Labels</t>
  </si>
  <si>
    <t>Total Sum of Revenue</t>
  </si>
  <si>
    <t>Total Sum of Returning Users</t>
  </si>
  <si>
    <t>(All)</t>
  </si>
  <si>
    <t>Average of CLV</t>
  </si>
  <si>
    <t>Total Revenue</t>
  </si>
  <si>
    <t>Total Sessions</t>
  </si>
  <si>
    <t>Average Session Duration</t>
  </si>
  <si>
    <t>Average Order Value</t>
  </si>
  <si>
    <t>Sum of Transactions</t>
  </si>
  <si>
    <t>Sum of Pageviews</t>
  </si>
  <si>
    <t>Sum of New Users</t>
  </si>
  <si>
    <t>Average of Avg. Order Value</t>
  </si>
  <si>
    <t>Average of Bounce Rate</t>
  </si>
  <si>
    <t>Pie chart</t>
  </si>
  <si>
    <t>Percentage of Total Sessions by Traffic Sources</t>
  </si>
  <si>
    <t>Revenue and Sessions Trend</t>
  </si>
  <si>
    <t>Top 3 Sources of Traffic Based on Sessions and Revenue</t>
  </si>
  <si>
    <t>Total Session</t>
  </si>
  <si>
    <t>Total Returning Users</t>
  </si>
  <si>
    <t>Total New Users</t>
  </si>
  <si>
    <t>Top 3 Revenue Days</t>
  </si>
  <si>
    <t>Bottom 3 Revenue Day</t>
  </si>
  <si>
    <t>Day</t>
  </si>
  <si>
    <t>Top 3 Sources Base on Bounce Rate</t>
  </si>
  <si>
    <t>Bounce rate</t>
  </si>
  <si>
    <t>Trend Analysis</t>
  </si>
  <si>
    <t>Revenue Over Time</t>
  </si>
  <si>
    <t>Bounce Rate Over Time</t>
  </si>
  <si>
    <t>Session Duration Over Time</t>
  </si>
  <si>
    <t>Performance Analysis</t>
  </si>
  <si>
    <t>Conversion Rate  for Each Traffic Source</t>
  </si>
  <si>
    <t>Advanced Analysis</t>
  </si>
  <si>
    <t>CLV  for Each Traffic Source</t>
  </si>
  <si>
    <t>Day Name</t>
  </si>
  <si>
    <t>Day Wise Trends</t>
  </si>
  <si>
    <t>Pageviews Wise Revenue</t>
  </si>
  <si>
    <t>Total Number of New and Return User Source 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</si>
</sst>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 &quot;₹&quot;\ * #,##0.00_ ;_ &quot;₹&quot;\ * \-#,##0.00_ ;_ &quot;₹&quot;\ * &quot;-&quot;??_ ;_ @_ "/>
    <numFmt numFmtId="164" formatCode="&quot;$&quot;#,##0_);[Red]\(&quot;$&quot;#,##0\)"/>
    <numFmt numFmtId="165" formatCode="[$$-409]#,##0"/>
    <numFmt numFmtId="166" formatCode="_-[$$-409]* #,##0.00_ ;_-[$$-409]* \-#,##0.00\ ;_-[$$-409]* &quot;-&quot;??_ ;_-@_ "/>
    <numFmt numFmtId="174" formatCode="ddd"/>
  </numFmts>
  <fonts count="13"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name val="Aptos Narrow"/>
      <family val="2"/>
      <scheme val="minor"/>
    </font>
    <font>
      <sz val="11"/>
      <color theme="1"/>
      <name val="Aptos Narrow"/>
      <family val="2"/>
      <scheme val="minor"/>
    </font>
    <font>
      <b/>
      <sz val="11"/>
      <color theme="0"/>
      <name val="Aptos Narrow"/>
      <family val="2"/>
      <scheme val="minor"/>
    </font>
    <font>
      <b/>
      <sz val="12"/>
      <color theme="1"/>
      <name val="Aptos Narrow"/>
      <family val="2"/>
      <scheme val="minor"/>
    </font>
    <font>
      <b/>
      <sz val="13"/>
      <color theme="0"/>
      <name val="Aptos Narrow"/>
      <family val="2"/>
      <scheme val="minor"/>
    </font>
    <font>
      <b/>
      <sz val="12"/>
      <color theme="4"/>
      <name val="Aptos Narrow"/>
      <family val="2"/>
      <scheme val="minor"/>
    </font>
    <font>
      <sz val="11"/>
      <color theme="4"/>
      <name val="Aptos Narrow"/>
      <family val="2"/>
      <scheme val="minor"/>
    </font>
    <font>
      <b/>
      <sz val="11"/>
      <color theme="4"/>
      <name val="Aptos Narrow"/>
      <family val="2"/>
      <scheme val="minor"/>
    </font>
    <font>
      <sz val="12"/>
      <color theme="0"/>
      <name val="Aptos Narrow"/>
      <family val="2"/>
      <scheme val="minor"/>
    </font>
    <font>
      <b/>
      <sz val="14"/>
      <color theme="1"/>
      <name val="Aptos Narrow"/>
      <family val="2"/>
      <scheme val="minor"/>
    </font>
  </fonts>
  <fills count="8">
    <fill>
      <patternFill patternType="none"/>
    </fill>
    <fill>
      <patternFill patternType="gray125"/>
    </fill>
    <fill>
      <patternFill patternType="solid">
        <fgColor theme="1"/>
        <bgColor indexed="64"/>
      </patternFill>
    </fill>
    <fill>
      <patternFill patternType="solid">
        <fgColor theme="3" tint="9.9978637043366805E-2"/>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3"/>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indexed="64"/>
      </left>
      <right style="thin">
        <color indexed="64"/>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9" fontId="4" fillId="0" borderId="0" applyFont="0" applyFill="0" applyBorder="0" applyAlignment="0" applyProtection="0"/>
    <xf numFmtId="44" fontId="4" fillId="0" borderId="0" applyFont="0" applyFill="0" applyBorder="0" applyAlignment="0" applyProtection="0"/>
  </cellStyleXfs>
  <cellXfs count="102">
    <xf numFmtId="0" fontId="0" fillId="0" borderId="0" xfId="0"/>
    <xf numFmtId="14" fontId="0" fillId="0" borderId="0" xfId="0" applyNumberFormat="1"/>
    <xf numFmtId="164" fontId="0" fillId="0" borderId="0" xfId="0" applyNumberFormat="1"/>
    <xf numFmtId="0" fontId="2" fillId="0" borderId="0" xfId="0" applyFont="1"/>
    <xf numFmtId="0" fontId="0" fillId="0" borderId="1" xfId="0" applyBorder="1" applyAlignment="1">
      <alignment vertical="center" wrapText="1"/>
    </xf>
    <xf numFmtId="164" fontId="0" fillId="0" borderId="1" xfId="0" applyNumberFormat="1" applyBorder="1" applyAlignment="1">
      <alignment vertical="center" wrapText="1"/>
    </xf>
    <xf numFmtId="14" fontId="0" fillId="0" borderId="1" xfId="0" applyNumberFormat="1" applyBorder="1"/>
    <xf numFmtId="0" fontId="0" fillId="0" borderId="1" xfId="0" applyBorder="1"/>
    <xf numFmtId="1" fontId="3" fillId="0" borderId="1" xfId="0" applyNumberFormat="1" applyFont="1" applyBorder="1"/>
    <xf numFmtId="165" fontId="0" fillId="0" borderId="1" xfId="0" applyNumberFormat="1" applyBorder="1"/>
    <xf numFmtId="9" fontId="0" fillId="0" borderId="1" xfId="0" applyNumberFormat="1" applyBorder="1"/>
    <xf numFmtId="14" fontId="1" fillId="0" borderId="2" xfId="0" applyNumberFormat="1" applyFont="1" applyBorder="1" applyAlignment="1">
      <alignment horizontal="center" vertical="center" wrapText="1"/>
    </xf>
    <xf numFmtId="0" fontId="1" fillId="0" borderId="2" xfId="0" applyFont="1" applyBorder="1" applyAlignment="1">
      <alignment horizontal="center" vertical="center" wrapText="1"/>
    </xf>
    <xf numFmtId="14" fontId="5" fillId="2" borderId="4" xfId="0" applyNumberFormat="1" applyFont="1" applyFill="1" applyBorder="1"/>
    <xf numFmtId="0" fontId="5" fillId="2" borderId="4" xfId="0" applyFont="1" applyFill="1" applyBorder="1" applyAlignment="1">
      <alignment vertical="center" wrapText="1"/>
    </xf>
    <xf numFmtId="0" fontId="5" fillId="2" borderId="4" xfId="0" applyFont="1" applyFill="1" applyBorder="1"/>
    <xf numFmtId="9" fontId="5" fillId="2" borderId="4" xfId="0" applyNumberFormat="1" applyFont="1" applyFill="1" applyBorder="1"/>
    <xf numFmtId="0" fontId="0" fillId="0" borderId="0" xfId="0" pivotButton="1"/>
    <xf numFmtId="0" fontId="0" fillId="0" borderId="0" xfId="0" applyAlignment="1">
      <alignment horizontal="left"/>
    </xf>
    <xf numFmtId="0" fontId="1" fillId="3" borderId="5" xfId="0" applyFont="1" applyFill="1" applyBorder="1" applyAlignment="1">
      <alignment horizontal="center" vertical="center" wrapText="1"/>
    </xf>
    <xf numFmtId="10" fontId="0" fillId="0" borderId="1" xfId="1" applyNumberFormat="1" applyFont="1" applyBorder="1"/>
    <xf numFmtId="2" fontId="0" fillId="0" borderId="0" xfId="0" applyNumberFormat="1" applyAlignment="1">
      <alignment vertical="center" wrapText="1"/>
    </xf>
    <xf numFmtId="0" fontId="1" fillId="3" borderId="6" xfId="0" applyFont="1" applyFill="1" applyBorder="1" applyAlignment="1">
      <alignment horizontal="center" vertical="center" wrapText="1"/>
    </xf>
    <xf numFmtId="2" fontId="0" fillId="0" borderId="1" xfId="0" applyNumberFormat="1" applyBorder="1"/>
    <xf numFmtId="10" fontId="5" fillId="3" borderId="4" xfId="1" applyNumberFormat="1" applyFont="1" applyFill="1" applyBorder="1"/>
    <xf numFmtId="2" fontId="5" fillId="3" borderId="0" xfId="0" applyNumberFormat="1" applyFont="1" applyFill="1" applyAlignment="1">
      <alignment vertical="center" wrapText="1"/>
    </xf>
    <xf numFmtId="2" fontId="5" fillId="3" borderId="1" xfId="0" applyNumberFormat="1" applyFont="1" applyFill="1" applyBorder="1"/>
    <xf numFmtId="14" fontId="0" fillId="4" borderId="3" xfId="0" applyNumberFormat="1" applyFill="1" applyBorder="1" applyAlignment="1">
      <alignment vertical="center" wrapText="1"/>
    </xf>
    <xf numFmtId="0" fontId="0" fillId="4" borderId="3" xfId="0" applyFill="1" applyBorder="1" applyAlignment="1">
      <alignment vertical="center" wrapText="1"/>
    </xf>
    <xf numFmtId="164" fontId="0" fillId="4" borderId="3" xfId="0" applyNumberFormat="1" applyFill="1" applyBorder="1" applyAlignment="1">
      <alignment vertical="center" wrapText="1"/>
    </xf>
    <xf numFmtId="9" fontId="0" fillId="4" borderId="3" xfId="0" applyNumberFormat="1" applyFill="1" applyBorder="1" applyAlignment="1">
      <alignment vertical="center" wrapText="1"/>
    </xf>
    <xf numFmtId="10" fontId="0" fillId="4" borderId="3" xfId="1" applyNumberFormat="1" applyFont="1" applyFill="1" applyBorder="1" applyAlignment="1">
      <alignment vertical="center" wrapText="1"/>
    </xf>
    <xf numFmtId="2" fontId="0" fillId="4" borderId="0" xfId="0" applyNumberFormat="1" applyFill="1" applyAlignment="1">
      <alignment vertical="center" wrapText="1"/>
    </xf>
    <xf numFmtId="2" fontId="0" fillId="4" borderId="1" xfId="0" applyNumberFormat="1" applyFill="1" applyBorder="1" applyAlignment="1">
      <alignment vertical="center" wrapText="1"/>
    </xf>
    <xf numFmtId="14" fontId="0" fillId="4" borderId="1" xfId="0" applyNumberFormat="1" applyFill="1" applyBorder="1" applyAlignment="1">
      <alignment vertical="center" wrapText="1"/>
    </xf>
    <xf numFmtId="0" fontId="0" fillId="4" borderId="1" xfId="0" applyFill="1" applyBorder="1" applyAlignment="1">
      <alignment vertical="center" wrapText="1"/>
    </xf>
    <xf numFmtId="164" fontId="0" fillId="4" borderId="1" xfId="0" applyNumberFormat="1" applyFill="1" applyBorder="1" applyAlignment="1">
      <alignment vertical="center" wrapText="1"/>
    </xf>
    <xf numFmtId="9" fontId="0" fillId="4" borderId="1" xfId="0" applyNumberFormat="1" applyFill="1" applyBorder="1" applyAlignment="1">
      <alignment vertical="center" wrapText="1"/>
    </xf>
    <xf numFmtId="10" fontId="0" fillId="4" borderId="1" xfId="1" applyNumberFormat="1" applyFont="1" applyFill="1" applyBorder="1" applyAlignment="1">
      <alignment vertical="center" wrapText="1"/>
    </xf>
    <xf numFmtId="14" fontId="0" fillId="0" borderId="0" xfId="0" applyNumberFormat="1" applyAlignment="1">
      <alignment horizontal="left"/>
    </xf>
    <xf numFmtId="9" fontId="0" fillId="0" borderId="0" xfId="0" applyNumberFormat="1"/>
    <xf numFmtId="10" fontId="0" fillId="0" borderId="0" xfId="0" applyNumberFormat="1"/>
    <xf numFmtId="0" fontId="0" fillId="0" borderId="0" xfId="0" applyAlignment="1">
      <alignment wrapText="1"/>
    </xf>
    <xf numFmtId="0" fontId="6" fillId="0" borderId="0" xfId="0" applyFont="1" applyAlignment="1">
      <alignment horizontal="center" vertical="center"/>
    </xf>
    <xf numFmtId="0" fontId="1" fillId="0" borderId="0" xfId="0" applyFont="1" applyAlignment="1">
      <alignment horizontal="center" vertical="center"/>
    </xf>
    <xf numFmtId="2" fontId="0" fillId="0" borderId="0" xfId="0" applyNumberFormat="1"/>
    <xf numFmtId="1" fontId="0" fillId="0" borderId="0" xfId="0" applyNumberFormat="1"/>
    <xf numFmtId="0" fontId="6" fillId="0" borderId="1" xfId="0" applyFont="1" applyBorder="1" applyAlignment="1">
      <alignment horizontal="left"/>
    </xf>
    <xf numFmtId="0" fontId="6" fillId="0" borderId="1" xfId="0" applyFont="1" applyBorder="1"/>
    <xf numFmtId="166" fontId="6" fillId="0" borderId="1" xfId="0" applyNumberFormat="1" applyFont="1" applyBorder="1"/>
    <xf numFmtId="0" fontId="7" fillId="2" borderId="1" xfId="0" applyFont="1" applyFill="1" applyBorder="1"/>
    <xf numFmtId="0" fontId="5" fillId="2" borderId="0" xfId="0" applyFont="1" applyFill="1"/>
    <xf numFmtId="14" fontId="1" fillId="0" borderId="1" xfId="0" applyNumberFormat="1" applyFont="1" applyBorder="1" applyAlignment="1">
      <alignment horizontal="left"/>
    </xf>
    <xf numFmtId="0" fontId="1" fillId="0" borderId="1" xfId="0" applyFont="1" applyBorder="1"/>
    <xf numFmtId="9" fontId="0" fillId="0" borderId="0" xfId="0" pivotButton="1" applyNumberFormat="1"/>
    <xf numFmtId="9" fontId="0" fillId="0" borderId="0" xfId="0" applyNumberFormat="1" applyAlignment="1">
      <alignment horizontal="left"/>
    </xf>
    <xf numFmtId="0" fontId="7" fillId="2" borderId="0" xfId="0" applyFont="1" applyFill="1"/>
    <xf numFmtId="0" fontId="7" fillId="2" borderId="4" xfId="0" applyFont="1" applyFill="1" applyBorder="1"/>
    <xf numFmtId="9" fontId="1" fillId="0" borderId="1" xfId="0" applyNumberFormat="1" applyFont="1" applyBorder="1" applyAlignment="1">
      <alignment horizontal="left"/>
    </xf>
    <xf numFmtId="9" fontId="1" fillId="0" borderId="1" xfId="0" applyNumberFormat="1" applyFont="1" applyBorder="1"/>
    <xf numFmtId="0" fontId="9" fillId="0" borderId="0" xfId="0" applyFont="1"/>
    <xf numFmtId="0" fontId="6" fillId="5" borderId="1" xfId="0" applyFont="1" applyFill="1" applyBorder="1" applyAlignment="1">
      <alignment horizontal="left"/>
    </xf>
    <xf numFmtId="0" fontId="6" fillId="5" borderId="1" xfId="0" applyFont="1" applyFill="1" applyBorder="1"/>
    <xf numFmtId="166" fontId="6" fillId="5" borderId="1" xfId="0" applyNumberFormat="1" applyFont="1" applyFill="1" applyBorder="1"/>
    <xf numFmtId="14" fontId="1" fillId="5" borderId="1" xfId="0" applyNumberFormat="1" applyFont="1" applyFill="1" applyBorder="1" applyAlignment="1">
      <alignment horizontal="left"/>
    </xf>
    <xf numFmtId="0" fontId="1" fillId="5" borderId="1" xfId="0" applyFont="1" applyFill="1" applyBorder="1"/>
    <xf numFmtId="9" fontId="1" fillId="5" borderId="1" xfId="0" applyNumberFormat="1" applyFont="1" applyFill="1" applyBorder="1" applyAlignment="1">
      <alignment horizontal="left"/>
    </xf>
    <xf numFmtId="9" fontId="1" fillId="5" borderId="1" xfId="0" applyNumberFormat="1" applyFont="1" applyFill="1" applyBorder="1"/>
    <xf numFmtId="166" fontId="1" fillId="5" borderId="0" xfId="2" applyNumberFormat="1" applyFont="1" applyFill="1" applyAlignment="1">
      <alignment horizontal="center" vertical="center"/>
    </xf>
    <xf numFmtId="0" fontId="1" fillId="5" borderId="0" xfId="0" applyFont="1" applyFill="1" applyAlignment="1">
      <alignment horizontal="center" vertical="center"/>
    </xf>
    <xf numFmtId="1" fontId="1" fillId="5" borderId="0" xfId="0" applyNumberFormat="1" applyFont="1" applyFill="1" applyAlignment="1">
      <alignment horizontal="center" vertical="center"/>
    </xf>
    <xf numFmtId="9" fontId="1" fillId="5" borderId="0" xfId="0" applyNumberFormat="1" applyFont="1" applyFill="1" applyAlignment="1">
      <alignment horizontal="center" vertical="center"/>
    </xf>
    <xf numFmtId="0" fontId="11" fillId="6" borderId="0" xfId="0" applyFont="1" applyFill="1" applyAlignment="1">
      <alignment horizontal="center" vertical="center"/>
    </xf>
    <xf numFmtId="0" fontId="11" fillId="6" borderId="0" xfId="0" applyFont="1" applyFill="1" applyAlignment="1">
      <alignment horizontal="center" vertical="center" wrapText="1"/>
    </xf>
    <xf numFmtId="0" fontId="6" fillId="7" borderId="0" xfId="0" applyFont="1" applyFill="1" applyAlignment="1">
      <alignment horizontal="center" vertical="center"/>
    </xf>
    <xf numFmtId="0" fontId="6" fillId="0" borderId="0" xfId="0" applyFont="1" applyAlignment="1">
      <alignment horizontal="center" vertical="center"/>
    </xf>
    <xf numFmtId="0" fontId="1" fillId="0" borderId="4"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12" fillId="7" borderId="0" xfId="0" applyFont="1" applyFill="1" applyAlignment="1">
      <alignment horizontal="center" vertical="center"/>
    </xf>
    <xf numFmtId="0" fontId="0" fillId="0" borderId="0" xfId="0" applyAlignment="1">
      <alignment horizontal="center" vertical="center"/>
    </xf>
    <xf numFmtId="0" fontId="6" fillId="0" borderId="4" xfId="0" applyFont="1" applyBorder="1" applyAlignment="1">
      <alignment horizontal="center"/>
    </xf>
    <xf numFmtId="0" fontId="6" fillId="0" borderId="7" xfId="0" applyFont="1" applyBorder="1" applyAlignment="1">
      <alignment horizontal="center"/>
    </xf>
    <xf numFmtId="0" fontId="6" fillId="0" borderId="3" xfId="0" applyFont="1" applyBorder="1" applyAlignment="1">
      <alignment horizontal="center"/>
    </xf>
    <xf numFmtId="0" fontId="8"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8" fillId="0" borderId="0" xfId="0" applyFont="1" applyAlignment="1">
      <alignment horizontal="center" vertical="center"/>
    </xf>
    <xf numFmtId="0" fontId="10" fillId="0" borderId="0" xfId="0" applyFont="1" applyAlignment="1">
      <alignment horizontal="center" wrapText="1"/>
    </xf>
    <xf numFmtId="0" fontId="1" fillId="0" borderId="5" xfId="0" applyFont="1" applyBorder="1" applyAlignment="1">
      <alignment horizontal="center" vertical="center"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74" fontId="0" fillId="0" borderId="0" xfId="0" applyNumberFormat="1" applyAlignment="1">
      <alignment horizontal="left"/>
    </xf>
    <xf numFmtId="0" fontId="0" fillId="0" borderId="0" xfId="0" applyNumberFormat="1"/>
  </cellXfs>
  <cellStyles count="3">
    <cellStyle name="Currency" xfId="2" builtinId="4"/>
    <cellStyle name="Normal" xfId="0" builtinId="0"/>
    <cellStyle name="Percent" xfId="1" builtinId="5"/>
  </cellStyles>
  <dxfs count="94">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 formatCode="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 formatCode="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 formatCode="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 formatCode="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 formatCode="0"/>
    </dxf>
    <dxf>
      <numFmt numFmtId="0" formatCode="General"/>
      <border diagonalUp="0" diagonalDown="0">
        <left style="thin">
          <color indexed="64"/>
        </left>
        <right style="thin">
          <color indexed="64"/>
        </right>
        <top style="thin">
          <color indexed="64"/>
        </top>
        <bottom style="thin">
          <color indexed="64"/>
        </bottom>
        <vertical/>
        <horizontal/>
      </border>
    </dxf>
    <dxf>
      <numFmt numFmtId="0" formatCode="General"/>
    </dxf>
    <dxf>
      <numFmt numFmtId="2" formatCode="0.00"/>
      <border diagonalUp="0" diagonalDown="0" outline="0">
        <left style="thin">
          <color indexed="64"/>
        </left>
        <right/>
        <top style="thin">
          <color indexed="64"/>
        </top>
        <bottom style="thin">
          <color indexed="64"/>
        </bottom>
      </border>
    </dxf>
    <dxf>
      <numFmt numFmtId="2" formatCode="0.00"/>
    </dxf>
    <dxf>
      <numFmt numFmtId="14" formatCode="0.0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164" formatCode="&quot;$&quot;#,##0_);[Red]\(&quot;$&quot;#,##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409]#,##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Aptos Narrow"/>
        <family val="2"/>
        <scheme val="minor"/>
      </font>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theme="0"/>
        </bottom>
      </border>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border diagonalUp="0" diagonalDown="0">
        <left style="thin">
          <color theme="0"/>
        </left>
        <right style="thin">
          <color theme="0"/>
        </right>
        <top/>
        <bottom/>
        <vertical style="thin">
          <color theme="0"/>
        </vertical>
        <horizontal style="thin">
          <color theme="0"/>
        </horizontal>
      </border>
    </dxf>
    <dxf>
      <numFmt numFmtId="1" formatCode="0"/>
    </dxf>
    <dxf>
      <numFmt numFmtId="2" formatCode="0.00"/>
    </dxf>
    <dxf>
      <numFmt numFmtId="13" formatCode="0%"/>
    </dxf>
    <dxf>
      <numFmt numFmtId="2" formatCode="0.00"/>
    </dxf>
    <dxf>
      <numFmt numFmtId="14" formatCode="0.00%"/>
    </dxf>
    <dxf>
      <numFmt numFmtId="0" formatCode="General"/>
    </dxf>
    <dxf>
      <numFmt numFmtId="0" formatCode="General"/>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color theme="1"/>
      </font>
      <border>
        <bottom style="thin">
          <color theme="4"/>
        </bottom>
        <vertical/>
        <horizontal/>
      </border>
    </dxf>
    <dxf>
      <font>
        <color theme="1"/>
      </font>
      <border diagonalUp="0" diagonalDown="0">
        <left/>
        <right/>
        <top/>
        <bottom/>
        <vertical/>
        <horizontal/>
      </border>
    </dxf>
  </dxfs>
  <tableStyles count="1" defaultTableStyle="TableStyleMedium2" defaultPivotStyle="PivotStyleLight16">
    <tableStyle name="SlicerStyleLight1 2" pivot="0" table="0" count="10" xr9:uid="{C146AD90-14E2-407B-8902-E7227285432A}">
      <tableStyleElement type="wholeTable" dxfId="93"/>
      <tableStyleElement type="headerRow" dxfId="9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Set.xlsx]Calculations!PivotTable9</c:name>
    <c:fmtId val="15"/>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6000" tIns="36000" rIns="72000" bIns="21600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6000" tIns="36000" rIns="72000" bIns="21600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2924492885186212"/>
              <c:y val="0.20033266371587327"/>
            </c:manualLayout>
          </c:layout>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907529554748508"/>
              <c:y val="-0.15168187761481888"/>
            </c:manualLayout>
          </c:layout>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6925645007269752"/>
              <c:y val="-0.18230242088161946"/>
            </c:manualLayout>
          </c:layout>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8876146301107452"/>
              <c:y val="8.0958429625816272E-2"/>
            </c:manualLayout>
          </c:layout>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0883443074303244"/>
              <c:y val="0.1625473068881067"/>
            </c:manualLayout>
          </c:layout>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Calculations!$B$121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22-4D3A-AD3E-0237928358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22-4D3A-AD3E-02379283584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22-4D3A-AD3E-02379283584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F22-4D3A-AD3E-02379283584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F22-4D3A-AD3E-023792835843}"/>
              </c:ext>
            </c:extLst>
          </c:dPt>
          <c:dLbls>
            <c:dLbl>
              <c:idx val="0"/>
              <c:layout>
                <c:manualLayout>
                  <c:x val="-0.12924492885186212"/>
                  <c:y val="0.2003326637158732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F22-4D3A-AD3E-023792835843}"/>
                </c:ext>
              </c:extLst>
            </c:dLbl>
            <c:dLbl>
              <c:idx val="1"/>
              <c:layout>
                <c:manualLayout>
                  <c:x val="-0.1907529554748508"/>
                  <c:y val="-0.1516818776148188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F22-4D3A-AD3E-023792835843}"/>
                </c:ext>
              </c:extLst>
            </c:dLbl>
            <c:dLbl>
              <c:idx val="2"/>
              <c:layout>
                <c:manualLayout>
                  <c:x val="0.16925645007269752"/>
                  <c:y val="-0.18230242088161946"/>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F22-4D3A-AD3E-023792835843}"/>
                </c:ext>
              </c:extLst>
            </c:dLbl>
            <c:dLbl>
              <c:idx val="3"/>
              <c:layout>
                <c:manualLayout>
                  <c:x val="0.18876146301107452"/>
                  <c:y val="8.095842962581627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F22-4D3A-AD3E-023792835843}"/>
                </c:ext>
              </c:extLst>
            </c:dLbl>
            <c:dLbl>
              <c:idx val="4"/>
              <c:layout>
                <c:manualLayout>
                  <c:x val="0.10883443074303244"/>
                  <c:y val="0.162547306888106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F22-4D3A-AD3E-023792835843}"/>
                </c:ext>
              </c:extLst>
            </c:dLbl>
            <c:spPr>
              <a:noFill/>
              <a:ln>
                <a:noFill/>
              </a:ln>
              <a:effectLst/>
            </c:spPr>
            <c:txPr>
              <a:bodyPr rot="0" spcFirstLastPara="1" vertOverflow="clip" horzOverflow="clip" vert="horz" wrap="square" lIns="36000" tIns="36000" rIns="72000" bIns="21600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Calculations!$A$122:$A$127</c:f>
              <c:strCache>
                <c:ptCount val="5"/>
                <c:pt idx="0">
                  <c:v>Direct</c:v>
                </c:pt>
                <c:pt idx="1">
                  <c:v>Organic</c:v>
                </c:pt>
                <c:pt idx="2">
                  <c:v>Paid Search</c:v>
                </c:pt>
                <c:pt idx="3">
                  <c:v>Referral</c:v>
                </c:pt>
                <c:pt idx="4">
                  <c:v>Social</c:v>
                </c:pt>
              </c:strCache>
            </c:strRef>
          </c:cat>
          <c:val>
            <c:numRef>
              <c:f>Calculations!$B$122:$B$127</c:f>
              <c:numCache>
                <c:formatCode>0.00%</c:formatCode>
                <c:ptCount val="5"/>
                <c:pt idx="0">
                  <c:v>0.17315671879987232</c:v>
                </c:pt>
                <c:pt idx="1">
                  <c:v>0.33210979891477815</c:v>
                </c:pt>
                <c:pt idx="2">
                  <c:v>0.22263006702840726</c:v>
                </c:pt>
                <c:pt idx="3">
                  <c:v>0.12368337057133738</c:v>
                </c:pt>
                <c:pt idx="4">
                  <c:v>0.14842004468560485</c:v>
                </c:pt>
              </c:numCache>
            </c:numRef>
          </c:val>
          <c:extLst>
            <c:ext xmlns:c16="http://schemas.microsoft.com/office/drawing/2014/chart" uri="{C3380CC4-5D6E-409C-BE32-E72D297353CC}">
              <c16:uniqueId val="{0000000A-3F22-4D3A-AD3E-023792835843}"/>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Set.xlsx]Calculations!PivotTable15</c:name>
    <c:fmtId val="2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Calculations!$E$131</c:f>
              <c:strCache>
                <c:ptCount val="1"/>
                <c:pt idx="0">
                  <c:v>Total Revenue</c:v>
                </c:pt>
              </c:strCache>
            </c:strRef>
          </c:tx>
          <c:spPr>
            <a:ln w="28575" cap="rnd">
              <a:solidFill>
                <a:schemeClr val="accent1"/>
              </a:solidFill>
              <a:round/>
            </a:ln>
            <a:effectLst/>
          </c:spPr>
          <c:marker>
            <c:symbol val="none"/>
          </c:marker>
          <c:cat>
            <c:strRef>
              <c:f>Calculations!$D$132:$D$163</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Calculations!$E$132:$E$163</c:f>
              <c:numCache>
                <c:formatCode>General</c:formatCode>
                <c:ptCount val="31"/>
                <c:pt idx="0">
                  <c:v>17000</c:v>
                </c:pt>
                <c:pt idx="1">
                  <c:v>18200</c:v>
                </c:pt>
                <c:pt idx="2">
                  <c:v>18600</c:v>
                </c:pt>
                <c:pt idx="3">
                  <c:v>19400</c:v>
                </c:pt>
                <c:pt idx="4">
                  <c:v>20423.955205172686</c:v>
                </c:pt>
                <c:pt idx="5">
                  <c:v>21447.910410345379</c:v>
                </c:pt>
                <c:pt idx="6">
                  <c:v>22471.865615518072</c:v>
                </c:pt>
                <c:pt idx="7">
                  <c:v>23495.820820690758</c:v>
                </c:pt>
                <c:pt idx="8">
                  <c:v>24519.776025863448</c:v>
                </c:pt>
                <c:pt idx="9">
                  <c:v>25543.731231036138</c:v>
                </c:pt>
                <c:pt idx="10">
                  <c:v>26567.686436208827</c:v>
                </c:pt>
                <c:pt idx="11">
                  <c:v>27591.641641381513</c:v>
                </c:pt>
                <c:pt idx="12">
                  <c:v>28615.596846554203</c:v>
                </c:pt>
                <c:pt idx="13">
                  <c:v>29639.552051726896</c:v>
                </c:pt>
                <c:pt idx="14">
                  <c:v>30663.507256899589</c:v>
                </c:pt>
                <c:pt idx="15">
                  <c:v>31687.462462072275</c:v>
                </c:pt>
                <c:pt idx="16">
                  <c:v>32711.417667244968</c:v>
                </c:pt>
                <c:pt idx="17">
                  <c:v>33735.372872417654</c:v>
                </c:pt>
                <c:pt idx="18">
                  <c:v>34759.32807759034</c:v>
                </c:pt>
                <c:pt idx="19">
                  <c:v>35783.283282763034</c:v>
                </c:pt>
                <c:pt idx="20">
                  <c:v>36807.238487935734</c:v>
                </c:pt>
                <c:pt idx="21">
                  <c:v>37831.19369310842</c:v>
                </c:pt>
                <c:pt idx="22">
                  <c:v>38855.148898281113</c:v>
                </c:pt>
                <c:pt idx="23">
                  <c:v>39879.104103453799</c:v>
                </c:pt>
                <c:pt idx="24">
                  <c:v>40903.059308626493</c:v>
                </c:pt>
                <c:pt idx="25">
                  <c:v>41927.014513799186</c:v>
                </c:pt>
                <c:pt idx="26">
                  <c:v>42950.969718971864</c:v>
                </c:pt>
                <c:pt idx="27">
                  <c:v>43974.924924144565</c:v>
                </c:pt>
                <c:pt idx="28">
                  <c:v>44998.880129317251</c:v>
                </c:pt>
                <c:pt idx="29">
                  <c:v>46022.835334489944</c:v>
                </c:pt>
                <c:pt idx="30">
                  <c:v>47046.790539662623</c:v>
                </c:pt>
              </c:numCache>
            </c:numRef>
          </c:val>
          <c:smooth val="0"/>
          <c:extLst>
            <c:ext xmlns:c16="http://schemas.microsoft.com/office/drawing/2014/chart" uri="{C3380CC4-5D6E-409C-BE32-E72D297353CC}">
              <c16:uniqueId val="{00000000-2E56-498E-8BDE-09CAFDF72A17}"/>
            </c:ext>
          </c:extLst>
        </c:ser>
        <c:ser>
          <c:idx val="1"/>
          <c:order val="1"/>
          <c:tx>
            <c:strRef>
              <c:f>Calculations!$F$131</c:f>
              <c:strCache>
                <c:ptCount val="1"/>
                <c:pt idx="0">
                  <c:v>Total Sessions</c:v>
                </c:pt>
              </c:strCache>
            </c:strRef>
          </c:tx>
          <c:spPr>
            <a:ln w="28575" cap="rnd">
              <a:solidFill>
                <a:schemeClr val="accent2"/>
              </a:solidFill>
              <a:round/>
            </a:ln>
            <a:effectLst/>
          </c:spPr>
          <c:marker>
            <c:symbol val="none"/>
          </c:marker>
          <c:cat>
            <c:strRef>
              <c:f>Calculations!$D$132:$D$163</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Calculations!$F$132:$F$163</c:f>
              <c:numCache>
                <c:formatCode>General</c:formatCode>
                <c:ptCount val="31"/>
                <c:pt idx="0">
                  <c:v>12500</c:v>
                </c:pt>
                <c:pt idx="1">
                  <c:v>13100</c:v>
                </c:pt>
                <c:pt idx="2">
                  <c:v>13600</c:v>
                </c:pt>
                <c:pt idx="3">
                  <c:v>14100</c:v>
                </c:pt>
                <c:pt idx="4">
                  <c:v>14600</c:v>
                </c:pt>
                <c:pt idx="5">
                  <c:v>15100</c:v>
                </c:pt>
                <c:pt idx="6">
                  <c:v>15600</c:v>
                </c:pt>
                <c:pt idx="7">
                  <c:v>16100</c:v>
                </c:pt>
                <c:pt idx="8">
                  <c:v>16600</c:v>
                </c:pt>
                <c:pt idx="9">
                  <c:v>17100</c:v>
                </c:pt>
                <c:pt idx="10">
                  <c:v>17700</c:v>
                </c:pt>
                <c:pt idx="11">
                  <c:v>18200</c:v>
                </c:pt>
                <c:pt idx="12">
                  <c:v>18700</c:v>
                </c:pt>
                <c:pt idx="13">
                  <c:v>19200</c:v>
                </c:pt>
                <c:pt idx="14">
                  <c:v>19700</c:v>
                </c:pt>
                <c:pt idx="15">
                  <c:v>20200</c:v>
                </c:pt>
                <c:pt idx="16">
                  <c:v>20700</c:v>
                </c:pt>
                <c:pt idx="17">
                  <c:v>21200</c:v>
                </c:pt>
                <c:pt idx="18">
                  <c:v>21700</c:v>
                </c:pt>
                <c:pt idx="19">
                  <c:v>22300</c:v>
                </c:pt>
                <c:pt idx="20">
                  <c:v>22800</c:v>
                </c:pt>
                <c:pt idx="21">
                  <c:v>23300</c:v>
                </c:pt>
                <c:pt idx="22">
                  <c:v>23800</c:v>
                </c:pt>
                <c:pt idx="23">
                  <c:v>24300</c:v>
                </c:pt>
                <c:pt idx="24">
                  <c:v>24800</c:v>
                </c:pt>
                <c:pt idx="25">
                  <c:v>25300</c:v>
                </c:pt>
                <c:pt idx="26">
                  <c:v>25800</c:v>
                </c:pt>
                <c:pt idx="27">
                  <c:v>26300</c:v>
                </c:pt>
                <c:pt idx="28">
                  <c:v>26900</c:v>
                </c:pt>
                <c:pt idx="29">
                  <c:v>27400</c:v>
                </c:pt>
                <c:pt idx="30">
                  <c:v>27900</c:v>
                </c:pt>
              </c:numCache>
            </c:numRef>
          </c:val>
          <c:smooth val="0"/>
          <c:extLst>
            <c:ext xmlns:c16="http://schemas.microsoft.com/office/drawing/2014/chart" uri="{C3380CC4-5D6E-409C-BE32-E72D297353CC}">
              <c16:uniqueId val="{00000001-2E56-498E-8BDE-09CAFDF72A17}"/>
            </c:ext>
          </c:extLst>
        </c:ser>
        <c:dLbls>
          <c:showLegendKey val="0"/>
          <c:showVal val="0"/>
          <c:showCatName val="0"/>
          <c:showSerName val="0"/>
          <c:showPercent val="0"/>
          <c:showBubbleSize val="0"/>
        </c:dLbls>
        <c:smooth val="0"/>
        <c:axId val="159382816"/>
        <c:axId val="159384736"/>
      </c:lineChart>
      <c:catAx>
        <c:axId val="15938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384736"/>
        <c:crosses val="autoZero"/>
        <c:auto val="1"/>
        <c:lblAlgn val="ctr"/>
        <c:lblOffset val="100"/>
        <c:noMultiLvlLbl val="0"/>
      </c:catAx>
      <c:valAx>
        <c:axId val="159384736"/>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93828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Set.xlsx]Calculations!PivotTable16</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
              <c:y val="-0.105697639095734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3.52325463652449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
              <c:y val="-1.1744182121748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5.7237879520747383E-17"/>
              <c:y val="-1.761627318262249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4.11046374261191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2.4976817776414213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2.4976817776414213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2.4976817776414213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1.873261333231066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2.1854715554362553E-2"/>
              <c:y val="-5.3826879578640392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Calculations!$I$131</c:f>
              <c:strCache>
                <c:ptCount val="1"/>
                <c:pt idx="0">
                  <c:v>Total Returning Users</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8-DC72-4B04-AFD9-508A0B3BE55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DC72-4B04-AFD9-508A0B3BE557}"/>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9-DC72-4B04-AFD9-508A0B3BE557}"/>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A-DC72-4B04-AFD9-508A0B3BE557}"/>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B-DC72-4B04-AFD9-508A0B3BE557}"/>
              </c:ext>
            </c:extLst>
          </c:dPt>
          <c:dLbls>
            <c:dLbl>
              <c:idx val="0"/>
              <c:layout>
                <c:manualLayout>
                  <c:x val="-2.497681777641421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C72-4B04-AFD9-508A0B3BE557}"/>
                </c:ext>
              </c:extLst>
            </c:dLbl>
            <c:dLbl>
              <c:idx val="1"/>
              <c:layout>
                <c:manualLayout>
                  <c:x val="-2.497681777641421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C72-4B04-AFD9-508A0B3BE557}"/>
                </c:ext>
              </c:extLst>
            </c:dLbl>
            <c:dLbl>
              <c:idx val="2"/>
              <c:layout>
                <c:manualLayout>
                  <c:x val="-2.4976817776414213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C72-4B04-AFD9-508A0B3BE557}"/>
                </c:ext>
              </c:extLst>
            </c:dLbl>
            <c:dLbl>
              <c:idx val="3"/>
              <c:layout>
                <c:manualLayout>
                  <c:x val="-1.873261333231066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C72-4B04-AFD9-508A0B3BE557}"/>
                </c:ext>
              </c:extLst>
            </c:dLbl>
            <c:dLbl>
              <c:idx val="4"/>
              <c:layout>
                <c:manualLayout>
                  <c:x val="-2.1854715554362553E-2"/>
                  <c:y val="-5.3826879578640392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C72-4B04-AFD9-508A0B3BE55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Calculations!$H$132:$H$137</c:f>
              <c:strCache>
                <c:ptCount val="5"/>
                <c:pt idx="0">
                  <c:v>Direct</c:v>
                </c:pt>
                <c:pt idx="1">
                  <c:v>Organic</c:v>
                </c:pt>
                <c:pt idx="2">
                  <c:v>Paid Search</c:v>
                </c:pt>
                <c:pt idx="3">
                  <c:v>Referral</c:v>
                </c:pt>
                <c:pt idx="4">
                  <c:v>Social</c:v>
                </c:pt>
              </c:strCache>
            </c:strRef>
          </c:cat>
          <c:val>
            <c:numRef>
              <c:f>Calculations!$I$132:$I$137</c:f>
              <c:numCache>
                <c:formatCode>General</c:formatCode>
                <c:ptCount val="5"/>
                <c:pt idx="0">
                  <c:v>53720</c:v>
                </c:pt>
                <c:pt idx="1">
                  <c:v>119462</c:v>
                </c:pt>
                <c:pt idx="2">
                  <c:v>84480</c:v>
                </c:pt>
                <c:pt idx="3">
                  <c:v>28484</c:v>
                </c:pt>
                <c:pt idx="4">
                  <c:v>47520</c:v>
                </c:pt>
              </c:numCache>
            </c:numRef>
          </c:val>
          <c:extLst>
            <c:ext xmlns:c16="http://schemas.microsoft.com/office/drawing/2014/chart" uri="{C3380CC4-5D6E-409C-BE32-E72D297353CC}">
              <c16:uniqueId val="{00000000-DC72-4B04-AFD9-508A0B3BE557}"/>
            </c:ext>
          </c:extLst>
        </c:ser>
        <c:ser>
          <c:idx val="1"/>
          <c:order val="1"/>
          <c:tx>
            <c:strRef>
              <c:f>Calculations!$J$131</c:f>
              <c:strCache>
                <c:ptCount val="1"/>
                <c:pt idx="0">
                  <c:v>Total New Users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7-DC72-4B04-AFD9-508A0B3BE55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6-DC72-4B04-AFD9-508A0B3BE557}"/>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DC72-4B04-AFD9-508A0B3BE557}"/>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4-DC72-4B04-AFD9-508A0B3BE557}"/>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3-DC72-4B04-AFD9-508A0B3BE557}"/>
              </c:ext>
            </c:extLst>
          </c:dPt>
          <c:dLbls>
            <c:dLbl>
              <c:idx val="0"/>
              <c:layout>
                <c:manualLayout>
                  <c:x val="0"/>
                  <c:y val="-4.11046374261191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C72-4B04-AFD9-508A0B3BE557}"/>
                </c:ext>
              </c:extLst>
            </c:dLbl>
            <c:dLbl>
              <c:idx val="1"/>
              <c:layout>
                <c:manualLayout>
                  <c:x val="-5.7237879520747383E-17"/>
                  <c:y val="-1.76162731826224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C72-4B04-AFD9-508A0B3BE557}"/>
                </c:ext>
              </c:extLst>
            </c:dLbl>
            <c:dLbl>
              <c:idx val="2"/>
              <c:layout>
                <c:manualLayout>
                  <c:x val="0"/>
                  <c:y val="-1.1744182121748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C72-4B04-AFD9-508A0B3BE557}"/>
                </c:ext>
              </c:extLst>
            </c:dLbl>
            <c:dLbl>
              <c:idx val="3"/>
              <c:layout>
                <c:manualLayout>
                  <c:x val="0"/>
                  <c:y val="-3.52325463652449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C72-4B04-AFD9-508A0B3BE557}"/>
                </c:ext>
              </c:extLst>
            </c:dLbl>
            <c:dLbl>
              <c:idx val="4"/>
              <c:layout>
                <c:manualLayout>
                  <c:x val="0"/>
                  <c:y val="-0.105697639095734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C72-4B04-AFD9-508A0B3BE55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Calculations!$H$132:$H$137</c:f>
              <c:strCache>
                <c:ptCount val="5"/>
                <c:pt idx="0">
                  <c:v>Direct</c:v>
                </c:pt>
                <c:pt idx="1">
                  <c:v>Organic</c:v>
                </c:pt>
                <c:pt idx="2">
                  <c:v>Paid Search</c:v>
                </c:pt>
                <c:pt idx="3">
                  <c:v>Referral</c:v>
                </c:pt>
                <c:pt idx="4">
                  <c:v>Social</c:v>
                </c:pt>
              </c:strCache>
            </c:strRef>
          </c:cat>
          <c:val>
            <c:numRef>
              <c:f>Calculations!$J$132:$J$137</c:f>
              <c:numCache>
                <c:formatCode>General</c:formatCode>
                <c:ptCount val="5"/>
                <c:pt idx="0">
                  <c:v>77500</c:v>
                </c:pt>
                <c:pt idx="1">
                  <c:v>139500</c:v>
                </c:pt>
                <c:pt idx="2">
                  <c:v>108500</c:v>
                </c:pt>
                <c:pt idx="3">
                  <c:v>38750</c:v>
                </c:pt>
                <c:pt idx="4">
                  <c:v>44950</c:v>
                </c:pt>
              </c:numCache>
            </c:numRef>
          </c:val>
          <c:extLst>
            <c:ext xmlns:c16="http://schemas.microsoft.com/office/drawing/2014/chart" uri="{C3380CC4-5D6E-409C-BE32-E72D297353CC}">
              <c16:uniqueId val="{00000001-DC72-4B04-AFD9-508A0B3BE557}"/>
            </c:ext>
          </c:extLst>
        </c:ser>
        <c:dLbls>
          <c:dLblPos val="ctr"/>
          <c:showLegendKey val="0"/>
          <c:showVal val="1"/>
          <c:showCatName val="0"/>
          <c:showSerName val="0"/>
          <c:showPercent val="0"/>
          <c:showBubbleSize val="0"/>
        </c:dLbls>
        <c:gapWidth val="219"/>
        <c:axId val="16089232"/>
        <c:axId val="16118992"/>
      </c:barChart>
      <c:catAx>
        <c:axId val="1608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6118992"/>
        <c:crosses val="autoZero"/>
        <c:auto val="1"/>
        <c:lblAlgn val="ctr"/>
        <c:lblOffset val="100"/>
        <c:noMultiLvlLbl val="0"/>
      </c:catAx>
      <c:valAx>
        <c:axId val="1611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Set.xlsx]Calculations!PivotTable17</c:name>
    <c:fmtId val="2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Calculations!$M$134</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rgbClr val="C00000"/>
                </a:solidFill>
                <a:prstDash val="sysDot"/>
              </a:ln>
              <a:effectLst/>
            </c:spPr>
            <c:trendlineType val="exp"/>
            <c:dispRSqr val="0"/>
            <c:dispEq val="0"/>
          </c:trendline>
          <c:cat>
            <c:strRef>
              <c:f>Calculations!$L$135:$L$166</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Calculations!$M$135:$M$166</c:f>
              <c:numCache>
                <c:formatCode>General</c:formatCode>
                <c:ptCount val="31"/>
                <c:pt idx="0">
                  <c:v>17000</c:v>
                </c:pt>
                <c:pt idx="1">
                  <c:v>18200</c:v>
                </c:pt>
                <c:pt idx="2">
                  <c:v>18600</c:v>
                </c:pt>
                <c:pt idx="3">
                  <c:v>19400</c:v>
                </c:pt>
                <c:pt idx="4">
                  <c:v>20423.955205172686</c:v>
                </c:pt>
                <c:pt idx="5">
                  <c:v>21447.910410345379</c:v>
                </c:pt>
                <c:pt idx="6">
                  <c:v>22471.865615518072</c:v>
                </c:pt>
                <c:pt idx="7">
                  <c:v>23495.820820690758</c:v>
                </c:pt>
                <c:pt idx="8">
                  <c:v>24519.776025863448</c:v>
                </c:pt>
                <c:pt idx="9">
                  <c:v>25543.731231036138</c:v>
                </c:pt>
                <c:pt idx="10">
                  <c:v>26567.686436208827</c:v>
                </c:pt>
                <c:pt idx="11">
                  <c:v>27591.641641381513</c:v>
                </c:pt>
                <c:pt idx="12">
                  <c:v>28615.596846554203</c:v>
                </c:pt>
                <c:pt idx="13">
                  <c:v>29639.552051726896</c:v>
                </c:pt>
                <c:pt idx="14">
                  <c:v>30663.507256899589</c:v>
                </c:pt>
                <c:pt idx="15">
                  <c:v>31687.462462072275</c:v>
                </c:pt>
                <c:pt idx="16">
                  <c:v>32711.417667244968</c:v>
                </c:pt>
                <c:pt idx="17">
                  <c:v>33735.372872417654</c:v>
                </c:pt>
                <c:pt idx="18">
                  <c:v>34759.32807759034</c:v>
                </c:pt>
                <c:pt idx="19">
                  <c:v>35783.283282763034</c:v>
                </c:pt>
                <c:pt idx="20">
                  <c:v>36807.238487935734</c:v>
                </c:pt>
                <c:pt idx="21">
                  <c:v>37831.19369310842</c:v>
                </c:pt>
                <c:pt idx="22">
                  <c:v>38855.148898281113</c:v>
                </c:pt>
                <c:pt idx="23">
                  <c:v>39879.104103453799</c:v>
                </c:pt>
                <c:pt idx="24">
                  <c:v>40903.059308626493</c:v>
                </c:pt>
                <c:pt idx="25">
                  <c:v>41927.014513799186</c:v>
                </c:pt>
                <c:pt idx="26">
                  <c:v>42950.969718971864</c:v>
                </c:pt>
                <c:pt idx="27">
                  <c:v>43974.924924144565</c:v>
                </c:pt>
                <c:pt idx="28">
                  <c:v>44998.880129317251</c:v>
                </c:pt>
                <c:pt idx="29">
                  <c:v>46022.835334489944</c:v>
                </c:pt>
                <c:pt idx="30">
                  <c:v>47046.790539662623</c:v>
                </c:pt>
              </c:numCache>
            </c:numRef>
          </c:val>
          <c:smooth val="0"/>
          <c:extLst>
            <c:ext xmlns:c16="http://schemas.microsoft.com/office/drawing/2014/chart" uri="{C3380CC4-5D6E-409C-BE32-E72D297353CC}">
              <c16:uniqueId val="{00000002-6DEC-44E1-A4DE-6CD269605797}"/>
            </c:ext>
          </c:extLst>
        </c:ser>
        <c:dLbls>
          <c:showLegendKey val="0"/>
          <c:showVal val="0"/>
          <c:showCatName val="0"/>
          <c:showSerName val="0"/>
          <c:showPercent val="0"/>
          <c:showBubbleSize val="0"/>
        </c:dLbls>
        <c:smooth val="0"/>
        <c:axId val="1690358944"/>
        <c:axId val="1690359424"/>
      </c:lineChart>
      <c:catAx>
        <c:axId val="169035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9424"/>
        <c:crosses val="autoZero"/>
        <c:auto val="1"/>
        <c:lblAlgn val="ctr"/>
        <c:lblOffset val="100"/>
        <c:noMultiLvlLbl val="0"/>
      </c:catAx>
      <c:valAx>
        <c:axId val="1690359424"/>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8944"/>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Set.xlsx]Calculations!PivotTable19</c:name>
    <c:fmtId val="3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Calculations!$V$135</c:f>
              <c:strCache>
                <c:ptCount val="1"/>
                <c:pt idx="0">
                  <c:v>Total</c:v>
                </c:pt>
              </c:strCache>
            </c:strRef>
          </c:tx>
          <c:spPr>
            <a:ln w="28575" cap="rnd">
              <a:solidFill>
                <a:schemeClr val="accent1"/>
              </a:solidFill>
              <a:round/>
            </a:ln>
            <a:effectLst/>
          </c:spPr>
          <c:marker>
            <c:symbol val="none"/>
          </c:marker>
          <c:trendline>
            <c:spPr>
              <a:ln w="19050" cap="rnd">
                <a:solidFill>
                  <a:srgbClr val="C00000"/>
                </a:solidFill>
                <a:prstDash val="sysDot"/>
              </a:ln>
              <a:effectLst/>
            </c:spPr>
            <c:trendlineType val="linear"/>
            <c:dispRSqr val="0"/>
            <c:dispEq val="0"/>
          </c:trendline>
          <c:cat>
            <c:strRef>
              <c:f>Calculations!$U$136:$U$167</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Calculations!$V$136:$V$167</c:f>
              <c:numCache>
                <c:formatCode>0%</c:formatCode>
                <c:ptCount val="31"/>
                <c:pt idx="0">
                  <c:v>0.45</c:v>
                </c:pt>
                <c:pt idx="1">
                  <c:v>0.46200000000000002</c:v>
                </c:pt>
                <c:pt idx="2">
                  <c:v>0.44800000000000006</c:v>
                </c:pt>
                <c:pt idx="3">
                  <c:v>0.43</c:v>
                </c:pt>
                <c:pt idx="4">
                  <c:v>0.44532494894666697</c:v>
                </c:pt>
                <c:pt idx="5">
                  <c:v>0.46064989789333388</c:v>
                </c:pt>
                <c:pt idx="6">
                  <c:v>0.47597484684000085</c:v>
                </c:pt>
                <c:pt idx="7">
                  <c:v>0.49129979578666783</c:v>
                </c:pt>
                <c:pt idx="8">
                  <c:v>0.50662474473333474</c:v>
                </c:pt>
                <c:pt idx="9">
                  <c:v>0.52194969368000177</c:v>
                </c:pt>
                <c:pt idx="10">
                  <c:v>0.53727464262666869</c:v>
                </c:pt>
                <c:pt idx="11">
                  <c:v>0.55259959157333571</c:v>
                </c:pt>
                <c:pt idx="12">
                  <c:v>0.56792454052000263</c:v>
                </c:pt>
                <c:pt idx="13">
                  <c:v>0.58324948946666955</c:v>
                </c:pt>
                <c:pt idx="14">
                  <c:v>0.59857443841333657</c:v>
                </c:pt>
                <c:pt idx="15">
                  <c:v>0.61389938736000349</c:v>
                </c:pt>
                <c:pt idx="16">
                  <c:v>0.62922433630667052</c:v>
                </c:pt>
                <c:pt idx="17">
                  <c:v>0.64454928525333743</c:v>
                </c:pt>
                <c:pt idx="18">
                  <c:v>0.65987423420000435</c:v>
                </c:pt>
                <c:pt idx="19">
                  <c:v>0.67519918314667138</c:v>
                </c:pt>
                <c:pt idx="20">
                  <c:v>0.69052413209333829</c:v>
                </c:pt>
                <c:pt idx="21">
                  <c:v>0.70584908104000532</c:v>
                </c:pt>
                <c:pt idx="22">
                  <c:v>0.72117402998667224</c:v>
                </c:pt>
                <c:pt idx="23">
                  <c:v>0.73649897893333915</c:v>
                </c:pt>
                <c:pt idx="24">
                  <c:v>0.75182392788000618</c:v>
                </c:pt>
                <c:pt idx="25">
                  <c:v>0.7671488768266731</c:v>
                </c:pt>
                <c:pt idx="26">
                  <c:v>0.78247382577334013</c:v>
                </c:pt>
                <c:pt idx="27">
                  <c:v>0.79779877472000704</c:v>
                </c:pt>
                <c:pt idx="28">
                  <c:v>0.81312372366667396</c:v>
                </c:pt>
                <c:pt idx="29">
                  <c:v>0.82844867261334088</c:v>
                </c:pt>
                <c:pt idx="30">
                  <c:v>0.8437736215600079</c:v>
                </c:pt>
              </c:numCache>
            </c:numRef>
          </c:val>
          <c:smooth val="0"/>
          <c:extLst>
            <c:ext xmlns:c16="http://schemas.microsoft.com/office/drawing/2014/chart" uri="{C3380CC4-5D6E-409C-BE32-E72D297353CC}">
              <c16:uniqueId val="{00000001-9FC9-41B5-8B10-7B4D14022F91}"/>
            </c:ext>
          </c:extLst>
        </c:ser>
        <c:dLbls>
          <c:showLegendKey val="0"/>
          <c:showVal val="0"/>
          <c:showCatName val="0"/>
          <c:showSerName val="0"/>
          <c:showPercent val="0"/>
          <c:showBubbleSize val="0"/>
        </c:dLbls>
        <c:smooth val="0"/>
        <c:axId val="122795344"/>
        <c:axId val="122795824"/>
      </c:lineChart>
      <c:catAx>
        <c:axId val="1227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95824"/>
        <c:crosses val="autoZero"/>
        <c:auto val="1"/>
        <c:lblAlgn val="ctr"/>
        <c:lblOffset val="100"/>
        <c:noMultiLvlLbl val="0"/>
      </c:catAx>
      <c:valAx>
        <c:axId val="122795824"/>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9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Set.xlsx]Calculations!PivotTable20</c:name>
    <c:fmtId val="47"/>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Calculations!$Y$135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Calculations!$X$136:$X$167</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Calculations!$Y$136:$Y$167</c:f>
              <c:numCache>
                <c:formatCode>General</c:formatCode>
                <c:ptCount val="31"/>
                <c:pt idx="0">
                  <c:v>172</c:v>
                </c:pt>
                <c:pt idx="1">
                  <c:v>178</c:v>
                </c:pt>
                <c:pt idx="2">
                  <c:v>183</c:v>
                </c:pt>
                <c:pt idx="3">
                  <c:v>188</c:v>
                </c:pt>
                <c:pt idx="4">
                  <c:v>193</c:v>
                </c:pt>
                <c:pt idx="5">
                  <c:v>198</c:v>
                </c:pt>
                <c:pt idx="6">
                  <c:v>203</c:v>
                </c:pt>
                <c:pt idx="7">
                  <c:v>208</c:v>
                </c:pt>
                <c:pt idx="8">
                  <c:v>213</c:v>
                </c:pt>
                <c:pt idx="9">
                  <c:v>218</c:v>
                </c:pt>
                <c:pt idx="10">
                  <c:v>223</c:v>
                </c:pt>
                <c:pt idx="11">
                  <c:v>228</c:v>
                </c:pt>
                <c:pt idx="12">
                  <c:v>233</c:v>
                </c:pt>
                <c:pt idx="13">
                  <c:v>238</c:v>
                </c:pt>
                <c:pt idx="14">
                  <c:v>243</c:v>
                </c:pt>
                <c:pt idx="15">
                  <c:v>248</c:v>
                </c:pt>
                <c:pt idx="16">
                  <c:v>253</c:v>
                </c:pt>
                <c:pt idx="17">
                  <c:v>258</c:v>
                </c:pt>
                <c:pt idx="18">
                  <c:v>263</c:v>
                </c:pt>
                <c:pt idx="19">
                  <c:v>268</c:v>
                </c:pt>
                <c:pt idx="20">
                  <c:v>274</c:v>
                </c:pt>
                <c:pt idx="21">
                  <c:v>279</c:v>
                </c:pt>
                <c:pt idx="22">
                  <c:v>284</c:v>
                </c:pt>
                <c:pt idx="23">
                  <c:v>289</c:v>
                </c:pt>
                <c:pt idx="24">
                  <c:v>294</c:v>
                </c:pt>
                <c:pt idx="25">
                  <c:v>299</c:v>
                </c:pt>
                <c:pt idx="26">
                  <c:v>304</c:v>
                </c:pt>
                <c:pt idx="27">
                  <c:v>309</c:v>
                </c:pt>
                <c:pt idx="28">
                  <c:v>314</c:v>
                </c:pt>
                <c:pt idx="29">
                  <c:v>319</c:v>
                </c:pt>
                <c:pt idx="30">
                  <c:v>324</c:v>
                </c:pt>
              </c:numCache>
            </c:numRef>
          </c:val>
          <c:smooth val="0"/>
          <c:extLst>
            <c:ext xmlns:c16="http://schemas.microsoft.com/office/drawing/2014/chart" uri="{C3380CC4-5D6E-409C-BE32-E72D297353CC}">
              <c16:uniqueId val="{00000001-146E-4C9B-87FB-E4325175C82F}"/>
            </c:ext>
          </c:extLst>
        </c:ser>
        <c:dLbls>
          <c:showLegendKey val="0"/>
          <c:showVal val="0"/>
          <c:showCatName val="0"/>
          <c:showSerName val="0"/>
          <c:showPercent val="0"/>
          <c:showBubbleSize val="0"/>
        </c:dLbls>
        <c:smooth val="0"/>
        <c:axId val="1695445168"/>
        <c:axId val="1695452368"/>
      </c:lineChart>
      <c:catAx>
        <c:axId val="169544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52368"/>
        <c:crosses val="autoZero"/>
        <c:auto val="1"/>
        <c:lblAlgn val="ctr"/>
        <c:lblOffset val="100"/>
        <c:noMultiLvlLbl val="0"/>
      </c:catAx>
      <c:valAx>
        <c:axId val="1695452368"/>
        <c:scaling>
          <c:orientation val="minMax"/>
        </c:scaling>
        <c:delete val="0"/>
        <c:axPos val="l"/>
        <c:majorGridlines>
          <c:spPr>
            <a:ln w="9525"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4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Set.xlsx]Calculations!PivotTable21</c:name>
    <c:fmtId val="5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Calculations!$AB$135</c:f>
              <c:strCache>
                <c:ptCount val="1"/>
                <c:pt idx="0">
                  <c:v>Sum of Revenue</c:v>
                </c:pt>
              </c:strCache>
            </c:strRef>
          </c:tx>
          <c:spPr>
            <a:solidFill>
              <a:schemeClr val="accent1"/>
            </a:solidFill>
            <a:ln>
              <a:noFill/>
            </a:ln>
            <a:effectLst/>
          </c:spPr>
          <c:invertIfNegative val="0"/>
          <c:cat>
            <c:strRef>
              <c:f>Calculations!$AA$136:$AA$141</c:f>
              <c:strCache>
                <c:ptCount val="5"/>
                <c:pt idx="0">
                  <c:v>Direct</c:v>
                </c:pt>
                <c:pt idx="1">
                  <c:v>Organic</c:v>
                </c:pt>
                <c:pt idx="2">
                  <c:v>Paid Search</c:v>
                </c:pt>
                <c:pt idx="3">
                  <c:v>Referral</c:v>
                </c:pt>
                <c:pt idx="4">
                  <c:v>Social</c:v>
                </c:pt>
              </c:strCache>
            </c:strRef>
          </c:cat>
          <c:val>
            <c:numRef>
              <c:f>Calculations!$AB$136:$AB$141</c:f>
              <c:numCache>
                <c:formatCode>General</c:formatCode>
                <c:ptCount val="5"/>
                <c:pt idx="0">
                  <c:v>207999.18032442697</c:v>
                </c:pt>
                <c:pt idx="1">
                  <c:v>248186.97477981998</c:v>
                </c:pt>
                <c:pt idx="2">
                  <c:v>235857.332799939</c:v>
                </c:pt>
                <c:pt idx="3">
                  <c:v>138255.78982554539</c:v>
                </c:pt>
                <c:pt idx="4">
                  <c:v>153755.78982554542</c:v>
                </c:pt>
              </c:numCache>
            </c:numRef>
          </c:val>
          <c:extLst>
            <c:ext xmlns:c16="http://schemas.microsoft.com/office/drawing/2014/chart" uri="{C3380CC4-5D6E-409C-BE32-E72D297353CC}">
              <c16:uniqueId val="{00000000-269D-41DD-8474-C5A4A1C0B9E0}"/>
            </c:ext>
          </c:extLst>
        </c:ser>
        <c:ser>
          <c:idx val="1"/>
          <c:order val="1"/>
          <c:tx>
            <c:strRef>
              <c:f>Calculations!$AC$135</c:f>
              <c:strCache>
                <c:ptCount val="1"/>
                <c:pt idx="0">
                  <c:v>Sum of Pageviews</c:v>
                </c:pt>
              </c:strCache>
            </c:strRef>
          </c:tx>
          <c:spPr>
            <a:solidFill>
              <a:schemeClr val="accent2"/>
            </a:solidFill>
            <a:ln>
              <a:noFill/>
            </a:ln>
            <a:effectLst/>
          </c:spPr>
          <c:invertIfNegative val="0"/>
          <c:cat>
            <c:strRef>
              <c:f>Calculations!$AA$136:$AA$141</c:f>
              <c:strCache>
                <c:ptCount val="5"/>
                <c:pt idx="0">
                  <c:v>Direct</c:v>
                </c:pt>
                <c:pt idx="1">
                  <c:v>Organic</c:v>
                </c:pt>
                <c:pt idx="2">
                  <c:v>Paid Search</c:v>
                </c:pt>
                <c:pt idx="3">
                  <c:v>Referral</c:v>
                </c:pt>
                <c:pt idx="4">
                  <c:v>Social</c:v>
                </c:pt>
              </c:strCache>
            </c:strRef>
          </c:cat>
          <c:val>
            <c:numRef>
              <c:f>Calculations!$AC$136:$AC$141</c:f>
              <c:numCache>
                <c:formatCode>General</c:formatCode>
                <c:ptCount val="5"/>
                <c:pt idx="0">
                  <c:v>239100</c:v>
                </c:pt>
                <c:pt idx="1">
                  <c:v>697500</c:v>
                </c:pt>
                <c:pt idx="2">
                  <c:v>372000</c:v>
                </c:pt>
                <c:pt idx="3">
                  <c:v>139500</c:v>
                </c:pt>
                <c:pt idx="4">
                  <c:v>186000</c:v>
                </c:pt>
              </c:numCache>
            </c:numRef>
          </c:val>
          <c:extLst>
            <c:ext xmlns:c16="http://schemas.microsoft.com/office/drawing/2014/chart" uri="{C3380CC4-5D6E-409C-BE32-E72D297353CC}">
              <c16:uniqueId val="{00000001-269D-41DD-8474-C5A4A1C0B9E0}"/>
            </c:ext>
          </c:extLst>
        </c:ser>
        <c:dLbls>
          <c:showLegendKey val="0"/>
          <c:showVal val="0"/>
          <c:showCatName val="0"/>
          <c:showSerName val="0"/>
          <c:showPercent val="0"/>
          <c:showBubbleSize val="0"/>
        </c:dLbls>
        <c:gapWidth val="62"/>
        <c:axId val="1690350784"/>
        <c:axId val="1690357024"/>
      </c:barChart>
      <c:catAx>
        <c:axId val="169035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690357024"/>
        <c:crosses val="autoZero"/>
        <c:auto val="1"/>
        <c:lblAlgn val="ctr"/>
        <c:lblOffset val="100"/>
        <c:noMultiLvlLbl val="0"/>
      </c:catAx>
      <c:valAx>
        <c:axId val="16903570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Calculations!$G$3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Calculations!$F$4:$F$9</c:f>
              <c:strCache>
                <c:ptCount val="5"/>
                <c:pt idx="0">
                  <c:v>Direct</c:v>
                </c:pt>
                <c:pt idx="1">
                  <c:v>Referral</c:v>
                </c:pt>
                <c:pt idx="2">
                  <c:v>Paid Search</c:v>
                </c:pt>
                <c:pt idx="3">
                  <c:v>Social</c:v>
                </c:pt>
                <c:pt idx="4">
                  <c:v>Organic</c:v>
                </c:pt>
              </c:strCache>
            </c:strRef>
          </c:cat>
          <c:val>
            <c:numRef>
              <c:f>Calculations!$G$4:$G$9</c:f>
              <c:numCache>
                <c:formatCode>0.00%</c:formatCode>
                <c:ptCount val="5"/>
                <c:pt idx="0">
                  <c:v>1.8696807179157723E-2</c:v>
                </c:pt>
                <c:pt idx="1">
                  <c:v>1.8015915835990874E-2</c:v>
                </c:pt>
                <c:pt idx="2">
                  <c:v>1.6722136414584875E-2</c:v>
                </c:pt>
                <c:pt idx="3">
                  <c:v>1.6503484813535738E-2</c:v>
                </c:pt>
                <c:pt idx="4">
                  <c:v>1.1774724537334436E-2</c:v>
                </c:pt>
              </c:numCache>
            </c:numRef>
          </c:val>
          <c:extLst>
            <c:ext xmlns:c16="http://schemas.microsoft.com/office/drawing/2014/chart" uri="{C3380CC4-5D6E-409C-BE32-E72D297353CC}">
              <c16:uniqueId val="{00000000-1181-41C0-9A12-A0BD9BADE792}"/>
            </c:ext>
          </c:extLst>
        </c:ser>
        <c:dLbls>
          <c:dLblPos val="ctr"/>
          <c:showLegendKey val="0"/>
          <c:showVal val="1"/>
          <c:showCatName val="0"/>
          <c:showSerName val="0"/>
          <c:showPercent val="0"/>
          <c:showBubbleSize val="0"/>
        </c:dLbls>
        <c:gapWidth val="55"/>
        <c:overlap val="100"/>
        <c:axId val="807005104"/>
        <c:axId val="807005584"/>
      </c:barChart>
      <c:catAx>
        <c:axId val="807005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07005584"/>
        <c:crosses val="autoZero"/>
        <c:auto val="1"/>
        <c:lblAlgn val="ctr"/>
        <c:lblOffset val="100"/>
        <c:noMultiLvlLbl val="0"/>
      </c:catAx>
      <c:valAx>
        <c:axId val="807005584"/>
        <c:scaling>
          <c:orientation val="minMax"/>
        </c:scaling>
        <c:delete val="0"/>
        <c:axPos val="b"/>
        <c:majorGridlines>
          <c:spPr>
            <a:ln w="9525" cap="flat" cmpd="sng" algn="ctr">
              <a:solidFill>
                <a:schemeClr val="tx1">
                  <a:lumMod val="15000"/>
                  <a:lumOff val="85000"/>
                  <a:alpha val="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070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Calculations!$B$168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90000"/>
                        <a:lumOff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Calculations!$A$169:$A$174</c:f>
              <c:strCache>
                <c:ptCount val="5"/>
                <c:pt idx="0">
                  <c:v>Referral</c:v>
                </c:pt>
                <c:pt idx="1">
                  <c:v>Direct</c:v>
                </c:pt>
                <c:pt idx="2">
                  <c:v>Social</c:v>
                </c:pt>
                <c:pt idx="3">
                  <c:v>Paid Search</c:v>
                </c:pt>
                <c:pt idx="4">
                  <c:v>Organic</c:v>
                </c:pt>
              </c:strCache>
            </c:strRef>
          </c:cat>
          <c:val>
            <c:numRef>
              <c:f>Calculations!$B$169:$B$174</c:f>
              <c:numCache>
                <c:formatCode>0.00</c:formatCode>
                <c:ptCount val="5"/>
                <c:pt idx="0">
                  <c:v>5.0707825785668037</c:v>
                </c:pt>
                <c:pt idx="1">
                  <c:v>3.8579448806773162</c:v>
                </c:pt>
                <c:pt idx="2">
                  <c:v>3.3534439622791599</c:v>
                </c:pt>
                <c:pt idx="3">
                  <c:v>2.814432035939292</c:v>
                </c:pt>
                <c:pt idx="4">
                  <c:v>2.1257533567127873</c:v>
                </c:pt>
              </c:numCache>
            </c:numRef>
          </c:val>
          <c:extLst>
            <c:ext xmlns:c16="http://schemas.microsoft.com/office/drawing/2014/chart" uri="{C3380CC4-5D6E-409C-BE32-E72D297353CC}">
              <c16:uniqueId val="{00000000-9428-41E5-A33B-6DDCEE12A6FF}"/>
            </c:ext>
          </c:extLst>
        </c:ser>
        <c:dLbls>
          <c:dLblPos val="outEnd"/>
          <c:showLegendKey val="0"/>
          <c:showVal val="1"/>
          <c:showCatName val="0"/>
          <c:showSerName val="0"/>
          <c:showPercent val="0"/>
          <c:showBubbleSize val="0"/>
        </c:dLbls>
        <c:gapWidth val="74"/>
        <c:overlap val="-27"/>
        <c:axId val="1785163536"/>
        <c:axId val="1785152016"/>
      </c:barChart>
      <c:catAx>
        <c:axId val="178516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785152016"/>
        <c:crosses val="autoZero"/>
        <c:auto val="1"/>
        <c:lblAlgn val="ctr"/>
        <c:lblOffset val="100"/>
        <c:noMultiLvlLbl val="0"/>
      </c:catAx>
      <c:valAx>
        <c:axId val="1785152016"/>
        <c:scaling>
          <c:orientation val="minMax"/>
        </c:scaling>
        <c:delete val="0"/>
        <c:axPos val="l"/>
        <c:majorGridlines>
          <c:spPr>
            <a:ln w="9525" cap="flat" cmpd="sng" algn="ctr">
              <a:solidFill>
                <a:schemeClr val="tx1">
                  <a:lumMod val="15000"/>
                  <a:lumOff val="85000"/>
                  <a:alpha val="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78516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solidFill>
                <a:schemeClr val="accent1">
                  <a:alpha val="94000"/>
                </a:schemeClr>
              </a:solid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Calculations!$Q$178:$Q$184</c:f>
              <c:strCache>
                <c:ptCount val="7"/>
                <c:pt idx="0">
                  <c:v>Monday</c:v>
                </c:pt>
                <c:pt idx="1">
                  <c:v>Tuesday</c:v>
                </c:pt>
                <c:pt idx="2">
                  <c:v>Wednesday</c:v>
                </c:pt>
                <c:pt idx="3">
                  <c:v>Thursday</c:v>
                </c:pt>
                <c:pt idx="4">
                  <c:v>Friday</c:v>
                </c:pt>
                <c:pt idx="5">
                  <c:v>Saturday</c:v>
                </c:pt>
                <c:pt idx="6">
                  <c:v>Sunday</c:v>
                </c:pt>
              </c:strCache>
            </c:strRef>
          </c:cat>
          <c:val>
            <c:numRef>
              <c:f>Calculations!$R$178:$R$184</c:f>
              <c:numCache>
                <c:formatCode>General</c:formatCode>
                <c:ptCount val="7"/>
                <c:pt idx="0">
                  <c:v>6159.5760760006415</c:v>
                </c:pt>
                <c:pt idx="1">
                  <c:v>6371.4089088282708</c:v>
                </c:pt>
                <c:pt idx="2">
                  <c:v>6551.2417416559028</c:v>
                </c:pt>
                <c:pt idx="3">
                  <c:v>6030.3059308626489</c:v>
                </c:pt>
                <c:pt idx="4">
                  <c:v>6235.0969718971855</c:v>
                </c:pt>
                <c:pt idx="5">
                  <c:v>6439.8880129317249</c:v>
                </c:pt>
                <c:pt idx="6">
                  <c:v>6644.6790539662634</c:v>
                </c:pt>
              </c:numCache>
            </c:numRef>
          </c:val>
          <c:extLst>
            <c:ext xmlns:c16="http://schemas.microsoft.com/office/drawing/2014/chart" uri="{C3380CC4-5D6E-409C-BE32-E72D297353CC}">
              <c16:uniqueId val="{00000000-9843-4FDB-B4CB-825F7A3FFA4C}"/>
            </c:ext>
          </c:extLst>
        </c:ser>
        <c:dLbls>
          <c:showLegendKey val="0"/>
          <c:showVal val="0"/>
          <c:showCatName val="0"/>
          <c:showSerName val="0"/>
          <c:showPercent val="0"/>
          <c:showBubbleSize val="0"/>
        </c:dLbls>
        <c:gapWidth val="59"/>
        <c:overlap val="-7"/>
        <c:axId val="218809024"/>
        <c:axId val="218798464"/>
      </c:barChart>
      <c:catAx>
        <c:axId val="21880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18798464"/>
        <c:crosses val="autoZero"/>
        <c:auto val="1"/>
        <c:lblAlgn val="ctr"/>
        <c:lblOffset val="100"/>
        <c:noMultiLvlLbl val="0"/>
      </c:catAx>
      <c:valAx>
        <c:axId val="218798464"/>
        <c:scaling>
          <c:orientation val="minMax"/>
        </c:scaling>
        <c:delete val="1"/>
        <c:axPos val="l"/>
        <c:numFmt formatCode="General" sourceLinked="1"/>
        <c:majorTickMark val="none"/>
        <c:minorTickMark val="none"/>
        <c:tickLblPos val="nextTo"/>
        <c:crossAx val="218809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Set.xlsx]Calculations!PivotTable48</c:name>
    <c:fmtId val="2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Calculations!$B$12</c:f>
              <c:strCache>
                <c:ptCount val="1"/>
                <c:pt idx="0">
                  <c:v>Sum of Sessions</c:v>
                </c:pt>
              </c:strCache>
            </c:strRef>
          </c:tx>
          <c:spPr>
            <a:ln w="28575" cap="rnd">
              <a:solidFill>
                <a:schemeClr val="accent1"/>
              </a:solidFill>
              <a:round/>
            </a:ln>
            <a:effectLst/>
          </c:spPr>
          <c:marker>
            <c:symbol val="none"/>
          </c:marker>
          <c:cat>
            <c:strRef>
              <c:f>Calculations!$A$13:$A$44</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Calculations!$B$13:$B$44</c:f>
              <c:numCache>
                <c:formatCode>General</c:formatCode>
                <c:ptCount val="31"/>
                <c:pt idx="0">
                  <c:v>12500</c:v>
                </c:pt>
                <c:pt idx="1">
                  <c:v>13100</c:v>
                </c:pt>
                <c:pt idx="2">
                  <c:v>13600</c:v>
                </c:pt>
                <c:pt idx="3">
                  <c:v>14100</c:v>
                </c:pt>
                <c:pt idx="4">
                  <c:v>14600</c:v>
                </c:pt>
                <c:pt idx="5">
                  <c:v>15100</c:v>
                </c:pt>
                <c:pt idx="6">
                  <c:v>15600</c:v>
                </c:pt>
                <c:pt idx="7">
                  <c:v>16100</c:v>
                </c:pt>
                <c:pt idx="8">
                  <c:v>16600</c:v>
                </c:pt>
                <c:pt idx="9">
                  <c:v>17100</c:v>
                </c:pt>
                <c:pt idx="10">
                  <c:v>17700</c:v>
                </c:pt>
                <c:pt idx="11">
                  <c:v>18200</c:v>
                </c:pt>
                <c:pt idx="12">
                  <c:v>18700</c:v>
                </c:pt>
                <c:pt idx="13">
                  <c:v>19200</c:v>
                </c:pt>
                <c:pt idx="14">
                  <c:v>19700</c:v>
                </c:pt>
                <c:pt idx="15">
                  <c:v>20200</c:v>
                </c:pt>
                <c:pt idx="16">
                  <c:v>20700</c:v>
                </c:pt>
                <c:pt idx="17">
                  <c:v>21200</c:v>
                </c:pt>
                <c:pt idx="18">
                  <c:v>21700</c:v>
                </c:pt>
                <c:pt idx="19">
                  <c:v>22300</c:v>
                </c:pt>
                <c:pt idx="20">
                  <c:v>22800</c:v>
                </c:pt>
                <c:pt idx="21">
                  <c:v>23300</c:v>
                </c:pt>
                <c:pt idx="22">
                  <c:v>23800</c:v>
                </c:pt>
                <c:pt idx="23">
                  <c:v>24300</c:v>
                </c:pt>
                <c:pt idx="24">
                  <c:v>24800</c:v>
                </c:pt>
                <c:pt idx="25">
                  <c:v>25300</c:v>
                </c:pt>
                <c:pt idx="26">
                  <c:v>25800</c:v>
                </c:pt>
                <c:pt idx="27">
                  <c:v>26300</c:v>
                </c:pt>
                <c:pt idx="28">
                  <c:v>26900</c:v>
                </c:pt>
                <c:pt idx="29">
                  <c:v>27400</c:v>
                </c:pt>
                <c:pt idx="30">
                  <c:v>27900</c:v>
                </c:pt>
              </c:numCache>
            </c:numRef>
          </c:val>
          <c:smooth val="0"/>
          <c:extLst>
            <c:ext xmlns:c16="http://schemas.microsoft.com/office/drawing/2014/chart" uri="{C3380CC4-5D6E-409C-BE32-E72D297353CC}">
              <c16:uniqueId val="{00000000-A464-427D-80A1-62B44AD0F3A7}"/>
            </c:ext>
          </c:extLst>
        </c:ser>
        <c:ser>
          <c:idx val="1"/>
          <c:order val="1"/>
          <c:tx>
            <c:strRef>
              <c:f>Calculations!$C$12</c:f>
              <c:strCache>
                <c:ptCount val="1"/>
                <c:pt idx="0">
                  <c:v>Sum of Revenue</c:v>
                </c:pt>
              </c:strCache>
            </c:strRef>
          </c:tx>
          <c:spPr>
            <a:ln w="28575" cap="rnd">
              <a:solidFill>
                <a:schemeClr val="accent2"/>
              </a:solidFill>
              <a:round/>
            </a:ln>
            <a:effectLst/>
          </c:spPr>
          <c:marker>
            <c:symbol val="none"/>
          </c:marker>
          <c:cat>
            <c:strRef>
              <c:f>Calculations!$A$13:$A$44</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Calculations!$C$13:$C$44</c:f>
              <c:numCache>
                <c:formatCode>General</c:formatCode>
                <c:ptCount val="31"/>
                <c:pt idx="0">
                  <c:v>17000</c:v>
                </c:pt>
                <c:pt idx="1">
                  <c:v>18200</c:v>
                </c:pt>
                <c:pt idx="2">
                  <c:v>18600</c:v>
                </c:pt>
                <c:pt idx="3">
                  <c:v>19400</c:v>
                </c:pt>
                <c:pt idx="4">
                  <c:v>20423.955205172686</c:v>
                </c:pt>
                <c:pt idx="5">
                  <c:v>21447.910410345379</c:v>
                </c:pt>
                <c:pt idx="6">
                  <c:v>22471.865615518072</c:v>
                </c:pt>
                <c:pt idx="7">
                  <c:v>23495.820820690758</c:v>
                </c:pt>
                <c:pt idx="8">
                  <c:v>24519.776025863448</c:v>
                </c:pt>
                <c:pt idx="9">
                  <c:v>25543.731231036138</c:v>
                </c:pt>
                <c:pt idx="10">
                  <c:v>26567.686436208827</c:v>
                </c:pt>
                <c:pt idx="11">
                  <c:v>27591.641641381513</c:v>
                </c:pt>
                <c:pt idx="12">
                  <c:v>28615.596846554203</c:v>
                </c:pt>
                <c:pt idx="13">
                  <c:v>29639.552051726896</c:v>
                </c:pt>
                <c:pt idx="14">
                  <c:v>30663.507256899589</c:v>
                </c:pt>
                <c:pt idx="15">
                  <c:v>31687.462462072275</c:v>
                </c:pt>
                <c:pt idx="16">
                  <c:v>32711.417667244968</c:v>
                </c:pt>
                <c:pt idx="17">
                  <c:v>33735.372872417654</c:v>
                </c:pt>
                <c:pt idx="18">
                  <c:v>34759.32807759034</c:v>
                </c:pt>
                <c:pt idx="19">
                  <c:v>35783.283282763034</c:v>
                </c:pt>
                <c:pt idx="20">
                  <c:v>36807.238487935734</c:v>
                </c:pt>
                <c:pt idx="21">
                  <c:v>37831.19369310842</c:v>
                </c:pt>
                <c:pt idx="22">
                  <c:v>38855.148898281113</c:v>
                </c:pt>
                <c:pt idx="23">
                  <c:v>39879.104103453799</c:v>
                </c:pt>
                <c:pt idx="24">
                  <c:v>40903.059308626493</c:v>
                </c:pt>
                <c:pt idx="25">
                  <c:v>41927.014513799186</c:v>
                </c:pt>
                <c:pt idx="26">
                  <c:v>42950.969718971864</c:v>
                </c:pt>
                <c:pt idx="27">
                  <c:v>43974.924924144565</c:v>
                </c:pt>
                <c:pt idx="28">
                  <c:v>44998.880129317251</c:v>
                </c:pt>
                <c:pt idx="29">
                  <c:v>46022.835334489944</c:v>
                </c:pt>
                <c:pt idx="30">
                  <c:v>47046.790539662623</c:v>
                </c:pt>
              </c:numCache>
            </c:numRef>
          </c:val>
          <c:smooth val="0"/>
          <c:extLst>
            <c:ext xmlns:c16="http://schemas.microsoft.com/office/drawing/2014/chart" uri="{C3380CC4-5D6E-409C-BE32-E72D297353CC}">
              <c16:uniqueId val="{00000001-A464-427D-80A1-62B44AD0F3A7}"/>
            </c:ext>
          </c:extLst>
        </c:ser>
        <c:dLbls>
          <c:showLegendKey val="0"/>
          <c:showVal val="0"/>
          <c:showCatName val="0"/>
          <c:showSerName val="0"/>
          <c:showPercent val="0"/>
          <c:showBubbleSize val="0"/>
        </c:dLbls>
        <c:smooth val="0"/>
        <c:axId val="39720336"/>
        <c:axId val="39739536"/>
      </c:lineChart>
      <c:catAx>
        <c:axId val="3972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39536"/>
        <c:crosses val="autoZero"/>
        <c:auto val="1"/>
        <c:lblAlgn val="ctr"/>
        <c:lblOffset val="100"/>
        <c:noMultiLvlLbl val="0"/>
      </c:catAx>
      <c:valAx>
        <c:axId val="39739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72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Direct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38100" cap="rnd">
              <a:noFill/>
              <a:round/>
            </a:ln>
            <a:effectLst/>
          </c:spPr>
          <c:marker>
            <c:symbol val="circle"/>
            <c:size val="5"/>
            <c:spPr>
              <a:solidFill>
                <a:schemeClr val="accent1"/>
              </a:solidFill>
              <a:ln w="9525">
                <a:solidFill>
                  <a:schemeClr val="accent1"/>
                </a:solidFill>
              </a:ln>
              <a:effectLst/>
            </c:spPr>
          </c:marker>
          <c:xVal>
            <c:numRef>
              <c:f>Calculations!$B$50:$B$80</c:f>
              <c:numCache>
                <c:formatCode>General</c:formatCode>
                <c:ptCount val="31"/>
                <c:pt idx="0">
                  <c:v>3000</c:v>
                </c:pt>
                <c:pt idx="1">
                  <c:v>3200</c:v>
                </c:pt>
                <c:pt idx="2">
                  <c:v>3400</c:v>
                </c:pt>
                <c:pt idx="3">
                  <c:v>3600</c:v>
                </c:pt>
                <c:pt idx="4">
                  <c:v>3858.198889747161</c:v>
                </c:pt>
                <c:pt idx="5">
                  <c:v>4116.3977794943221</c:v>
                </c:pt>
                <c:pt idx="6">
                  <c:v>4374.5966692414831</c:v>
                </c:pt>
                <c:pt idx="7">
                  <c:v>4632.7955589886442</c:v>
                </c:pt>
                <c:pt idx="8">
                  <c:v>4890.9944487358052</c:v>
                </c:pt>
                <c:pt idx="9">
                  <c:v>5149.1933384829663</c:v>
                </c:pt>
                <c:pt idx="10">
                  <c:v>5407.3922282301273</c:v>
                </c:pt>
                <c:pt idx="11">
                  <c:v>5665.5911179772884</c:v>
                </c:pt>
                <c:pt idx="12">
                  <c:v>5923.7900077244494</c:v>
                </c:pt>
                <c:pt idx="13">
                  <c:v>6181.9888974716105</c:v>
                </c:pt>
                <c:pt idx="14">
                  <c:v>6440.1877872187724</c:v>
                </c:pt>
                <c:pt idx="15">
                  <c:v>6698.3866769659344</c:v>
                </c:pt>
                <c:pt idx="16">
                  <c:v>6956.5855667130963</c:v>
                </c:pt>
                <c:pt idx="17">
                  <c:v>7214.7844564602583</c:v>
                </c:pt>
                <c:pt idx="18">
                  <c:v>7472.9833462074193</c:v>
                </c:pt>
                <c:pt idx="19">
                  <c:v>7731.1822359545813</c:v>
                </c:pt>
                <c:pt idx="20">
                  <c:v>7989.3811257017433</c:v>
                </c:pt>
                <c:pt idx="21">
                  <c:v>8247.5800154489043</c:v>
                </c:pt>
                <c:pt idx="22">
                  <c:v>8505.7789051960663</c:v>
                </c:pt>
                <c:pt idx="23">
                  <c:v>8763.9777949432282</c:v>
                </c:pt>
                <c:pt idx="24">
                  <c:v>9022.1766846903902</c:v>
                </c:pt>
                <c:pt idx="25">
                  <c:v>9280.3755744375521</c:v>
                </c:pt>
                <c:pt idx="26">
                  <c:v>9538.5744641847141</c:v>
                </c:pt>
                <c:pt idx="27">
                  <c:v>9796.773353931876</c:v>
                </c:pt>
                <c:pt idx="28">
                  <c:v>10054.972243679038</c:v>
                </c:pt>
                <c:pt idx="29">
                  <c:v>10313.1711334262</c:v>
                </c:pt>
                <c:pt idx="30">
                  <c:v>10571.370023173362</c:v>
                </c:pt>
              </c:numCache>
            </c:numRef>
          </c:xVal>
          <c:yVal>
            <c:numRef>
              <c:f>Calculations!$C$50:$C$80</c:f>
              <c:numCache>
                <c:formatCode>General</c:formatCode>
                <c:ptCount val="31"/>
                <c:pt idx="0">
                  <c:v>800</c:v>
                </c:pt>
                <c:pt idx="1">
                  <c:v>850</c:v>
                </c:pt>
                <c:pt idx="2">
                  <c:v>900</c:v>
                </c:pt>
                <c:pt idx="3">
                  <c:v>950</c:v>
                </c:pt>
                <c:pt idx="4">
                  <c:v>1015</c:v>
                </c:pt>
                <c:pt idx="5">
                  <c:v>1080</c:v>
                </c:pt>
                <c:pt idx="6">
                  <c:v>1145</c:v>
                </c:pt>
                <c:pt idx="7">
                  <c:v>1210</c:v>
                </c:pt>
                <c:pt idx="8">
                  <c:v>1275</c:v>
                </c:pt>
                <c:pt idx="9">
                  <c:v>1340</c:v>
                </c:pt>
                <c:pt idx="10">
                  <c:v>1405</c:v>
                </c:pt>
                <c:pt idx="11">
                  <c:v>1470</c:v>
                </c:pt>
                <c:pt idx="12">
                  <c:v>1535</c:v>
                </c:pt>
                <c:pt idx="13">
                  <c:v>1600</c:v>
                </c:pt>
                <c:pt idx="14">
                  <c:v>1665</c:v>
                </c:pt>
                <c:pt idx="15">
                  <c:v>1730</c:v>
                </c:pt>
                <c:pt idx="16">
                  <c:v>1795</c:v>
                </c:pt>
                <c:pt idx="17">
                  <c:v>1860</c:v>
                </c:pt>
                <c:pt idx="18">
                  <c:v>1925</c:v>
                </c:pt>
                <c:pt idx="19">
                  <c:v>1990</c:v>
                </c:pt>
                <c:pt idx="20">
                  <c:v>2055</c:v>
                </c:pt>
                <c:pt idx="21">
                  <c:v>2120</c:v>
                </c:pt>
                <c:pt idx="22">
                  <c:v>2185</c:v>
                </c:pt>
                <c:pt idx="23">
                  <c:v>2250</c:v>
                </c:pt>
                <c:pt idx="24">
                  <c:v>2315</c:v>
                </c:pt>
                <c:pt idx="25">
                  <c:v>2380</c:v>
                </c:pt>
                <c:pt idx="26">
                  <c:v>2445</c:v>
                </c:pt>
                <c:pt idx="27">
                  <c:v>2510</c:v>
                </c:pt>
                <c:pt idx="28">
                  <c:v>2575</c:v>
                </c:pt>
                <c:pt idx="29">
                  <c:v>2640</c:v>
                </c:pt>
                <c:pt idx="30">
                  <c:v>2705</c:v>
                </c:pt>
              </c:numCache>
            </c:numRef>
          </c:y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F9BB-4F54-913B-58DB0463267E}"/>
            </c:ext>
          </c:extLst>
        </c:ser>
        <c:dLbls>
          <c:showLegendKey val="0"/>
          <c:showVal val="0"/>
          <c:showCatName val="0"/>
          <c:showSerName val="0"/>
          <c:showPercent val="0"/>
          <c:showBubbleSize val="0"/>
        </c:dLbls>
        <c:axId val="159361696"/>
        <c:axId val="159353536"/>
      </c:scatterChart>
      <c:valAx>
        <c:axId val="159361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53536"/>
        <c:crosses val="autoZero"/>
        <c:crossBetween val="midCat"/>
      </c:valAx>
      <c:valAx>
        <c:axId val="159353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616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Organic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Calculations!$E$48:$E$49</c:f>
              <c:strCache>
                <c:ptCount val="2"/>
                <c:pt idx="0">
                  <c:v>Organic</c:v>
                </c:pt>
                <c:pt idx="1">
                  <c:v>Sum of Returning Users</c:v>
                </c:pt>
              </c:strCache>
            </c:strRef>
          </c:tx>
          <c:spPr>
            <a:ln w="38100" cap="rnd">
              <a:noFill/>
              <a:round/>
            </a:ln>
            <a:effectLst/>
          </c:spPr>
          <c:marker>
            <c:symbol val="circle"/>
            <c:size val="5"/>
            <c:spPr>
              <a:solidFill>
                <a:schemeClr val="accent1"/>
              </a:solidFill>
              <a:ln w="9525">
                <a:solidFill>
                  <a:schemeClr val="accent1"/>
                </a:solidFill>
              </a:ln>
              <a:effectLst/>
            </c:spPr>
          </c:marker>
          <c:xVal>
            <c:numRef>
              <c:f>Calculations!$D$50:$D$80</c:f>
              <c:numCache>
                <c:formatCode>General</c:formatCode>
                <c:ptCount val="31"/>
                <c:pt idx="0">
                  <c:v>5000</c:v>
                </c:pt>
                <c:pt idx="1">
                  <c:v>5200</c:v>
                </c:pt>
                <c:pt idx="2">
                  <c:v>5300</c:v>
                </c:pt>
                <c:pt idx="3">
                  <c:v>5500</c:v>
                </c:pt>
                <c:pt idx="4">
                  <c:v>5708.1665999466131</c:v>
                </c:pt>
                <c:pt idx="5">
                  <c:v>5916.3331998932263</c:v>
                </c:pt>
                <c:pt idx="6">
                  <c:v>6124.4997998398394</c:v>
                </c:pt>
                <c:pt idx="7">
                  <c:v>6332.6663997864525</c:v>
                </c:pt>
                <c:pt idx="8">
                  <c:v>6540.8329997330666</c:v>
                </c:pt>
                <c:pt idx="9">
                  <c:v>6748.9995996796806</c:v>
                </c:pt>
                <c:pt idx="10">
                  <c:v>6957.1661996262947</c:v>
                </c:pt>
                <c:pt idx="11">
                  <c:v>7165.3327995729087</c:v>
                </c:pt>
                <c:pt idx="12">
                  <c:v>7373.4993995195227</c:v>
                </c:pt>
                <c:pt idx="13">
                  <c:v>7581.6659994661368</c:v>
                </c:pt>
                <c:pt idx="14">
                  <c:v>7789.8325994127499</c:v>
                </c:pt>
                <c:pt idx="15">
                  <c:v>7997.999199359364</c:v>
                </c:pt>
                <c:pt idx="16">
                  <c:v>8206.165799305978</c:v>
                </c:pt>
                <c:pt idx="17">
                  <c:v>8414.3323992525929</c:v>
                </c:pt>
                <c:pt idx="18">
                  <c:v>8622.4989991992061</c:v>
                </c:pt>
                <c:pt idx="19">
                  <c:v>8830.6655991458192</c:v>
                </c:pt>
                <c:pt idx="20">
                  <c:v>9038.8321990924342</c:v>
                </c:pt>
                <c:pt idx="21">
                  <c:v>9246.9987990390473</c:v>
                </c:pt>
                <c:pt idx="22">
                  <c:v>9455.1653989856623</c:v>
                </c:pt>
                <c:pt idx="23">
                  <c:v>9663.3319989322754</c:v>
                </c:pt>
                <c:pt idx="24">
                  <c:v>9871.4985988788903</c:v>
                </c:pt>
                <c:pt idx="25">
                  <c:v>10079.665198825503</c:v>
                </c:pt>
                <c:pt idx="26">
                  <c:v>10287.831798772117</c:v>
                </c:pt>
                <c:pt idx="27">
                  <c:v>10495.998398718732</c:v>
                </c:pt>
                <c:pt idx="28">
                  <c:v>10704.164998665345</c:v>
                </c:pt>
                <c:pt idx="29">
                  <c:v>10912.33159861196</c:v>
                </c:pt>
                <c:pt idx="30">
                  <c:v>11120.498198558573</c:v>
                </c:pt>
              </c:numCache>
            </c:numRef>
          </c:xVal>
          <c:yVal>
            <c:numRef>
              <c:f>Calculations!$E$50:$E$80</c:f>
              <c:numCache>
                <c:formatCode>General</c:formatCode>
                <c:ptCount val="31"/>
                <c:pt idx="0">
                  <c:v>2000</c:v>
                </c:pt>
                <c:pt idx="1">
                  <c:v>2100</c:v>
                </c:pt>
                <c:pt idx="2">
                  <c:v>2200</c:v>
                </c:pt>
                <c:pt idx="3">
                  <c:v>2300</c:v>
                </c:pt>
                <c:pt idx="4">
                  <c:v>2429</c:v>
                </c:pt>
                <c:pt idx="5">
                  <c:v>2558</c:v>
                </c:pt>
                <c:pt idx="6">
                  <c:v>2687</c:v>
                </c:pt>
                <c:pt idx="7">
                  <c:v>2816</c:v>
                </c:pt>
                <c:pt idx="8">
                  <c:v>2945</c:v>
                </c:pt>
                <c:pt idx="9">
                  <c:v>3074</c:v>
                </c:pt>
                <c:pt idx="10">
                  <c:v>3203</c:v>
                </c:pt>
                <c:pt idx="11">
                  <c:v>3332</c:v>
                </c:pt>
                <c:pt idx="12">
                  <c:v>3461</c:v>
                </c:pt>
                <c:pt idx="13">
                  <c:v>3590</c:v>
                </c:pt>
                <c:pt idx="14">
                  <c:v>3719</c:v>
                </c:pt>
                <c:pt idx="15">
                  <c:v>3848</c:v>
                </c:pt>
                <c:pt idx="16">
                  <c:v>3977</c:v>
                </c:pt>
                <c:pt idx="17">
                  <c:v>4106</c:v>
                </c:pt>
                <c:pt idx="18">
                  <c:v>4235</c:v>
                </c:pt>
                <c:pt idx="19">
                  <c:v>4364</c:v>
                </c:pt>
                <c:pt idx="20">
                  <c:v>4493</c:v>
                </c:pt>
                <c:pt idx="21">
                  <c:v>4622</c:v>
                </c:pt>
                <c:pt idx="22">
                  <c:v>4751</c:v>
                </c:pt>
                <c:pt idx="23">
                  <c:v>4880</c:v>
                </c:pt>
                <c:pt idx="24">
                  <c:v>5009</c:v>
                </c:pt>
                <c:pt idx="25">
                  <c:v>5138</c:v>
                </c:pt>
                <c:pt idx="26">
                  <c:v>5267</c:v>
                </c:pt>
                <c:pt idx="27">
                  <c:v>5396</c:v>
                </c:pt>
                <c:pt idx="28">
                  <c:v>5525</c:v>
                </c:pt>
                <c:pt idx="29">
                  <c:v>5654</c:v>
                </c:pt>
                <c:pt idx="30">
                  <c:v>5783</c:v>
                </c:pt>
              </c:numCache>
            </c:numRef>
          </c:yVal>
          <c:smooth val="0"/>
          <c:extLst>
            <c:ext xmlns:c16="http://schemas.microsoft.com/office/drawing/2014/chart" uri="{C3380CC4-5D6E-409C-BE32-E72D297353CC}">
              <c16:uniqueId val="{00000000-1A11-4E90-828C-30C6EC9CBB3A}"/>
            </c:ext>
          </c:extLst>
        </c:ser>
        <c:dLbls>
          <c:showLegendKey val="0"/>
          <c:showVal val="0"/>
          <c:showCatName val="0"/>
          <c:showSerName val="0"/>
          <c:showPercent val="0"/>
          <c:showBubbleSize val="0"/>
        </c:dLbls>
        <c:axId val="159364576"/>
        <c:axId val="159368416"/>
      </c:scatterChart>
      <c:valAx>
        <c:axId val="15936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68416"/>
        <c:crosses val="autoZero"/>
        <c:crossBetween val="midCat"/>
      </c:valAx>
      <c:valAx>
        <c:axId val="159368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645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Paid Search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Calculations!$G$48:$G$49</c:f>
              <c:strCache>
                <c:ptCount val="2"/>
                <c:pt idx="0">
                  <c:v>Paid Search</c:v>
                </c:pt>
                <c:pt idx="1">
                  <c:v>Sum of Returning Users</c:v>
                </c:pt>
              </c:strCache>
            </c:strRef>
          </c:tx>
          <c:spPr>
            <a:ln w="38100" cap="rnd">
              <a:noFill/>
              <a:round/>
            </a:ln>
            <a:effectLst/>
          </c:spPr>
          <c:marker>
            <c:symbol val="circle"/>
            <c:size val="5"/>
            <c:spPr>
              <a:solidFill>
                <a:schemeClr val="accent1"/>
              </a:solidFill>
              <a:ln w="9525">
                <a:solidFill>
                  <a:schemeClr val="accent1"/>
                </a:solidFill>
              </a:ln>
              <a:effectLst/>
            </c:spPr>
          </c:marker>
          <c:xVal>
            <c:numRef>
              <c:f>Calculations!$F$50:$F$80</c:f>
              <c:numCache>
                <c:formatCode>General</c:formatCode>
                <c:ptCount val="31"/>
                <c:pt idx="0">
                  <c:v>4500</c:v>
                </c:pt>
                <c:pt idx="1">
                  <c:v>4800</c:v>
                </c:pt>
                <c:pt idx="2">
                  <c:v>4900</c:v>
                </c:pt>
                <c:pt idx="3">
                  <c:v>5000</c:v>
                </c:pt>
                <c:pt idx="4">
                  <c:v>5216.0246899469284</c:v>
                </c:pt>
                <c:pt idx="5">
                  <c:v>5432.0493798938569</c:v>
                </c:pt>
                <c:pt idx="6">
                  <c:v>5648.0740698407853</c:v>
                </c:pt>
                <c:pt idx="7">
                  <c:v>5864.0987597877138</c:v>
                </c:pt>
                <c:pt idx="8">
                  <c:v>6080.1234497346431</c:v>
                </c:pt>
                <c:pt idx="9">
                  <c:v>6296.1481396815716</c:v>
                </c:pt>
                <c:pt idx="10">
                  <c:v>6512.1728296285</c:v>
                </c:pt>
                <c:pt idx="11">
                  <c:v>6728.1975195754285</c:v>
                </c:pt>
                <c:pt idx="12">
                  <c:v>6944.2222095223569</c:v>
                </c:pt>
                <c:pt idx="13">
                  <c:v>7160.2468994692854</c:v>
                </c:pt>
                <c:pt idx="14">
                  <c:v>7376.2715894162138</c:v>
                </c:pt>
                <c:pt idx="15">
                  <c:v>7592.2962793631432</c:v>
                </c:pt>
                <c:pt idx="16">
                  <c:v>7808.3209693100716</c:v>
                </c:pt>
                <c:pt idx="17">
                  <c:v>8024.3456592570001</c:v>
                </c:pt>
                <c:pt idx="18">
                  <c:v>8240.3703492039276</c:v>
                </c:pt>
                <c:pt idx="19">
                  <c:v>8456.395039150857</c:v>
                </c:pt>
                <c:pt idx="20">
                  <c:v>8672.4197290977863</c:v>
                </c:pt>
                <c:pt idx="21">
                  <c:v>8888.4444190447139</c:v>
                </c:pt>
                <c:pt idx="22">
                  <c:v>9104.4691089916432</c:v>
                </c:pt>
                <c:pt idx="23">
                  <c:v>9320.4937989385708</c:v>
                </c:pt>
                <c:pt idx="24">
                  <c:v>9536.5184888855001</c:v>
                </c:pt>
                <c:pt idx="25">
                  <c:v>9752.5431788324277</c:v>
                </c:pt>
                <c:pt idx="26">
                  <c:v>9968.567868779357</c:v>
                </c:pt>
                <c:pt idx="27">
                  <c:v>10184.592558726286</c:v>
                </c:pt>
                <c:pt idx="28">
                  <c:v>10400.617248673214</c:v>
                </c:pt>
                <c:pt idx="29">
                  <c:v>10616.641938620143</c:v>
                </c:pt>
                <c:pt idx="30">
                  <c:v>10832.666628567071</c:v>
                </c:pt>
              </c:numCache>
            </c:numRef>
          </c:xVal>
          <c:yVal>
            <c:numRef>
              <c:f>Calculations!$G$50:$G$80</c:f>
              <c:numCache>
                <c:formatCode>General</c:formatCode>
                <c:ptCount val="31"/>
                <c:pt idx="0">
                  <c:v>1500</c:v>
                </c:pt>
                <c:pt idx="1">
                  <c:v>1600</c:v>
                </c:pt>
                <c:pt idx="2">
                  <c:v>1650</c:v>
                </c:pt>
                <c:pt idx="3">
                  <c:v>1700</c:v>
                </c:pt>
                <c:pt idx="4">
                  <c:v>1785</c:v>
                </c:pt>
                <c:pt idx="5">
                  <c:v>1870</c:v>
                </c:pt>
                <c:pt idx="6">
                  <c:v>1955</c:v>
                </c:pt>
                <c:pt idx="7">
                  <c:v>2040</c:v>
                </c:pt>
                <c:pt idx="8">
                  <c:v>2125</c:v>
                </c:pt>
                <c:pt idx="9">
                  <c:v>2210</c:v>
                </c:pt>
                <c:pt idx="10">
                  <c:v>2295</c:v>
                </c:pt>
                <c:pt idx="11">
                  <c:v>2380</c:v>
                </c:pt>
                <c:pt idx="12">
                  <c:v>2465</c:v>
                </c:pt>
                <c:pt idx="13">
                  <c:v>2550</c:v>
                </c:pt>
                <c:pt idx="14">
                  <c:v>2635</c:v>
                </c:pt>
                <c:pt idx="15">
                  <c:v>2720</c:v>
                </c:pt>
                <c:pt idx="16">
                  <c:v>2805</c:v>
                </c:pt>
                <c:pt idx="17">
                  <c:v>2890</c:v>
                </c:pt>
                <c:pt idx="18">
                  <c:v>2975</c:v>
                </c:pt>
                <c:pt idx="19">
                  <c:v>3060</c:v>
                </c:pt>
                <c:pt idx="20">
                  <c:v>3145</c:v>
                </c:pt>
                <c:pt idx="21">
                  <c:v>3230</c:v>
                </c:pt>
                <c:pt idx="22">
                  <c:v>3315</c:v>
                </c:pt>
                <c:pt idx="23">
                  <c:v>3400</c:v>
                </c:pt>
                <c:pt idx="24">
                  <c:v>3485</c:v>
                </c:pt>
                <c:pt idx="25">
                  <c:v>3570</c:v>
                </c:pt>
                <c:pt idx="26">
                  <c:v>3655</c:v>
                </c:pt>
                <c:pt idx="27">
                  <c:v>3740</c:v>
                </c:pt>
                <c:pt idx="28">
                  <c:v>3825</c:v>
                </c:pt>
                <c:pt idx="29">
                  <c:v>3910</c:v>
                </c:pt>
                <c:pt idx="30">
                  <c:v>3995</c:v>
                </c:pt>
              </c:numCache>
            </c:numRef>
          </c:yVal>
          <c:smooth val="0"/>
          <c:extLst>
            <c:ext xmlns:c16="http://schemas.microsoft.com/office/drawing/2014/chart" uri="{C3380CC4-5D6E-409C-BE32-E72D297353CC}">
              <c16:uniqueId val="{00000000-6F88-4F3B-BBE6-4A279078CBD5}"/>
            </c:ext>
          </c:extLst>
        </c:ser>
        <c:dLbls>
          <c:showLegendKey val="0"/>
          <c:showVal val="0"/>
          <c:showCatName val="0"/>
          <c:showSerName val="0"/>
          <c:showPercent val="0"/>
          <c:showBubbleSize val="0"/>
        </c:dLbls>
        <c:axId val="159347776"/>
        <c:axId val="159348736"/>
      </c:scatterChart>
      <c:valAx>
        <c:axId val="159347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48736"/>
        <c:crosses val="autoZero"/>
        <c:crossBetween val="midCat"/>
      </c:valAx>
      <c:valAx>
        <c:axId val="15934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47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Referral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Calculations!$I$48:$I$49</c:f>
              <c:strCache>
                <c:ptCount val="2"/>
                <c:pt idx="0">
                  <c:v>Referral</c:v>
                </c:pt>
                <c:pt idx="1">
                  <c:v>Sum of Returning Users</c:v>
                </c:pt>
              </c:strCache>
            </c:strRef>
          </c:tx>
          <c:spPr>
            <a:ln w="38100" cap="rnd">
              <a:noFill/>
              <a:round/>
            </a:ln>
            <a:effectLst/>
          </c:spPr>
          <c:marker>
            <c:symbol val="circle"/>
            <c:size val="5"/>
            <c:spPr>
              <a:solidFill>
                <a:schemeClr val="accent1"/>
              </a:solidFill>
              <a:ln w="9525">
                <a:solidFill>
                  <a:schemeClr val="accent1"/>
                </a:solidFill>
              </a:ln>
              <a:effectLst/>
            </c:spPr>
          </c:marker>
          <c:xVal>
            <c:numRef>
              <c:f>Calculations!$H$50:$H$80</c:f>
              <c:numCache>
                <c:formatCode>General</c:formatCode>
                <c:ptCount val="31"/>
                <c:pt idx="0">
                  <c:v>2000</c:v>
                </c:pt>
                <c:pt idx="1">
                  <c:v>2200</c:v>
                </c:pt>
                <c:pt idx="2">
                  <c:v>2300</c:v>
                </c:pt>
                <c:pt idx="3">
                  <c:v>2400</c:v>
                </c:pt>
                <c:pt idx="4">
                  <c:v>2570.7825127659935</c:v>
                </c:pt>
                <c:pt idx="5">
                  <c:v>2741.565025531987</c:v>
                </c:pt>
                <c:pt idx="6">
                  <c:v>2912.34753829798</c:v>
                </c:pt>
                <c:pt idx="7">
                  <c:v>3083.1300510639735</c:v>
                </c:pt>
                <c:pt idx="8">
                  <c:v>3253.9125638299665</c:v>
                </c:pt>
                <c:pt idx="9">
                  <c:v>3424.6950765959596</c:v>
                </c:pt>
                <c:pt idx="10">
                  <c:v>3595.4775893619526</c:v>
                </c:pt>
                <c:pt idx="11">
                  <c:v>3766.2601021279456</c:v>
                </c:pt>
                <c:pt idx="12">
                  <c:v>3937.0426148939387</c:v>
                </c:pt>
                <c:pt idx="13">
                  <c:v>4107.8251276599321</c:v>
                </c:pt>
                <c:pt idx="14">
                  <c:v>4278.6076404259247</c:v>
                </c:pt>
                <c:pt idx="15">
                  <c:v>4449.3901531919182</c:v>
                </c:pt>
                <c:pt idx="16">
                  <c:v>4620.1726659579108</c:v>
                </c:pt>
                <c:pt idx="17">
                  <c:v>4790.9551787239043</c:v>
                </c:pt>
                <c:pt idx="18">
                  <c:v>4961.7376914898969</c:v>
                </c:pt>
                <c:pt idx="19">
                  <c:v>5132.5202042558903</c:v>
                </c:pt>
                <c:pt idx="20">
                  <c:v>5303.3027170218829</c:v>
                </c:pt>
                <c:pt idx="21">
                  <c:v>5474.0852297878764</c:v>
                </c:pt>
                <c:pt idx="22">
                  <c:v>5644.867742553869</c:v>
                </c:pt>
                <c:pt idx="23">
                  <c:v>5815.6502553198625</c:v>
                </c:pt>
                <c:pt idx="24">
                  <c:v>5986.4327680858551</c:v>
                </c:pt>
                <c:pt idx="25">
                  <c:v>6157.2152808518485</c:v>
                </c:pt>
                <c:pt idx="26">
                  <c:v>6327.9977936178411</c:v>
                </c:pt>
                <c:pt idx="27">
                  <c:v>6498.7803063838346</c:v>
                </c:pt>
                <c:pt idx="28">
                  <c:v>6669.5628191498272</c:v>
                </c:pt>
                <c:pt idx="29">
                  <c:v>6840.3453319158207</c:v>
                </c:pt>
                <c:pt idx="30">
                  <c:v>7011.1278446818133</c:v>
                </c:pt>
              </c:numCache>
            </c:numRef>
          </c:xVal>
          <c:yVal>
            <c:numRef>
              <c:f>Calculations!$I$50:$I$80</c:f>
              <c:numCache>
                <c:formatCode>General</c:formatCode>
                <c:ptCount val="31"/>
                <c:pt idx="0">
                  <c:v>300</c:v>
                </c:pt>
                <c:pt idx="1">
                  <c:v>350</c:v>
                </c:pt>
                <c:pt idx="2">
                  <c:v>380</c:v>
                </c:pt>
                <c:pt idx="3">
                  <c:v>400</c:v>
                </c:pt>
                <c:pt idx="4">
                  <c:v>443</c:v>
                </c:pt>
                <c:pt idx="5">
                  <c:v>486</c:v>
                </c:pt>
                <c:pt idx="6">
                  <c:v>529</c:v>
                </c:pt>
                <c:pt idx="7">
                  <c:v>572</c:v>
                </c:pt>
                <c:pt idx="8">
                  <c:v>615</c:v>
                </c:pt>
                <c:pt idx="9">
                  <c:v>658</c:v>
                </c:pt>
                <c:pt idx="10">
                  <c:v>701</c:v>
                </c:pt>
                <c:pt idx="11">
                  <c:v>744</c:v>
                </c:pt>
                <c:pt idx="12">
                  <c:v>787</c:v>
                </c:pt>
                <c:pt idx="13">
                  <c:v>830</c:v>
                </c:pt>
                <c:pt idx="14">
                  <c:v>873</c:v>
                </c:pt>
                <c:pt idx="15">
                  <c:v>916</c:v>
                </c:pt>
                <c:pt idx="16">
                  <c:v>959</c:v>
                </c:pt>
                <c:pt idx="17">
                  <c:v>1002</c:v>
                </c:pt>
                <c:pt idx="18">
                  <c:v>1045</c:v>
                </c:pt>
                <c:pt idx="19">
                  <c:v>1088</c:v>
                </c:pt>
                <c:pt idx="20">
                  <c:v>1131</c:v>
                </c:pt>
                <c:pt idx="21">
                  <c:v>1174</c:v>
                </c:pt>
                <c:pt idx="22">
                  <c:v>1217</c:v>
                </c:pt>
                <c:pt idx="23">
                  <c:v>1260</c:v>
                </c:pt>
                <c:pt idx="24">
                  <c:v>1303</c:v>
                </c:pt>
                <c:pt idx="25">
                  <c:v>1346</c:v>
                </c:pt>
                <c:pt idx="26">
                  <c:v>1389</c:v>
                </c:pt>
                <c:pt idx="27">
                  <c:v>1432</c:v>
                </c:pt>
                <c:pt idx="28">
                  <c:v>1475</c:v>
                </c:pt>
                <c:pt idx="29">
                  <c:v>1518</c:v>
                </c:pt>
                <c:pt idx="30">
                  <c:v>1561</c:v>
                </c:pt>
              </c:numCache>
            </c:numRef>
          </c:yVal>
          <c:smooth val="0"/>
          <c:extLst>
            <c:ext xmlns:c16="http://schemas.microsoft.com/office/drawing/2014/chart" uri="{C3380CC4-5D6E-409C-BE32-E72D297353CC}">
              <c16:uniqueId val="{00000000-3C5C-4B18-8722-3CEAEE77E3EB}"/>
            </c:ext>
          </c:extLst>
        </c:ser>
        <c:dLbls>
          <c:showLegendKey val="0"/>
          <c:showVal val="0"/>
          <c:showCatName val="0"/>
          <c:showSerName val="0"/>
          <c:showPercent val="0"/>
          <c:showBubbleSize val="0"/>
        </c:dLbls>
        <c:axId val="159388096"/>
        <c:axId val="159388576"/>
      </c:scatterChart>
      <c:valAx>
        <c:axId val="159388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8576"/>
        <c:crosses val="autoZero"/>
        <c:crossBetween val="midCat"/>
      </c:valAx>
      <c:valAx>
        <c:axId val="159388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80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Calculations!$J$48</c:f>
              <c:strCache>
                <c:ptCount val="1"/>
                <c:pt idx="0">
                  <c:v>Social</c:v>
                </c:pt>
              </c:strCache>
            </c:strRef>
          </c:tx>
          <c:spPr>
            <a:ln w="38100" cap="rnd">
              <a:noFill/>
              <a:round/>
            </a:ln>
            <a:effectLst/>
          </c:spPr>
          <c:marker>
            <c:symbol val="circle"/>
            <c:size val="5"/>
            <c:spPr>
              <a:solidFill>
                <a:schemeClr val="accent1"/>
              </a:solidFill>
              <a:ln w="9525">
                <a:solidFill>
                  <a:schemeClr val="accent1"/>
                </a:solidFill>
              </a:ln>
              <a:effectLst/>
            </c:spPr>
          </c:marker>
          <c:xVal>
            <c:strRef>
              <c:f>Calculations!$I$49:$I$80</c:f>
              <c:strCache>
                <c:ptCount val="32"/>
                <c:pt idx="0">
                  <c:v>Sum of Returning Users</c:v>
                </c:pt>
                <c:pt idx="1">
                  <c:v>300</c:v>
                </c:pt>
                <c:pt idx="2">
                  <c:v>350</c:v>
                </c:pt>
                <c:pt idx="3">
                  <c:v>380</c:v>
                </c:pt>
                <c:pt idx="4">
                  <c:v>400</c:v>
                </c:pt>
                <c:pt idx="5">
                  <c:v>443</c:v>
                </c:pt>
                <c:pt idx="6">
                  <c:v>486</c:v>
                </c:pt>
                <c:pt idx="7">
                  <c:v>529</c:v>
                </c:pt>
                <c:pt idx="8">
                  <c:v>572</c:v>
                </c:pt>
                <c:pt idx="9">
                  <c:v>615</c:v>
                </c:pt>
                <c:pt idx="10">
                  <c:v>658</c:v>
                </c:pt>
                <c:pt idx="11">
                  <c:v>701</c:v>
                </c:pt>
                <c:pt idx="12">
                  <c:v>744</c:v>
                </c:pt>
                <c:pt idx="13">
                  <c:v>787</c:v>
                </c:pt>
                <c:pt idx="14">
                  <c:v>830</c:v>
                </c:pt>
                <c:pt idx="15">
                  <c:v>873</c:v>
                </c:pt>
                <c:pt idx="16">
                  <c:v>916</c:v>
                </c:pt>
                <c:pt idx="17">
                  <c:v>959</c:v>
                </c:pt>
                <c:pt idx="18">
                  <c:v>1002</c:v>
                </c:pt>
                <c:pt idx="19">
                  <c:v>1045</c:v>
                </c:pt>
                <c:pt idx="20">
                  <c:v>1088</c:v>
                </c:pt>
                <c:pt idx="21">
                  <c:v>1131</c:v>
                </c:pt>
                <c:pt idx="22">
                  <c:v>1174</c:v>
                </c:pt>
                <c:pt idx="23">
                  <c:v>1217</c:v>
                </c:pt>
                <c:pt idx="24">
                  <c:v>1260</c:v>
                </c:pt>
                <c:pt idx="25">
                  <c:v>1303</c:v>
                </c:pt>
                <c:pt idx="26">
                  <c:v>1346</c:v>
                </c:pt>
                <c:pt idx="27">
                  <c:v>1389</c:v>
                </c:pt>
                <c:pt idx="28">
                  <c:v>1432</c:v>
                </c:pt>
                <c:pt idx="29">
                  <c:v>1475</c:v>
                </c:pt>
                <c:pt idx="30">
                  <c:v>1518</c:v>
                </c:pt>
                <c:pt idx="31">
                  <c:v>1561</c:v>
                </c:pt>
              </c:strCache>
            </c:strRef>
          </c:xVal>
          <c:yVal>
            <c:numRef>
              <c:f>Calculations!$J$49:$J$80</c:f>
              <c:numCache>
                <c:formatCode>General</c:formatCode>
                <c:ptCount val="32"/>
                <c:pt idx="0">
                  <c:v>0</c:v>
                </c:pt>
                <c:pt idx="1">
                  <c:v>2500</c:v>
                </c:pt>
                <c:pt idx="2">
                  <c:v>2800</c:v>
                </c:pt>
                <c:pt idx="3">
                  <c:v>2700</c:v>
                </c:pt>
                <c:pt idx="4">
                  <c:v>2900</c:v>
                </c:pt>
                <c:pt idx="5">
                  <c:v>3070.7825127659935</c:v>
                </c:pt>
                <c:pt idx="6">
                  <c:v>3241.565025531987</c:v>
                </c:pt>
                <c:pt idx="7">
                  <c:v>3412.34753829798</c:v>
                </c:pt>
                <c:pt idx="8">
                  <c:v>3583.130051063973</c:v>
                </c:pt>
                <c:pt idx="9">
                  <c:v>3753.9125638299661</c:v>
                </c:pt>
                <c:pt idx="10">
                  <c:v>3924.6950765959591</c:v>
                </c:pt>
                <c:pt idx="11">
                  <c:v>4095.4775893619521</c:v>
                </c:pt>
                <c:pt idx="12">
                  <c:v>4266.2601021279452</c:v>
                </c:pt>
                <c:pt idx="13">
                  <c:v>4437.0426148939378</c:v>
                </c:pt>
                <c:pt idx="14">
                  <c:v>4607.8251276599312</c:v>
                </c:pt>
                <c:pt idx="15">
                  <c:v>4778.6076404259238</c:v>
                </c:pt>
                <c:pt idx="16">
                  <c:v>4949.3901531919173</c:v>
                </c:pt>
                <c:pt idx="17">
                  <c:v>5120.1726659579099</c:v>
                </c:pt>
                <c:pt idx="18">
                  <c:v>5290.9551787239034</c:v>
                </c:pt>
                <c:pt idx="19">
                  <c:v>5461.737691489896</c:v>
                </c:pt>
                <c:pt idx="20">
                  <c:v>5632.5202042558894</c:v>
                </c:pt>
                <c:pt idx="21">
                  <c:v>5803.302717021882</c:v>
                </c:pt>
                <c:pt idx="22">
                  <c:v>5974.0852297878755</c:v>
                </c:pt>
                <c:pt idx="23">
                  <c:v>6144.8677425538681</c:v>
                </c:pt>
                <c:pt idx="24">
                  <c:v>6315.6502553198616</c:v>
                </c:pt>
                <c:pt idx="25">
                  <c:v>6486.4327680858551</c:v>
                </c:pt>
                <c:pt idx="26">
                  <c:v>6657.2152808518485</c:v>
                </c:pt>
                <c:pt idx="27">
                  <c:v>6827.9977936178411</c:v>
                </c:pt>
                <c:pt idx="28">
                  <c:v>6998.7803063838346</c:v>
                </c:pt>
                <c:pt idx="29">
                  <c:v>7169.5628191498272</c:v>
                </c:pt>
                <c:pt idx="30">
                  <c:v>7340.3453319158207</c:v>
                </c:pt>
                <c:pt idx="31">
                  <c:v>7511.1278446818133</c:v>
                </c:pt>
              </c:numCache>
            </c:numRef>
          </c:yVal>
          <c:smooth val="0"/>
          <c:extLst>
            <c:ext xmlns:c16="http://schemas.microsoft.com/office/drawing/2014/chart" uri="{C3380CC4-5D6E-409C-BE32-E72D297353CC}">
              <c16:uniqueId val="{00000000-5254-4534-A321-B9358E8B12B0}"/>
            </c:ext>
          </c:extLst>
        </c:ser>
        <c:dLbls>
          <c:showLegendKey val="0"/>
          <c:showVal val="0"/>
          <c:showCatName val="0"/>
          <c:showSerName val="0"/>
          <c:showPercent val="0"/>
          <c:showBubbleSize val="0"/>
        </c:dLbls>
        <c:axId val="159380416"/>
        <c:axId val="159380896"/>
      </c:scatterChart>
      <c:valAx>
        <c:axId val="15938041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0896"/>
        <c:crosses val="autoZero"/>
        <c:crossBetween val="midCat"/>
      </c:valAx>
      <c:valAx>
        <c:axId val="15938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0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Set.xlsx]Calculations!PivotTable9</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6000" tIns="36000" rIns="72000" bIns="21600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Calculations!$B$121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2C-4042-A519-A482A89DE1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ABC-4CC1-A9EB-2A4DB65D51E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2C-4042-A519-A482A89DE1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72C-4042-A519-A482A89DE1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72C-4042-A519-A482A89DE1D0}"/>
              </c:ext>
            </c:extLst>
          </c:dPt>
          <c:dLbls>
            <c:spPr>
              <a:solidFill>
                <a:sysClr val="window" lastClr="FFFFFF"/>
              </a:solidFill>
              <a:ln>
                <a:noFill/>
              </a:ln>
              <a:effectLst/>
            </c:spPr>
            <c:txPr>
              <a:bodyPr rot="0" spcFirstLastPara="1" vertOverflow="clip" horzOverflow="clip" vert="horz" wrap="square" lIns="36000" tIns="36000" rIns="72000" bIns="21600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Calculations!$A$122:$A$127</c:f>
              <c:strCache>
                <c:ptCount val="5"/>
                <c:pt idx="0">
                  <c:v>Direct</c:v>
                </c:pt>
                <c:pt idx="1">
                  <c:v>Organic</c:v>
                </c:pt>
                <c:pt idx="2">
                  <c:v>Paid Search</c:v>
                </c:pt>
                <c:pt idx="3">
                  <c:v>Referral</c:v>
                </c:pt>
                <c:pt idx="4">
                  <c:v>Social</c:v>
                </c:pt>
              </c:strCache>
            </c:strRef>
          </c:cat>
          <c:val>
            <c:numRef>
              <c:f>Calculations!$B$122:$B$127</c:f>
              <c:numCache>
                <c:formatCode>0.00%</c:formatCode>
                <c:ptCount val="5"/>
                <c:pt idx="0">
                  <c:v>0.17315671879987232</c:v>
                </c:pt>
                <c:pt idx="1">
                  <c:v>0.33210979891477815</c:v>
                </c:pt>
                <c:pt idx="2">
                  <c:v>0.22263006702840726</c:v>
                </c:pt>
                <c:pt idx="3">
                  <c:v>0.12368337057133738</c:v>
                </c:pt>
                <c:pt idx="4">
                  <c:v>0.14842004468560485</c:v>
                </c:pt>
              </c:numCache>
            </c:numRef>
          </c:val>
          <c:extLst>
            <c:ext xmlns:c16="http://schemas.microsoft.com/office/drawing/2014/chart" uri="{C3380CC4-5D6E-409C-BE32-E72D297353CC}">
              <c16:uniqueId val="{00000000-FABC-4CC1-A9EB-2A4DB65D51E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Set.xlsx]Calculations!PivotTable15</c:name>
    <c:fmtId val="2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Calculations!$E$131</c:f>
              <c:strCache>
                <c:ptCount val="1"/>
                <c:pt idx="0">
                  <c:v>Total Revenue</c:v>
                </c:pt>
              </c:strCache>
            </c:strRef>
          </c:tx>
          <c:spPr>
            <a:ln w="28575" cap="rnd">
              <a:solidFill>
                <a:schemeClr val="accent1"/>
              </a:solidFill>
              <a:round/>
            </a:ln>
            <a:effectLst/>
          </c:spPr>
          <c:marker>
            <c:symbol val="none"/>
          </c:marker>
          <c:cat>
            <c:strRef>
              <c:f>Calculations!$D$132:$D$163</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Calculations!$E$132:$E$163</c:f>
              <c:numCache>
                <c:formatCode>General</c:formatCode>
                <c:ptCount val="31"/>
                <c:pt idx="0">
                  <c:v>17000</c:v>
                </c:pt>
                <c:pt idx="1">
                  <c:v>18200</c:v>
                </c:pt>
                <c:pt idx="2">
                  <c:v>18600</c:v>
                </c:pt>
                <c:pt idx="3">
                  <c:v>19400</c:v>
                </c:pt>
                <c:pt idx="4">
                  <c:v>20423.955205172686</c:v>
                </c:pt>
                <c:pt idx="5">
                  <c:v>21447.910410345379</c:v>
                </c:pt>
                <c:pt idx="6">
                  <c:v>22471.865615518072</c:v>
                </c:pt>
                <c:pt idx="7">
                  <c:v>23495.820820690758</c:v>
                </c:pt>
                <c:pt idx="8">
                  <c:v>24519.776025863448</c:v>
                </c:pt>
                <c:pt idx="9">
                  <c:v>25543.731231036138</c:v>
                </c:pt>
                <c:pt idx="10">
                  <c:v>26567.686436208827</c:v>
                </c:pt>
                <c:pt idx="11">
                  <c:v>27591.641641381513</c:v>
                </c:pt>
                <c:pt idx="12">
                  <c:v>28615.596846554203</c:v>
                </c:pt>
                <c:pt idx="13">
                  <c:v>29639.552051726896</c:v>
                </c:pt>
                <c:pt idx="14">
                  <c:v>30663.507256899589</c:v>
                </c:pt>
                <c:pt idx="15">
                  <c:v>31687.462462072275</c:v>
                </c:pt>
                <c:pt idx="16">
                  <c:v>32711.417667244968</c:v>
                </c:pt>
                <c:pt idx="17">
                  <c:v>33735.372872417654</c:v>
                </c:pt>
                <c:pt idx="18">
                  <c:v>34759.32807759034</c:v>
                </c:pt>
                <c:pt idx="19">
                  <c:v>35783.283282763034</c:v>
                </c:pt>
                <c:pt idx="20">
                  <c:v>36807.238487935734</c:v>
                </c:pt>
                <c:pt idx="21">
                  <c:v>37831.19369310842</c:v>
                </c:pt>
                <c:pt idx="22">
                  <c:v>38855.148898281113</c:v>
                </c:pt>
                <c:pt idx="23">
                  <c:v>39879.104103453799</c:v>
                </c:pt>
                <c:pt idx="24">
                  <c:v>40903.059308626493</c:v>
                </c:pt>
                <c:pt idx="25">
                  <c:v>41927.014513799186</c:v>
                </c:pt>
                <c:pt idx="26">
                  <c:v>42950.969718971864</c:v>
                </c:pt>
                <c:pt idx="27">
                  <c:v>43974.924924144565</c:v>
                </c:pt>
                <c:pt idx="28">
                  <c:v>44998.880129317251</c:v>
                </c:pt>
                <c:pt idx="29">
                  <c:v>46022.835334489944</c:v>
                </c:pt>
                <c:pt idx="30">
                  <c:v>47046.790539662623</c:v>
                </c:pt>
              </c:numCache>
            </c:numRef>
          </c:val>
          <c:smooth val="0"/>
          <c:extLst>
            <c:ext xmlns:c16="http://schemas.microsoft.com/office/drawing/2014/chart" uri="{C3380CC4-5D6E-409C-BE32-E72D297353CC}">
              <c16:uniqueId val="{00000000-4E93-478D-A51F-5AB4DD170870}"/>
            </c:ext>
          </c:extLst>
        </c:ser>
        <c:ser>
          <c:idx val="1"/>
          <c:order val="1"/>
          <c:tx>
            <c:strRef>
              <c:f>Calculations!$F$131</c:f>
              <c:strCache>
                <c:ptCount val="1"/>
                <c:pt idx="0">
                  <c:v>Total Sessions</c:v>
                </c:pt>
              </c:strCache>
            </c:strRef>
          </c:tx>
          <c:spPr>
            <a:ln w="28575" cap="rnd">
              <a:solidFill>
                <a:schemeClr val="accent2"/>
              </a:solidFill>
              <a:round/>
            </a:ln>
            <a:effectLst/>
          </c:spPr>
          <c:marker>
            <c:symbol val="none"/>
          </c:marker>
          <c:cat>
            <c:strRef>
              <c:f>Calculations!$D$132:$D$163</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Calculations!$F$132:$F$163</c:f>
              <c:numCache>
                <c:formatCode>General</c:formatCode>
                <c:ptCount val="31"/>
                <c:pt idx="0">
                  <c:v>12500</c:v>
                </c:pt>
                <c:pt idx="1">
                  <c:v>13100</c:v>
                </c:pt>
                <c:pt idx="2">
                  <c:v>13600</c:v>
                </c:pt>
                <c:pt idx="3">
                  <c:v>14100</c:v>
                </c:pt>
                <c:pt idx="4">
                  <c:v>14600</c:v>
                </c:pt>
                <c:pt idx="5">
                  <c:v>15100</c:v>
                </c:pt>
                <c:pt idx="6">
                  <c:v>15600</c:v>
                </c:pt>
                <c:pt idx="7">
                  <c:v>16100</c:v>
                </c:pt>
                <c:pt idx="8">
                  <c:v>16600</c:v>
                </c:pt>
                <c:pt idx="9">
                  <c:v>17100</c:v>
                </c:pt>
                <c:pt idx="10">
                  <c:v>17700</c:v>
                </c:pt>
                <c:pt idx="11">
                  <c:v>18200</c:v>
                </c:pt>
                <c:pt idx="12">
                  <c:v>18700</c:v>
                </c:pt>
                <c:pt idx="13">
                  <c:v>19200</c:v>
                </c:pt>
                <c:pt idx="14">
                  <c:v>19700</c:v>
                </c:pt>
                <c:pt idx="15">
                  <c:v>20200</c:v>
                </c:pt>
                <c:pt idx="16">
                  <c:v>20700</c:v>
                </c:pt>
                <c:pt idx="17">
                  <c:v>21200</c:v>
                </c:pt>
                <c:pt idx="18">
                  <c:v>21700</c:v>
                </c:pt>
                <c:pt idx="19">
                  <c:v>22300</c:v>
                </c:pt>
                <c:pt idx="20">
                  <c:v>22800</c:v>
                </c:pt>
                <c:pt idx="21">
                  <c:v>23300</c:v>
                </c:pt>
                <c:pt idx="22">
                  <c:v>23800</c:v>
                </c:pt>
                <c:pt idx="23">
                  <c:v>24300</c:v>
                </c:pt>
                <c:pt idx="24">
                  <c:v>24800</c:v>
                </c:pt>
                <c:pt idx="25">
                  <c:v>25300</c:v>
                </c:pt>
                <c:pt idx="26">
                  <c:v>25800</c:v>
                </c:pt>
                <c:pt idx="27">
                  <c:v>26300</c:v>
                </c:pt>
                <c:pt idx="28">
                  <c:v>26900</c:v>
                </c:pt>
                <c:pt idx="29">
                  <c:v>27400</c:v>
                </c:pt>
                <c:pt idx="30">
                  <c:v>27900</c:v>
                </c:pt>
              </c:numCache>
            </c:numRef>
          </c:val>
          <c:smooth val="0"/>
          <c:extLst>
            <c:ext xmlns:c16="http://schemas.microsoft.com/office/drawing/2014/chart" uri="{C3380CC4-5D6E-409C-BE32-E72D297353CC}">
              <c16:uniqueId val="{00000001-4E93-478D-A51F-5AB4DD170870}"/>
            </c:ext>
          </c:extLst>
        </c:ser>
        <c:dLbls>
          <c:showLegendKey val="0"/>
          <c:showVal val="0"/>
          <c:showCatName val="0"/>
          <c:showSerName val="0"/>
          <c:showPercent val="0"/>
          <c:showBubbleSize val="0"/>
        </c:dLbls>
        <c:smooth val="0"/>
        <c:axId val="159382816"/>
        <c:axId val="159384736"/>
      </c:lineChart>
      <c:catAx>
        <c:axId val="15938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4736"/>
        <c:crosses val="autoZero"/>
        <c:auto val="1"/>
        <c:lblAlgn val="ctr"/>
        <c:lblOffset val="100"/>
        <c:noMultiLvlLbl val="0"/>
      </c:catAx>
      <c:valAx>
        <c:axId val="159384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38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Set.xlsx]Calculations!PivotTable16</c:name>
    <c:fmtId val="1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Calculations!$I$131</c:f>
              <c:strCache>
                <c:ptCount val="1"/>
                <c:pt idx="0">
                  <c:v>Total Returning Users</c:v>
                </c:pt>
              </c:strCache>
            </c:strRef>
          </c:tx>
          <c:spPr>
            <a:solidFill>
              <a:schemeClr val="accent1"/>
            </a:solidFill>
            <a:ln>
              <a:noFill/>
            </a:ln>
            <a:effectLst/>
          </c:spPr>
          <c:invertIfNegative val="0"/>
          <c:cat>
            <c:strRef>
              <c:f>Calculations!$H$132:$H$137</c:f>
              <c:strCache>
                <c:ptCount val="5"/>
                <c:pt idx="0">
                  <c:v>Direct</c:v>
                </c:pt>
                <c:pt idx="1">
                  <c:v>Organic</c:v>
                </c:pt>
                <c:pt idx="2">
                  <c:v>Paid Search</c:v>
                </c:pt>
                <c:pt idx="3">
                  <c:v>Referral</c:v>
                </c:pt>
                <c:pt idx="4">
                  <c:v>Social</c:v>
                </c:pt>
              </c:strCache>
            </c:strRef>
          </c:cat>
          <c:val>
            <c:numRef>
              <c:f>Calculations!$I$132:$I$137</c:f>
              <c:numCache>
                <c:formatCode>General</c:formatCode>
                <c:ptCount val="5"/>
                <c:pt idx="0">
                  <c:v>53720</c:v>
                </c:pt>
                <c:pt idx="1">
                  <c:v>119462</c:v>
                </c:pt>
                <c:pt idx="2">
                  <c:v>84480</c:v>
                </c:pt>
                <c:pt idx="3">
                  <c:v>28484</c:v>
                </c:pt>
                <c:pt idx="4">
                  <c:v>47520</c:v>
                </c:pt>
              </c:numCache>
            </c:numRef>
          </c:val>
          <c:extLst>
            <c:ext xmlns:c16="http://schemas.microsoft.com/office/drawing/2014/chart" uri="{C3380CC4-5D6E-409C-BE32-E72D297353CC}">
              <c16:uniqueId val="{00000000-4AC0-4B3C-ABE6-F5F168743DBA}"/>
            </c:ext>
          </c:extLst>
        </c:ser>
        <c:ser>
          <c:idx val="1"/>
          <c:order val="1"/>
          <c:tx>
            <c:strRef>
              <c:f>Calculations!$J$131</c:f>
              <c:strCache>
                <c:ptCount val="1"/>
                <c:pt idx="0">
                  <c:v>Total New Users</c:v>
                </c:pt>
              </c:strCache>
            </c:strRef>
          </c:tx>
          <c:spPr>
            <a:solidFill>
              <a:schemeClr val="accent2"/>
            </a:solidFill>
            <a:ln>
              <a:noFill/>
            </a:ln>
            <a:effectLst/>
          </c:spPr>
          <c:invertIfNegative val="0"/>
          <c:cat>
            <c:strRef>
              <c:f>Calculations!$H$132:$H$137</c:f>
              <c:strCache>
                <c:ptCount val="5"/>
                <c:pt idx="0">
                  <c:v>Direct</c:v>
                </c:pt>
                <c:pt idx="1">
                  <c:v>Organic</c:v>
                </c:pt>
                <c:pt idx="2">
                  <c:v>Paid Search</c:v>
                </c:pt>
                <c:pt idx="3">
                  <c:v>Referral</c:v>
                </c:pt>
                <c:pt idx="4">
                  <c:v>Social</c:v>
                </c:pt>
              </c:strCache>
            </c:strRef>
          </c:cat>
          <c:val>
            <c:numRef>
              <c:f>Calculations!$J$132:$J$137</c:f>
              <c:numCache>
                <c:formatCode>General</c:formatCode>
                <c:ptCount val="5"/>
                <c:pt idx="0">
                  <c:v>77500</c:v>
                </c:pt>
                <c:pt idx="1">
                  <c:v>139500</c:v>
                </c:pt>
                <c:pt idx="2">
                  <c:v>108500</c:v>
                </c:pt>
                <c:pt idx="3">
                  <c:v>38750</c:v>
                </c:pt>
                <c:pt idx="4">
                  <c:v>44950</c:v>
                </c:pt>
              </c:numCache>
            </c:numRef>
          </c:val>
          <c:extLst>
            <c:ext xmlns:c16="http://schemas.microsoft.com/office/drawing/2014/chart" uri="{C3380CC4-5D6E-409C-BE32-E72D297353CC}">
              <c16:uniqueId val="{00000001-4AC0-4B3C-ABE6-F5F168743DBA}"/>
            </c:ext>
          </c:extLst>
        </c:ser>
        <c:dLbls>
          <c:showLegendKey val="0"/>
          <c:showVal val="0"/>
          <c:showCatName val="0"/>
          <c:showSerName val="0"/>
          <c:showPercent val="0"/>
          <c:showBubbleSize val="0"/>
        </c:dLbls>
        <c:gapWidth val="219"/>
        <c:overlap val="-27"/>
        <c:axId val="16089232"/>
        <c:axId val="16118992"/>
      </c:barChart>
      <c:catAx>
        <c:axId val="1608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8992"/>
        <c:crosses val="autoZero"/>
        <c:auto val="1"/>
        <c:lblAlgn val="ctr"/>
        <c:lblOffset val="100"/>
        <c:noMultiLvlLbl val="0"/>
      </c:catAx>
      <c:valAx>
        <c:axId val="16118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9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Set.xlsx]Calculations!PivotTable17</c:name>
    <c:fmtId val="18"/>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Calculations!$M$134</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trendline>
            <c:spPr>
              <a:ln w="19050" cap="rnd">
                <a:solidFill>
                  <a:srgbClr val="C00000"/>
                </a:solidFill>
                <a:prstDash val="sysDot"/>
              </a:ln>
              <a:effectLst/>
            </c:spPr>
            <c:trendlineType val="exp"/>
            <c:dispRSqr val="0"/>
            <c:dispEq val="0"/>
          </c:trendline>
          <c:cat>
            <c:strRef>
              <c:f>Calculations!$L$135:$L$166</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Calculations!$M$135:$M$166</c:f>
              <c:numCache>
                <c:formatCode>General</c:formatCode>
                <c:ptCount val="31"/>
                <c:pt idx="0">
                  <c:v>17000</c:v>
                </c:pt>
                <c:pt idx="1">
                  <c:v>18200</c:v>
                </c:pt>
                <c:pt idx="2">
                  <c:v>18600</c:v>
                </c:pt>
                <c:pt idx="3">
                  <c:v>19400</c:v>
                </c:pt>
                <c:pt idx="4">
                  <c:v>20423.955205172686</c:v>
                </c:pt>
                <c:pt idx="5">
                  <c:v>21447.910410345379</c:v>
                </c:pt>
                <c:pt idx="6">
                  <c:v>22471.865615518072</c:v>
                </c:pt>
                <c:pt idx="7">
                  <c:v>23495.820820690758</c:v>
                </c:pt>
                <c:pt idx="8">
                  <c:v>24519.776025863448</c:v>
                </c:pt>
                <c:pt idx="9">
                  <c:v>25543.731231036138</c:v>
                </c:pt>
                <c:pt idx="10">
                  <c:v>26567.686436208827</c:v>
                </c:pt>
                <c:pt idx="11">
                  <c:v>27591.641641381513</c:v>
                </c:pt>
                <c:pt idx="12">
                  <c:v>28615.596846554203</c:v>
                </c:pt>
                <c:pt idx="13">
                  <c:v>29639.552051726896</c:v>
                </c:pt>
                <c:pt idx="14">
                  <c:v>30663.507256899589</c:v>
                </c:pt>
                <c:pt idx="15">
                  <c:v>31687.462462072275</c:v>
                </c:pt>
                <c:pt idx="16">
                  <c:v>32711.417667244968</c:v>
                </c:pt>
                <c:pt idx="17">
                  <c:v>33735.372872417654</c:v>
                </c:pt>
                <c:pt idx="18">
                  <c:v>34759.32807759034</c:v>
                </c:pt>
                <c:pt idx="19">
                  <c:v>35783.283282763034</c:v>
                </c:pt>
                <c:pt idx="20">
                  <c:v>36807.238487935734</c:v>
                </c:pt>
                <c:pt idx="21">
                  <c:v>37831.19369310842</c:v>
                </c:pt>
                <c:pt idx="22">
                  <c:v>38855.148898281113</c:v>
                </c:pt>
                <c:pt idx="23">
                  <c:v>39879.104103453799</c:v>
                </c:pt>
                <c:pt idx="24">
                  <c:v>40903.059308626493</c:v>
                </c:pt>
                <c:pt idx="25">
                  <c:v>41927.014513799186</c:v>
                </c:pt>
                <c:pt idx="26">
                  <c:v>42950.969718971864</c:v>
                </c:pt>
                <c:pt idx="27">
                  <c:v>43974.924924144565</c:v>
                </c:pt>
                <c:pt idx="28">
                  <c:v>44998.880129317251</c:v>
                </c:pt>
                <c:pt idx="29">
                  <c:v>46022.835334489944</c:v>
                </c:pt>
                <c:pt idx="30">
                  <c:v>47046.790539662623</c:v>
                </c:pt>
              </c:numCache>
            </c:numRef>
          </c:val>
          <c:smooth val="0"/>
          <c:extLst>
            <c:ext xmlns:c16="http://schemas.microsoft.com/office/drawing/2014/chart" uri="{C3380CC4-5D6E-409C-BE32-E72D297353CC}">
              <c16:uniqueId val="{00000000-49C2-4667-8CD2-046B85210B09}"/>
            </c:ext>
          </c:extLst>
        </c:ser>
        <c:dLbls>
          <c:showLegendKey val="0"/>
          <c:showVal val="0"/>
          <c:showCatName val="0"/>
          <c:showSerName val="0"/>
          <c:showPercent val="0"/>
          <c:showBubbleSize val="0"/>
        </c:dLbls>
        <c:smooth val="0"/>
        <c:axId val="1690358944"/>
        <c:axId val="1690359424"/>
      </c:lineChart>
      <c:catAx>
        <c:axId val="169035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9424"/>
        <c:crosses val="autoZero"/>
        <c:auto val="1"/>
        <c:lblAlgn val="ctr"/>
        <c:lblOffset val="100"/>
        <c:noMultiLvlLbl val="0"/>
      </c:catAx>
      <c:valAx>
        <c:axId val="169035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8944"/>
        <c:crosses val="autoZero"/>
        <c:crossBetween val="between"/>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Set.xlsx]Calculations!PivotTable19</c:name>
    <c:fmtId val="3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Calculations!$V$135</c:f>
              <c:strCache>
                <c:ptCount val="1"/>
                <c:pt idx="0">
                  <c:v>Total</c:v>
                </c:pt>
              </c:strCache>
            </c:strRef>
          </c:tx>
          <c:spPr>
            <a:ln w="28575" cap="rnd">
              <a:solidFill>
                <a:schemeClr val="accent1"/>
              </a:solidFill>
              <a:round/>
            </a:ln>
            <a:effectLst/>
          </c:spPr>
          <c:marker>
            <c:symbol val="none"/>
          </c:marker>
          <c:trendline>
            <c:spPr>
              <a:ln w="19050" cap="rnd">
                <a:solidFill>
                  <a:srgbClr val="C00000"/>
                </a:solidFill>
                <a:prstDash val="sysDot"/>
              </a:ln>
              <a:effectLst/>
            </c:spPr>
            <c:trendlineType val="linear"/>
            <c:dispRSqr val="0"/>
            <c:dispEq val="0"/>
          </c:trendline>
          <c:cat>
            <c:strRef>
              <c:f>Calculations!$U$136:$U$167</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Calculations!$V$136:$V$167</c:f>
              <c:numCache>
                <c:formatCode>0%</c:formatCode>
                <c:ptCount val="31"/>
                <c:pt idx="0">
                  <c:v>0.45</c:v>
                </c:pt>
                <c:pt idx="1">
                  <c:v>0.46200000000000002</c:v>
                </c:pt>
                <c:pt idx="2">
                  <c:v>0.44800000000000006</c:v>
                </c:pt>
                <c:pt idx="3">
                  <c:v>0.43</c:v>
                </c:pt>
                <c:pt idx="4">
                  <c:v>0.44532494894666697</c:v>
                </c:pt>
                <c:pt idx="5">
                  <c:v>0.46064989789333388</c:v>
                </c:pt>
                <c:pt idx="6">
                  <c:v>0.47597484684000085</c:v>
                </c:pt>
                <c:pt idx="7">
                  <c:v>0.49129979578666783</c:v>
                </c:pt>
                <c:pt idx="8">
                  <c:v>0.50662474473333474</c:v>
                </c:pt>
                <c:pt idx="9">
                  <c:v>0.52194969368000177</c:v>
                </c:pt>
                <c:pt idx="10">
                  <c:v>0.53727464262666869</c:v>
                </c:pt>
                <c:pt idx="11">
                  <c:v>0.55259959157333571</c:v>
                </c:pt>
                <c:pt idx="12">
                  <c:v>0.56792454052000263</c:v>
                </c:pt>
                <c:pt idx="13">
                  <c:v>0.58324948946666955</c:v>
                </c:pt>
                <c:pt idx="14">
                  <c:v>0.59857443841333657</c:v>
                </c:pt>
                <c:pt idx="15">
                  <c:v>0.61389938736000349</c:v>
                </c:pt>
                <c:pt idx="16">
                  <c:v>0.62922433630667052</c:v>
                </c:pt>
                <c:pt idx="17">
                  <c:v>0.64454928525333743</c:v>
                </c:pt>
                <c:pt idx="18">
                  <c:v>0.65987423420000435</c:v>
                </c:pt>
                <c:pt idx="19">
                  <c:v>0.67519918314667138</c:v>
                </c:pt>
                <c:pt idx="20">
                  <c:v>0.69052413209333829</c:v>
                </c:pt>
                <c:pt idx="21">
                  <c:v>0.70584908104000532</c:v>
                </c:pt>
                <c:pt idx="22">
                  <c:v>0.72117402998667224</c:v>
                </c:pt>
                <c:pt idx="23">
                  <c:v>0.73649897893333915</c:v>
                </c:pt>
                <c:pt idx="24">
                  <c:v>0.75182392788000618</c:v>
                </c:pt>
                <c:pt idx="25">
                  <c:v>0.7671488768266731</c:v>
                </c:pt>
                <c:pt idx="26">
                  <c:v>0.78247382577334013</c:v>
                </c:pt>
                <c:pt idx="27">
                  <c:v>0.79779877472000704</c:v>
                </c:pt>
                <c:pt idx="28">
                  <c:v>0.81312372366667396</c:v>
                </c:pt>
                <c:pt idx="29">
                  <c:v>0.82844867261334088</c:v>
                </c:pt>
                <c:pt idx="30">
                  <c:v>0.8437736215600079</c:v>
                </c:pt>
              </c:numCache>
            </c:numRef>
          </c:val>
          <c:smooth val="0"/>
          <c:extLst>
            <c:ext xmlns:c16="http://schemas.microsoft.com/office/drawing/2014/chart" uri="{C3380CC4-5D6E-409C-BE32-E72D297353CC}">
              <c16:uniqueId val="{00000001-ED76-4232-8D6F-745F0E6DC415}"/>
            </c:ext>
          </c:extLst>
        </c:ser>
        <c:dLbls>
          <c:showLegendKey val="0"/>
          <c:showVal val="0"/>
          <c:showCatName val="0"/>
          <c:showSerName val="0"/>
          <c:showPercent val="0"/>
          <c:showBubbleSize val="0"/>
        </c:dLbls>
        <c:smooth val="0"/>
        <c:axId val="122795344"/>
        <c:axId val="122795824"/>
      </c:lineChart>
      <c:catAx>
        <c:axId val="1227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95824"/>
        <c:crosses val="autoZero"/>
        <c:auto val="1"/>
        <c:lblAlgn val="ctr"/>
        <c:lblOffset val="100"/>
        <c:noMultiLvlLbl val="0"/>
      </c:catAx>
      <c:valAx>
        <c:axId val="1227958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9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Set.xlsx]Calculations!PivotTable20</c:name>
    <c:fmtId val="4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Calculations!$Y$135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Calculations!$X$136:$X$167</c:f>
              <c:strCache>
                <c:ptCount val="31"/>
                <c:pt idx="0">
                  <c:v>01-01-2024</c:v>
                </c:pt>
                <c:pt idx="1">
                  <c:v>02-01-2024</c:v>
                </c:pt>
                <c:pt idx="2">
                  <c:v>03-01-2024</c:v>
                </c:pt>
                <c:pt idx="3">
                  <c:v>04-01-2024</c:v>
                </c:pt>
                <c:pt idx="4">
                  <c:v>05-01-2024</c:v>
                </c:pt>
                <c:pt idx="5">
                  <c:v>06-01-2024</c:v>
                </c:pt>
                <c:pt idx="6">
                  <c:v>07-01-2024</c:v>
                </c:pt>
                <c:pt idx="7">
                  <c:v>08-01-2024</c:v>
                </c:pt>
                <c:pt idx="8">
                  <c:v>09-01-2024</c:v>
                </c:pt>
                <c:pt idx="9">
                  <c:v>10-01-2024</c:v>
                </c:pt>
                <c:pt idx="10">
                  <c:v>11-01-2024</c:v>
                </c:pt>
                <c:pt idx="11">
                  <c:v>12-01-2024</c:v>
                </c:pt>
                <c:pt idx="12">
                  <c:v>13-01-2024</c:v>
                </c:pt>
                <c:pt idx="13">
                  <c:v>14-01-2024</c:v>
                </c:pt>
                <c:pt idx="14">
                  <c:v>15-01-2024</c:v>
                </c:pt>
                <c:pt idx="15">
                  <c:v>16-01-2024</c:v>
                </c:pt>
                <c:pt idx="16">
                  <c:v>17-01-2024</c:v>
                </c:pt>
                <c:pt idx="17">
                  <c:v>18-01-2024</c:v>
                </c:pt>
                <c:pt idx="18">
                  <c:v>19-01-2024</c:v>
                </c:pt>
                <c:pt idx="19">
                  <c:v>20-01-2024</c:v>
                </c:pt>
                <c:pt idx="20">
                  <c:v>21-01-2024</c:v>
                </c:pt>
                <c:pt idx="21">
                  <c:v>22-01-2024</c:v>
                </c:pt>
                <c:pt idx="22">
                  <c:v>23-01-2024</c:v>
                </c:pt>
                <c:pt idx="23">
                  <c:v>24-01-2024</c:v>
                </c:pt>
                <c:pt idx="24">
                  <c:v>25-01-2024</c:v>
                </c:pt>
                <c:pt idx="25">
                  <c:v>26-01-2024</c:v>
                </c:pt>
                <c:pt idx="26">
                  <c:v>27-01-2024</c:v>
                </c:pt>
                <c:pt idx="27">
                  <c:v>28-01-2024</c:v>
                </c:pt>
                <c:pt idx="28">
                  <c:v>29-01-2024</c:v>
                </c:pt>
                <c:pt idx="29">
                  <c:v>30-01-2024</c:v>
                </c:pt>
                <c:pt idx="30">
                  <c:v>31-01-2024</c:v>
                </c:pt>
              </c:strCache>
            </c:strRef>
          </c:cat>
          <c:val>
            <c:numRef>
              <c:f>Calculations!$Y$136:$Y$167</c:f>
              <c:numCache>
                <c:formatCode>General</c:formatCode>
                <c:ptCount val="31"/>
                <c:pt idx="0">
                  <c:v>172</c:v>
                </c:pt>
                <c:pt idx="1">
                  <c:v>178</c:v>
                </c:pt>
                <c:pt idx="2">
                  <c:v>183</c:v>
                </c:pt>
                <c:pt idx="3">
                  <c:v>188</c:v>
                </c:pt>
                <c:pt idx="4">
                  <c:v>193</c:v>
                </c:pt>
                <c:pt idx="5">
                  <c:v>198</c:v>
                </c:pt>
                <c:pt idx="6">
                  <c:v>203</c:v>
                </c:pt>
                <c:pt idx="7">
                  <c:v>208</c:v>
                </c:pt>
                <c:pt idx="8">
                  <c:v>213</c:v>
                </c:pt>
                <c:pt idx="9">
                  <c:v>218</c:v>
                </c:pt>
                <c:pt idx="10">
                  <c:v>223</c:v>
                </c:pt>
                <c:pt idx="11">
                  <c:v>228</c:v>
                </c:pt>
                <c:pt idx="12">
                  <c:v>233</c:v>
                </c:pt>
                <c:pt idx="13">
                  <c:v>238</c:v>
                </c:pt>
                <c:pt idx="14">
                  <c:v>243</c:v>
                </c:pt>
                <c:pt idx="15">
                  <c:v>248</c:v>
                </c:pt>
                <c:pt idx="16">
                  <c:v>253</c:v>
                </c:pt>
                <c:pt idx="17">
                  <c:v>258</c:v>
                </c:pt>
                <c:pt idx="18">
                  <c:v>263</c:v>
                </c:pt>
                <c:pt idx="19">
                  <c:v>268</c:v>
                </c:pt>
                <c:pt idx="20">
                  <c:v>274</c:v>
                </c:pt>
                <c:pt idx="21">
                  <c:v>279</c:v>
                </c:pt>
                <c:pt idx="22">
                  <c:v>284</c:v>
                </c:pt>
                <c:pt idx="23">
                  <c:v>289</c:v>
                </c:pt>
                <c:pt idx="24">
                  <c:v>294</c:v>
                </c:pt>
                <c:pt idx="25">
                  <c:v>299</c:v>
                </c:pt>
                <c:pt idx="26">
                  <c:v>304</c:v>
                </c:pt>
                <c:pt idx="27">
                  <c:v>309</c:v>
                </c:pt>
                <c:pt idx="28">
                  <c:v>314</c:v>
                </c:pt>
                <c:pt idx="29">
                  <c:v>319</c:v>
                </c:pt>
                <c:pt idx="30">
                  <c:v>324</c:v>
                </c:pt>
              </c:numCache>
            </c:numRef>
          </c:val>
          <c:smooth val="0"/>
          <c:extLst>
            <c:ext xmlns:c16="http://schemas.microsoft.com/office/drawing/2014/chart" uri="{C3380CC4-5D6E-409C-BE32-E72D297353CC}">
              <c16:uniqueId val="{00000000-58AD-46AA-B007-8F181FBACB0C}"/>
            </c:ext>
          </c:extLst>
        </c:ser>
        <c:dLbls>
          <c:showLegendKey val="0"/>
          <c:showVal val="0"/>
          <c:showCatName val="0"/>
          <c:showSerName val="0"/>
          <c:showPercent val="0"/>
          <c:showBubbleSize val="0"/>
        </c:dLbls>
        <c:smooth val="0"/>
        <c:axId val="1695445168"/>
        <c:axId val="1695452368"/>
      </c:lineChart>
      <c:catAx>
        <c:axId val="169544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52368"/>
        <c:crosses val="autoZero"/>
        <c:auto val="1"/>
        <c:lblAlgn val="ctr"/>
        <c:lblOffset val="100"/>
        <c:noMultiLvlLbl val="0"/>
      </c:catAx>
      <c:valAx>
        <c:axId val="169545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445168"/>
        <c:crosses val="autoZero"/>
        <c:crossBetween val="between"/>
      </c:valAx>
      <c:spPr>
        <a:noFill/>
        <a:ln>
          <a:noFill/>
        </a:ln>
        <a:effectLst/>
      </c:spPr>
    </c:plotArea>
    <c:legend>
      <c:legendPos val="r"/>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Set.xlsx]Calculations!PivotTable21</c:name>
    <c:fmtId val="5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Calculations!$AB$135</c:f>
              <c:strCache>
                <c:ptCount val="1"/>
                <c:pt idx="0">
                  <c:v>Sum of Revenue</c:v>
                </c:pt>
              </c:strCache>
            </c:strRef>
          </c:tx>
          <c:spPr>
            <a:solidFill>
              <a:schemeClr val="accent1"/>
            </a:solidFill>
            <a:ln>
              <a:noFill/>
            </a:ln>
            <a:effectLst/>
          </c:spPr>
          <c:invertIfNegative val="0"/>
          <c:cat>
            <c:strRef>
              <c:f>Calculations!$AA$136:$AA$141</c:f>
              <c:strCache>
                <c:ptCount val="5"/>
                <c:pt idx="0">
                  <c:v>Direct</c:v>
                </c:pt>
                <c:pt idx="1">
                  <c:v>Organic</c:v>
                </c:pt>
                <c:pt idx="2">
                  <c:v>Paid Search</c:v>
                </c:pt>
                <c:pt idx="3">
                  <c:v>Referral</c:v>
                </c:pt>
                <c:pt idx="4">
                  <c:v>Social</c:v>
                </c:pt>
              </c:strCache>
            </c:strRef>
          </c:cat>
          <c:val>
            <c:numRef>
              <c:f>Calculations!$AB$136:$AB$141</c:f>
              <c:numCache>
                <c:formatCode>General</c:formatCode>
                <c:ptCount val="5"/>
                <c:pt idx="0">
                  <c:v>207999.18032442697</c:v>
                </c:pt>
                <c:pt idx="1">
                  <c:v>248186.97477981998</c:v>
                </c:pt>
                <c:pt idx="2">
                  <c:v>235857.332799939</c:v>
                </c:pt>
                <c:pt idx="3">
                  <c:v>138255.78982554539</c:v>
                </c:pt>
                <c:pt idx="4">
                  <c:v>153755.78982554542</c:v>
                </c:pt>
              </c:numCache>
            </c:numRef>
          </c:val>
          <c:extLst>
            <c:ext xmlns:c16="http://schemas.microsoft.com/office/drawing/2014/chart" uri="{C3380CC4-5D6E-409C-BE32-E72D297353CC}">
              <c16:uniqueId val="{00000000-2D0A-4CF0-B3DA-9757FB8BD467}"/>
            </c:ext>
          </c:extLst>
        </c:ser>
        <c:ser>
          <c:idx val="1"/>
          <c:order val="1"/>
          <c:tx>
            <c:strRef>
              <c:f>Calculations!$AC$135</c:f>
              <c:strCache>
                <c:ptCount val="1"/>
                <c:pt idx="0">
                  <c:v>Sum of Pageviews</c:v>
                </c:pt>
              </c:strCache>
            </c:strRef>
          </c:tx>
          <c:spPr>
            <a:solidFill>
              <a:schemeClr val="accent2"/>
            </a:solidFill>
            <a:ln>
              <a:noFill/>
            </a:ln>
            <a:effectLst/>
          </c:spPr>
          <c:invertIfNegative val="0"/>
          <c:cat>
            <c:strRef>
              <c:f>Calculations!$AA$136:$AA$141</c:f>
              <c:strCache>
                <c:ptCount val="5"/>
                <c:pt idx="0">
                  <c:v>Direct</c:v>
                </c:pt>
                <c:pt idx="1">
                  <c:v>Organic</c:v>
                </c:pt>
                <c:pt idx="2">
                  <c:v>Paid Search</c:v>
                </c:pt>
                <c:pt idx="3">
                  <c:v>Referral</c:v>
                </c:pt>
                <c:pt idx="4">
                  <c:v>Social</c:v>
                </c:pt>
              </c:strCache>
            </c:strRef>
          </c:cat>
          <c:val>
            <c:numRef>
              <c:f>Calculations!$AC$136:$AC$141</c:f>
              <c:numCache>
                <c:formatCode>General</c:formatCode>
                <c:ptCount val="5"/>
                <c:pt idx="0">
                  <c:v>239100</c:v>
                </c:pt>
                <c:pt idx="1">
                  <c:v>697500</c:v>
                </c:pt>
                <c:pt idx="2">
                  <c:v>372000</c:v>
                </c:pt>
                <c:pt idx="3">
                  <c:v>139500</c:v>
                </c:pt>
                <c:pt idx="4">
                  <c:v>186000</c:v>
                </c:pt>
              </c:numCache>
            </c:numRef>
          </c:val>
          <c:extLst>
            <c:ext xmlns:c16="http://schemas.microsoft.com/office/drawing/2014/chart" uri="{C3380CC4-5D6E-409C-BE32-E72D297353CC}">
              <c16:uniqueId val="{00000001-2D0A-4CF0-B3DA-9757FB8BD467}"/>
            </c:ext>
          </c:extLst>
        </c:ser>
        <c:dLbls>
          <c:showLegendKey val="0"/>
          <c:showVal val="0"/>
          <c:showCatName val="0"/>
          <c:showSerName val="0"/>
          <c:showPercent val="0"/>
          <c:showBubbleSize val="0"/>
        </c:dLbls>
        <c:gapWidth val="182"/>
        <c:axId val="1690350784"/>
        <c:axId val="1690357024"/>
      </c:barChart>
      <c:catAx>
        <c:axId val="169035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7024"/>
        <c:crosses val="autoZero"/>
        <c:auto val="1"/>
        <c:lblAlgn val="ctr"/>
        <c:lblOffset val="100"/>
        <c:noMultiLvlLbl val="0"/>
      </c:catAx>
      <c:valAx>
        <c:axId val="1690357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35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Calculations!$G$3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Calculations!$F$4:$F$9</c:f>
              <c:strCache>
                <c:ptCount val="5"/>
                <c:pt idx="0">
                  <c:v>Direct</c:v>
                </c:pt>
                <c:pt idx="1">
                  <c:v>Referral</c:v>
                </c:pt>
                <c:pt idx="2">
                  <c:v>Paid Search</c:v>
                </c:pt>
                <c:pt idx="3">
                  <c:v>Social</c:v>
                </c:pt>
                <c:pt idx="4">
                  <c:v>Organic</c:v>
                </c:pt>
              </c:strCache>
            </c:strRef>
          </c:cat>
          <c:val>
            <c:numRef>
              <c:f>Calculations!$G$4:$G$9</c:f>
              <c:numCache>
                <c:formatCode>0.00%</c:formatCode>
                <c:ptCount val="5"/>
                <c:pt idx="0">
                  <c:v>1.8696807179157723E-2</c:v>
                </c:pt>
                <c:pt idx="1">
                  <c:v>1.8015915835990874E-2</c:v>
                </c:pt>
                <c:pt idx="2">
                  <c:v>1.6722136414584875E-2</c:v>
                </c:pt>
                <c:pt idx="3">
                  <c:v>1.6503484813535738E-2</c:v>
                </c:pt>
                <c:pt idx="4">
                  <c:v>1.1774724537334436E-2</c:v>
                </c:pt>
              </c:numCache>
            </c:numRef>
          </c:val>
          <c:extLst>
            <c:ext xmlns:c16="http://schemas.microsoft.com/office/drawing/2014/chart" uri="{C3380CC4-5D6E-409C-BE32-E72D297353CC}">
              <c16:uniqueId val="{00000000-155D-4284-BDDB-C49F07BF78FF}"/>
            </c:ext>
          </c:extLst>
        </c:ser>
        <c:dLbls>
          <c:dLblPos val="ctr"/>
          <c:showLegendKey val="0"/>
          <c:showVal val="1"/>
          <c:showCatName val="0"/>
          <c:showSerName val="0"/>
          <c:showPercent val="0"/>
          <c:showBubbleSize val="0"/>
        </c:dLbls>
        <c:gapWidth val="55"/>
        <c:overlap val="100"/>
        <c:axId val="807005104"/>
        <c:axId val="807005584"/>
      </c:barChart>
      <c:catAx>
        <c:axId val="807005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07005584"/>
        <c:crosses val="autoZero"/>
        <c:auto val="1"/>
        <c:lblAlgn val="ctr"/>
        <c:lblOffset val="100"/>
        <c:noMultiLvlLbl val="0"/>
      </c:catAx>
      <c:valAx>
        <c:axId val="80700558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07005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2- Data Set.xlsx]Calculations!PivotTable22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Calculations!$B$168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Calculations!$A$169:$A$174</c:f>
              <c:strCache>
                <c:ptCount val="5"/>
                <c:pt idx="0">
                  <c:v>Referral</c:v>
                </c:pt>
                <c:pt idx="1">
                  <c:v>Direct</c:v>
                </c:pt>
                <c:pt idx="2">
                  <c:v>Social</c:v>
                </c:pt>
                <c:pt idx="3">
                  <c:v>Paid Search</c:v>
                </c:pt>
                <c:pt idx="4">
                  <c:v>Organic</c:v>
                </c:pt>
              </c:strCache>
            </c:strRef>
          </c:cat>
          <c:val>
            <c:numRef>
              <c:f>Calculations!$B$169:$B$174</c:f>
              <c:numCache>
                <c:formatCode>0.00</c:formatCode>
                <c:ptCount val="5"/>
                <c:pt idx="0">
                  <c:v>5.0707825785668037</c:v>
                </c:pt>
                <c:pt idx="1">
                  <c:v>3.8579448806773162</c:v>
                </c:pt>
                <c:pt idx="2">
                  <c:v>3.3534439622791599</c:v>
                </c:pt>
                <c:pt idx="3">
                  <c:v>2.814432035939292</c:v>
                </c:pt>
                <c:pt idx="4">
                  <c:v>2.1257533567127873</c:v>
                </c:pt>
              </c:numCache>
            </c:numRef>
          </c:val>
          <c:extLst>
            <c:ext xmlns:c16="http://schemas.microsoft.com/office/drawing/2014/chart" uri="{C3380CC4-5D6E-409C-BE32-E72D297353CC}">
              <c16:uniqueId val="{00000000-2F59-4DC3-83F3-50E02F1B5B6F}"/>
            </c:ext>
          </c:extLst>
        </c:ser>
        <c:dLbls>
          <c:dLblPos val="outEnd"/>
          <c:showLegendKey val="0"/>
          <c:showVal val="1"/>
          <c:showCatName val="0"/>
          <c:showSerName val="0"/>
          <c:showPercent val="0"/>
          <c:showBubbleSize val="0"/>
        </c:dLbls>
        <c:gapWidth val="219"/>
        <c:overlap val="-27"/>
        <c:axId val="1785163536"/>
        <c:axId val="1785152016"/>
      </c:barChart>
      <c:catAx>
        <c:axId val="1785163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152016"/>
        <c:crosses val="autoZero"/>
        <c:auto val="1"/>
        <c:lblAlgn val="ctr"/>
        <c:lblOffset val="100"/>
        <c:noMultiLvlLbl val="0"/>
      </c:catAx>
      <c:valAx>
        <c:axId val="17851520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163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13" Type="http://schemas.openxmlformats.org/officeDocument/2006/relationships/chart" Target="../charts/chart23.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2.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5" Type="http://schemas.openxmlformats.org/officeDocument/2006/relationships/chart" Target="../charts/chart2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 Id="rId14"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1323000</xdr:colOff>
      <xdr:row>2</xdr:row>
      <xdr:rowOff>298450</xdr:rowOff>
    </xdr:to>
    <xdr:pic>
      <xdr:nvPicPr>
        <xdr:cNvPr id="2" name="Picture 1">
          <a:extLst>
            <a:ext uri="{FF2B5EF4-FFF2-40B4-BE49-F238E27FC236}">
              <a16:creationId xmlns:a16="http://schemas.microsoft.com/office/drawing/2014/main" id="{B26C5583-89D7-EB78-A953-CB2703E57219}"/>
            </a:ext>
          </a:extLst>
        </xdr:cNvPr>
        <xdr:cNvPicPr>
          <a:picLocks noChangeAspect="1"/>
        </xdr:cNvPicPr>
      </xdr:nvPicPr>
      <xdr:blipFill>
        <a:blip xmlns:r="http://schemas.openxmlformats.org/officeDocument/2006/relationships" r:embed="rId1"/>
        <a:stretch>
          <a:fillRect/>
        </a:stretch>
      </xdr:blipFill>
      <xdr:spPr>
        <a:xfrm>
          <a:off x="0" y="1"/>
          <a:ext cx="1320800" cy="742949"/>
        </a:xfrm>
        <a:prstGeom prst="rect">
          <a:avLst/>
        </a:prstGeom>
      </xdr:spPr>
    </xdr:pic>
    <xdr:clientData/>
  </xdr:twoCellAnchor>
  <xdr:twoCellAnchor editAs="oneCell">
    <xdr:from>
      <xdr:col>13</xdr:col>
      <xdr:colOff>6790</xdr:colOff>
      <xdr:row>0</xdr:row>
      <xdr:rowOff>1133</xdr:rowOff>
    </xdr:from>
    <xdr:to>
      <xdr:col>18</xdr:col>
      <xdr:colOff>244883</xdr:colOff>
      <xdr:row>3</xdr:row>
      <xdr:rowOff>113609</xdr:rowOff>
    </xdr:to>
    <mc:AlternateContent xmlns:mc="http://schemas.openxmlformats.org/markup-compatibility/2006" xmlns:a14="http://schemas.microsoft.com/office/drawing/2010/main">
      <mc:Choice Requires="a14">
        <xdr:graphicFrame macro="">
          <xdr:nvGraphicFramePr>
            <xdr:cNvPr id="4" name="Source 1">
              <a:extLst>
                <a:ext uri="{FF2B5EF4-FFF2-40B4-BE49-F238E27FC236}">
                  <a16:creationId xmlns:a16="http://schemas.microsoft.com/office/drawing/2014/main" id="{96ED2DC6-33D7-404A-B583-41DD18229D3E}"/>
                </a:ext>
              </a:extLst>
            </xdr:cNvPr>
            <xdr:cNvGraphicFramePr/>
          </xdr:nvGraphicFramePr>
          <xdr:xfrm>
            <a:off x="0" y="0"/>
            <a:ext cx="0" cy="0"/>
          </xdr:xfrm>
          <a:graphic>
            <a:graphicData uri="http://schemas.microsoft.com/office/drawing/2010/slicer">
              <sle:slicer xmlns:sle="http://schemas.microsoft.com/office/drawing/2010/slicer" name="Source 1"/>
            </a:graphicData>
          </a:graphic>
        </xdr:graphicFrame>
      </mc:Choice>
      <mc:Fallback xmlns="">
        <xdr:sp macro="" textlink="">
          <xdr:nvSpPr>
            <xdr:cNvPr id="0" name=""/>
            <xdr:cNvSpPr>
              <a:spLocks noTextEdit="1"/>
            </xdr:cNvSpPr>
          </xdr:nvSpPr>
          <xdr:spPr>
            <a:xfrm>
              <a:off x="8134790" y="1133"/>
              <a:ext cx="3603593" cy="925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9742</xdr:colOff>
      <xdr:row>5</xdr:row>
      <xdr:rowOff>20243</xdr:rowOff>
    </xdr:from>
    <xdr:to>
      <xdr:col>4</xdr:col>
      <xdr:colOff>943069</xdr:colOff>
      <xdr:row>16</xdr:row>
      <xdr:rowOff>159157</xdr:rowOff>
    </xdr:to>
    <xdr:graphicFrame macro="">
      <xdr:nvGraphicFramePr>
        <xdr:cNvPr id="6" name="Chart 5">
          <a:extLst>
            <a:ext uri="{FF2B5EF4-FFF2-40B4-BE49-F238E27FC236}">
              <a16:creationId xmlns:a16="http://schemas.microsoft.com/office/drawing/2014/main" id="{CDE430D1-8264-4A79-8A9C-F590EE6A6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75445</xdr:colOff>
      <xdr:row>5</xdr:row>
      <xdr:rowOff>50297</xdr:rowOff>
    </xdr:from>
    <xdr:to>
      <xdr:col>12</xdr:col>
      <xdr:colOff>163466</xdr:colOff>
      <xdr:row>16</xdr:row>
      <xdr:rowOff>144604</xdr:rowOff>
    </xdr:to>
    <xdr:graphicFrame macro="">
      <xdr:nvGraphicFramePr>
        <xdr:cNvPr id="10" name="Chart 9">
          <a:extLst>
            <a:ext uri="{FF2B5EF4-FFF2-40B4-BE49-F238E27FC236}">
              <a16:creationId xmlns:a16="http://schemas.microsoft.com/office/drawing/2014/main" id="{E05BEF53-E00B-4E28-AD2A-90B415AC40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528121</xdr:colOff>
      <xdr:row>5</xdr:row>
      <xdr:rowOff>25149</xdr:rowOff>
    </xdr:from>
    <xdr:to>
      <xdr:col>18</xdr:col>
      <xdr:colOff>471537</xdr:colOff>
      <xdr:row>16</xdr:row>
      <xdr:rowOff>132030</xdr:rowOff>
    </xdr:to>
    <xdr:graphicFrame macro="">
      <xdr:nvGraphicFramePr>
        <xdr:cNvPr id="11" name="Chart 10">
          <a:extLst>
            <a:ext uri="{FF2B5EF4-FFF2-40B4-BE49-F238E27FC236}">
              <a16:creationId xmlns:a16="http://schemas.microsoft.com/office/drawing/2014/main" id="{4DEA78A1-6F91-4D4E-A783-A474093B3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56585</xdr:colOff>
      <xdr:row>3</xdr:row>
      <xdr:rowOff>6350</xdr:rowOff>
    </xdr:from>
    <xdr:to>
      <xdr:col>24</xdr:col>
      <xdr:colOff>495300</xdr:colOff>
      <xdr:row>16</xdr:row>
      <xdr:rowOff>0</xdr:rowOff>
    </xdr:to>
    <xdr:graphicFrame macro="">
      <xdr:nvGraphicFramePr>
        <xdr:cNvPr id="12" name="Chart 11">
          <a:extLst>
            <a:ext uri="{FF2B5EF4-FFF2-40B4-BE49-F238E27FC236}">
              <a16:creationId xmlns:a16="http://schemas.microsoft.com/office/drawing/2014/main" id="{F967F66C-2D27-45DF-B3F8-44061FB88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63500</xdr:colOff>
      <xdr:row>3</xdr:row>
      <xdr:rowOff>25400</xdr:rowOff>
    </xdr:from>
    <xdr:to>
      <xdr:col>30</xdr:col>
      <xdr:colOff>488950</xdr:colOff>
      <xdr:row>15</xdr:row>
      <xdr:rowOff>165100</xdr:rowOff>
    </xdr:to>
    <xdr:graphicFrame macro="">
      <xdr:nvGraphicFramePr>
        <xdr:cNvPr id="13" name="Chart 12">
          <a:extLst>
            <a:ext uri="{FF2B5EF4-FFF2-40B4-BE49-F238E27FC236}">
              <a16:creationId xmlns:a16="http://schemas.microsoft.com/office/drawing/2014/main" id="{358390EB-9DBF-4E3F-9F87-EB7274A92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12701</xdr:colOff>
      <xdr:row>3</xdr:row>
      <xdr:rowOff>12701</xdr:rowOff>
    </xdr:from>
    <xdr:to>
      <xdr:col>36</xdr:col>
      <xdr:colOff>444500</xdr:colOff>
      <xdr:row>16</xdr:row>
      <xdr:rowOff>25401</xdr:rowOff>
    </xdr:to>
    <xdr:graphicFrame macro="">
      <xdr:nvGraphicFramePr>
        <xdr:cNvPr id="15" name="Chart 14">
          <a:extLst>
            <a:ext uri="{FF2B5EF4-FFF2-40B4-BE49-F238E27FC236}">
              <a16:creationId xmlns:a16="http://schemas.microsoft.com/office/drawing/2014/main" id="{8FD6F431-6F23-49FB-8EFE-569081098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20</xdr:row>
      <xdr:rowOff>114300</xdr:rowOff>
    </xdr:from>
    <xdr:to>
      <xdr:col>28</xdr:col>
      <xdr:colOff>139700</xdr:colOff>
      <xdr:row>31</xdr:row>
      <xdr:rowOff>133350</xdr:rowOff>
    </xdr:to>
    <xdr:graphicFrame macro="">
      <xdr:nvGraphicFramePr>
        <xdr:cNvPr id="16" name="Chart 15">
          <a:extLst>
            <a:ext uri="{FF2B5EF4-FFF2-40B4-BE49-F238E27FC236}">
              <a16:creationId xmlns:a16="http://schemas.microsoft.com/office/drawing/2014/main" id="{CBE7897F-F03D-464B-AD36-0AF9A1BDC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38</xdr:col>
      <xdr:colOff>19050</xdr:colOff>
      <xdr:row>2</xdr:row>
      <xdr:rowOff>355600</xdr:rowOff>
    </xdr:from>
    <xdr:to>
      <xdr:col>45</xdr:col>
      <xdr:colOff>31750</xdr:colOff>
      <xdr:row>17</xdr:row>
      <xdr:rowOff>25400</xdr:rowOff>
    </xdr:to>
    <xdr:graphicFrame macro="">
      <xdr:nvGraphicFramePr>
        <xdr:cNvPr id="17" name="Chart 16">
          <a:extLst>
            <a:ext uri="{FF2B5EF4-FFF2-40B4-BE49-F238E27FC236}">
              <a16:creationId xmlns:a16="http://schemas.microsoft.com/office/drawing/2014/main" id="{F8101C1F-3602-4152-9554-E40CF7243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46</xdr:col>
      <xdr:colOff>19050</xdr:colOff>
      <xdr:row>3</xdr:row>
      <xdr:rowOff>6350</xdr:rowOff>
    </xdr:from>
    <xdr:to>
      <xdr:col>53</xdr:col>
      <xdr:colOff>25400</xdr:colOff>
      <xdr:row>17</xdr:row>
      <xdr:rowOff>38100</xdr:rowOff>
    </xdr:to>
    <xdr:graphicFrame macro="">
      <xdr:nvGraphicFramePr>
        <xdr:cNvPr id="18" name="Chart 17">
          <a:extLst>
            <a:ext uri="{FF2B5EF4-FFF2-40B4-BE49-F238E27FC236}">
              <a16:creationId xmlns:a16="http://schemas.microsoft.com/office/drawing/2014/main" id="{FBC8ED3A-21C1-4459-A872-1BCE2817F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29</xdr:col>
      <xdr:colOff>0</xdr:colOff>
      <xdr:row>20</xdr:row>
      <xdr:rowOff>95250</xdr:rowOff>
    </xdr:from>
    <xdr:to>
      <xdr:col>36</xdr:col>
      <xdr:colOff>376767</xdr:colOff>
      <xdr:row>33</xdr:row>
      <xdr:rowOff>12700</xdr:rowOff>
    </xdr:to>
    <xdr:graphicFrame macro="">
      <xdr:nvGraphicFramePr>
        <xdr:cNvPr id="3" name="Chart 2">
          <a:extLst>
            <a:ext uri="{FF2B5EF4-FFF2-40B4-BE49-F238E27FC236}">
              <a16:creationId xmlns:a16="http://schemas.microsoft.com/office/drawing/2014/main" id="{09D2F3F8-5405-4418-84C6-6EA23F2AA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168411</xdr:colOff>
      <xdr:row>14</xdr:row>
      <xdr:rowOff>28852</xdr:rowOff>
    </xdr:from>
    <xdr:to>
      <xdr:col>14</xdr:col>
      <xdr:colOff>75182</xdr:colOff>
      <xdr:row>32</xdr:row>
      <xdr:rowOff>170946</xdr:rowOff>
    </xdr:to>
    <xdr:graphicFrame macro="">
      <xdr:nvGraphicFramePr>
        <xdr:cNvPr id="10" name="Chart 9">
          <a:extLst>
            <a:ext uri="{FF2B5EF4-FFF2-40B4-BE49-F238E27FC236}">
              <a16:creationId xmlns:a16="http://schemas.microsoft.com/office/drawing/2014/main" id="{E4523883-627C-83C6-0540-286698464D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207154</xdr:colOff>
      <xdr:row>46</xdr:row>
      <xdr:rowOff>114508</xdr:rowOff>
    </xdr:from>
    <xdr:to>
      <xdr:col>21</xdr:col>
      <xdr:colOff>10409</xdr:colOff>
      <xdr:row>64</xdr:row>
      <xdr:rowOff>117215</xdr:rowOff>
    </xdr:to>
    <xdr:graphicFrame macro="">
      <xdr:nvGraphicFramePr>
        <xdr:cNvPr id="11" name="Chart 10">
          <a:extLst>
            <a:ext uri="{FF2B5EF4-FFF2-40B4-BE49-F238E27FC236}">
              <a16:creationId xmlns:a16="http://schemas.microsoft.com/office/drawing/2014/main" id="{5E8D1721-D919-7796-1003-A6184CD91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175925</xdr:colOff>
      <xdr:row>65</xdr:row>
      <xdr:rowOff>111800</xdr:rowOff>
    </xdr:from>
    <xdr:to>
      <xdr:col>20</xdr:col>
      <xdr:colOff>936886</xdr:colOff>
      <xdr:row>85</xdr:row>
      <xdr:rowOff>0</xdr:rowOff>
    </xdr:to>
    <xdr:graphicFrame macro="">
      <xdr:nvGraphicFramePr>
        <xdr:cNvPr id="12" name="Chart 11">
          <a:extLst>
            <a:ext uri="{FF2B5EF4-FFF2-40B4-BE49-F238E27FC236}">
              <a16:creationId xmlns:a16="http://schemas.microsoft.com/office/drawing/2014/main" id="{E7F1C6C0-D778-A39F-7979-AE14A84DFD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218606</xdr:colOff>
      <xdr:row>46</xdr:row>
      <xdr:rowOff>72869</xdr:rowOff>
    </xdr:from>
    <xdr:to>
      <xdr:col>26</xdr:col>
      <xdr:colOff>811966</xdr:colOff>
      <xdr:row>64</xdr:row>
      <xdr:rowOff>114509</xdr:rowOff>
    </xdr:to>
    <xdr:graphicFrame macro="">
      <xdr:nvGraphicFramePr>
        <xdr:cNvPr id="13" name="Chart 12">
          <a:extLst>
            <a:ext uri="{FF2B5EF4-FFF2-40B4-BE49-F238E27FC236}">
              <a16:creationId xmlns:a16="http://schemas.microsoft.com/office/drawing/2014/main" id="{7CE4A51D-6778-1331-AB4E-AFC313833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165515</xdr:colOff>
      <xdr:row>65</xdr:row>
      <xdr:rowOff>145738</xdr:rowOff>
    </xdr:from>
    <xdr:to>
      <xdr:col>26</xdr:col>
      <xdr:colOff>759917</xdr:colOff>
      <xdr:row>84</xdr:row>
      <xdr:rowOff>145738</xdr:rowOff>
    </xdr:to>
    <xdr:graphicFrame macro="">
      <xdr:nvGraphicFramePr>
        <xdr:cNvPr id="14" name="Chart 13">
          <a:extLst>
            <a:ext uri="{FF2B5EF4-FFF2-40B4-BE49-F238E27FC236}">
              <a16:creationId xmlns:a16="http://schemas.microsoft.com/office/drawing/2014/main" id="{76BF8EB6-C427-A9C4-B5D3-90D34FCC1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987893</xdr:colOff>
      <xdr:row>46</xdr:row>
      <xdr:rowOff>59752</xdr:rowOff>
    </xdr:from>
    <xdr:to>
      <xdr:col>31</xdr:col>
      <xdr:colOff>645410</xdr:colOff>
      <xdr:row>64</xdr:row>
      <xdr:rowOff>176966</xdr:rowOff>
    </xdr:to>
    <xdr:graphicFrame macro="">
      <xdr:nvGraphicFramePr>
        <xdr:cNvPr id="15" name="Chart 14">
          <a:extLst>
            <a:ext uri="{FF2B5EF4-FFF2-40B4-BE49-F238E27FC236}">
              <a16:creationId xmlns:a16="http://schemas.microsoft.com/office/drawing/2014/main" id="{F7CAE3C3-0D86-C03A-60A2-91BC2591BD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286845</xdr:colOff>
      <xdr:row>118</xdr:row>
      <xdr:rowOff>79045</xdr:rowOff>
    </xdr:from>
    <xdr:to>
      <xdr:col>6</xdr:col>
      <xdr:colOff>700689</xdr:colOff>
      <xdr:row>127</xdr:row>
      <xdr:rowOff>153275</xdr:rowOff>
    </xdr:to>
    <xdr:graphicFrame macro="">
      <xdr:nvGraphicFramePr>
        <xdr:cNvPr id="17" name="Chart 16">
          <a:extLst>
            <a:ext uri="{FF2B5EF4-FFF2-40B4-BE49-F238E27FC236}">
              <a16:creationId xmlns:a16="http://schemas.microsoft.com/office/drawing/2014/main" id="{4552A913-640A-5311-89C2-6B96AA24CC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264409</xdr:colOff>
      <xdr:row>137</xdr:row>
      <xdr:rowOff>83277</xdr:rowOff>
    </xdr:from>
    <xdr:to>
      <xdr:col>6</xdr:col>
      <xdr:colOff>766164</xdr:colOff>
      <xdr:row>151</xdr:row>
      <xdr:rowOff>148442</xdr:rowOff>
    </xdr:to>
    <xdr:graphicFrame macro="">
      <xdr:nvGraphicFramePr>
        <xdr:cNvPr id="20" name="Chart 19">
          <a:extLst>
            <a:ext uri="{FF2B5EF4-FFF2-40B4-BE49-F238E27FC236}">
              <a16:creationId xmlns:a16="http://schemas.microsoft.com/office/drawing/2014/main" id="{FF6DA021-7330-B190-0FBF-04E9C96FC3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847361</xdr:colOff>
      <xdr:row>138</xdr:row>
      <xdr:rowOff>132621</xdr:rowOff>
    </xdr:from>
    <xdr:to>
      <xdr:col>10</xdr:col>
      <xdr:colOff>818213</xdr:colOff>
      <xdr:row>153</xdr:row>
      <xdr:rowOff>65165</xdr:rowOff>
    </xdr:to>
    <xdr:graphicFrame macro="">
      <xdr:nvGraphicFramePr>
        <xdr:cNvPr id="22" name="Chart 21">
          <a:extLst>
            <a:ext uri="{FF2B5EF4-FFF2-40B4-BE49-F238E27FC236}">
              <a16:creationId xmlns:a16="http://schemas.microsoft.com/office/drawing/2014/main" id="{9653899D-73A2-5E2F-BDB6-543383C46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738057</xdr:colOff>
      <xdr:row>142</xdr:row>
      <xdr:rowOff>174261</xdr:rowOff>
    </xdr:from>
    <xdr:to>
      <xdr:col>18</xdr:col>
      <xdr:colOff>490303</xdr:colOff>
      <xdr:row>157</xdr:row>
      <xdr:rowOff>106805</xdr:rowOff>
    </xdr:to>
    <xdr:graphicFrame macro="">
      <xdr:nvGraphicFramePr>
        <xdr:cNvPr id="23" name="Chart 22">
          <a:extLst>
            <a:ext uri="{FF2B5EF4-FFF2-40B4-BE49-F238E27FC236}">
              <a16:creationId xmlns:a16="http://schemas.microsoft.com/office/drawing/2014/main" id="{EAC7E7CD-69F2-91B9-3D1E-05FF42A20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447623</xdr:colOff>
      <xdr:row>153</xdr:row>
      <xdr:rowOff>52049</xdr:rowOff>
    </xdr:from>
    <xdr:to>
      <xdr:col>18</xdr:col>
      <xdr:colOff>199869</xdr:colOff>
      <xdr:row>167</xdr:row>
      <xdr:rowOff>171971</xdr:rowOff>
    </xdr:to>
    <xdr:graphicFrame macro="">
      <xdr:nvGraphicFramePr>
        <xdr:cNvPr id="25" name="Chart 24">
          <a:extLst>
            <a:ext uri="{FF2B5EF4-FFF2-40B4-BE49-F238E27FC236}">
              <a16:creationId xmlns:a16="http://schemas.microsoft.com/office/drawing/2014/main" id="{132C0288-AA38-4D7E-ACDD-B25492D2C1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535066</xdr:colOff>
      <xdr:row>140</xdr:row>
      <xdr:rowOff>38933</xdr:rowOff>
    </xdr:from>
    <xdr:to>
      <xdr:col>22</xdr:col>
      <xdr:colOff>485099</xdr:colOff>
      <xdr:row>154</xdr:row>
      <xdr:rowOff>158854</xdr:rowOff>
    </xdr:to>
    <xdr:graphicFrame macro="">
      <xdr:nvGraphicFramePr>
        <xdr:cNvPr id="26" name="Chart 25">
          <a:extLst>
            <a:ext uri="{FF2B5EF4-FFF2-40B4-BE49-F238E27FC236}">
              <a16:creationId xmlns:a16="http://schemas.microsoft.com/office/drawing/2014/main" id="{84FE1BC6-9192-7A40-A71A-146D2B229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25</xdr:col>
      <xdr:colOff>657174</xdr:colOff>
      <xdr:row>143</xdr:row>
      <xdr:rowOff>140305</xdr:rowOff>
    </xdr:from>
    <xdr:to>
      <xdr:col>30</xdr:col>
      <xdr:colOff>118936</xdr:colOff>
      <xdr:row>158</xdr:row>
      <xdr:rowOff>162077</xdr:rowOff>
    </xdr:to>
    <xdr:graphicFrame macro="">
      <xdr:nvGraphicFramePr>
        <xdr:cNvPr id="27" name="Chart 26">
          <a:extLst>
            <a:ext uri="{FF2B5EF4-FFF2-40B4-BE49-F238E27FC236}">
              <a16:creationId xmlns:a16="http://schemas.microsoft.com/office/drawing/2014/main" id="{5B9A27BC-407E-1514-F64F-9DD1D68C2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495905</xdr:colOff>
      <xdr:row>12</xdr:row>
      <xdr:rowOff>150384</xdr:rowOff>
    </xdr:from>
    <xdr:to>
      <xdr:col>8</xdr:col>
      <xdr:colOff>1227666</xdr:colOff>
      <xdr:row>27</xdr:row>
      <xdr:rowOff>172156</xdr:rowOff>
    </xdr:to>
    <xdr:graphicFrame macro="">
      <xdr:nvGraphicFramePr>
        <xdr:cNvPr id="28" name="Chart 27">
          <a:extLst>
            <a:ext uri="{FF2B5EF4-FFF2-40B4-BE49-F238E27FC236}">
              <a16:creationId xmlns:a16="http://schemas.microsoft.com/office/drawing/2014/main" id="{4FDB699D-BDA0-68D1-460A-B824D29F3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566460</xdr:colOff>
      <xdr:row>154</xdr:row>
      <xdr:rowOff>170543</xdr:rowOff>
    </xdr:from>
    <xdr:to>
      <xdr:col>8</xdr:col>
      <xdr:colOff>1298222</xdr:colOff>
      <xdr:row>170</xdr:row>
      <xdr:rowOff>10886</xdr:rowOff>
    </xdr:to>
    <xdr:graphicFrame macro="">
      <xdr:nvGraphicFramePr>
        <xdr:cNvPr id="29" name="Chart 28">
          <a:extLst>
            <a:ext uri="{FF2B5EF4-FFF2-40B4-BE49-F238E27FC236}">
              <a16:creationId xmlns:a16="http://schemas.microsoft.com/office/drawing/2014/main" id="{6BB721E4-99A0-6F95-1202-BACAEF7B2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jit Ghosh" refreshedDate="45513.462084606479" createdVersion="8" refreshedVersion="8" minRefreshableVersion="3" recordCount="155" xr:uid="{22F56ED0-CF64-4DA4-B371-25B3C0432792}">
  <cacheSource type="worksheet">
    <worksheetSource ref="A1:K156" sheet="DataSet"/>
  </cacheSource>
  <cacheFields count="11">
    <cacheField name="Date" numFmtId="14">
      <sharedItems containsSemiMixedTypes="0" containsNonDate="0" containsDate="1" containsString="0" minDate="2024-01-01T00:00:00" maxDate="2024-02-01T00:00:00" count="31">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Source" numFmtId="0">
      <sharedItems count="5">
        <s v="Organic"/>
        <s v="Paid Search"/>
        <s v="Direct"/>
        <s v="Referral"/>
        <s v="Social"/>
      </sharedItems>
    </cacheField>
    <cacheField name="Sessions" numFmtId="0">
      <sharedItems containsSemiMixedTypes="0" containsString="0" containsNumber="1" containsInteger="1" minValue="1000" maxValue="8400"/>
    </cacheField>
    <cacheField name="Transactions" numFmtId="0">
      <sharedItems containsSemiMixedTypes="0" containsString="0" containsNumber="1" minValue="20" maxValue="111.20498198558573"/>
    </cacheField>
    <cacheField name="Revenue" numFmtId="0">
      <sharedItems containsSemiMixedTypes="0" containsString="0" containsNumber="1" minValue="2000" maxValue="11120.498198558573"/>
    </cacheField>
    <cacheField name="Bounce Rate" numFmtId="9">
      <sharedItems containsSemiMixedTypes="0" containsString="0" containsNumber="1" minValue="0.32" maxValue="1.0820498198558555"/>
    </cacheField>
    <cacheField name="Session Duration (seconds)" numFmtId="0">
      <sharedItems containsSemiMixedTypes="0" containsString="0" containsNumber="1" containsInteger="1" minValue="150" maxValue="360"/>
    </cacheField>
    <cacheField name="Pageviews" numFmtId="0">
      <sharedItems containsSemiMixedTypes="0" containsString="0" containsNumber="1" containsInteger="1" minValue="3000" maxValue="30000"/>
    </cacheField>
    <cacheField name="New Users" numFmtId="0">
      <sharedItems containsSemiMixedTypes="0" containsString="0" containsNumber="1" containsInteger="1" minValue="500" maxValue="6000"/>
    </cacheField>
    <cacheField name="Avg. Order Value" numFmtId="164">
      <sharedItems containsSemiMixedTypes="0" containsString="0" containsNumber="1" containsInteger="1" minValue="100" maxValue="100"/>
    </cacheField>
    <cacheField name="Returning Users" numFmtId="0">
      <sharedItems containsSemiMixedTypes="0" containsString="0" containsNumber="1" containsInteger="1" minValue="300" maxValue="578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jit Ghosh" refreshedDate="45513.490091782405" createdVersion="8" refreshedVersion="8" minRefreshableVersion="3" recordCount="155" xr:uid="{0A23066C-C9BB-4B03-AC1C-A0277E6A76BF}">
  <cacheSource type="worksheet">
    <worksheetSource ref="A1:M156" sheet="DataSet"/>
  </cacheSource>
  <cacheFields count="12">
    <cacheField name="Date" numFmtId="14">
      <sharedItems containsSemiMixedTypes="0" containsNonDate="0" containsDate="1" containsString="0" minDate="2024-01-01T00:00:00" maxDate="2024-02-01T00:00:00"/>
    </cacheField>
    <cacheField name="Source" numFmtId="0">
      <sharedItems count="5">
        <s v="Organic"/>
        <s v="Paid Search"/>
        <s v="Direct"/>
        <s v="Referral"/>
        <s v="Social"/>
      </sharedItems>
    </cacheField>
    <cacheField name="Sessions" numFmtId="0">
      <sharedItems containsSemiMixedTypes="0" containsString="0" containsNumber="1" containsInteger="1" minValue="1000" maxValue="8400"/>
    </cacheField>
    <cacheField name="Transactions" numFmtId="0">
      <sharedItems containsSemiMixedTypes="0" containsString="0" containsNumber="1" minValue="20" maxValue="111.20498198558573"/>
    </cacheField>
    <cacheField name="Revenue" numFmtId="0">
      <sharedItems containsSemiMixedTypes="0" containsString="0" containsNumber="1" minValue="2000" maxValue="11120.498198558573"/>
    </cacheField>
    <cacheField name="Bounce Rate" numFmtId="9">
      <sharedItems containsSemiMixedTypes="0" containsString="0" containsNumber="1" minValue="0.32" maxValue="1.0820498198558555"/>
    </cacheField>
    <cacheField name="Session Duration (seconds)" numFmtId="0">
      <sharedItems containsSemiMixedTypes="0" containsString="0" containsNumber="1" containsInteger="1" minValue="150" maxValue="360"/>
    </cacheField>
    <cacheField name="Pageviews" numFmtId="0">
      <sharedItems containsSemiMixedTypes="0" containsString="0" containsNumber="1" containsInteger="1" minValue="3000" maxValue="30000"/>
    </cacheField>
    <cacheField name="New Users" numFmtId="0">
      <sharedItems containsSemiMixedTypes="0" containsString="0" containsNumber="1" containsInteger="1" minValue="500" maxValue="6000"/>
    </cacheField>
    <cacheField name="Avg. Order Value" numFmtId="164">
      <sharedItems containsSemiMixedTypes="0" containsString="0" containsNumber="1" containsInteger="1" minValue="100" maxValue="100"/>
    </cacheField>
    <cacheField name="Returning Users" numFmtId="0">
      <sharedItems containsSemiMixedTypes="0" containsString="0" containsNumber="1" containsInteger="1" minValue="300" maxValue="5783"/>
    </cacheField>
    <cacheField name="Conversion Rate" numFmtId="10">
      <sharedItems containsSemiMixedTypes="0" containsString="0" containsNumber="1" minValue="0.01" maxValue="2.1142740046346722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jit Ghosh" refreshedDate="45515.519808680554" createdVersion="8" refreshedVersion="8" minRefreshableVersion="3" recordCount="155" xr:uid="{F9668281-BD5C-4A0F-895F-272917556657}">
  <cacheSource type="worksheet">
    <worksheetSource ref="A1:O156" sheet="DataSet"/>
  </cacheSource>
  <cacheFields count="14">
    <cacheField name="Date" numFmtId="14">
      <sharedItems containsSemiMixedTypes="0" containsNonDate="0" containsDate="1" containsString="0" minDate="2024-01-01T00:00:00" maxDate="2024-02-01T00:00:00" count="31">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Source" numFmtId="0">
      <sharedItems count="5">
        <s v="Organic"/>
        <s v="Paid Search"/>
        <s v="Direct"/>
        <s v="Referral"/>
        <s v="Social"/>
      </sharedItems>
    </cacheField>
    <cacheField name="Sessions" numFmtId="0">
      <sharedItems containsSemiMixedTypes="0" containsString="0" containsNumber="1" containsInteger="1" minValue="1000" maxValue="8400"/>
    </cacheField>
    <cacheField name="Transactions" numFmtId="0">
      <sharedItems containsSemiMixedTypes="0" containsString="0" containsNumber="1" minValue="20" maxValue="111.20498198558573"/>
    </cacheField>
    <cacheField name="Revenue" numFmtId="0">
      <sharedItems containsSemiMixedTypes="0" containsString="0" containsNumber="1" minValue="2000" maxValue="11120.498198558573"/>
    </cacheField>
    <cacheField name="Bounce Rate" numFmtId="9">
      <sharedItems containsSemiMixedTypes="0" containsString="0" containsNumber="1" minValue="0.32" maxValue="1.0820498198558555"/>
    </cacheField>
    <cacheField name="Session Duration (seconds)" numFmtId="0">
      <sharedItems containsSemiMixedTypes="0" containsString="0" containsNumber="1" containsInteger="1" minValue="150" maxValue="360"/>
    </cacheField>
    <cacheField name="Pageviews" numFmtId="0">
      <sharedItems containsSemiMixedTypes="0" containsString="0" containsNumber="1" containsInteger="1" minValue="3000" maxValue="30000"/>
    </cacheField>
    <cacheField name="New Users" numFmtId="0">
      <sharedItems containsSemiMixedTypes="0" containsString="0" containsNumber="1" containsInteger="1" minValue="500" maxValue="6000"/>
    </cacheField>
    <cacheField name="Avg. Order Value" numFmtId="164">
      <sharedItems containsSemiMixedTypes="0" containsString="0" containsNumber="1" containsInteger="1" minValue="100" maxValue="100" count="1">
        <n v="100"/>
      </sharedItems>
    </cacheField>
    <cacheField name="Returning Users" numFmtId="0">
      <sharedItems containsSemiMixedTypes="0" containsString="0" containsNumber="1" containsInteger="1" minValue="300" maxValue="5783"/>
    </cacheField>
    <cacheField name="Conversion Rate" numFmtId="10">
      <sharedItems containsSemiMixedTypes="0" containsString="0" containsNumber="1" minValue="0.01" maxValue="2.1142740046346722E-2"/>
    </cacheField>
    <cacheField name="Purchase Frequency" numFmtId="2">
      <sharedItems containsSemiMixedTypes="0" containsString="0" containsNumber="1" minValue="1.9229635480820635E-2" maxValue="6.6666666666666666E-2"/>
    </cacheField>
    <cacheField name="CLV" numFmtId="2">
      <sharedItems containsSemiMixedTypes="0" containsString="0" containsNumber="1" minValue="1.9229635480820635" maxValue="6.666666666666667"/>
    </cacheField>
  </cacheFields>
  <extLst>
    <ext xmlns:x14="http://schemas.microsoft.com/office/spreadsheetml/2009/9/main" uri="{725AE2AE-9491-48be-B2B4-4EB974FC3084}">
      <x14:pivotCacheDefinition pivotCacheId="206468586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jit Ghosh" refreshedDate="45515.869735532404" createdVersion="8" refreshedVersion="8" minRefreshableVersion="3" recordCount="156" xr:uid="{A50566FA-2717-4BD6-8CA3-BC77F08EBFEB}">
  <cacheSource type="worksheet">
    <worksheetSource name="Table1"/>
  </cacheSource>
  <cacheFields count="14">
    <cacheField name="Date" numFmtId="14">
      <sharedItems containsDate="1" containsMixedTypes="1" minDate="2024-01-01T00:00:00" maxDate="2024-02-01T00:00:00" count="32">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 v="Total"/>
      </sharedItems>
    </cacheField>
    <cacheField name="Source" numFmtId="0">
      <sharedItems containsBlank="1" count="6">
        <s v="Organic"/>
        <s v="Paid Search"/>
        <s v="Direct"/>
        <s v="Referral"/>
        <s v="Social"/>
        <m/>
      </sharedItems>
    </cacheField>
    <cacheField name="Sessions" numFmtId="0">
      <sharedItems containsSemiMixedTypes="0" containsString="0" containsNumber="1" containsInteger="1" minValue="1000" maxValue="626600"/>
    </cacheField>
    <cacheField name="Transactions" numFmtId="0">
      <sharedItems containsSemiMixedTypes="0" containsString="0" containsNumber="1" minValue="20" maxValue="9840.5506755527731"/>
    </cacheField>
    <cacheField name="Revenue" numFmtId="0">
      <sharedItems containsSemiMixedTypes="0" containsString="0" containsNumber="1" minValue="2000" maxValue="984055.06755527679"/>
    </cacheField>
    <cacheField name="Bounce Rate" numFmtId="9">
      <sharedItems containsSemiMixedTypes="0" containsString="0" containsNumber="1" minValue="0.32" maxValue="1.0820498198558555"/>
    </cacheField>
    <cacheField name="Session Duration (seconds)" numFmtId="0">
      <sharedItems containsSemiMixedTypes="0" containsString="0" containsNumber="1" containsInteger="1" minValue="150" maxValue="38490"/>
    </cacheField>
    <cacheField name="Pageviews" numFmtId="0">
      <sharedItems containsSemiMixedTypes="0" containsString="0" containsNumber="1" containsInteger="1" minValue="3000" maxValue="1634100"/>
    </cacheField>
    <cacheField name="New Users" numFmtId="0">
      <sharedItems containsSemiMixedTypes="0" containsString="0" containsNumber="1" containsInteger="1" minValue="500" maxValue="409200"/>
    </cacheField>
    <cacheField name="Avg. Order Value" numFmtId="0">
      <sharedItems containsSemiMixedTypes="0" containsString="0" containsNumber="1" containsInteger="1" minValue="100" maxValue="15500"/>
    </cacheField>
    <cacheField name="Returning Users" numFmtId="0">
      <sharedItems containsSemiMixedTypes="0" containsString="0" containsNumber="1" containsInteger="1" minValue="300" maxValue="333666"/>
    </cacheField>
    <cacheField name="Conversion Rate" numFmtId="10">
      <sharedItems containsSemiMixedTypes="0" containsString="0" containsNumber="1" minValue="0.01" maxValue="2.1142740046346722E-2"/>
    </cacheField>
    <cacheField name="Purchase Frequency" numFmtId="2">
      <sharedItems containsSemiMixedTypes="0" containsString="0" containsNumber="1" minValue="1.9229635480820635E-2" maxValue="6.6666666666666666E-2"/>
    </cacheField>
    <cacheField name="CLV" numFmtId="2">
      <sharedItems containsSemiMixedTypes="0" containsString="0" containsNumber="1" minValue="1.9229635480820635" maxValue="457.12939128070582"/>
    </cacheField>
  </cacheFields>
  <extLst>
    <ext xmlns:x14="http://schemas.microsoft.com/office/spreadsheetml/2009/9/main" uri="{725AE2AE-9491-48be-B2B4-4EB974FC3084}">
      <x14:pivotCacheDefinition pivotCacheId="153865384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jit Ghosh" refreshedDate="45524.711823726851" createdVersion="8" refreshedVersion="8" minRefreshableVersion="3" recordCount="155" xr:uid="{10BB59B5-F95A-4D06-950E-5A90DFF8497A}">
  <cacheSource type="worksheet">
    <worksheetSource ref="A1:P156" sheet="DataSet"/>
  </cacheSource>
  <cacheFields count="15">
    <cacheField name="Date" numFmtId="14">
      <sharedItems containsSemiMixedTypes="0" containsNonDate="0" containsDate="1" containsString="0" minDate="2024-01-01T00:00:00" maxDate="2024-02-01T00:00:00"/>
    </cacheField>
    <cacheField name="Source" numFmtId="0">
      <sharedItems/>
    </cacheField>
    <cacheField name="Sessions" numFmtId="0">
      <sharedItems containsSemiMixedTypes="0" containsString="0" containsNumber="1" containsInteger="1" minValue="1000" maxValue="8400"/>
    </cacheField>
    <cacheField name="Transactions" numFmtId="0">
      <sharedItems containsSemiMixedTypes="0" containsString="0" containsNumber="1" minValue="20" maxValue="111.20498198558573"/>
    </cacheField>
    <cacheField name="Revenue" numFmtId="0">
      <sharedItems containsSemiMixedTypes="0" containsString="0" containsNumber="1" minValue="2000" maxValue="11120.498198558573"/>
    </cacheField>
    <cacheField name="Bounce Rate" numFmtId="9">
      <sharedItems containsSemiMixedTypes="0" containsString="0" containsNumber="1" minValue="0.32" maxValue="1.0820498198558555"/>
    </cacheField>
    <cacheField name="Session Duration (seconds)" numFmtId="0">
      <sharedItems containsSemiMixedTypes="0" containsString="0" containsNumber="1" containsInteger="1" minValue="150" maxValue="360"/>
    </cacheField>
    <cacheField name="Pageviews" numFmtId="0">
      <sharedItems containsSemiMixedTypes="0" containsString="0" containsNumber="1" containsInteger="1" minValue="3000" maxValue="30000"/>
    </cacheField>
    <cacheField name="New Users" numFmtId="0">
      <sharedItems containsSemiMixedTypes="0" containsString="0" containsNumber="1" containsInteger="1" minValue="500" maxValue="6000"/>
    </cacheField>
    <cacheField name="Avg. Order Value" numFmtId="164">
      <sharedItems containsSemiMixedTypes="0" containsString="0" containsNumber="1" containsInteger="1" minValue="100" maxValue="100"/>
    </cacheField>
    <cacheField name="Returning Users" numFmtId="0">
      <sharedItems containsSemiMixedTypes="0" containsString="0" containsNumber="1" containsInteger="1" minValue="300" maxValue="5783"/>
    </cacheField>
    <cacheField name="Conversion Rate" numFmtId="10">
      <sharedItems containsSemiMixedTypes="0" containsString="0" containsNumber="1" minValue="0.01" maxValue="2.1142740046346722E-2"/>
    </cacheField>
    <cacheField name="Purchase Frequency" numFmtId="2">
      <sharedItems containsSemiMixedTypes="0" containsString="0" containsNumber="1" minValue="1.9229635480820635E-2" maxValue="6.6666666666666666E-2"/>
    </cacheField>
    <cacheField name="CLV" numFmtId="2">
      <sharedItems containsSemiMixedTypes="0" containsString="0" containsNumber="1" minValue="1.9229635480820635" maxValue="6.666666666666667"/>
    </cacheField>
    <cacheField name="Day Name" numFmtId="174">
      <sharedItems containsSemiMixedTypes="0" containsNonDate="0" containsDate="1" containsString="0" minDate="1899-12-31T00:00:00" maxDate="1900-01-31T00:00:00" count="31">
        <d v="1899-12-31T00:00:00"/>
        <d v="1900-01-01T00:00:00"/>
        <d v="1900-01-02T00:00:00"/>
        <d v="1900-01-03T00:00:00"/>
        <d v="1900-01-04T00:00:00"/>
        <d v="1900-01-05T00:00:00"/>
        <d v="1900-01-06T00:00:00"/>
        <d v="1900-01-07T00:00:00"/>
        <d v="1900-01-08T00:00:00"/>
        <d v="1900-01-09T00:00:00"/>
        <d v="1900-01-10T00:00:00"/>
        <d v="1900-01-11T00:00:00"/>
        <d v="1900-01-12T00:00:00"/>
        <d v="1900-01-13T00:00:00"/>
        <d v="1900-01-14T00:00:00"/>
        <d v="1900-01-15T00:00:00"/>
        <d v="1900-01-16T00:00:00"/>
        <d v="1900-01-17T00:00:00"/>
        <d v="1900-01-18T00:00:00"/>
        <d v="1900-01-19T00:00:00"/>
        <d v="1900-01-20T00:00:00"/>
        <d v="1900-01-21T00:00:00"/>
        <d v="1900-01-22T00:00:00"/>
        <d v="1900-01-23T00:00:00"/>
        <d v="1900-01-24T00:00:00"/>
        <d v="1900-01-25T00:00:00"/>
        <d v="1900-01-26T00:00:00"/>
        <d v="1900-01-27T00:00:00"/>
        <d v="1900-01-28T00:00:00"/>
        <d v="1900-01-29T00:00:00"/>
        <d v="1900-01-30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5000"/>
    <n v="50"/>
    <n v="5000"/>
    <n v="0.4"/>
    <n v="180"/>
    <n v="15000"/>
    <n v="3000"/>
    <n v="100"/>
    <n v="2000"/>
  </r>
  <r>
    <x v="0"/>
    <x v="1"/>
    <n v="3000"/>
    <n v="45"/>
    <n v="4500"/>
    <n v="0.35"/>
    <n v="200"/>
    <n v="9000"/>
    <n v="2000"/>
    <n v="100"/>
    <n v="1500"/>
  </r>
  <r>
    <x v="0"/>
    <x v="2"/>
    <n v="2000"/>
    <n v="30"/>
    <n v="3000"/>
    <n v="0.5"/>
    <n v="150"/>
    <n v="6000"/>
    <n v="1000"/>
    <n v="100"/>
    <n v="800"/>
  </r>
  <r>
    <x v="0"/>
    <x v="3"/>
    <n v="1000"/>
    <n v="20"/>
    <n v="2000"/>
    <n v="0.45"/>
    <n v="170"/>
    <n v="3000"/>
    <n v="500"/>
    <n v="100"/>
    <n v="300"/>
  </r>
  <r>
    <x v="0"/>
    <x v="4"/>
    <n v="1500"/>
    <n v="25"/>
    <n v="2500"/>
    <n v="0.55000000000000004"/>
    <n v="160"/>
    <n v="4500"/>
    <n v="700"/>
    <n v="100"/>
    <n v="600"/>
  </r>
  <r>
    <x v="1"/>
    <x v="0"/>
    <n v="5200"/>
    <n v="52"/>
    <n v="5200"/>
    <n v="0.42"/>
    <n v="185"/>
    <n v="15500"/>
    <n v="3100"/>
    <n v="100"/>
    <n v="2100"/>
  </r>
  <r>
    <x v="1"/>
    <x v="1"/>
    <n v="3100"/>
    <n v="48"/>
    <n v="4800"/>
    <n v="0.33"/>
    <n v="210"/>
    <n v="9200"/>
    <n v="2100"/>
    <n v="100"/>
    <n v="1600"/>
  </r>
  <r>
    <x v="1"/>
    <x v="2"/>
    <n v="2100"/>
    <n v="32"/>
    <n v="3200"/>
    <n v="0.52"/>
    <n v="155"/>
    <n v="6200"/>
    <n v="1100"/>
    <n v="100"/>
    <n v="850"/>
  </r>
  <r>
    <x v="1"/>
    <x v="3"/>
    <n v="1100"/>
    <n v="22"/>
    <n v="2200"/>
    <n v="0.47"/>
    <n v="175"/>
    <n v="3100"/>
    <n v="550"/>
    <n v="100"/>
    <n v="350"/>
  </r>
  <r>
    <x v="1"/>
    <x v="4"/>
    <n v="1600"/>
    <n v="28"/>
    <n v="2800"/>
    <n v="0.56999999999999995"/>
    <n v="165"/>
    <n v="4600"/>
    <n v="750"/>
    <n v="100"/>
    <n v="650"/>
  </r>
  <r>
    <x v="2"/>
    <x v="0"/>
    <n v="5300"/>
    <n v="53"/>
    <n v="5300"/>
    <n v="0.41"/>
    <n v="190"/>
    <n v="16000"/>
    <n v="3200"/>
    <n v="100"/>
    <n v="2200"/>
  </r>
  <r>
    <x v="2"/>
    <x v="1"/>
    <n v="3200"/>
    <n v="49"/>
    <n v="4900"/>
    <n v="0.34"/>
    <n v="215"/>
    <n v="9400"/>
    <n v="2200"/>
    <n v="100"/>
    <n v="1650"/>
  </r>
  <r>
    <x v="2"/>
    <x v="2"/>
    <n v="2200"/>
    <n v="34"/>
    <n v="3400"/>
    <n v="0.51"/>
    <n v="160"/>
    <n v="6300"/>
    <n v="1200"/>
    <n v="100"/>
    <n v="900"/>
  </r>
  <r>
    <x v="2"/>
    <x v="3"/>
    <n v="1200"/>
    <n v="23"/>
    <n v="2300"/>
    <n v="0.44"/>
    <n v="180"/>
    <n v="3200"/>
    <n v="600"/>
    <n v="100"/>
    <n v="380"/>
  </r>
  <r>
    <x v="2"/>
    <x v="4"/>
    <n v="1700"/>
    <n v="27"/>
    <n v="2700"/>
    <n v="0.54"/>
    <n v="170"/>
    <n v="4700"/>
    <n v="800"/>
    <n v="100"/>
    <n v="700"/>
  </r>
  <r>
    <x v="3"/>
    <x v="0"/>
    <n v="5400"/>
    <n v="55"/>
    <n v="5500"/>
    <n v="0.39"/>
    <n v="195"/>
    <n v="16500"/>
    <n v="3300"/>
    <n v="100"/>
    <n v="2300"/>
  </r>
  <r>
    <x v="3"/>
    <x v="1"/>
    <n v="3300"/>
    <n v="50"/>
    <n v="5000"/>
    <n v="0.32"/>
    <n v="220"/>
    <n v="9600"/>
    <n v="2300"/>
    <n v="100"/>
    <n v="1700"/>
  </r>
  <r>
    <x v="3"/>
    <x v="2"/>
    <n v="2300"/>
    <n v="36"/>
    <n v="3600"/>
    <n v="0.49"/>
    <n v="165"/>
    <n v="6400"/>
    <n v="1300"/>
    <n v="100"/>
    <n v="950"/>
  </r>
  <r>
    <x v="3"/>
    <x v="3"/>
    <n v="1300"/>
    <n v="24"/>
    <n v="2400"/>
    <n v="0.43"/>
    <n v="185"/>
    <n v="3300"/>
    <n v="650"/>
    <n v="100"/>
    <n v="400"/>
  </r>
  <r>
    <x v="3"/>
    <x v="4"/>
    <n v="1800"/>
    <n v="29"/>
    <n v="2900"/>
    <n v="0.52"/>
    <n v="175"/>
    <n v="4800"/>
    <n v="850"/>
    <n v="100"/>
    <n v="750"/>
  </r>
  <r>
    <x v="4"/>
    <x v="0"/>
    <n v="5500"/>
    <n v="57.081665999466132"/>
    <n v="5708.1665999466131"/>
    <n v="0.40290994448735806"/>
    <n v="200"/>
    <n v="17000"/>
    <n v="3400"/>
    <n v="100"/>
    <n v="2429"/>
  </r>
  <r>
    <x v="4"/>
    <x v="1"/>
    <n v="3400"/>
    <n v="52.160246899469286"/>
    <n v="5216.0246899469284"/>
    <n v="0.33290994448735806"/>
    <n v="225"/>
    <n v="9800"/>
    <n v="2400"/>
    <n v="100"/>
    <n v="1785"/>
  </r>
  <r>
    <x v="4"/>
    <x v="2"/>
    <n v="2400"/>
    <n v="38.581988897471611"/>
    <n v="3858.198889747161"/>
    <n v="0.50290994448735804"/>
    <n v="170"/>
    <n v="6500"/>
    <n v="1400"/>
    <n v="100"/>
    <n v="1015"/>
  </r>
  <r>
    <x v="4"/>
    <x v="3"/>
    <n v="1400"/>
    <n v="25.707825127659934"/>
    <n v="2570.7825127659935"/>
    <n v="0.44707825127659934"/>
    <n v="190"/>
    <n v="3400"/>
    <n v="700"/>
    <n v="100"/>
    <n v="443"/>
  </r>
  <r>
    <x v="4"/>
    <x v="4"/>
    <n v="1900"/>
    <n v="30.707825127659934"/>
    <n v="3070.7825127659935"/>
    <n v="0.54081665999466133"/>
    <n v="180"/>
    <n v="4900"/>
    <n v="900"/>
    <n v="100"/>
    <n v="815"/>
  </r>
  <r>
    <x v="5"/>
    <x v="0"/>
    <n v="5600"/>
    <n v="59.163331998932264"/>
    <n v="5916.3331998932263"/>
    <n v="0.41581988897471611"/>
    <n v="205"/>
    <n v="17500"/>
    <n v="3500"/>
    <n v="100"/>
    <n v="2558"/>
  </r>
  <r>
    <x v="5"/>
    <x v="1"/>
    <n v="3500"/>
    <n v="54.320493798938571"/>
    <n v="5432.0493798938569"/>
    <n v="0.34581988897471611"/>
    <n v="230"/>
    <n v="10000"/>
    <n v="2500"/>
    <n v="100"/>
    <n v="1870"/>
  </r>
  <r>
    <x v="5"/>
    <x v="2"/>
    <n v="2500"/>
    <n v="41.163977794943222"/>
    <n v="4116.3977794943221"/>
    <n v="0.51581988897471609"/>
    <n v="175"/>
    <n v="6600"/>
    <n v="1500"/>
    <n v="100"/>
    <n v="1080"/>
  </r>
  <r>
    <x v="5"/>
    <x v="3"/>
    <n v="1500"/>
    <n v="27.415650255319868"/>
    <n v="2741.565025531987"/>
    <n v="0.46415650255319868"/>
    <n v="195"/>
    <n v="3500"/>
    <n v="750"/>
    <n v="100"/>
    <n v="486"/>
  </r>
  <r>
    <x v="5"/>
    <x v="4"/>
    <n v="2000"/>
    <n v="32.415650255319868"/>
    <n v="3241.565025531987"/>
    <n v="0.56163331998932264"/>
    <n v="185"/>
    <n v="5000"/>
    <n v="950"/>
    <n v="100"/>
    <n v="880"/>
  </r>
  <r>
    <x v="6"/>
    <x v="0"/>
    <n v="5700"/>
    <n v="61.244997998398397"/>
    <n v="6124.4997998398394"/>
    <n v="0.42872983346207416"/>
    <n v="210"/>
    <n v="18000"/>
    <n v="3600"/>
    <n v="100"/>
    <n v="2687"/>
  </r>
  <r>
    <x v="6"/>
    <x v="1"/>
    <n v="3600"/>
    <n v="56.480740698407857"/>
    <n v="5648.0740698407853"/>
    <n v="0.35872983346207415"/>
    <n v="235"/>
    <n v="10200"/>
    <n v="2600"/>
    <n v="100"/>
    <n v="1955"/>
  </r>
  <r>
    <x v="6"/>
    <x v="2"/>
    <n v="2600"/>
    <n v="43.745966692414832"/>
    <n v="4374.5966692414831"/>
    <n v="0.52872983346207414"/>
    <n v="180"/>
    <n v="6700"/>
    <n v="1600"/>
    <n v="100"/>
    <n v="1145"/>
  </r>
  <r>
    <x v="6"/>
    <x v="3"/>
    <n v="1600"/>
    <n v="29.123475382979802"/>
    <n v="2912.34753829798"/>
    <n v="0.48123475382979802"/>
    <n v="200"/>
    <n v="3600"/>
    <n v="800"/>
    <n v="100"/>
    <n v="529"/>
  </r>
  <r>
    <x v="6"/>
    <x v="4"/>
    <n v="2100"/>
    <n v="34.123475382979798"/>
    <n v="3412.34753829798"/>
    <n v="0.58244997998398396"/>
    <n v="190"/>
    <n v="5100"/>
    <n v="1000"/>
    <n v="100"/>
    <n v="945"/>
  </r>
  <r>
    <x v="7"/>
    <x v="0"/>
    <n v="5800"/>
    <n v="63.326663997864529"/>
    <n v="6332.6663997864525"/>
    <n v="0.44163977794943221"/>
    <n v="215"/>
    <n v="18500"/>
    <n v="3700"/>
    <n v="100"/>
    <n v="2816"/>
  </r>
  <r>
    <x v="7"/>
    <x v="1"/>
    <n v="3700"/>
    <n v="58.640987597877142"/>
    <n v="5864.0987597877138"/>
    <n v="0.3716397779494322"/>
    <n v="240"/>
    <n v="10400"/>
    <n v="2700"/>
    <n v="100"/>
    <n v="2040"/>
  </r>
  <r>
    <x v="7"/>
    <x v="2"/>
    <n v="2700"/>
    <n v="46.327955589886443"/>
    <n v="4632.7955589886442"/>
    <n v="0.54163977794943219"/>
    <n v="185"/>
    <n v="6800"/>
    <n v="1700"/>
    <n v="100"/>
    <n v="1210"/>
  </r>
  <r>
    <x v="7"/>
    <x v="3"/>
    <n v="1700"/>
    <n v="30.831300510639736"/>
    <n v="3083.1300510639735"/>
    <n v="0.49831300510639737"/>
    <n v="205"/>
    <n v="3700"/>
    <n v="850"/>
    <n v="100"/>
    <n v="572"/>
  </r>
  <r>
    <x v="7"/>
    <x v="4"/>
    <n v="2200"/>
    <n v="35.831300510639728"/>
    <n v="3583.130051063973"/>
    <n v="0.60326663997864527"/>
    <n v="195"/>
    <n v="5200"/>
    <n v="1050"/>
    <n v="100"/>
    <n v="1010"/>
  </r>
  <r>
    <x v="8"/>
    <x v="0"/>
    <n v="5900"/>
    <n v="65.408329997330668"/>
    <n v="6540.8329997330666"/>
    <n v="0.45454972243679026"/>
    <n v="220"/>
    <n v="19000"/>
    <n v="3800"/>
    <n v="100"/>
    <n v="2945"/>
  </r>
  <r>
    <x v="8"/>
    <x v="1"/>
    <n v="3800"/>
    <n v="60.801234497346428"/>
    <n v="6080.1234497346431"/>
    <n v="0.38454972243679025"/>
    <n v="245"/>
    <n v="10600"/>
    <n v="2800"/>
    <n v="100"/>
    <n v="2125"/>
  </r>
  <r>
    <x v="8"/>
    <x v="2"/>
    <n v="2800"/>
    <n v="48.909944487358054"/>
    <n v="4890.9944487358052"/>
    <n v="0.55454972243679024"/>
    <n v="190"/>
    <n v="6900"/>
    <n v="1800"/>
    <n v="100"/>
    <n v="1275"/>
  </r>
  <r>
    <x v="8"/>
    <x v="3"/>
    <n v="1800"/>
    <n v="32.539125638299666"/>
    <n v="3253.9125638299665"/>
    <n v="0.51539125638299665"/>
    <n v="210"/>
    <n v="3800"/>
    <n v="900"/>
    <n v="100"/>
    <n v="615"/>
  </r>
  <r>
    <x v="8"/>
    <x v="4"/>
    <n v="2300"/>
    <n v="37.539125638299659"/>
    <n v="3753.9125638299661"/>
    <n v="0.62408329997330658"/>
    <n v="200"/>
    <n v="5300"/>
    <n v="1100"/>
    <n v="100"/>
    <n v="1075"/>
  </r>
  <r>
    <x v="9"/>
    <x v="0"/>
    <n v="6000"/>
    <n v="67.489995996796807"/>
    <n v="6748.9995996796806"/>
    <n v="0.46745966692414831"/>
    <n v="225"/>
    <n v="19500"/>
    <n v="3900"/>
    <n v="100"/>
    <n v="3074"/>
  </r>
  <r>
    <x v="9"/>
    <x v="1"/>
    <n v="3900"/>
    <n v="62.961481396815714"/>
    <n v="6296.1481396815716"/>
    <n v="0.3974596669241483"/>
    <n v="250"/>
    <n v="10800"/>
    <n v="2900"/>
    <n v="100"/>
    <n v="2210"/>
  </r>
  <r>
    <x v="9"/>
    <x v="2"/>
    <n v="2900"/>
    <n v="51.491933384829665"/>
    <n v="5149.1933384829663"/>
    <n v="0.56745966692414829"/>
    <n v="195"/>
    <n v="7000"/>
    <n v="1900"/>
    <n v="100"/>
    <n v="1340"/>
  </r>
  <r>
    <x v="9"/>
    <x v="3"/>
    <n v="1900"/>
    <n v="34.246950765959596"/>
    <n v="3424.6950765959596"/>
    <n v="0.532469507659596"/>
    <n v="215"/>
    <n v="3900"/>
    <n v="950"/>
    <n v="100"/>
    <n v="658"/>
  </r>
  <r>
    <x v="9"/>
    <x v="4"/>
    <n v="2400"/>
    <n v="39.246950765959589"/>
    <n v="3924.6950765959591"/>
    <n v="0.6448999599679679"/>
    <n v="205"/>
    <n v="5400"/>
    <n v="1150"/>
    <n v="100"/>
    <n v="1140"/>
  </r>
  <r>
    <x v="10"/>
    <x v="0"/>
    <n v="6200"/>
    <n v="69.571661996262947"/>
    <n v="6957.1661996262947"/>
    <n v="0.48036961141150636"/>
    <n v="230"/>
    <n v="20000"/>
    <n v="4000"/>
    <n v="100"/>
    <n v="3203"/>
  </r>
  <r>
    <x v="10"/>
    <x v="1"/>
    <n v="4000"/>
    <n v="65.121728296284999"/>
    <n v="6512.1728296285"/>
    <n v="0.41036961141150635"/>
    <n v="255"/>
    <n v="11000"/>
    <n v="3000"/>
    <n v="100"/>
    <n v="2295"/>
  </r>
  <r>
    <x v="10"/>
    <x v="2"/>
    <n v="3000"/>
    <n v="54.073922282301275"/>
    <n v="5407.3922282301273"/>
    <n v="0.58036961141150634"/>
    <n v="200"/>
    <n v="7200"/>
    <n v="2000"/>
    <n v="100"/>
    <n v="1405"/>
  </r>
  <r>
    <x v="10"/>
    <x v="3"/>
    <n v="2000"/>
    <n v="35.954775893619527"/>
    <n v="3595.4775893619526"/>
    <n v="0.54954775893619534"/>
    <n v="220"/>
    <n v="4000"/>
    <n v="1000"/>
    <n v="100"/>
    <n v="701"/>
  </r>
  <r>
    <x v="10"/>
    <x v="4"/>
    <n v="2500"/>
    <n v="40.954775893619519"/>
    <n v="4095.4775893619521"/>
    <n v="0.66571661996262921"/>
    <n v="210"/>
    <n v="5500"/>
    <n v="1200"/>
    <n v="100"/>
    <n v="1205"/>
  </r>
  <r>
    <x v="11"/>
    <x v="0"/>
    <n v="6300"/>
    <n v="71.653327995729086"/>
    <n v="7165.3327995729087"/>
    <n v="0.49327955589886441"/>
    <n v="235"/>
    <n v="20500"/>
    <n v="4100"/>
    <n v="100"/>
    <n v="3332"/>
  </r>
  <r>
    <x v="11"/>
    <x v="1"/>
    <n v="4100"/>
    <n v="67.281975195754285"/>
    <n v="6728.1975195754285"/>
    <n v="0.4232795558988644"/>
    <n v="260"/>
    <n v="11200"/>
    <n v="3100"/>
    <n v="100"/>
    <n v="2380"/>
  </r>
  <r>
    <x v="11"/>
    <x v="2"/>
    <n v="3100"/>
    <n v="56.655911179772886"/>
    <n v="5665.5911179772884"/>
    <n v="0.59327955589886439"/>
    <n v="205"/>
    <n v="7300"/>
    <n v="2100"/>
    <n v="100"/>
    <n v="1470"/>
  </r>
  <r>
    <x v="11"/>
    <x v="3"/>
    <n v="2100"/>
    <n v="37.662601021279457"/>
    <n v="3766.2601021279456"/>
    <n v="0.56662601021279468"/>
    <n v="225"/>
    <n v="4100"/>
    <n v="1050"/>
    <n v="100"/>
    <n v="744"/>
  </r>
  <r>
    <x v="11"/>
    <x v="4"/>
    <n v="2600"/>
    <n v="42.66260102127945"/>
    <n v="4266.2601021279452"/>
    <n v="0.68653327995729052"/>
    <n v="215"/>
    <n v="5600"/>
    <n v="1250"/>
    <n v="100"/>
    <n v="1270"/>
  </r>
  <r>
    <x v="12"/>
    <x v="0"/>
    <n v="6400"/>
    <n v="73.734993995195225"/>
    <n v="7373.4993995195227"/>
    <n v="0.50618950038622246"/>
    <n v="240"/>
    <n v="21000"/>
    <n v="4200"/>
    <n v="100"/>
    <n v="3461"/>
  </r>
  <r>
    <x v="12"/>
    <x v="1"/>
    <n v="4200"/>
    <n v="69.44222209522357"/>
    <n v="6944.2222095223569"/>
    <n v="0.43618950038622245"/>
    <n v="265"/>
    <n v="11400"/>
    <n v="3200"/>
    <n v="100"/>
    <n v="2465"/>
  </r>
  <r>
    <x v="12"/>
    <x v="2"/>
    <n v="3200"/>
    <n v="59.237900077244497"/>
    <n v="5923.7900077244494"/>
    <n v="0.60618950038622244"/>
    <n v="210"/>
    <n v="7400"/>
    <n v="2200"/>
    <n v="100"/>
    <n v="1535"/>
  </r>
  <r>
    <x v="12"/>
    <x v="3"/>
    <n v="2200"/>
    <n v="39.370426148939387"/>
    <n v="3937.0426148939387"/>
    <n v="0.58370426148939403"/>
    <n v="230"/>
    <n v="4200"/>
    <n v="1100"/>
    <n v="100"/>
    <n v="787"/>
  </r>
  <r>
    <x v="12"/>
    <x v="4"/>
    <n v="2700"/>
    <n v="44.37042614893938"/>
    <n v="4437.0426148939378"/>
    <n v="0.70734993995195183"/>
    <n v="220"/>
    <n v="5700"/>
    <n v="1300"/>
    <n v="100"/>
    <n v="1335"/>
  </r>
  <r>
    <x v="13"/>
    <x v="0"/>
    <n v="6500"/>
    <n v="75.816659994661364"/>
    <n v="7581.6659994661368"/>
    <n v="0.51909944487358051"/>
    <n v="245"/>
    <n v="21500"/>
    <n v="4300"/>
    <n v="100"/>
    <n v="3590"/>
  </r>
  <r>
    <x v="13"/>
    <x v="1"/>
    <n v="4300"/>
    <n v="71.602468994692856"/>
    <n v="7160.2468994692854"/>
    <n v="0.4490994448735805"/>
    <n v="270"/>
    <n v="11600"/>
    <n v="3300"/>
    <n v="100"/>
    <n v="2550"/>
  </r>
  <r>
    <x v="13"/>
    <x v="2"/>
    <n v="3300"/>
    <n v="61.819888974716108"/>
    <n v="6181.9888974716105"/>
    <n v="0.61909944487358048"/>
    <n v="215"/>
    <n v="7500"/>
    <n v="2300"/>
    <n v="100"/>
    <n v="1600"/>
  </r>
  <r>
    <x v="13"/>
    <x v="3"/>
    <n v="2300"/>
    <n v="41.078251276599318"/>
    <n v="4107.8251276599321"/>
    <n v="0.60078251276599337"/>
    <n v="235"/>
    <n v="4300"/>
    <n v="1150"/>
    <n v="100"/>
    <n v="830"/>
  </r>
  <r>
    <x v="13"/>
    <x v="4"/>
    <n v="2800"/>
    <n v="46.07825127659931"/>
    <n v="4607.8251276599312"/>
    <n v="0.72816659994661315"/>
    <n v="225"/>
    <n v="5800"/>
    <n v="1350"/>
    <n v="100"/>
    <n v="1400"/>
  </r>
  <r>
    <x v="14"/>
    <x v="0"/>
    <n v="6600"/>
    <n v="77.898325994127504"/>
    <n v="7789.8325994127499"/>
    <n v="0.53200938936093856"/>
    <n v="250"/>
    <n v="22000"/>
    <n v="4400"/>
    <n v="100"/>
    <n v="3719"/>
  </r>
  <r>
    <x v="14"/>
    <x v="1"/>
    <n v="4400"/>
    <n v="73.762715894162142"/>
    <n v="7376.2715894162138"/>
    <n v="0.46200938936093855"/>
    <n v="275"/>
    <n v="11800"/>
    <n v="3400"/>
    <n v="100"/>
    <n v="2635"/>
  </r>
  <r>
    <x v="14"/>
    <x v="2"/>
    <n v="3400"/>
    <n v="64.401877872187725"/>
    <n v="6440.1877872187724"/>
    <n v="0.63200938936093853"/>
    <n v="220"/>
    <n v="7600"/>
    <n v="2400"/>
    <n v="100"/>
    <n v="1665"/>
  </r>
  <r>
    <x v="14"/>
    <x v="3"/>
    <n v="2400"/>
    <n v="42.786076404259248"/>
    <n v="4278.6076404259247"/>
    <n v="0.61786076404259271"/>
    <n v="240"/>
    <n v="4400"/>
    <n v="1200"/>
    <n v="100"/>
    <n v="873"/>
  </r>
  <r>
    <x v="14"/>
    <x v="4"/>
    <n v="2900"/>
    <n v="47.786076404259241"/>
    <n v="4778.6076404259238"/>
    <n v="0.74898325994127446"/>
    <n v="230"/>
    <n v="5900"/>
    <n v="1400"/>
    <n v="100"/>
    <n v="1465"/>
  </r>
  <r>
    <x v="15"/>
    <x v="0"/>
    <n v="6700"/>
    <n v="79.979991993593643"/>
    <n v="7997.999199359364"/>
    <n v="0.54491933384829661"/>
    <n v="255"/>
    <n v="22500"/>
    <n v="4500"/>
    <n v="100"/>
    <n v="3848"/>
  </r>
  <r>
    <x v="15"/>
    <x v="1"/>
    <n v="4500"/>
    <n v="75.922962793631427"/>
    <n v="7592.2962793631432"/>
    <n v="0.4749193338482966"/>
    <n v="280"/>
    <n v="12000"/>
    <n v="3500"/>
    <n v="100"/>
    <n v="2720"/>
  </r>
  <r>
    <x v="15"/>
    <x v="2"/>
    <n v="3500"/>
    <n v="66.983866769659343"/>
    <n v="6698.3866769659344"/>
    <n v="0.64491933384829658"/>
    <n v="225"/>
    <n v="7700"/>
    <n v="2500"/>
    <n v="100"/>
    <n v="1730"/>
  </r>
  <r>
    <x v="15"/>
    <x v="3"/>
    <n v="2500"/>
    <n v="44.493901531919178"/>
    <n v="4449.3901531919182"/>
    <n v="0.63493901531919206"/>
    <n v="245"/>
    <n v="4500"/>
    <n v="1250"/>
    <n v="100"/>
    <n v="916"/>
  </r>
  <r>
    <x v="15"/>
    <x v="4"/>
    <n v="3000"/>
    <n v="49.493901531919171"/>
    <n v="4949.3901531919173"/>
    <n v="0.76979991993593577"/>
    <n v="235"/>
    <n v="6000"/>
    <n v="1450"/>
    <n v="100"/>
    <n v="1530"/>
  </r>
  <r>
    <x v="16"/>
    <x v="0"/>
    <n v="6800"/>
    <n v="82.061657993059782"/>
    <n v="8206.165799305978"/>
    <n v="0.55782927833565465"/>
    <n v="260"/>
    <n v="23000"/>
    <n v="4600"/>
    <n v="100"/>
    <n v="3977"/>
  </r>
  <r>
    <x v="16"/>
    <x v="1"/>
    <n v="4600"/>
    <n v="78.083209693100713"/>
    <n v="7808.3209693100716"/>
    <n v="0.48782927833565465"/>
    <n v="285"/>
    <n v="12200"/>
    <n v="3600"/>
    <n v="100"/>
    <n v="2805"/>
  </r>
  <r>
    <x v="16"/>
    <x v="2"/>
    <n v="3600"/>
    <n v="69.565855667130961"/>
    <n v="6956.5855667130963"/>
    <n v="0.65782927833565463"/>
    <n v="230"/>
    <n v="7800"/>
    <n v="2600"/>
    <n v="100"/>
    <n v="1795"/>
  </r>
  <r>
    <x v="16"/>
    <x v="3"/>
    <n v="2600"/>
    <n v="46.201726659579109"/>
    <n v="4620.1726659579108"/>
    <n v="0.6520172665957914"/>
    <n v="250"/>
    <n v="4600"/>
    <n v="1300"/>
    <n v="100"/>
    <n v="959"/>
  </r>
  <r>
    <x v="16"/>
    <x v="4"/>
    <n v="3100"/>
    <n v="51.201726659579101"/>
    <n v="5120.1726659579099"/>
    <n v="0.79061657993059709"/>
    <n v="240"/>
    <n v="6100"/>
    <n v="1500"/>
    <n v="100"/>
    <n v="1595"/>
  </r>
  <r>
    <x v="17"/>
    <x v="0"/>
    <n v="6900"/>
    <n v="84.143323992525922"/>
    <n v="8414.3323992525929"/>
    <n v="0.5707392228230127"/>
    <n v="265"/>
    <n v="23500"/>
    <n v="4700"/>
    <n v="100"/>
    <n v="4106"/>
  </r>
  <r>
    <x v="17"/>
    <x v="1"/>
    <n v="4700"/>
    <n v="80.243456592569999"/>
    <n v="8024.3456592570001"/>
    <n v="0.50073922282301264"/>
    <n v="290"/>
    <n v="12400"/>
    <n v="3700"/>
    <n v="100"/>
    <n v="2890"/>
  </r>
  <r>
    <x v="17"/>
    <x v="2"/>
    <n v="3700"/>
    <n v="72.147844564602579"/>
    <n v="7214.7844564602583"/>
    <n v="0.67073922282301268"/>
    <n v="235"/>
    <n v="7900"/>
    <n v="2700"/>
    <n v="100"/>
    <n v="1860"/>
  </r>
  <r>
    <x v="17"/>
    <x v="3"/>
    <n v="2700"/>
    <n v="47.909551787239039"/>
    <n v="4790.9551787239043"/>
    <n v="0.66909551787239074"/>
    <n v="255"/>
    <n v="4700"/>
    <n v="1350"/>
    <n v="100"/>
    <n v="1002"/>
  </r>
  <r>
    <x v="17"/>
    <x v="4"/>
    <n v="3200"/>
    <n v="52.909551787239032"/>
    <n v="5290.9551787239034"/>
    <n v="0.8114332399252584"/>
    <n v="245"/>
    <n v="6200"/>
    <n v="1550"/>
    <n v="100"/>
    <n v="1660"/>
  </r>
  <r>
    <x v="18"/>
    <x v="0"/>
    <n v="7000"/>
    <n v="86.224989991992061"/>
    <n v="8622.4989991992061"/>
    <n v="0.58364916731037075"/>
    <n v="270"/>
    <n v="24000"/>
    <n v="4800"/>
    <n v="100"/>
    <n v="4235"/>
  </r>
  <r>
    <x v="18"/>
    <x v="1"/>
    <n v="4800"/>
    <n v="82.403703492039284"/>
    <n v="8240.3703492039276"/>
    <n v="0.51364916731037069"/>
    <n v="295"/>
    <n v="12600"/>
    <n v="3800"/>
    <n v="100"/>
    <n v="2975"/>
  </r>
  <r>
    <x v="18"/>
    <x v="2"/>
    <n v="3800"/>
    <n v="74.729833462074197"/>
    <n v="7472.9833462074193"/>
    <n v="0.68364916731037073"/>
    <n v="240"/>
    <n v="8000"/>
    <n v="2800"/>
    <n v="100"/>
    <n v="1925"/>
  </r>
  <r>
    <x v="18"/>
    <x v="3"/>
    <n v="2800"/>
    <n v="49.617376914898969"/>
    <n v="4961.7376914898969"/>
    <n v="0.68617376914899009"/>
    <n v="260"/>
    <n v="4800"/>
    <n v="1400"/>
    <n v="100"/>
    <n v="1045"/>
  </r>
  <r>
    <x v="18"/>
    <x v="4"/>
    <n v="3300"/>
    <n v="54.617376914898962"/>
    <n v="5461.737691489896"/>
    <n v="0.83224989991991971"/>
    <n v="250"/>
    <n v="6300"/>
    <n v="1600"/>
    <n v="100"/>
    <n v="1725"/>
  </r>
  <r>
    <x v="19"/>
    <x v="0"/>
    <n v="7200"/>
    <n v="88.3066559914582"/>
    <n v="8830.6655991458192"/>
    <n v="0.5965591117977288"/>
    <n v="275"/>
    <n v="24500"/>
    <n v="4900"/>
    <n v="100"/>
    <n v="4364"/>
  </r>
  <r>
    <x v="19"/>
    <x v="1"/>
    <n v="4900"/>
    <n v="84.56395039150857"/>
    <n v="8456.395039150857"/>
    <n v="0.52655911179772874"/>
    <n v="300"/>
    <n v="12800"/>
    <n v="3900"/>
    <n v="100"/>
    <n v="3060"/>
  </r>
  <r>
    <x v="19"/>
    <x v="2"/>
    <n v="3900"/>
    <n v="77.311822359545815"/>
    <n v="7731.1822359545813"/>
    <n v="0.69655911179772878"/>
    <n v="245"/>
    <n v="8200"/>
    <n v="2900"/>
    <n v="100"/>
    <n v="1990"/>
  </r>
  <r>
    <x v="19"/>
    <x v="3"/>
    <n v="2900"/>
    <n v="51.3252020425589"/>
    <n v="5132.5202042558903"/>
    <n v="0.70325202042558943"/>
    <n v="265"/>
    <n v="4900"/>
    <n v="1450"/>
    <n v="100"/>
    <n v="1088"/>
  </r>
  <r>
    <x v="19"/>
    <x v="4"/>
    <n v="3400"/>
    <n v="56.325202042558892"/>
    <n v="5632.5202042558894"/>
    <n v="0.85306655991458102"/>
    <n v="255"/>
    <n v="6400"/>
    <n v="1650"/>
    <n v="100"/>
    <n v="1790"/>
  </r>
  <r>
    <x v="20"/>
    <x v="0"/>
    <n v="7300"/>
    <n v="90.388321990924339"/>
    <n v="9038.8321990924342"/>
    <n v="0.60946905628508685"/>
    <n v="280"/>
    <n v="25000"/>
    <n v="5000"/>
    <n v="100"/>
    <n v="4493"/>
  </r>
  <r>
    <x v="20"/>
    <x v="1"/>
    <n v="5000"/>
    <n v="86.724197290977855"/>
    <n v="8672.4197290977863"/>
    <n v="0.53946905628508679"/>
    <n v="310"/>
    <n v="13000"/>
    <n v="4000"/>
    <n v="100"/>
    <n v="3145"/>
  </r>
  <r>
    <x v="20"/>
    <x v="2"/>
    <n v="4000"/>
    <n v="79.893811257017433"/>
    <n v="7989.3811257017433"/>
    <n v="0.70946905628508683"/>
    <n v="250"/>
    <n v="8300"/>
    <n v="3000"/>
    <n v="100"/>
    <n v="2055"/>
  </r>
  <r>
    <x v="20"/>
    <x v="3"/>
    <n v="3000"/>
    <n v="53.03302717021883"/>
    <n v="5303.3027170218829"/>
    <n v="0.72033027170218877"/>
    <n v="270"/>
    <n v="5000"/>
    <n v="1500"/>
    <n v="100"/>
    <n v="1131"/>
  </r>
  <r>
    <x v="20"/>
    <x v="4"/>
    <n v="3500"/>
    <n v="58.033027170218823"/>
    <n v="5803.302717021882"/>
    <n v="0.87388321990924234"/>
    <n v="260"/>
    <n v="6500"/>
    <n v="1700"/>
    <n v="100"/>
    <n v="1855"/>
  </r>
  <r>
    <x v="21"/>
    <x v="0"/>
    <n v="7400"/>
    <n v="92.469987990390479"/>
    <n v="9246.9987990390473"/>
    <n v="0.6223790007724449"/>
    <n v="285"/>
    <n v="25500"/>
    <n v="5100"/>
    <n v="100"/>
    <n v="4622"/>
  </r>
  <r>
    <x v="21"/>
    <x v="1"/>
    <n v="5100"/>
    <n v="88.884444190447141"/>
    <n v="8888.4444190447139"/>
    <n v="0.55237900077244484"/>
    <n v="315"/>
    <n v="13200"/>
    <n v="4100"/>
    <n v="100"/>
    <n v="3230"/>
  </r>
  <r>
    <x v="21"/>
    <x v="2"/>
    <n v="4100"/>
    <n v="82.47580015448905"/>
    <n v="8247.5800154489043"/>
    <n v="0.72237900077244488"/>
    <n v="255"/>
    <n v="8400"/>
    <n v="3100"/>
    <n v="100"/>
    <n v="2120"/>
  </r>
  <r>
    <x v="21"/>
    <x v="3"/>
    <n v="3100"/>
    <n v="54.74085229787876"/>
    <n v="5474.0852297878764"/>
    <n v="0.73740852297878812"/>
    <n v="275"/>
    <n v="5100"/>
    <n v="1550"/>
    <n v="100"/>
    <n v="1174"/>
  </r>
  <r>
    <x v="21"/>
    <x v="4"/>
    <n v="3600"/>
    <n v="59.740852297878753"/>
    <n v="5974.0852297878755"/>
    <n v="0.89469987990390365"/>
    <n v="265"/>
    <n v="6600"/>
    <n v="1750"/>
    <n v="100"/>
    <n v="1920"/>
  </r>
  <r>
    <x v="22"/>
    <x v="0"/>
    <n v="7500"/>
    <n v="94.551653989856618"/>
    <n v="9455.1653989856623"/>
    <n v="0.63528894525980295"/>
    <n v="290"/>
    <n v="26000"/>
    <n v="5200"/>
    <n v="100"/>
    <n v="4751"/>
  </r>
  <r>
    <x v="22"/>
    <x v="1"/>
    <n v="5200"/>
    <n v="91.044691089916427"/>
    <n v="9104.4691089916432"/>
    <n v="0.56528894525980289"/>
    <n v="320"/>
    <n v="13400"/>
    <n v="4200"/>
    <n v="100"/>
    <n v="3315"/>
  </r>
  <r>
    <x v="22"/>
    <x v="2"/>
    <n v="4200"/>
    <n v="85.057789051960668"/>
    <n v="8505.7789051960663"/>
    <n v="0.73528894525980293"/>
    <n v="260"/>
    <n v="8500"/>
    <n v="3200"/>
    <n v="100"/>
    <n v="2185"/>
  </r>
  <r>
    <x v="22"/>
    <x v="3"/>
    <n v="3200"/>
    <n v="56.44867742553869"/>
    <n v="5644.867742553869"/>
    <n v="0.75448677425538746"/>
    <n v="280"/>
    <n v="5200"/>
    <n v="1600"/>
    <n v="100"/>
    <n v="1217"/>
  </r>
  <r>
    <x v="22"/>
    <x v="4"/>
    <n v="3700"/>
    <n v="61.448677425538683"/>
    <n v="6144.8677425538681"/>
    <n v="0.91551653989856496"/>
    <n v="270"/>
    <n v="6700"/>
    <n v="1800"/>
    <n v="100"/>
    <n v="1985"/>
  </r>
  <r>
    <x v="23"/>
    <x v="0"/>
    <n v="7600"/>
    <n v="96.633319989322757"/>
    <n v="9663.3319989322754"/>
    <n v="0.648198889747161"/>
    <n v="295"/>
    <n v="26500"/>
    <n v="5300"/>
    <n v="100"/>
    <n v="4880"/>
  </r>
  <r>
    <x v="23"/>
    <x v="1"/>
    <n v="5300"/>
    <n v="93.204937989385712"/>
    <n v="9320.4937989385708"/>
    <n v="0.57819888974716094"/>
    <n v="325"/>
    <n v="13600"/>
    <n v="4300"/>
    <n v="100"/>
    <n v="3400"/>
  </r>
  <r>
    <x v="23"/>
    <x v="2"/>
    <n v="4300"/>
    <n v="87.639777949432286"/>
    <n v="8763.9777949432282"/>
    <n v="0.74819888974716098"/>
    <n v="265"/>
    <n v="8600"/>
    <n v="3300"/>
    <n v="100"/>
    <n v="2250"/>
  </r>
  <r>
    <x v="23"/>
    <x v="3"/>
    <n v="3300"/>
    <n v="58.156502553198621"/>
    <n v="5815.6502553198625"/>
    <n v="0.7715650255319868"/>
    <n v="285"/>
    <n v="5300"/>
    <n v="1650"/>
    <n v="100"/>
    <n v="1260"/>
  </r>
  <r>
    <x v="23"/>
    <x v="4"/>
    <n v="3800"/>
    <n v="63.156502553198614"/>
    <n v="6315.6502553198616"/>
    <n v="0.93633319989322628"/>
    <n v="275"/>
    <n v="6800"/>
    <n v="1850"/>
    <n v="100"/>
    <n v="2050"/>
  </r>
  <r>
    <x v="24"/>
    <x v="0"/>
    <n v="7700"/>
    <n v="98.714985988788897"/>
    <n v="9871.4985988788903"/>
    <n v="0.66110883423451905"/>
    <n v="300"/>
    <n v="27000"/>
    <n v="5400"/>
    <n v="100"/>
    <n v="5009"/>
  </r>
  <r>
    <x v="24"/>
    <x v="1"/>
    <n v="5400"/>
    <n v="95.365184888854998"/>
    <n v="9536.5184888855001"/>
    <n v="0.59110883423451899"/>
    <n v="330"/>
    <n v="13800"/>
    <n v="4400"/>
    <n v="100"/>
    <n v="3485"/>
  </r>
  <r>
    <x v="24"/>
    <x v="2"/>
    <n v="4400"/>
    <n v="90.221766846903904"/>
    <n v="9022.1766846903902"/>
    <n v="0.76110883423451903"/>
    <n v="270"/>
    <n v="8700"/>
    <n v="3400"/>
    <n v="100"/>
    <n v="2315"/>
  </r>
  <r>
    <x v="24"/>
    <x v="3"/>
    <n v="3400"/>
    <n v="59.864327680858551"/>
    <n v="5986.4327680858551"/>
    <n v="0.78864327680858615"/>
    <n v="290"/>
    <n v="5400"/>
    <n v="1700"/>
    <n v="100"/>
    <n v="1303"/>
  </r>
  <r>
    <x v="24"/>
    <x v="4"/>
    <n v="3900"/>
    <n v="64.864327680858551"/>
    <n v="6486.4327680858551"/>
    <n v="0.95714985988788759"/>
    <n v="280"/>
    <n v="6900"/>
    <n v="1900"/>
    <n v="100"/>
    <n v="2115"/>
  </r>
  <r>
    <x v="25"/>
    <x v="0"/>
    <n v="7800"/>
    <n v="100.79665198825504"/>
    <n v="10079.665198825503"/>
    <n v="0.6740187787218771"/>
    <n v="305"/>
    <n v="27500"/>
    <n v="5500"/>
    <n v="100"/>
    <n v="5138"/>
  </r>
  <r>
    <x v="25"/>
    <x v="1"/>
    <n v="5500"/>
    <n v="97.525431788324283"/>
    <n v="9752.5431788324277"/>
    <n v="0.60401877872187704"/>
    <n v="335"/>
    <n v="14000"/>
    <n v="4500"/>
    <n v="100"/>
    <n v="3570"/>
  </r>
  <r>
    <x v="25"/>
    <x v="2"/>
    <n v="4500"/>
    <n v="92.803755744375522"/>
    <n v="9280.3755744375521"/>
    <n v="0.77401877872187708"/>
    <n v="275"/>
    <n v="8800"/>
    <n v="3500"/>
    <n v="100"/>
    <n v="2380"/>
  </r>
  <r>
    <x v="25"/>
    <x v="3"/>
    <n v="3500"/>
    <n v="61.572152808518481"/>
    <n v="6157.2152808518485"/>
    <n v="0.80572152808518549"/>
    <n v="295"/>
    <n v="5500"/>
    <n v="1750"/>
    <n v="100"/>
    <n v="1346"/>
  </r>
  <r>
    <x v="25"/>
    <x v="4"/>
    <n v="4000"/>
    <n v="66.572152808518481"/>
    <n v="6657.2152808518485"/>
    <n v="0.9779665198825489"/>
    <n v="285"/>
    <n v="7000"/>
    <n v="1950"/>
    <n v="100"/>
    <n v="2180"/>
  </r>
  <r>
    <x v="26"/>
    <x v="0"/>
    <n v="7900"/>
    <n v="102.87831798772118"/>
    <n v="10287.831798772117"/>
    <n v="0.68692872320923515"/>
    <n v="310"/>
    <n v="28000"/>
    <n v="5600"/>
    <n v="100"/>
    <n v="5267"/>
  </r>
  <r>
    <x v="26"/>
    <x v="1"/>
    <n v="5600"/>
    <n v="99.685678687793569"/>
    <n v="9968.567868779357"/>
    <n v="0.61692872320923509"/>
    <n v="340"/>
    <n v="14200"/>
    <n v="4600"/>
    <n v="100"/>
    <n v="3655"/>
  </r>
  <r>
    <x v="26"/>
    <x v="2"/>
    <n v="4600"/>
    <n v="95.38574464184714"/>
    <n v="9538.5744641847141"/>
    <n v="0.78692872320923513"/>
    <n v="280"/>
    <n v="8900"/>
    <n v="3600"/>
    <n v="100"/>
    <n v="2445"/>
  </r>
  <r>
    <x v="26"/>
    <x v="3"/>
    <n v="3600"/>
    <n v="63.279977936178412"/>
    <n v="6327.9977936178411"/>
    <n v="0.82279977936178483"/>
    <n v="300"/>
    <n v="5600"/>
    <n v="1800"/>
    <n v="100"/>
    <n v="1389"/>
  </r>
  <r>
    <x v="26"/>
    <x v="4"/>
    <n v="4100"/>
    <n v="68.279977936178412"/>
    <n v="6827.9977936178411"/>
    <n v="0.99878317987721021"/>
    <n v="290"/>
    <n v="7100"/>
    <n v="2000"/>
    <n v="100"/>
    <n v="2245"/>
  </r>
  <r>
    <x v="27"/>
    <x v="0"/>
    <n v="8000"/>
    <n v="104.95998398718731"/>
    <n v="10495.998398718732"/>
    <n v="0.6998386676965932"/>
    <n v="315"/>
    <n v="28500"/>
    <n v="5700"/>
    <n v="100"/>
    <n v="5396"/>
  </r>
  <r>
    <x v="27"/>
    <x v="1"/>
    <n v="5700"/>
    <n v="101.84592558726285"/>
    <n v="10184.592558726286"/>
    <n v="0.62983866769659314"/>
    <n v="345"/>
    <n v="14400"/>
    <n v="4700"/>
    <n v="100"/>
    <n v="3740"/>
  </r>
  <r>
    <x v="27"/>
    <x v="2"/>
    <n v="4700"/>
    <n v="97.967733539318758"/>
    <n v="9796.773353931876"/>
    <n v="0.79983866769659318"/>
    <n v="285"/>
    <n v="9000"/>
    <n v="3700"/>
    <n v="100"/>
    <n v="2510"/>
  </r>
  <r>
    <x v="27"/>
    <x v="3"/>
    <n v="3700"/>
    <n v="64.987803063838342"/>
    <n v="6498.7803063838346"/>
    <n v="0.83987803063838418"/>
    <n v="305"/>
    <n v="5700"/>
    <n v="1850"/>
    <n v="100"/>
    <n v="1432"/>
  </r>
  <r>
    <x v="27"/>
    <x v="4"/>
    <n v="4200"/>
    <n v="69.987803063838342"/>
    <n v="6998.7803063838346"/>
    <n v="1.0195998398718715"/>
    <n v="295"/>
    <n v="7200"/>
    <n v="2050"/>
    <n v="100"/>
    <n v="2310"/>
  </r>
  <r>
    <x v="28"/>
    <x v="0"/>
    <n v="8200"/>
    <n v="107.04164998665345"/>
    <n v="10704.164998665345"/>
    <n v="0.71274861218395125"/>
    <n v="320"/>
    <n v="29000"/>
    <n v="5800"/>
    <n v="100"/>
    <n v="5525"/>
  </r>
  <r>
    <x v="28"/>
    <x v="1"/>
    <n v="5800"/>
    <n v="104.00617248673214"/>
    <n v="10400.617248673214"/>
    <n v="0.64274861218395118"/>
    <n v="350"/>
    <n v="14600"/>
    <n v="4800"/>
    <n v="100"/>
    <n v="3825"/>
  </r>
  <r>
    <x v="28"/>
    <x v="2"/>
    <n v="4800"/>
    <n v="100.54972243679038"/>
    <n v="10054.972243679038"/>
    <n v="0.81274861218395122"/>
    <n v="290"/>
    <n v="9200"/>
    <n v="3800"/>
    <n v="100"/>
    <n v="2575"/>
  </r>
  <r>
    <x v="28"/>
    <x v="3"/>
    <n v="3800"/>
    <n v="66.695628191498272"/>
    <n v="6669.5628191498272"/>
    <n v="0.85695628191498352"/>
    <n v="310"/>
    <n v="5800"/>
    <n v="1900"/>
    <n v="100"/>
    <n v="1475"/>
  </r>
  <r>
    <x v="28"/>
    <x v="4"/>
    <n v="4300"/>
    <n v="71.695628191498272"/>
    <n v="7169.5628191498272"/>
    <n v="1.0404164998665328"/>
    <n v="300"/>
    <n v="7300"/>
    <n v="2100"/>
    <n v="100"/>
    <n v="2375"/>
  </r>
  <r>
    <x v="29"/>
    <x v="0"/>
    <n v="8300"/>
    <n v="109.12331598611959"/>
    <n v="10912.33159861196"/>
    <n v="0.7256585566713093"/>
    <n v="325"/>
    <n v="29500"/>
    <n v="5900"/>
    <n v="100"/>
    <n v="5654"/>
  </r>
  <r>
    <x v="29"/>
    <x v="1"/>
    <n v="5900"/>
    <n v="106.16641938620143"/>
    <n v="10616.641938620143"/>
    <n v="0.65565855667130923"/>
    <n v="355"/>
    <n v="14800"/>
    <n v="4900"/>
    <n v="100"/>
    <n v="3910"/>
  </r>
  <r>
    <x v="29"/>
    <x v="2"/>
    <n v="4900"/>
    <n v="103.13171133426199"/>
    <n v="10313.1711334262"/>
    <n v="0.82565855667130927"/>
    <n v="295"/>
    <n v="9300"/>
    <n v="3900"/>
    <n v="100"/>
    <n v="2640"/>
  </r>
  <r>
    <x v="29"/>
    <x v="3"/>
    <n v="3900"/>
    <n v="68.403453319158203"/>
    <n v="6840.3453319158207"/>
    <n v="0.87403453319158286"/>
    <n v="315"/>
    <n v="5900"/>
    <n v="1950"/>
    <n v="100"/>
    <n v="1518"/>
  </r>
  <r>
    <x v="29"/>
    <x v="4"/>
    <n v="4400"/>
    <n v="73.403453319158203"/>
    <n v="7340.3453319158207"/>
    <n v="1.0612331598611942"/>
    <n v="305"/>
    <n v="7400"/>
    <n v="2150"/>
    <n v="100"/>
    <n v="2440"/>
  </r>
  <r>
    <x v="30"/>
    <x v="0"/>
    <n v="8400"/>
    <n v="111.20498198558573"/>
    <n v="11120.498198558573"/>
    <n v="0.73856850115866735"/>
    <n v="330"/>
    <n v="30000"/>
    <n v="6000"/>
    <n v="100"/>
    <n v="5783"/>
  </r>
  <r>
    <x v="30"/>
    <x v="1"/>
    <n v="6000"/>
    <n v="108.32666628567071"/>
    <n v="10832.666628567071"/>
    <n v="0.66856850115866728"/>
    <n v="360"/>
    <n v="15000"/>
    <n v="5000"/>
    <n v="100"/>
    <n v="3995"/>
  </r>
  <r>
    <x v="30"/>
    <x v="2"/>
    <n v="5000"/>
    <n v="105.71370023173361"/>
    <n v="10571.370023173362"/>
    <n v="0.83856850115866732"/>
    <n v="300"/>
    <n v="9400"/>
    <n v="4000"/>
    <n v="100"/>
    <n v="2705"/>
  </r>
  <r>
    <x v="30"/>
    <x v="3"/>
    <n v="4000"/>
    <n v="70.111278446818133"/>
    <n v="7011.1278446818133"/>
    <n v="0.89111278446818221"/>
    <n v="320"/>
    <n v="6000"/>
    <n v="2000"/>
    <n v="100"/>
    <n v="1561"/>
  </r>
  <r>
    <x v="30"/>
    <x v="4"/>
    <n v="4500"/>
    <n v="75.111278446818133"/>
    <n v="7511.1278446818133"/>
    <n v="1.0820498198558555"/>
    <n v="310"/>
    <n v="7500"/>
    <n v="2200"/>
    <n v="100"/>
    <n v="250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d v="2024-01-01T00:00:00"/>
    <x v="0"/>
    <n v="5000"/>
    <n v="50"/>
    <n v="5000"/>
    <n v="0.4"/>
    <n v="180"/>
    <n v="15000"/>
    <n v="3000"/>
    <n v="100"/>
    <n v="2000"/>
    <n v="0.01"/>
  </r>
  <r>
    <d v="2024-01-01T00:00:00"/>
    <x v="1"/>
    <n v="3000"/>
    <n v="45"/>
    <n v="4500"/>
    <n v="0.35"/>
    <n v="200"/>
    <n v="9000"/>
    <n v="2000"/>
    <n v="100"/>
    <n v="1500"/>
    <n v="1.4999999999999999E-2"/>
  </r>
  <r>
    <d v="2024-01-01T00:00:00"/>
    <x v="2"/>
    <n v="2000"/>
    <n v="30"/>
    <n v="3000"/>
    <n v="0.5"/>
    <n v="150"/>
    <n v="6000"/>
    <n v="1000"/>
    <n v="100"/>
    <n v="800"/>
    <n v="1.4999999999999999E-2"/>
  </r>
  <r>
    <d v="2024-01-01T00:00:00"/>
    <x v="3"/>
    <n v="1000"/>
    <n v="20"/>
    <n v="2000"/>
    <n v="0.45"/>
    <n v="170"/>
    <n v="3000"/>
    <n v="500"/>
    <n v="100"/>
    <n v="300"/>
    <n v="0.02"/>
  </r>
  <r>
    <d v="2024-01-01T00:00:00"/>
    <x v="4"/>
    <n v="1500"/>
    <n v="25"/>
    <n v="2500"/>
    <n v="0.55000000000000004"/>
    <n v="160"/>
    <n v="4500"/>
    <n v="700"/>
    <n v="100"/>
    <n v="600"/>
    <n v="1.6666666666666666E-2"/>
  </r>
  <r>
    <d v="2024-01-02T00:00:00"/>
    <x v="0"/>
    <n v="5200"/>
    <n v="52"/>
    <n v="5200"/>
    <n v="0.42"/>
    <n v="185"/>
    <n v="15500"/>
    <n v="3100"/>
    <n v="100"/>
    <n v="2100"/>
    <n v="0.01"/>
  </r>
  <r>
    <d v="2024-01-02T00:00:00"/>
    <x v="1"/>
    <n v="3100"/>
    <n v="48"/>
    <n v="4800"/>
    <n v="0.33"/>
    <n v="210"/>
    <n v="9200"/>
    <n v="2100"/>
    <n v="100"/>
    <n v="1600"/>
    <n v="1.5483870967741935E-2"/>
  </r>
  <r>
    <d v="2024-01-02T00:00:00"/>
    <x v="2"/>
    <n v="2100"/>
    <n v="32"/>
    <n v="3200"/>
    <n v="0.52"/>
    <n v="155"/>
    <n v="6200"/>
    <n v="1100"/>
    <n v="100"/>
    <n v="850"/>
    <n v="1.5238095238095238E-2"/>
  </r>
  <r>
    <d v="2024-01-02T00:00:00"/>
    <x v="3"/>
    <n v="1100"/>
    <n v="22"/>
    <n v="2200"/>
    <n v="0.47"/>
    <n v="175"/>
    <n v="3100"/>
    <n v="550"/>
    <n v="100"/>
    <n v="350"/>
    <n v="0.02"/>
  </r>
  <r>
    <d v="2024-01-02T00:00:00"/>
    <x v="4"/>
    <n v="1600"/>
    <n v="28"/>
    <n v="2800"/>
    <n v="0.56999999999999995"/>
    <n v="165"/>
    <n v="4600"/>
    <n v="750"/>
    <n v="100"/>
    <n v="650"/>
    <n v="1.7500000000000002E-2"/>
  </r>
  <r>
    <d v="2024-01-03T00:00:00"/>
    <x v="0"/>
    <n v="5300"/>
    <n v="53"/>
    <n v="5300"/>
    <n v="0.41"/>
    <n v="190"/>
    <n v="16000"/>
    <n v="3200"/>
    <n v="100"/>
    <n v="2200"/>
    <n v="0.01"/>
  </r>
  <r>
    <d v="2024-01-03T00:00:00"/>
    <x v="1"/>
    <n v="3200"/>
    <n v="49"/>
    <n v="4900"/>
    <n v="0.34"/>
    <n v="215"/>
    <n v="9400"/>
    <n v="2200"/>
    <n v="100"/>
    <n v="1650"/>
    <n v="1.53125E-2"/>
  </r>
  <r>
    <d v="2024-01-03T00:00:00"/>
    <x v="2"/>
    <n v="2200"/>
    <n v="34"/>
    <n v="3400"/>
    <n v="0.51"/>
    <n v="160"/>
    <n v="6300"/>
    <n v="1200"/>
    <n v="100"/>
    <n v="900"/>
    <n v="1.5454545454545455E-2"/>
  </r>
  <r>
    <d v="2024-01-03T00:00:00"/>
    <x v="3"/>
    <n v="1200"/>
    <n v="23"/>
    <n v="2300"/>
    <n v="0.44"/>
    <n v="180"/>
    <n v="3200"/>
    <n v="600"/>
    <n v="100"/>
    <n v="380"/>
    <n v="1.9166666666666665E-2"/>
  </r>
  <r>
    <d v="2024-01-03T00:00:00"/>
    <x v="4"/>
    <n v="1700"/>
    <n v="27"/>
    <n v="2700"/>
    <n v="0.54"/>
    <n v="170"/>
    <n v="4700"/>
    <n v="800"/>
    <n v="100"/>
    <n v="700"/>
    <n v="1.5882352941176469E-2"/>
  </r>
  <r>
    <d v="2024-01-04T00:00:00"/>
    <x v="0"/>
    <n v="5400"/>
    <n v="55"/>
    <n v="5500"/>
    <n v="0.39"/>
    <n v="195"/>
    <n v="16500"/>
    <n v="3300"/>
    <n v="100"/>
    <n v="2300"/>
    <n v="1.0185185185185186E-2"/>
  </r>
  <r>
    <d v="2024-01-04T00:00:00"/>
    <x v="1"/>
    <n v="3300"/>
    <n v="50"/>
    <n v="5000"/>
    <n v="0.32"/>
    <n v="220"/>
    <n v="9600"/>
    <n v="2300"/>
    <n v="100"/>
    <n v="1700"/>
    <n v="1.5151515151515152E-2"/>
  </r>
  <r>
    <d v="2024-01-04T00:00:00"/>
    <x v="2"/>
    <n v="2300"/>
    <n v="36"/>
    <n v="3600"/>
    <n v="0.49"/>
    <n v="165"/>
    <n v="6400"/>
    <n v="1300"/>
    <n v="100"/>
    <n v="950"/>
    <n v="1.5652173913043479E-2"/>
  </r>
  <r>
    <d v="2024-01-04T00:00:00"/>
    <x v="3"/>
    <n v="1300"/>
    <n v="24"/>
    <n v="2400"/>
    <n v="0.43"/>
    <n v="185"/>
    <n v="3300"/>
    <n v="650"/>
    <n v="100"/>
    <n v="400"/>
    <n v="1.8461538461538463E-2"/>
  </r>
  <r>
    <d v="2024-01-04T00:00:00"/>
    <x v="4"/>
    <n v="1800"/>
    <n v="29"/>
    <n v="2900"/>
    <n v="0.52"/>
    <n v="175"/>
    <n v="4800"/>
    <n v="850"/>
    <n v="100"/>
    <n v="750"/>
    <n v="1.6111111111111111E-2"/>
  </r>
  <r>
    <d v="2024-01-05T00:00:00"/>
    <x v="0"/>
    <n v="5500"/>
    <n v="57.081665999466132"/>
    <n v="5708.1665999466131"/>
    <n v="0.40290994448735806"/>
    <n v="200"/>
    <n v="17000"/>
    <n v="3400"/>
    <n v="100"/>
    <n v="2429"/>
    <n v="1.037848472717566E-2"/>
  </r>
  <r>
    <d v="2024-01-05T00:00:00"/>
    <x v="1"/>
    <n v="3400"/>
    <n v="52.160246899469286"/>
    <n v="5216.0246899469284"/>
    <n v="0.33290994448735806"/>
    <n v="225"/>
    <n v="9800"/>
    <n v="2400"/>
    <n v="100"/>
    <n v="1785"/>
    <n v="1.5341249088079201E-2"/>
  </r>
  <r>
    <d v="2024-01-05T00:00:00"/>
    <x v="2"/>
    <n v="2400"/>
    <n v="38.581988897471611"/>
    <n v="3858.198889747161"/>
    <n v="0.50290994448735804"/>
    <n v="170"/>
    <n v="6500"/>
    <n v="1400"/>
    <n v="100"/>
    <n v="1015"/>
    <n v="1.6075828707279839E-2"/>
  </r>
  <r>
    <d v="2024-01-05T00:00:00"/>
    <x v="3"/>
    <n v="1400"/>
    <n v="25.707825127659934"/>
    <n v="2570.7825127659935"/>
    <n v="0.44707825127659934"/>
    <n v="190"/>
    <n v="3400"/>
    <n v="700"/>
    <n v="100"/>
    <n v="443"/>
    <n v="1.8362732234042809E-2"/>
  </r>
  <r>
    <d v="2024-01-05T00:00:00"/>
    <x v="4"/>
    <n v="1900"/>
    <n v="30.707825127659934"/>
    <n v="3070.7825127659935"/>
    <n v="0.54081665999466133"/>
    <n v="180"/>
    <n v="4900"/>
    <n v="900"/>
    <n v="100"/>
    <n v="815"/>
    <n v="1.6162013225084176E-2"/>
  </r>
  <r>
    <d v="2024-01-06T00:00:00"/>
    <x v="0"/>
    <n v="5600"/>
    <n v="59.163331998932264"/>
    <n v="5916.3331998932263"/>
    <n v="0.41581988897471611"/>
    <n v="205"/>
    <n v="17500"/>
    <n v="3500"/>
    <n v="100"/>
    <n v="2558"/>
    <n v="1.0564880714095047E-2"/>
  </r>
  <r>
    <d v="2024-01-06T00:00:00"/>
    <x v="1"/>
    <n v="3500"/>
    <n v="54.320493798938571"/>
    <n v="5432.0493798938569"/>
    <n v="0.34581988897471611"/>
    <n v="230"/>
    <n v="10000"/>
    <n v="2500"/>
    <n v="100"/>
    <n v="1870"/>
    <n v="1.552014108541102E-2"/>
  </r>
  <r>
    <d v="2024-01-06T00:00:00"/>
    <x v="2"/>
    <n v="2500"/>
    <n v="41.163977794943222"/>
    <n v="4116.3977794943221"/>
    <n v="0.51581988897471609"/>
    <n v="175"/>
    <n v="6600"/>
    <n v="1500"/>
    <n v="100"/>
    <n v="1080"/>
    <n v="1.6465591117977289E-2"/>
  </r>
  <r>
    <d v="2024-01-06T00:00:00"/>
    <x v="3"/>
    <n v="1500"/>
    <n v="27.415650255319868"/>
    <n v="2741.565025531987"/>
    <n v="0.46415650255319868"/>
    <n v="195"/>
    <n v="3500"/>
    <n v="750"/>
    <n v="100"/>
    <n v="486"/>
    <n v="1.8277100170213244E-2"/>
  </r>
  <r>
    <d v="2024-01-06T00:00:00"/>
    <x v="4"/>
    <n v="2000"/>
    <n v="32.415650255319868"/>
    <n v="3241.565025531987"/>
    <n v="0.56163331998932264"/>
    <n v="185"/>
    <n v="5000"/>
    <n v="950"/>
    <n v="100"/>
    <n v="880"/>
    <n v="1.6207825127659933E-2"/>
  </r>
  <r>
    <d v="2024-01-07T00:00:00"/>
    <x v="0"/>
    <n v="5700"/>
    <n v="61.244997998398397"/>
    <n v="6124.4997998398394"/>
    <n v="0.42872983346207416"/>
    <n v="210"/>
    <n v="18000"/>
    <n v="3600"/>
    <n v="100"/>
    <n v="2687"/>
    <n v="1.0744736490947086E-2"/>
  </r>
  <r>
    <d v="2024-01-07T00:00:00"/>
    <x v="1"/>
    <n v="3600"/>
    <n v="56.480740698407857"/>
    <n v="5648.0740698407853"/>
    <n v="0.35872983346207415"/>
    <n v="235"/>
    <n v="10200"/>
    <n v="2600"/>
    <n v="100"/>
    <n v="1955"/>
    <n v="1.5689094638446626E-2"/>
  </r>
  <r>
    <d v="2024-01-07T00:00:00"/>
    <x v="2"/>
    <n v="2600"/>
    <n v="43.745966692414832"/>
    <n v="4374.5966692414831"/>
    <n v="0.52872983346207414"/>
    <n v="180"/>
    <n v="6700"/>
    <n v="1600"/>
    <n v="100"/>
    <n v="1145"/>
    <n v="1.6825371804774936E-2"/>
  </r>
  <r>
    <d v="2024-01-07T00:00:00"/>
    <x v="3"/>
    <n v="1600"/>
    <n v="29.123475382979802"/>
    <n v="2912.34753829798"/>
    <n v="0.48123475382979802"/>
    <n v="200"/>
    <n v="3600"/>
    <n v="800"/>
    <n v="100"/>
    <n v="529"/>
    <n v="1.8202172114362376E-2"/>
  </r>
  <r>
    <d v="2024-01-07T00:00:00"/>
    <x v="4"/>
    <n v="2100"/>
    <n v="34.123475382979798"/>
    <n v="3412.34753829798"/>
    <n v="0.58244997998398396"/>
    <n v="190"/>
    <n v="5100"/>
    <n v="1000"/>
    <n v="100"/>
    <n v="945"/>
    <n v="1.6249273991895141E-2"/>
  </r>
  <r>
    <d v="2024-01-08T00:00:00"/>
    <x v="0"/>
    <n v="5800"/>
    <n v="63.326663997864529"/>
    <n v="6332.6663997864525"/>
    <n v="0.44163977794943221"/>
    <n v="215"/>
    <n v="18500"/>
    <n v="3700"/>
    <n v="100"/>
    <n v="2816"/>
    <n v="1.0918390344459402E-2"/>
  </r>
  <r>
    <d v="2024-01-08T00:00:00"/>
    <x v="1"/>
    <n v="3700"/>
    <n v="58.640987597877142"/>
    <n v="5864.0987597877138"/>
    <n v="0.3716397779494322"/>
    <n v="240"/>
    <n v="10400"/>
    <n v="2700"/>
    <n v="100"/>
    <n v="2040"/>
    <n v="1.5848915566993822E-2"/>
  </r>
  <r>
    <d v="2024-01-08T00:00:00"/>
    <x v="2"/>
    <n v="2700"/>
    <n v="46.327955589886443"/>
    <n v="4632.7955589886442"/>
    <n v="0.54163977794943219"/>
    <n v="185"/>
    <n v="6800"/>
    <n v="1700"/>
    <n v="100"/>
    <n v="1210"/>
    <n v="1.7158502070328312E-2"/>
  </r>
  <r>
    <d v="2024-01-08T00:00:00"/>
    <x v="3"/>
    <n v="1700"/>
    <n v="30.831300510639736"/>
    <n v="3083.1300510639735"/>
    <n v="0.49831300510639737"/>
    <n v="205"/>
    <n v="3700"/>
    <n v="850"/>
    <n v="100"/>
    <n v="572"/>
    <n v="1.8136059123905725E-2"/>
  </r>
  <r>
    <d v="2024-01-08T00:00:00"/>
    <x v="4"/>
    <n v="2200"/>
    <n v="35.831300510639728"/>
    <n v="3583.130051063973"/>
    <n v="0.60326663997864527"/>
    <n v="195"/>
    <n v="5200"/>
    <n v="1050"/>
    <n v="100"/>
    <n v="1010"/>
    <n v="1.6286954777563513E-2"/>
  </r>
  <r>
    <d v="2024-01-09T00:00:00"/>
    <x v="0"/>
    <n v="5900"/>
    <n v="65.408329997330668"/>
    <n v="6540.8329997330666"/>
    <n v="0.45454972243679026"/>
    <n v="220"/>
    <n v="19000"/>
    <n v="3800"/>
    <n v="100"/>
    <n v="2945"/>
    <n v="1.1086157626666215E-2"/>
  </r>
  <r>
    <d v="2024-01-09T00:00:00"/>
    <x v="1"/>
    <n v="3800"/>
    <n v="60.801234497346428"/>
    <n v="6080.1234497346431"/>
    <n v="0.38454972243679025"/>
    <n v="245"/>
    <n v="10600"/>
    <n v="2800"/>
    <n v="100"/>
    <n v="2125"/>
    <n v="1.6000324867722744E-2"/>
  </r>
  <r>
    <d v="2024-01-09T00:00:00"/>
    <x v="2"/>
    <n v="2800"/>
    <n v="48.909944487358054"/>
    <n v="4890.9944487358052"/>
    <n v="0.55454972243679024"/>
    <n v="190"/>
    <n v="6900"/>
    <n v="1800"/>
    <n v="100"/>
    <n v="1275"/>
    <n v="1.7467837316913589E-2"/>
  </r>
  <r>
    <d v="2024-01-09T00:00:00"/>
    <x v="3"/>
    <n v="1800"/>
    <n v="32.539125638299666"/>
    <n v="3253.9125638299665"/>
    <n v="0.51539125638299665"/>
    <n v="210"/>
    <n v="3800"/>
    <n v="900"/>
    <n v="100"/>
    <n v="615"/>
    <n v="1.8077292021277593E-2"/>
  </r>
  <r>
    <d v="2024-01-09T00:00:00"/>
    <x v="4"/>
    <n v="2300"/>
    <n v="37.539125638299659"/>
    <n v="3753.9125638299661"/>
    <n v="0.62408329997330658"/>
    <n v="200"/>
    <n v="5300"/>
    <n v="1100"/>
    <n v="100"/>
    <n v="1075"/>
    <n v="1.6321358973173765E-2"/>
  </r>
  <r>
    <d v="2024-01-10T00:00:00"/>
    <x v="0"/>
    <n v="6000"/>
    <n v="67.489995996796807"/>
    <n v="6748.9995996796806"/>
    <n v="0.46745966692414831"/>
    <n v="225"/>
    <n v="19500"/>
    <n v="3900"/>
    <n v="100"/>
    <n v="3074"/>
    <n v="1.1248332666132801E-2"/>
  </r>
  <r>
    <d v="2024-01-10T00:00:00"/>
    <x v="1"/>
    <n v="3900"/>
    <n v="62.961481396815714"/>
    <n v="6296.1481396815716"/>
    <n v="0.3974596669241483"/>
    <n v="250"/>
    <n v="10800"/>
    <n v="2900"/>
    <n v="100"/>
    <n v="2210"/>
    <n v="1.6143969588927106E-2"/>
  </r>
  <r>
    <d v="2024-01-10T00:00:00"/>
    <x v="2"/>
    <n v="2900"/>
    <n v="51.491933384829665"/>
    <n v="5149.1933384829663"/>
    <n v="0.56745966692414829"/>
    <n v="195"/>
    <n v="7000"/>
    <n v="1900"/>
    <n v="100"/>
    <n v="1340"/>
    <n v="1.7755839098217124E-2"/>
  </r>
  <r>
    <d v="2024-01-10T00:00:00"/>
    <x v="3"/>
    <n v="1900"/>
    <n v="34.246950765959596"/>
    <n v="3424.6950765959596"/>
    <n v="0.532469507659596"/>
    <n v="215"/>
    <n v="3900"/>
    <n v="950"/>
    <n v="100"/>
    <n v="658"/>
    <n v="1.8024710929452421E-2"/>
  </r>
  <r>
    <d v="2024-01-10T00:00:00"/>
    <x v="4"/>
    <n v="2400"/>
    <n v="39.246950765959589"/>
    <n v="3924.6950765959591"/>
    <n v="0.6448999599679679"/>
    <n v="205"/>
    <n v="5400"/>
    <n v="1150"/>
    <n v="100"/>
    <n v="1140"/>
    <n v="1.6352896152483164E-2"/>
  </r>
  <r>
    <d v="2024-01-11T00:00:00"/>
    <x v="0"/>
    <n v="6200"/>
    <n v="69.571661996262947"/>
    <n v="6957.1661996262947"/>
    <n v="0.48036961141150636"/>
    <n v="230"/>
    <n v="20000"/>
    <n v="4000"/>
    <n v="100"/>
    <n v="3203"/>
    <n v="1.1221235805848863E-2"/>
  </r>
  <r>
    <d v="2024-01-11T00:00:00"/>
    <x v="1"/>
    <n v="4000"/>
    <n v="65.121728296284999"/>
    <n v="6512.1728296285"/>
    <n v="0.41036961141150635"/>
    <n v="255"/>
    <n v="11000"/>
    <n v="3000"/>
    <n v="100"/>
    <n v="2295"/>
    <n v="1.628043207407125E-2"/>
  </r>
  <r>
    <d v="2024-01-11T00:00:00"/>
    <x v="2"/>
    <n v="3000"/>
    <n v="54.073922282301275"/>
    <n v="5407.3922282301273"/>
    <n v="0.58036961141150634"/>
    <n v="200"/>
    <n v="7200"/>
    <n v="2000"/>
    <n v="100"/>
    <n v="1405"/>
    <n v="1.8024640760767093E-2"/>
  </r>
  <r>
    <d v="2024-01-11T00:00:00"/>
    <x v="3"/>
    <n v="2000"/>
    <n v="35.954775893619527"/>
    <n v="3595.4775893619526"/>
    <n v="0.54954775893619534"/>
    <n v="220"/>
    <n v="4000"/>
    <n v="1000"/>
    <n v="100"/>
    <n v="701"/>
    <n v="1.7977387946809763E-2"/>
  </r>
  <r>
    <d v="2024-01-11T00:00:00"/>
    <x v="4"/>
    <n v="2500"/>
    <n v="40.954775893619519"/>
    <n v="4095.4775893619521"/>
    <n v="0.66571661996262921"/>
    <n v="210"/>
    <n v="5500"/>
    <n v="1200"/>
    <n v="100"/>
    <n v="1205"/>
    <n v="1.6381910357447807E-2"/>
  </r>
  <r>
    <d v="2024-01-12T00:00:00"/>
    <x v="0"/>
    <n v="6300"/>
    <n v="71.653327995729086"/>
    <n v="7165.3327995729087"/>
    <n v="0.49327955589886441"/>
    <n v="235"/>
    <n v="20500"/>
    <n v="4100"/>
    <n v="100"/>
    <n v="3332"/>
    <n v="1.1373544126306204E-2"/>
  </r>
  <r>
    <d v="2024-01-12T00:00:00"/>
    <x v="1"/>
    <n v="4100"/>
    <n v="67.281975195754285"/>
    <n v="6728.1975195754285"/>
    <n v="0.4232795558988644"/>
    <n v="260"/>
    <n v="11200"/>
    <n v="3100"/>
    <n v="100"/>
    <n v="2380"/>
    <n v="1.6410237852622998E-2"/>
  </r>
  <r>
    <d v="2024-01-12T00:00:00"/>
    <x v="2"/>
    <n v="3100"/>
    <n v="56.655911179772886"/>
    <n v="5665.5911179772884"/>
    <n v="0.59327955589886439"/>
    <n v="205"/>
    <n v="7300"/>
    <n v="2100"/>
    <n v="100"/>
    <n v="1470"/>
    <n v="1.82761003805719E-2"/>
  </r>
  <r>
    <d v="2024-01-12T00:00:00"/>
    <x v="3"/>
    <n v="2100"/>
    <n v="37.662601021279457"/>
    <n v="3766.2601021279456"/>
    <n v="0.56662601021279468"/>
    <n v="225"/>
    <n v="4100"/>
    <n v="1050"/>
    <n v="100"/>
    <n v="744"/>
    <n v="1.7934571914894979E-2"/>
  </r>
  <r>
    <d v="2024-01-12T00:00:00"/>
    <x v="4"/>
    <n v="2600"/>
    <n v="42.66260102127945"/>
    <n v="4266.2601021279452"/>
    <n v="0.68653327995729052"/>
    <n v="215"/>
    <n v="5600"/>
    <n v="1250"/>
    <n v="100"/>
    <n v="1270"/>
    <n v="1.6408692700492097E-2"/>
  </r>
  <r>
    <d v="2024-01-13T00:00:00"/>
    <x v="0"/>
    <n v="6400"/>
    <n v="73.734993995195225"/>
    <n v="7373.4993995195227"/>
    <n v="0.50618950038622246"/>
    <n v="240"/>
    <n v="21000"/>
    <n v="4200"/>
    <n v="100"/>
    <n v="3461"/>
    <n v="1.1521092811749255E-2"/>
  </r>
  <r>
    <d v="2024-01-13T00:00:00"/>
    <x v="1"/>
    <n v="4200"/>
    <n v="69.44222209522357"/>
    <n v="6944.2222095223569"/>
    <n v="0.43618950038622245"/>
    <n v="265"/>
    <n v="11400"/>
    <n v="3200"/>
    <n v="100"/>
    <n v="2465"/>
    <n v="1.6533862403624661E-2"/>
  </r>
  <r>
    <d v="2024-01-13T00:00:00"/>
    <x v="2"/>
    <n v="3200"/>
    <n v="59.237900077244497"/>
    <n v="5923.7900077244494"/>
    <n v="0.60618950038622244"/>
    <n v="210"/>
    <n v="7400"/>
    <n v="2200"/>
    <n v="100"/>
    <n v="1535"/>
    <n v="1.8511843774138906E-2"/>
  </r>
  <r>
    <d v="2024-01-13T00:00:00"/>
    <x v="3"/>
    <n v="2200"/>
    <n v="39.370426148939387"/>
    <n v="3937.0426148939387"/>
    <n v="0.58370426148939403"/>
    <n v="230"/>
    <n v="4200"/>
    <n v="1100"/>
    <n v="100"/>
    <n v="787"/>
    <n v="1.7895648249517903E-2"/>
  </r>
  <r>
    <d v="2024-01-13T00:00:00"/>
    <x v="4"/>
    <n v="2700"/>
    <n v="44.37042614893938"/>
    <n v="4437.0426148939378"/>
    <n v="0.70734993995195183"/>
    <n v="220"/>
    <n v="5700"/>
    <n v="1300"/>
    <n v="100"/>
    <n v="1335"/>
    <n v="1.6433491166273843E-2"/>
  </r>
  <r>
    <d v="2024-01-14T00:00:00"/>
    <x v="0"/>
    <n v="6500"/>
    <n v="75.816659994661364"/>
    <n v="7581.6659994661368"/>
    <n v="0.51909944487358051"/>
    <n v="245"/>
    <n v="21500"/>
    <n v="4300"/>
    <n v="100"/>
    <n v="3590"/>
    <n v="1.166410153764021E-2"/>
  </r>
  <r>
    <d v="2024-01-14T00:00:00"/>
    <x v="1"/>
    <n v="4300"/>
    <n v="71.602468994692856"/>
    <n v="7160.2468994692854"/>
    <n v="0.4490994448735805"/>
    <n v="270"/>
    <n v="11600"/>
    <n v="3300"/>
    <n v="100"/>
    <n v="2550"/>
    <n v="1.6651736975509968E-2"/>
  </r>
  <r>
    <d v="2024-01-14T00:00:00"/>
    <x v="2"/>
    <n v="3300"/>
    <n v="61.819888974716108"/>
    <n v="6181.9888974716105"/>
    <n v="0.61909944487358048"/>
    <n v="215"/>
    <n v="7500"/>
    <n v="2300"/>
    <n v="100"/>
    <n v="1600"/>
    <n v="1.8733299689307911E-2"/>
  </r>
  <r>
    <d v="2024-01-14T00:00:00"/>
    <x v="3"/>
    <n v="2300"/>
    <n v="41.078251276599318"/>
    <n v="4107.8251276599321"/>
    <n v="0.60078251276599337"/>
    <n v="235"/>
    <n v="4300"/>
    <n v="1150"/>
    <n v="100"/>
    <n v="830"/>
    <n v="1.7860109250695356E-2"/>
  </r>
  <r>
    <d v="2024-01-14T00:00:00"/>
    <x v="4"/>
    <n v="2800"/>
    <n v="46.07825127659931"/>
    <n v="4607.8251276599312"/>
    <n v="0.72816659994661315"/>
    <n v="225"/>
    <n v="5800"/>
    <n v="1350"/>
    <n v="100"/>
    <n v="1400"/>
    <n v="1.6456518313071183E-2"/>
  </r>
  <r>
    <d v="2024-01-15T00:00:00"/>
    <x v="0"/>
    <n v="6600"/>
    <n v="77.898325994127504"/>
    <n v="7789.8325994127499"/>
    <n v="0.53200938936093856"/>
    <n v="250"/>
    <n v="22000"/>
    <n v="4400"/>
    <n v="100"/>
    <n v="3719"/>
    <n v="1.1802776665776895E-2"/>
  </r>
  <r>
    <d v="2024-01-15T00:00:00"/>
    <x v="1"/>
    <n v="4400"/>
    <n v="73.762715894162142"/>
    <n v="7376.2715894162138"/>
    <n v="0.46200938936093855"/>
    <n v="275"/>
    <n v="11800"/>
    <n v="3400"/>
    <n v="100"/>
    <n v="2635"/>
    <n v="1.6764253612309578E-2"/>
  </r>
  <r>
    <d v="2024-01-15T00:00:00"/>
    <x v="2"/>
    <n v="3400"/>
    <n v="64.401877872187725"/>
    <n v="6440.1877872187724"/>
    <n v="0.63200938936093853"/>
    <n v="220"/>
    <n v="7600"/>
    <n v="2400"/>
    <n v="100"/>
    <n v="1665"/>
    <n v="1.8941728785937566E-2"/>
  </r>
  <r>
    <d v="2024-01-15T00:00:00"/>
    <x v="3"/>
    <n v="2400"/>
    <n v="42.786076404259248"/>
    <n v="4278.6076404259247"/>
    <n v="0.61786076404259271"/>
    <n v="240"/>
    <n v="4400"/>
    <n v="1200"/>
    <n v="100"/>
    <n v="873"/>
    <n v="1.7827531835108022E-2"/>
  </r>
  <r>
    <d v="2024-01-15T00:00:00"/>
    <x v="4"/>
    <n v="2900"/>
    <n v="47.786076404259241"/>
    <n v="4778.6076404259238"/>
    <n v="0.74898325994127446"/>
    <n v="230"/>
    <n v="5900"/>
    <n v="1400"/>
    <n v="100"/>
    <n v="1465"/>
    <n v="1.6477957380779049E-2"/>
  </r>
  <r>
    <d v="2024-01-16T00:00:00"/>
    <x v="0"/>
    <n v="6700"/>
    <n v="79.979991993593643"/>
    <n v="7997.999199359364"/>
    <n v="0.54491933384829661"/>
    <n v="255"/>
    <n v="22500"/>
    <n v="4500"/>
    <n v="100"/>
    <n v="3848"/>
    <n v="1.1937312237849797E-2"/>
  </r>
  <r>
    <d v="2024-01-16T00:00:00"/>
    <x v="1"/>
    <n v="4500"/>
    <n v="75.922962793631427"/>
    <n v="7592.2962793631432"/>
    <n v="0.4749193338482966"/>
    <n v="280"/>
    <n v="12000"/>
    <n v="3500"/>
    <n v="100"/>
    <n v="2720"/>
    <n v="1.6871769509695874E-2"/>
  </r>
  <r>
    <d v="2024-01-16T00:00:00"/>
    <x v="2"/>
    <n v="3500"/>
    <n v="66.983866769659343"/>
    <n v="6698.3866769659344"/>
    <n v="0.64491933384829658"/>
    <n v="225"/>
    <n v="7700"/>
    <n v="2500"/>
    <n v="100"/>
    <n v="1730"/>
    <n v="1.9138247648474098E-2"/>
  </r>
  <r>
    <d v="2024-01-16T00:00:00"/>
    <x v="3"/>
    <n v="2500"/>
    <n v="44.493901531919178"/>
    <n v="4449.3901531919182"/>
    <n v="0.63493901531919206"/>
    <n v="245"/>
    <n v="4500"/>
    <n v="1250"/>
    <n v="100"/>
    <n v="916"/>
    <n v="1.779756061276767E-2"/>
  </r>
  <r>
    <d v="2024-01-16T00:00:00"/>
    <x v="4"/>
    <n v="3000"/>
    <n v="49.493901531919171"/>
    <n v="4949.3901531919173"/>
    <n v="0.76979991993593577"/>
    <n v="235"/>
    <n v="6000"/>
    <n v="1450"/>
    <n v="100"/>
    <n v="1530"/>
    <n v="1.6497967177306391E-2"/>
  </r>
  <r>
    <d v="2024-01-17T00:00:00"/>
    <x v="0"/>
    <n v="6800"/>
    <n v="82.061657993059782"/>
    <n v="8206.165799305978"/>
    <n v="0.55782927833565465"/>
    <n v="260"/>
    <n v="23000"/>
    <n v="4600"/>
    <n v="100"/>
    <n v="3977"/>
    <n v="1.2067890881332321E-2"/>
  </r>
  <r>
    <d v="2024-01-17T00:00:00"/>
    <x v="1"/>
    <n v="4600"/>
    <n v="78.083209693100713"/>
    <n v="7808.3209693100716"/>
    <n v="0.48782927833565465"/>
    <n v="285"/>
    <n v="12200"/>
    <n v="3600"/>
    <n v="100"/>
    <n v="2805"/>
    <n v="1.697461080284798E-2"/>
  </r>
  <r>
    <d v="2024-01-17T00:00:00"/>
    <x v="2"/>
    <n v="3600"/>
    <n v="69.565855667130961"/>
    <n v="6956.5855667130963"/>
    <n v="0.65782927833565463"/>
    <n v="230"/>
    <n v="7800"/>
    <n v="2600"/>
    <n v="100"/>
    <n v="1795"/>
    <n v="1.9323848796425267E-2"/>
  </r>
  <r>
    <d v="2024-01-17T00:00:00"/>
    <x v="3"/>
    <n v="2600"/>
    <n v="46.201726659579109"/>
    <n v="4620.1726659579108"/>
    <n v="0.6520172665957914"/>
    <n v="250"/>
    <n v="4600"/>
    <n v="1300"/>
    <n v="100"/>
    <n v="959"/>
    <n v="1.7769894869068888E-2"/>
  </r>
  <r>
    <d v="2024-01-17T00:00:00"/>
    <x v="4"/>
    <n v="3100"/>
    <n v="51.201726659579101"/>
    <n v="5120.1726659579099"/>
    <n v="0.79061657993059709"/>
    <n v="240"/>
    <n v="6100"/>
    <n v="1500"/>
    <n v="100"/>
    <n v="1595"/>
    <n v="1.6516686019219066E-2"/>
  </r>
  <r>
    <d v="2024-01-18T00:00:00"/>
    <x v="0"/>
    <n v="6900"/>
    <n v="84.143323992525922"/>
    <n v="8414.3323992525929"/>
    <n v="0.5707392228230127"/>
    <n v="265"/>
    <n v="23500"/>
    <n v="4700"/>
    <n v="100"/>
    <n v="4106"/>
    <n v="1.2194684636597959E-2"/>
  </r>
  <r>
    <d v="2024-01-18T00:00:00"/>
    <x v="1"/>
    <n v="4700"/>
    <n v="80.243456592569999"/>
    <n v="8024.3456592570001"/>
    <n v="0.50073922282301264"/>
    <n v="290"/>
    <n v="12400"/>
    <n v="3700"/>
    <n v="100"/>
    <n v="2890"/>
    <n v="1.7073075870759576E-2"/>
  </r>
  <r>
    <d v="2024-01-18T00:00:00"/>
    <x v="2"/>
    <n v="3700"/>
    <n v="72.147844564602579"/>
    <n v="7214.7844564602583"/>
    <n v="0.67073922282301268"/>
    <n v="235"/>
    <n v="7900"/>
    <n v="2700"/>
    <n v="100"/>
    <n v="1860"/>
    <n v="1.949941744989259E-2"/>
  </r>
  <r>
    <d v="2024-01-18T00:00:00"/>
    <x v="3"/>
    <n v="2700"/>
    <n v="47.909551787239039"/>
    <n v="4790.9551787239043"/>
    <n v="0.66909551787239074"/>
    <n v="255"/>
    <n v="4700"/>
    <n v="1350"/>
    <n v="100"/>
    <n v="1002"/>
    <n v="1.7744278439718163E-2"/>
  </r>
  <r>
    <d v="2024-01-18T00:00:00"/>
    <x v="4"/>
    <n v="3200"/>
    <n v="52.909551787239032"/>
    <n v="5290.9551787239034"/>
    <n v="0.8114332399252584"/>
    <n v="245"/>
    <n v="6200"/>
    <n v="1550"/>
    <n v="100"/>
    <n v="1660"/>
    <n v="1.6534234933512196E-2"/>
  </r>
  <r>
    <d v="2024-01-19T00:00:00"/>
    <x v="0"/>
    <n v="7000"/>
    <n v="86.224989991992061"/>
    <n v="8622.4989991992061"/>
    <n v="0.58364916731037075"/>
    <n v="270"/>
    <n v="24000"/>
    <n v="4800"/>
    <n v="100"/>
    <n v="4235"/>
    <n v="1.2317855713141724E-2"/>
  </r>
  <r>
    <d v="2024-01-19T00:00:00"/>
    <x v="1"/>
    <n v="4800"/>
    <n v="82.403703492039284"/>
    <n v="8240.3703492039276"/>
    <n v="0.51364916731037069"/>
    <n v="295"/>
    <n v="12600"/>
    <n v="3800"/>
    <n v="100"/>
    <n v="2975"/>
    <n v="1.7167438227508183E-2"/>
  </r>
  <r>
    <d v="2024-01-19T00:00:00"/>
    <x v="2"/>
    <n v="3800"/>
    <n v="74.729833462074197"/>
    <n v="7472.9833462074193"/>
    <n v="0.68364916731037073"/>
    <n v="240"/>
    <n v="8000"/>
    <n v="2800"/>
    <n v="100"/>
    <n v="1925"/>
    <n v="1.9665745647914262E-2"/>
  </r>
  <r>
    <d v="2024-01-19T00:00:00"/>
    <x v="3"/>
    <n v="2800"/>
    <n v="49.617376914898969"/>
    <n v="4961.7376914898969"/>
    <n v="0.68617376914899009"/>
    <n v="260"/>
    <n v="4800"/>
    <n v="1400"/>
    <n v="100"/>
    <n v="1045"/>
    <n v="1.7720491755321061E-2"/>
  </r>
  <r>
    <d v="2024-01-19T00:00:00"/>
    <x v="4"/>
    <n v="3300"/>
    <n v="54.617376914898962"/>
    <n v="5461.737691489896"/>
    <n v="0.83224989991991971"/>
    <n v="250"/>
    <n v="6300"/>
    <n v="1600"/>
    <n v="100"/>
    <n v="1725"/>
    <n v="1.6550720277242109E-2"/>
  </r>
  <r>
    <d v="2024-01-20T00:00:00"/>
    <x v="0"/>
    <n v="7200"/>
    <n v="88.3066559914582"/>
    <n v="8830.6655991458192"/>
    <n v="0.5965591117977288"/>
    <n v="275"/>
    <n v="24500"/>
    <n v="4900"/>
    <n v="100"/>
    <n v="4364"/>
    <n v="1.2264813332146973E-2"/>
  </r>
  <r>
    <d v="2024-01-20T00:00:00"/>
    <x v="1"/>
    <n v="4900"/>
    <n v="84.56395039150857"/>
    <n v="8456.395039150857"/>
    <n v="0.52655911179772874"/>
    <n v="300"/>
    <n v="12800"/>
    <n v="3900"/>
    <n v="100"/>
    <n v="3060"/>
    <n v="1.7257949059491545E-2"/>
  </r>
  <r>
    <d v="2024-01-20T00:00:00"/>
    <x v="2"/>
    <n v="3900"/>
    <n v="77.311822359545815"/>
    <n v="7731.1822359545813"/>
    <n v="0.69655911179772878"/>
    <n v="245"/>
    <n v="8200"/>
    <n v="2900"/>
    <n v="100"/>
    <n v="1990"/>
    <n v="1.9823544194755339E-2"/>
  </r>
  <r>
    <d v="2024-01-20T00:00:00"/>
    <x v="3"/>
    <n v="2900"/>
    <n v="51.3252020425589"/>
    <n v="5132.5202042558903"/>
    <n v="0.70325202042558943"/>
    <n v="265"/>
    <n v="4900"/>
    <n v="1450"/>
    <n v="100"/>
    <n v="1088"/>
    <n v="1.7698345531916862E-2"/>
  </r>
  <r>
    <d v="2024-01-20T00:00:00"/>
    <x v="4"/>
    <n v="3400"/>
    <n v="56.325202042558892"/>
    <n v="5632.5202042558894"/>
    <n v="0.85306655991458102"/>
    <n v="255"/>
    <n v="6400"/>
    <n v="1650"/>
    <n v="100"/>
    <n v="1790"/>
    <n v="1.6566235894870263E-2"/>
  </r>
  <r>
    <d v="2024-01-21T00:00:00"/>
    <x v="0"/>
    <n v="7300"/>
    <n v="90.388321990924339"/>
    <n v="9038.8321990924342"/>
    <n v="0.60946905628508685"/>
    <n v="280"/>
    <n v="25000"/>
    <n v="5000"/>
    <n v="100"/>
    <n v="4493"/>
    <n v="1.2381961916564979E-2"/>
  </r>
  <r>
    <d v="2024-01-21T00:00:00"/>
    <x v="1"/>
    <n v="5000"/>
    <n v="86.724197290977855"/>
    <n v="8672.4197290977863"/>
    <n v="0.53946905628508679"/>
    <n v="310"/>
    <n v="13000"/>
    <n v="4000"/>
    <n v="100"/>
    <n v="3145"/>
    <n v="1.7344839458195573E-2"/>
  </r>
  <r>
    <d v="2024-01-21T00:00:00"/>
    <x v="2"/>
    <n v="4000"/>
    <n v="79.893811257017433"/>
    <n v="7989.3811257017433"/>
    <n v="0.70946905628508683"/>
    <n v="250"/>
    <n v="8300"/>
    <n v="3000"/>
    <n v="100"/>
    <n v="2055"/>
    <n v="1.9973452814254358E-2"/>
  </r>
  <r>
    <d v="2024-01-21T00:00:00"/>
    <x v="3"/>
    <n v="3000"/>
    <n v="53.03302717021883"/>
    <n v="5303.3027170218829"/>
    <n v="0.72033027170218877"/>
    <n v="270"/>
    <n v="5000"/>
    <n v="1500"/>
    <n v="100"/>
    <n v="1131"/>
    <n v="1.7677675723406276E-2"/>
  </r>
  <r>
    <d v="2024-01-21T00:00:00"/>
    <x v="4"/>
    <n v="3500"/>
    <n v="58.033027170218823"/>
    <n v="5803.302717021882"/>
    <n v="0.87388321990924234"/>
    <n v="260"/>
    <n v="6500"/>
    <n v="1700"/>
    <n v="100"/>
    <n v="1855"/>
    <n v="1.6580864905776805E-2"/>
  </r>
  <r>
    <d v="2024-01-22T00:00:00"/>
    <x v="0"/>
    <n v="7400"/>
    <n v="92.469987990390479"/>
    <n v="9246.9987990390473"/>
    <n v="0.6223790007724449"/>
    <n v="285"/>
    <n v="25500"/>
    <n v="5100"/>
    <n v="100"/>
    <n v="4622"/>
    <n v="1.249594432302574E-2"/>
  </r>
  <r>
    <d v="2024-01-22T00:00:00"/>
    <x v="1"/>
    <n v="5100"/>
    <n v="88.884444190447141"/>
    <n v="8888.4444190447139"/>
    <n v="0.55237900077244484"/>
    <n v="315"/>
    <n v="13200"/>
    <n v="4100"/>
    <n v="100"/>
    <n v="3230"/>
    <n v="1.7428322390283753E-2"/>
  </r>
  <r>
    <d v="2024-01-22T00:00:00"/>
    <x v="2"/>
    <n v="4100"/>
    <n v="82.47580015448905"/>
    <n v="8247.5800154489043"/>
    <n v="0.72237900077244488"/>
    <n v="255"/>
    <n v="8400"/>
    <n v="3100"/>
    <n v="100"/>
    <n v="2120"/>
    <n v="2.0116048818168062E-2"/>
  </r>
  <r>
    <d v="2024-01-22T00:00:00"/>
    <x v="3"/>
    <n v="3100"/>
    <n v="54.74085229787876"/>
    <n v="5474.0852297878764"/>
    <n v="0.73740852297878812"/>
    <n v="275"/>
    <n v="5100"/>
    <n v="1550"/>
    <n v="100"/>
    <n v="1174"/>
    <n v="1.7658339450928633E-2"/>
  </r>
  <r>
    <d v="2024-01-22T00:00:00"/>
    <x v="4"/>
    <n v="3600"/>
    <n v="59.740852297878753"/>
    <n v="5974.0852297878755"/>
    <n v="0.89469987990390365"/>
    <n v="265"/>
    <n v="6600"/>
    <n v="1750"/>
    <n v="100"/>
    <n v="1920"/>
    <n v="1.659468119385521E-2"/>
  </r>
  <r>
    <d v="2024-01-23T00:00:00"/>
    <x v="0"/>
    <n v="7500"/>
    <n v="94.551653989856618"/>
    <n v="9455.1653989856623"/>
    <n v="0.63528894525980295"/>
    <n v="290"/>
    <n v="26000"/>
    <n v="5200"/>
    <n v="100"/>
    <n v="4751"/>
    <n v="1.2606887198647549E-2"/>
  </r>
  <r>
    <d v="2024-01-23T00:00:00"/>
    <x v="1"/>
    <n v="5200"/>
    <n v="91.044691089916427"/>
    <n v="9104.4691089916432"/>
    <n v="0.56528894525980289"/>
    <n v="320"/>
    <n v="13400"/>
    <n v="4200"/>
    <n v="100"/>
    <n v="3315"/>
    <n v="1.7508594440368543E-2"/>
  </r>
  <r>
    <d v="2024-01-23T00:00:00"/>
    <x v="2"/>
    <n v="4200"/>
    <n v="85.057789051960668"/>
    <n v="8505.7789051960663"/>
    <n v="0.73528894525980293"/>
    <n v="260"/>
    <n v="8500"/>
    <n v="3200"/>
    <n v="100"/>
    <n v="2185"/>
    <n v="2.0251854536181113E-2"/>
  </r>
  <r>
    <d v="2024-01-23T00:00:00"/>
    <x v="3"/>
    <n v="3200"/>
    <n v="56.44867742553869"/>
    <n v="5644.867742553869"/>
    <n v="0.75448677425538746"/>
    <n v="280"/>
    <n v="5200"/>
    <n v="1600"/>
    <n v="100"/>
    <n v="1217"/>
    <n v="1.7640211695480842E-2"/>
  </r>
  <r>
    <d v="2024-01-23T00:00:00"/>
    <x v="4"/>
    <n v="3700"/>
    <n v="61.448677425538683"/>
    <n v="6144.8677425538681"/>
    <n v="0.91551653989856496"/>
    <n v="270"/>
    <n v="6700"/>
    <n v="1800"/>
    <n v="100"/>
    <n v="1985"/>
    <n v="1.6607750655550996E-2"/>
  </r>
  <r>
    <d v="2024-01-24T00:00:00"/>
    <x v="0"/>
    <n v="7600"/>
    <n v="96.633319989322757"/>
    <n v="9663.3319989322754"/>
    <n v="0.648198889747161"/>
    <n v="295"/>
    <n v="26500"/>
    <n v="5300"/>
    <n v="100"/>
    <n v="4880"/>
    <n v="1.2714910524910888E-2"/>
  </r>
  <r>
    <d v="2024-01-24T00:00:00"/>
    <x v="1"/>
    <n v="5300"/>
    <n v="93.204937989385712"/>
    <n v="9320.4937989385708"/>
    <n v="0.57819888974716094"/>
    <n v="325"/>
    <n v="13600"/>
    <n v="4300"/>
    <n v="100"/>
    <n v="3400"/>
    <n v="1.758583735648787E-2"/>
  </r>
  <r>
    <d v="2024-01-24T00:00:00"/>
    <x v="2"/>
    <n v="4300"/>
    <n v="87.639777949432286"/>
    <n v="8763.9777949432282"/>
    <n v="0.74819888974716098"/>
    <n v="265"/>
    <n v="8600"/>
    <n v="3300"/>
    <n v="100"/>
    <n v="2250"/>
    <n v="2.0381343709170299E-2"/>
  </r>
  <r>
    <d v="2024-01-24T00:00:00"/>
    <x v="3"/>
    <n v="3300"/>
    <n v="58.156502553198621"/>
    <n v="5815.6502553198625"/>
    <n v="0.7715650255319868"/>
    <n v="285"/>
    <n v="5300"/>
    <n v="1650"/>
    <n v="100"/>
    <n v="1260"/>
    <n v="1.762318259187837E-2"/>
  </r>
  <r>
    <d v="2024-01-24T00:00:00"/>
    <x v="4"/>
    <n v="3800"/>
    <n v="63.156502553198614"/>
    <n v="6315.6502553198616"/>
    <n v="0.93633319989322628"/>
    <n v="275"/>
    <n v="6800"/>
    <n v="1850"/>
    <n v="100"/>
    <n v="2050"/>
    <n v="1.6620132250841739E-2"/>
  </r>
  <r>
    <d v="2024-01-25T00:00:00"/>
    <x v="0"/>
    <n v="7700"/>
    <n v="98.714985988788897"/>
    <n v="9871.4985988788903"/>
    <n v="0.66110883423451905"/>
    <n v="300"/>
    <n v="27000"/>
    <n v="5400"/>
    <n v="100"/>
    <n v="5009"/>
    <n v="1.2820128050492064E-2"/>
  </r>
  <r>
    <d v="2024-01-25T00:00:00"/>
    <x v="1"/>
    <n v="5400"/>
    <n v="95.365184888854998"/>
    <n v="9536.5184888855001"/>
    <n v="0.59110883423451899"/>
    <n v="330"/>
    <n v="13800"/>
    <n v="4400"/>
    <n v="100"/>
    <n v="3485"/>
    <n v="1.7660219423862037E-2"/>
  </r>
  <r>
    <d v="2024-01-25T00:00:00"/>
    <x v="2"/>
    <n v="4400"/>
    <n v="90.221766846903904"/>
    <n v="9022.1766846903902"/>
    <n v="0.76110883423451903"/>
    <n v="270"/>
    <n v="8700"/>
    <n v="3400"/>
    <n v="100"/>
    <n v="2315"/>
    <n v="2.0504947010659979E-2"/>
  </r>
  <r>
    <d v="2024-01-25T00:00:00"/>
    <x v="3"/>
    <n v="3400"/>
    <n v="59.864327680858551"/>
    <n v="5986.4327680858551"/>
    <n v="0.78864327680858615"/>
    <n v="290"/>
    <n v="5400"/>
    <n v="1700"/>
    <n v="100"/>
    <n v="1303"/>
    <n v="1.7607155200252515E-2"/>
  </r>
  <r>
    <d v="2024-01-25T00:00:00"/>
    <x v="4"/>
    <n v="3900"/>
    <n v="64.864327680858551"/>
    <n v="6486.4327680858551"/>
    <n v="0.95714985988788759"/>
    <n v="280"/>
    <n v="6900"/>
    <n v="1900"/>
    <n v="100"/>
    <n v="2115"/>
    <n v="1.6631878892527832E-2"/>
  </r>
  <r>
    <d v="2024-01-26T00:00:00"/>
    <x v="0"/>
    <n v="7800"/>
    <n v="100.79665198825504"/>
    <n v="10079.665198825503"/>
    <n v="0.6740187787218771"/>
    <n v="305"/>
    <n v="27500"/>
    <n v="5500"/>
    <n v="100"/>
    <n v="5138"/>
    <n v="1.2922647690801928E-2"/>
  </r>
  <r>
    <d v="2024-01-26T00:00:00"/>
    <x v="1"/>
    <n v="5500"/>
    <n v="97.525431788324283"/>
    <n v="9752.5431788324277"/>
    <n v="0.60401877872187704"/>
    <n v="335"/>
    <n v="14000"/>
    <n v="4500"/>
    <n v="100"/>
    <n v="3570"/>
    <n v="1.7731896688786233E-2"/>
  </r>
  <r>
    <d v="2024-01-26T00:00:00"/>
    <x v="2"/>
    <n v="4500"/>
    <n v="92.803755744375522"/>
    <n v="9280.3755744375521"/>
    <n v="0.77401877872187708"/>
    <n v="275"/>
    <n v="8800"/>
    <n v="3500"/>
    <n v="100"/>
    <n v="2380"/>
    <n v="2.0623056832083448E-2"/>
  </r>
  <r>
    <d v="2024-01-26T00:00:00"/>
    <x v="3"/>
    <n v="3500"/>
    <n v="61.572152808518481"/>
    <n v="6157.2152808518485"/>
    <n v="0.80572152808518549"/>
    <n v="295"/>
    <n v="5500"/>
    <n v="1750"/>
    <n v="100"/>
    <n v="1346"/>
    <n v="1.7592043659576707E-2"/>
  </r>
  <r>
    <d v="2024-01-26T00:00:00"/>
    <x v="4"/>
    <n v="4000"/>
    <n v="66.572152808518481"/>
    <n v="6657.2152808518485"/>
    <n v="0.9779665198825489"/>
    <n v="285"/>
    <n v="7000"/>
    <n v="1950"/>
    <n v="100"/>
    <n v="2180"/>
    <n v="1.6643038202129621E-2"/>
  </r>
  <r>
    <d v="2024-01-27T00:00:00"/>
    <x v="0"/>
    <n v="7900"/>
    <n v="102.87831798772118"/>
    <n v="10287.831798772117"/>
    <n v="0.68692872320923515"/>
    <n v="310"/>
    <n v="28000"/>
    <n v="5600"/>
    <n v="100"/>
    <n v="5267"/>
    <n v="1.3022571897179895E-2"/>
  </r>
  <r>
    <d v="2024-01-27T00:00:00"/>
    <x v="1"/>
    <n v="5600"/>
    <n v="99.685678687793569"/>
    <n v="9968.567868779357"/>
    <n v="0.61692872320923509"/>
    <n v="340"/>
    <n v="14200"/>
    <n v="4600"/>
    <n v="100"/>
    <n v="3655"/>
    <n v="1.7801014051391707E-2"/>
  </r>
  <r>
    <d v="2024-01-27T00:00:00"/>
    <x v="2"/>
    <n v="4600"/>
    <n v="95.38574464184714"/>
    <n v="9538.5744641847141"/>
    <n v="0.78692872320923513"/>
    <n v="280"/>
    <n v="8900"/>
    <n v="3600"/>
    <n v="100"/>
    <n v="2445"/>
    <n v="2.0736031443879813E-2"/>
  </r>
  <r>
    <d v="2024-01-27T00:00:00"/>
    <x v="3"/>
    <n v="3600"/>
    <n v="63.279977936178412"/>
    <n v="6327.9977936178411"/>
    <n v="0.82279977936178483"/>
    <n v="300"/>
    <n v="5600"/>
    <n v="1800"/>
    <n v="100"/>
    <n v="1389"/>
    <n v="1.7577771648938447E-2"/>
  </r>
  <r>
    <d v="2024-01-27T00:00:00"/>
    <x v="4"/>
    <n v="4100"/>
    <n v="68.279977936178412"/>
    <n v="6827.9977936178411"/>
    <n v="0.99878317987721021"/>
    <n v="290"/>
    <n v="7100"/>
    <n v="2000"/>
    <n v="100"/>
    <n v="2245"/>
    <n v="1.6653653155165465E-2"/>
  </r>
  <r>
    <d v="2024-01-28T00:00:00"/>
    <x v="0"/>
    <n v="8000"/>
    <n v="104.95998398718731"/>
    <n v="10495.998398718732"/>
    <n v="0.6998386676965932"/>
    <n v="315"/>
    <n v="28500"/>
    <n v="5700"/>
    <n v="100"/>
    <n v="5396"/>
    <n v="1.3119997998398414E-2"/>
  </r>
  <r>
    <d v="2024-01-28T00:00:00"/>
    <x v="1"/>
    <n v="5700"/>
    <n v="101.84592558726285"/>
    <n v="10184.592558726286"/>
    <n v="0.62983866769659314"/>
    <n v="345"/>
    <n v="14400"/>
    <n v="4700"/>
    <n v="100"/>
    <n v="3740"/>
    <n v="1.7867706243379449E-2"/>
  </r>
  <r>
    <d v="2024-01-28T00:00:00"/>
    <x v="2"/>
    <n v="4700"/>
    <n v="97.967733539318758"/>
    <n v="9796.773353931876"/>
    <n v="0.79983866769659318"/>
    <n v="285"/>
    <n v="9000"/>
    <n v="3700"/>
    <n v="100"/>
    <n v="2510"/>
    <n v="2.0844198625386969E-2"/>
  </r>
  <r>
    <d v="2024-01-28T00:00:00"/>
    <x v="3"/>
    <n v="3700"/>
    <n v="64.987803063838342"/>
    <n v="6498.7803063838346"/>
    <n v="0.83987803063838418"/>
    <n v="305"/>
    <n v="5700"/>
    <n v="1850"/>
    <n v="100"/>
    <n v="1432"/>
    <n v="1.7564271098334687E-2"/>
  </r>
  <r>
    <d v="2024-01-28T00:00:00"/>
    <x v="4"/>
    <n v="4200"/>
    <n v="69.987803063838342"/>
    <n v="6998.7803063838346"/>
    <n v="1.0195998398718715"/>
    <n v="295"/>
    <n v="7200"/>
    <n v="2050"/>
    <n v="100"/>
    <n v="2310"/>
    <n v="1.6663762634247223E-2"/>
  </r>
  <r>
    <d v="2024-01-29T00:00:00"/>
    <x v="0"/>
    <n v="8200"/>
    <n v="107.04164998665345"/>
    <n v="10704.164998665345"/>
    <n v="0.71274861218395125"/>
    <n v="320"/>
    <n v="29000"/>
    <n v="5800"/>
    <n v="100"/>
    <n v="5525"/>
    <n v="1.3053859754469934E-2"/>
  </r>
  <r>
    <d v="2024-01-29T00:00:00"/>
    <x v="1"/>
    <n v="5800"/>
    <n v="104.00617248673214"/>
    <n v="10400.617248673214"/>
    <n v="0.64274861218395118"/>
    <n v="350"/>
    <n v="14600"/>
    <n v="4800"/>
    <n v="100"/>
    <n v="3825"/>
    <n v="1.793209870460899E-2"/>
  </r>
  <r>
    <d v="2024-01-29T00:00:00"/>
    <x v="2"/>
    <n v="4800"/>
    <n v="100.54972243679038"/>
    <n v="10054.972243679038"/>
    <n v="0.81274861218395122"/>
    <n v="290"/>
    <n v="9200"/>
    <n v="3800"/>
    <n v="100"/>
    <n v="2575"/>
    <n v="2.0947858840997993E-2"/>
  </r>
  <r>
    <d v="2024-01-29T00:00:00"/>
    <x v="3"/>
    <n v="3800"/>
    <n v="66.695628191498272"/>
    <n v="6669.5628191498272"/>
    <n v="0.85695628191498352"/>
    <n v="310"/>
    <n v="5800"/>
    <n v="1900"/>
    <n v="100"/>
    <n v="1475"/>
    <n v="1.7551481103025863E-2"/>
  </r>
  <r>
    <d v="2024-01-29T00:00:00"/>
    <x v="4"/>
    <n v="4300"/>
    <n v="71.695628191498272"/>
    <n v="7169.5628191498272"/>
    <n v="1.0404164998665328"/>
    <n v="300"/>
    <n v="7300"/>
    <n v="2100"/>
    <n v="100"/>
    <n v="2375"/>
    <n v="1.6673401904999597E-2"/>
  </r>
  <r>
    <d v="2024-01-30T00:00:00"/>
    <x v="0"/>
    <n v="8300"/>
    <n v="109.12331598611959"/>
    <n v="10912.33159861196"/>
    <n v="0.7256585566713093"/>
    <n v="325"/>
    <n v="29500"/>
    <n v="5900"/>
    <n v="100"/>
    <n v="5654"/>
    <n v="1.314738746820718E-2"/>
  </r>
  <r>
    <d v="2024-01-30T00:00:00"/>
    <x v="1"/>
    <n v="5900"/>
    <n v="106.16641938620143"/>
    <n v="10616.641938620143"/>
    <n v="0.65565855667130923"/>
    <n v="355"/>
    <n v="14800"/>
    <n v="4900"/>
    <n v="100"/>
    <n v="3910"/>
    <n v="1.7994308370542614E-2"/>
  </r>
  <r>
    <d v="2024-01-30T00:00:00"/>
    <x v="2"/>
    <n v="4900"/>
    <n v="103.13171133426199"/>
    <n v="10313.1711334262"/>
    <n v="0.82565855667130927"/>
    <n v="295"/>
    <n v="9300"/>
    <n v="3900"/>
    <n v="100"/>
    <n v="2640"/>
    <n v="2.1047288027400406E-2"/>
  </r>
  <r>
    <d v="2024-01-30T00:00:00"/>
    <x v="3"/>
    <n v="3900"/>
    <n v="68.403453319158203"/>
    <n v="6840.3453319158207"/>
    <n v="0.87403453319158286"/>
    <n v="315"/>
    <n v="5900"/>
    <n v="1950"/>
    <n v="100"/>
    <n v="1518"/>
    <n v="1.7539347004912359E-2"/>
  </r>
  <r>
    <d v="2024-01-30T00:00:00"/>
    <x v="4"/>
    <n v="4400"/>
    <n v="73.403453319158203"/>
    <n v="7340.3453319158207"/>
    <n v="1.0612331598611942"/>
    <n v="305"/>
    <n v="7400"/>
    <n v="2150"/>
    <n v="100"/>
    <n v="2440"/>
    <n v="1.6682603027081411E-2"/>
  </r>
  <r>
    <d v="2024-01-31T00:00:00"/>
    <x v="0"/>
    <n v="8400"/>
    <n v="111.20498198558573"/>
    <n v="11120.498198558573"/>
    <n v="0.73856850115866735"/>
    <n v="330"/>
    <n v="30000"/>
    <n v="6000"/>
    <n v="100"/>
    <n v="5783"/>
    <n v="1.3238688331617348E-2"/>
  </r>
  <r>
    <d v="2024-01-31T00:00:00"/>
    <x v="1"/>
    <n v="6000"/>
    <n v="108.32666628567071"/>
    <n v="10832.666628567071"/>
    <n v="0.66856850115866728"/>
    <n v="360"/>
    <n v="15000"/>
    <n v="5000"/>
    <n v="100"/>
    <n v="3995"/>
    <n v="1.8054444380945119E-2"/>
  </r>
  <r>
    <d v="2024-01-31T00:00:00"/>
    <x v="2"/>
    <n v="5000"/>
    <n v="105.71370023173361"/>
    <n v="10571.370023173362"/>
    <n v="0.83856850115866732"/>
    <n v="300"/>
    <n v="9400"/>
    <n v="4000"/>
    <n v="100"/>
    <n v="2705"/>
    <n v="2.1142740046346722E-2"/>
  </r>
  <r>
    <d v="2024-01-31T00:00:00"/>
    <x v="3"/>
    <n v="4000"/>
    <n v="70.111278446818133"/>
    <n v="7011.1278446818133"/>
    <n v="0.89111278446818221"/>
    <n v="320"/>
    <n v="6000"/>
    <n v="2000"/>
    <n v="100"/>
    <n v="1561"/>
    <n v="1.7527819611704534E-2"/>
  </r>
  <r>
    <d v="2024-01-31T00:00:00"/>
    <x v="4"/>
    <n v="4500"/>
    <n v="75.111278446818133"/>
    <n v="7511.1278446818133"/>
    <n v="1.0820498198558555"/>
    <n v="310"/>
    <n v="7500"/>
    <n v="2200"/>
    <n v="100"/>
    <n v="2505"/>
    <n v="1.6691395210404029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n v="5000"/>
    <n v="50"/>
    <n v="5000"/>
    <n v="0.4"/>
    <n v="180"/>
    <n v="15000"/>
    <n v="3000"/>
    <x v="0"/>
    <n v="2000"/>
    <n v="0.01"/>
    <n v="2.5000000000000001E-2"/>
    <n v="2.5"/>
  </r>
  <r>
    <x v="0"/>
    <x v="1"/>
    <n v="3000"/>
    <n v="45"/>
    <n v="4500"/>
    <n v="0.35"/>
    <n v="200"/>
    <n v="9000"/>
    <n v="2000"/>
    <x v="0"/>
    <n v="1500"/>
    <n v="1.4999999999999999E-2"/>
    <n v="0.03"/>
    <n v="3"/>
  </r>
  <r>
    <x v="0"/>
    <x v="2"/>
    <n v="2000"/>
    <n v="30"/>
    <n v="3000"/>
    <n v="0.5"/>
    <n v="150"/>
    <n v="6000"/>
    <n v="1000"/>
    <x v="0"/>
    <n v="800"/>
    <n v="1.4999999999999999E-2"/>
    <n v="3.7499999999999999E-2"/>
    <n v="3.75"/>
  </r>
  <r>
    <x v="0"/>
    <x v="3"/>
    <n v="1000"/>
    <n v="20"/>
    <n v="2000"/>
    <n v="0.45"/>
    <n v="170"/>
    <n v="3000"/>
    <n v="500"/>
    <x v="0"/>
    <n v="300"/>
    <n v="0.02"/>
    <n v="6.6666666666666666E-2"/>
    <n v="6.666666666666667"/>
  </r>
  <r>
    <x v="0"/>
    <x v="4"/>
    <n v="1500"/>
    <n v="25"/>
    <n v="2500"/>
    <n v="0.55000000000000004"/>
    <n v="160"/>
    <n v="4500"/>
    <n v="700"/>
    <x v="0"/>
    <n v="600"/>
    <n v="1.6666666666666666E-2"/>
    <n v="4.1666666666666664E-2"/>
    <n v="4.1666666666666661"/>
  </r>
  <r>
    <x v="1"/>
    <x v="0"/>
    <n v="5200"/>
    <n v="52"/>
    <n v="5200"/>
    <n v="0.42"/>
    <n v="185"/>
    <n v="15500"/>
    <n v="3100"/>
    <x v="0"/>
    <n v="2100"/>
    <n v="0.01"/>
    <n v="2.4761904761904763E-2"/>
    <n v="2.4761904761904763"/>
  </r>
  <r>
    <x v="1"/>
    <x v="1"/>
    <n v="3100"/>
    <n v="48"/>
    <n v="4800"/>
    <n v="0.33"/>
    <n v="210"/>
    <n v="9200"/>
    <n v="2100"/>
    <x v="0"/>
    <n v="1600"/>
    <n v="1.5483870967741935E-2"/>
    <n v="0.03"/>
    <n v="3"/>
  </r>
  <r>
    <x v="1"/>
    <x v="2"/>
    <n v="2100"/>
    <n v="32"/>
    <n v="3200"/>
    <n v="0.52"/>
    <n v="155"/>
    <n v="6200"/>
    <n v="1100"/>
    <x v="0"/>
    <n v="850"/>
    <n v="1.5238095238095238E-2"/>
    <n v="3.7647058823529408E-2"/>
    <n v="3.7647058823529407"/>
  </r>
  <r>
    <x v="1"/>
    <x v="3"/>
    <n v="1100"/>
    <n v="22"/>
    <n v="2200"/>
    <n v="0.47"/>
    <n v="175"/>
    <n v="3100"/>
    <n v="550"/>
    <x v="0"/>
    <n v="350"/>
    <n v="0.02"/>
    <n v="6.2857142857142861E-2"/>
    <n v="6.2857142857142865"/>
  </r>
  <r>
    <x v="1"/>
    <x v="4"/>
    <n v="1600"/>
    <n v="28"/>
    <n v="2800"/>
    <n v="0.56999999999999995"/>
    <n v="165"/>
    <n v="4600"/>
    <n v="750"/>
    <x v="0"/>
    <n v="650"/>
    <n v="1.7500000000000002E-2"/>
    <n v="4.3076923076923075E-2"/>
    <n v="4.3076923076923075"/>
  </r>
  <r>
    <x v="2"/>
    <x v="0"/>
    <n v="5300"/>
    <n v="53"/>
    <n v="5300"/>
    <n v="0.41"/>
    <n v="190"/>
    <n v="16000"/>
    <n v="3200"/>
    <x v="0"/>
    <n v="2200"/>
    <n v="0.01"/>
    <n v="2.409090909090909E-2"/>
    <n v="2.4090909090909092"/>
  </r>
  <r>
    <x v="2"/>
    <x v="1"/>
    <n v="3200"/>
    <n v="49"/>
    <n v="4900"/>
    <n v="0.34"/>
    <n v="215"/>
    <n v="9400"/>
    <n v="2200"/>
    <x v="0"/>
    <n v="1650"/>
    <n v="1.53125E-2"/>
    <n v="2.9696969696969697E-2"/>
    <n v="2.9696969696969697"/>
  </r>
  <r>
    <x v="2"/>
    <x v="2"/>
    <n v="2200"/>
    <n v="34"/>
    <n v="3400"/>
    <n v="0.51"/>
    <n v="160"/>
    <n v="6300"/>
    <n v="1200"/>
    <x v="0"/>
    <n v="900"/>
    <n v="1.5454545454545455E-2"/>
    <n v="3.7777777777777778E-2"/>
    <n v="3.7777777777777777"/>
  </r>
  <r>
    <x v="2"/>
    <x v="3"/>
    <n v="1200"/>
    <n v="23"/>
    <n v="2300"/>
    <n v="0.44"/>
    <n v="180"/>
    <n v="3200"/>
    <n v="600"/>
    <x v="0"/>
    <n v="380"/>
    <n v="1.9166666666666665E-2"/>
    <n v="6.0526315789473685E-2"/>
    <n v="6.0526315789473681"/>
  </r>
  <r>
    <x v="2"/>
    <x v="4"/>
    <n v="1700"/>
    <n v="27"/>
    <n v="2700"/>
    <n v="0.54"/>
    <n v="170"/>
    <n v="4700"/>
    <n v="800"/>
    <x v="0"/>
    <n v="700"/>
    <n v="1.5882352941176469E-2"/>
    <n v="3.8571428571428569E-2"/>
    <n v="3.8571428571428568"/>
  </r>
  <r>
    <x v="3"/>
    <x v="0"/>
    <n v="5400"/>
    <n v="55"/>
    <n v="5500"/>
    <n v="0.39"/>
    <n v="195"/>
    <n v="16500"/>
    <n v="3300"/>
    <x v="0"/>
    <n v="2300"/>
    <n v="1.0185185185185186E-2"/>
    <n v="2.391304347826087E-2"/>
    <n v="2.3913043478260869"/>
  </r>
  <r>
    <x v="3"/>
    <x v="1"/>
    <n v="3300"/>
    <n v="50"/>
    <n v="5000"/>
    <n v="0.32"/>
    <n v="220"/>
    <n v="9600"/>
    <n v="2300"/>
    <x v="0"/>
    <n v="1700"/>
    <n v="1.5151515151515152E-2"/>
    <n v="2.9411764705882353E-2"/>
    <n v="2.9411764705882351"/>
  </r>
  <r>
    <x v="3"/>
    <x v="2"/>
    <n v="2300"/>
    <n v="36"/>
    <n v="3600"/>
    <n v="0.49"/>
    <n v="165"/>
    <n v="6400"/>
    <n v="1300"/>
    <x v="0"/>
    <n v="950"/>
    <n v="1.5652173913043479E-2"/>
    <n v="3.7894736842105266E-2"/>
    <n v="3.7894736842105265"/>
  </r>
  <r>
    <x v="3"/>
    <x v="3"/>
    <n v="1300"/>
    <n v="24"/>
    <n v="2400"/>
    <n v="0.43"/>
    <n v="185"/>
    <n v="3300"/>
    <n v="650"/>
    <x v="0"/>
    <n v="400"/>
    <n v="1.8461538461538463E-2"/>
    <n v="0.06"/>
    <n v="6"/>
  </r>
  <r>
    <x v="3"/>
    <x v="4"/>
    <n v="1800"/>
    <n v="29"/>
    <n v="2900"/>
    <n v="0.52"/>
    <n v="175"/>
    <n v="4800"/>
    <n v="850"/>
    <x v="0"/>
    <n v="750"/>
    <n v="1.6111111111111111E-2"/>
    <n v="3.8666666666666669E-2"/>
    <n v="3.8666666666666667"/>
  </r>
  <r>
    <x v="4"/>
    <x v="0"/>
    <n v="5500"/>
    <n v="57.081665999466132"/>
    <n v="5708.1665999466131"/>
    <n v="0.40290994448735806"/>
    <n v="200"/>
    <n v="17000"/>
    <n v="3400"/>
    <x v="0"/>
    <n v="2429"/>
    <n v="1.037848472717566E-2"/>
    <n v="2.3500068340661231E-2"/>
    <n v="2.3500068340661229"/>
  </r>
  <r>
    <x v="4"/>
    <x v="1"/>
    <n v="3400"/>
    <n v="52.160246899469286"/>
    <n v="5216.0246899469284"/>
    <n v="0.33290994448735806"/>
    <n v="225"/>
    <n v="9800"/>
    <n v="2400"/>
    <x v="0"/>
    <n v="1785"/>
    <n v="1.5341249088079201E-2"/>
    <n v="2.9221426834436574E-2"/>
    <n v="2.9221426834436572"/>
  </r>
  <r>
    <x v="4"/>
    <x v="2"/>
    <n v="2400"/>
    <n v="38.581988897471611"/>
    <n v="3858.198889747161"/>
    <n v="0.50290994448735804"/>
    <n v="170"/>
    <n v="6500"/>
    <n v="1400"/>
    <x v="0"/>
    <n v="1015"/>
    <n v="1.6075828707279839E-2"/>
    <n v="3.8011811721646908E-2"/>
    <n v="3.8011811721646906"/>
  </r>
  <r>
    <x v="4"/>
    <x v="3"/>
    <n v="1400"/>
    <n v="25.707825127659934"/>
    <n v="2570.7825127659935"/>
    <n v="0.44707825127659934"/>
    <n v="190"/>
    <n v="3400"/>
    <n v="700"/>
    <x v="0"/>
    <n v="443"/>
    <n v="1.8362732234042809E-2"/>
    <n v="5.8031207963114978E-2"/>
    <n v="5.8031207963114975"/>
  </r>
  <r>
    <x v="4"/>
    <x v="4"/>
    <n v="1900"/>
    <n v="30.707825127659934"/>
    <n v="3070.7825127659935"/>
    <n v="0.54081665999466133"/>
    <n v="180"/>
    <n v="4900"/>
    <n v="900"/>
    <x v="0"/>
    <n v="815"/>
    <n v="1.6162013225084176E-2"/>
    <n v="3.767831304007354E-2"/>
    <n v="3.7678313040073541"/>
  </r>
  <r>
    <x v="5"/>
    <x v="0"/>
    <n v="5600"/>
    <n v="59.163331998932264"/>
    <n v="5916.3331998932263"/>
    <n v="0.41581988897471611"/>
    <n v="205"/>
    <n v="17500"/>
    <n v="3500"/>
    <x v="0"/>
    <n v="2558"/>
    <n v="1.0564880714095047E-2"/>
    <n v="2.312874589481324E-2"/>
    <n v="2.3128745894813241"/>
  </r>
  <r>
    <x v="5"/>
    <x v="1"/>
    <n v="3500"/>
    <n v="54.320493798938571"/>
    <n v="5432.0493798938569"/>
    <n v="0.34581988897471611"/>
    <n v="230"/>
    <n v="10000"/>
    <n v="2500"/>
    <x v="0"/>
    <n v="1870"/>
    <n v="1.552014108541102E-2"/>
    <n v="2.9048392405849503E-2"/>
    <n v="2.9048392405849501"/>
  </r>
  <r>
    <x v="5"/>
    <x v="2"/>
    <n v="2500"/>
    <n v="41.163977794943222"/>
    <n v="4116.3977794943221"/>
    <n v="0.51581988897471609"/>
    <n v="175"/>
    <n v="6600"/>
    <n v="1500"/>
    <x v="0"/>
    <n v="1080"/>
    <n v="1.6465591117977289E-2"/>
    <n v="3.8114794254577054E-2"/>
    <n v="3.8114794254577054"/>
  </r>
  <r>
    <x v="5"/>
    <x v="3"/>
    <n v="1500"/>
    <n v="27.415650255319868"/>
    <n v="2741.565025531987"/>
    <n v="0.46415650255319868"/>
    <n v="195"/>
    <n v="3500"/>
    <n v="750"/>
    <x v="0"/>
    <n v="486"/>
    <n v="1.8277100170213244E-2"/>
    <n v="5.6410802994485323E-2"/>
    <n v="5.6410802994485323"/>
  </r>
  <r>
    <x v="5"/>
    <x v="4"/>
    <n v="2000"/>
    <n v="32.415650255319868"/>
    <n v="3241.565025531987"/>
    <n v="0.56163331998932264"/>
    <n v="185"/>
    <n v="5000"/>
    <n v="950"/>
    <x v="0"/>
    <n v="880"/>
    <n v="1.6207825127659933E-2"/>
    <n v="3.6835966199227126E-2"/>
    <n v="3.6835966199227124"/>
  </r>
  <r>
    <x v="6"/>
    <x v="0"/>
    <n v="5700"/>
    <n v="61.244997998398397"/>
    <n v="6124.4997998398394"/>
    <n v="0.42872983346207416"/>
    <n v="210"/>
    <n v="18000"/>
    <n v="3600"/>
    <x v="0"/>
    <n v="2687"/>
    <n v="1.0744736490947086E-2"/>
    <n v="2.2793077036992331E-2"/>
    <n v="2.2793077036992333"/>
  </r>
  <r>
    <x v="6"/>
    <x v="1"/>
    <n v="3600"/>
    <n v="56.480740698407857"/>
    <n v="5648.0740698407853"/>
    <n v="0.35872983346207415"/>
    <n v="235"/>
    <n v="10200"/>
    <n v="2600"/>
    <x v="0"/>
    <n v="1955"/>
    <n v="1.5689094638446626E-2"/>
    <n v="2.889040444931348E-2"/>
    <n v="2.8890404449313478"/>
  </r>
  <r>
    <x v="6"/>
    <x v="2"/>
    <n v="2600"/>
    <n v="43.745966692414832"/>
    <n v="4374.5966692414831"/>
    <n v="0.52872983346207414"/>
    <n v="180"/>
    <n v="6700"/>
    <n v="1600"/>
    <x v="0"/>
    <n v="1145"/>
    <n v="1.6825371804774936E-2"/>
    <n v="3.8206084447523873E-2"/>
    <n v="3.8206084447523874"/>
  </r>
  <r>
    <x v="6"/>
    <x v="3"/>
    <n v="1600"/>
    <n v="29.123475382979802"/>
    <n v="2912.34753829798"/>
    <n v="0.48123475382979802"/>
    <n v="200"/>
    <n v="3600"/>
    <n v="800"/>
    <x v="0"/>
    <n v="529"/>
    <n v="1.8202172114362376E-2"/>
    <n v="5.5053828701285071E-2"/>
    <n v="5.505382870128507"/>
  </r>
  <r>
    <x v="6"/>
    <x v="4"/>
    <n v="2100"/>
    <n v="34.123475382979798"/>
    <n v="3412.34753829798"/>
    <n v="0.58244997998398396"/>
    <n v="190"/>
    <n v="5100"/>
    <n v="1000"/>
    <x v="0"/>
    <n v="945"/>
    <n v="1.6249273991895141E-2"/>
    <n v="3.6109497759766983E-2"/>
    <n v="3.6109497759766982"/>
  </r>
  <r>
    <x v="7"/>
    <x v="0"/>
    <n v="5800"/>
    <n v="63.326663997864529"/>
    <n v="6332.6663997864525"/>
    <n v="0.44163977794943221"/>
    <n v="215"/>
    <n v="18500"/>
    <n v="3700"/>
    <x v="0"/>
    <n v="2816"/>
    <n v="1.0918390344459402E-2"/>
    <n v="2.2488161931059847E-2"/>
    <n v="2.2488161931059847"/>
  </r>
  <r>
    <x v="7"/>
    <x v="1"/>
    <n v="3700"/>
    <n v="58.640987597877142"/>
    <n v="5864.0987597877138"/>
    <n v="0.3716397779494322"/>
    <n v="240"/>
    <n v="10400"/>
    <n v="2700"/>
    <x v="0"/>
    <n v="2040"/>
    <n v="1.5848915566993822E-2"/>
    <n v="2.8745582155822128E-2"/>
    <n v="2.8745582155822129"/>
  </r>
  <r>
    <x v="7"/>
    <x v="2"/>
    <n v="2700"/>
    <n v="46.327955589886443"/>
    <n v="4632.7955589886442"/>
    <n v="0.54163977794943219"/>
    <n v="185"/>
    <n v="6800"/>
    <n v="1700"/>
    <x v="0"/>
    <n v="1210"/>
    <n v="1.7158502070328312E-2"/>
    <n v="3.8287566603211934E-2"/>
    <n v="3.8287566603211936"/>
  </r>
  <r>
    <x v="7"/>
    <x v="3"/>
    <n v="1700"/>
    <n v="30.831300510639736"/>
    <n v="3083.1300510639735"/>
    <n v="0.49831300510639737"/>
    <n v="205"/>
    <n v="3700"/>
    <n v="850"/>
    <x v="0"/>
    <n v="572"/>
    <n v="1.8136059123905725E-2"/>
    <n v="5.3900875018600934E-2"/>
    <n v="5.3900875018600933"/>
  </r>
  <r>
    <x v="7"/>
    <x v="4"/>
    <n v="2200"/>
    <n v="35.831300510639728"/>
    <n v="3583.130051063973"/>
    <n v="0.60326663997864527"/>
    <n v="195"/>
    <n v="5200"/>
    <n v="1050"/>
    <x v="0"/>
    <n v="1010"/>
    <n v="1.6286954777563513E-2"/>
    <n v="3.5476535159049236E-2"/>
    <n v="3.5476535159049236"/>
  </r>
  <r>
    <x v="8"/>
    <x v="0"/>
    <n v="5900"/>
    <n v="65.408329997330668"/>
    <n v="6540.8329997330666"/>
    <n v="0.45454972243679026"/>
    <n v="220"/>
    <n v="19000"/>
    <n v="3800"/>
    <x v="0"/>
    <n v="2945"/>
    <n v="1.1086157626666215E-2"/>
    <n v="2.2209959252064742E-2"/>
    <n v="2.2209959252064744"/>
  </r>
  <r>
    <x v="8"/>
    <x v="1"/>
    <n v="3800"/>
    <n v="60.801234497346428"/>
    <n v="6080.1234497346431"/>
    <n v="0.38454972243679025"/>
    <n v="245"/>
    <n v="10600"/>
    <n v="2800"/>
    <x v="0"/>
    <n v="2125"/>
    <n v="1.6000324867722744E-2"/>
    <n v="2.8612345645810083E-2"/>
    <n v="2.8612345645810082"/>
  </r>
  <r>
    <x v="8"/>
    <x v="2"/>
    <n v="2800"/>
    <n v="48.909944487358054"/>
    <n v="4890.9944487358052"/>
    <n v="0.55454972243679024"/>
    <n v="190"/>
    <n v="6900"/>
    <n v="1800"/>
    <x v="0"/>
    <n v="1275"/>
    <n v="1.7467837316913589E-2"/>
    <n v="3.8360740774398473E-2"/>
    <n v="3.8360740774398474"/>
  </r>
  <r>
    <x v="8"/>
    <x v="3"/>
    <n v="1800"/>
    <n v="32.539125638299666"/>
    <n v="3253.9125638299665"/>
    <n v="0.51539125638299665"/>
    <n v="210"/>
    <n v="3800"/>
    <n v="900"/>
    <x v="0"/>
    <n v="615"/>
    <n v="1.8077292021277593E-2"/>
    <n v="5.2909147379349049E-2"/>
    <n v="5.2909147379349051"/>
  </r>
  <r>
    <x v="8"/>
    <x v="4"/>
    <n v="2300"/>
    <n v="37.539125638299659"/>
    <n v="3753.9125638299661"/>
    <n v="0.62408329997330658"/>
    <n v="200"/>
    <n v="5300"/>
    <n v="1100"/>
    <x v="0"/>
    <n v="1075"/>
    <n v="1.6321358973173765E-2"/>
    <n v="3.4920116872836894E-2"/>
    <n v="3.4920116872836893"/>
  </r>
  <r>
    <x v="9"/>
    <x v="0"/>
    <n v="6000"/>
    <n v="67.489995996796807"/>
    <n v="6748.9995996796806"/>
    <n v="0.46745966692414831"/>
    <n v="225"/>
    <n v="19500"/>
    <n v="3900"/>
    <x v="0"/>
    <n v="3074"/>
    <n v="1.1248332666132801E-2"/>
    <n v="2.1955106049706182E-2"/>
    <n v="2.1955106049706181"/>
  </r>
  <r>
    <x v="9"/>
    <x v="1"/>
    <n v="3900"/>
    <n v="62.961481396815714"/>
    <n v="6296.1481396815716"/>
    <n v="0.3974596669241483"/>
    <n v="250"/>
    <n v="10800"/>
    <n v="2900"/>
    <x v="0"/>
    <n v="2210"/>
    <n v="1.6143969588927106E-2"/>
    <n v="2.8489358098106658E-2"/>
    <n v="2.8489358098106656"/>
  </r>
  <r>
    <x v="9"/>
    <x v="2"/>
    <n v="2900"/>
    <n v="51.491933384829665"/>
    <n v="5149.1933384829663"/>
    <n v="0.56745966692414829"/>
    <n v="195"/>
    <n v="7000"/>
    <n v="1900"/>
    <x v="0"/>
    <n v="1340"/>
    <n v="1.7755839098217124E-2"/>
    <n v="3.842681595882811E-2"/>
    <n v="3.8426815958828109"/>
  </r>
  <r>
    <x v="9"/>
    <x v="3"/>
    <n v="1900"/>
    <n v="34.246950765959596"/>
    <n v="3424.6950765959596"/>
    <n v="0.532469507659596"/>
    <n v="215"/>
    <n v="3900"/>
    <n v="950"/>
    <x v="0"/>
    <n v="658"/>
    <n v="1.8024710929452421E-2"/>
    <n v="5.2047037638236468E-2"/>
    <n v="5.2047037638236464"/>
  </r>
  <r>
    <x v="9"/>
    <x v="4"/>
    <n v="2400"/>
    <n v="39.246950765959589"/>
    <n v="3924.6950765959591"/>
    <n v="0.6448999599679679"/>
    <n v="205"/>
    <n v="5400"/>
    <n v="1150"/>
    <x v="0"/>
    <n v="1140"/>
    <n v="1.6352896152483164E-2"/>
    <n v="3.4427149794701392E-2"/>
    <n v="3.4427149794701393"/>
  </r>
  <r>
    <x v="10"/>
    <x v="0"/>
    <n v="6200"/>
    <n v="69.571661996262947"/>
    <n v="6957.1661996262947"/>
    <n v="0.48036961141150636"/>
    <n v="230"/>
    <n v="20000"/>
    <n v="4000"/>
    <x v="0"/>
    <n v="3203"/>
    <n v="1.1221235805848863E-2"/>
    <n v="2.1720781141512005E-2"/>
    <n v="2.1720781141512004"/>
  </r>
  <r>
    <x v="10"/>
    <x v="1"/>
    <n v="4000"/>
    <n v="65.121728296284999"/>
    <n v="6512.1728296285"/>
    <n v="0.41036961141150635"/>
    <n v="255"/>
    <n v="11000"/>
    <n v="3000"/>
    <x v="0"/>
    <n v="2295"/>
    <n v="1.628043207407125E-2"/>
    <n v="2.8375480739122005E-2"/>
    <n v="2.8375480739122003"/>
  </r>
  <r>
    <x v="10"/>
    <x v="2"/>
    <n v="3000"/>
    <n v="54.073922282301275"/>
    <n v="5407.3922282301273"/>
    <n v="0.58036961141150634"/>
    <n v="200"/>
    <n v="7200"/>
    <n v="2000"/>
    <x v="0"/>
    <n v="1405"/>
    <n v="1.8024640760767093E-2"/>
    <n v="3.8486777425125462E-2"/>
    <n v="3.848677742512546"/>
  </r>
  <r>
    <x v="10"/>
    <x v="3"/>
    <n v="2000"/>
    <n v="35.954775893619527"/>
    <n v="3595.4775893619526"/>
    <n v="0.54954775893619534"/>
    <n v="220"/>
    <n v="4000"/>
    <n v="1000"/>
    <x v="0"/>
    <n v="701"/>
    <n v="1.7977387946809763E-2"/>
    <n v="5.1290693143537125E-2"/>
    <n v="5.1290693143537123"/>
  </r>
  <r>
    <x v="10"/>
    <x v="4"/>
    <n v="2500"/>
    <n v="40.954775893619519"/>
    <n v="4095.4775893619521"/>
    <n v="0.66571661996262921"/>
    <n v="210"/>
    <n v="5500"/>
    <n v="1200"/>
    <x v="0"/>
    <n v="1205"/>
    <n v="1.6381910357447807E-2"/>
    <n v="3.3987365886821178E-2"/>
    <n v="3.3987365886821177"/>
  </r>
  <r>
    <x v="11"/>
    <x v="0"/>
    <n v="6300"/>
    <n v="71.653327995729086"/>
    <n v="7165.3327995729087"/>
    <n v="0.49327955589886441"/>
    <n v="235"/>
    <n v="20500"/>
    <n v="4100"/>
    <x v="0"/>
    <n v="3332"/>
    <n v="1.1373544126306204E-2"/>
    <n v="2.1504600238814252E-2"/>
    <n v="2.1504600238814251"/>
  </r>
  <r>
    <x v="11"/>
    <x v="1"/>
    <n v="4100"/>
    <n v="67.281975195754285"/>
    <n v="6728.1975195754285"/>
    <n v="0.4232795558988644"/>
    <n v="260"/>
    <n v="11200"/>
    <n v="3100"/>
    <x v="0"/>
    <n v="2380"/>
    <n v="1.6410237852622998E-2"/>
    <n v="2.8269737477207683E-2"/>
    <n v="2.8269737477207681"/>
  </r>
  <r>
    <x v="11"/>
    <x v="2"/>
    <n v="3100"/>
    <n v="56.655911179772886"/>
    <n v="5665.5911179772884"/>
    <n v="0.59327955589886439"/>
    <n v="205"/>
    <n v="7300"/>
    <n v="2100"/>
    <x v="0"/>
    <n v="1470"/>
    <n v="1.82761003805719E-2"/>
    <n v="3.8541436176716251E-2"/>
    <n v="3.8541436176716251"/>
  </r>
  <r>
    <x v="11"/>
    <x v="3"/>
    <n v="2100"/>
    <n v="37.662601021279457"/>
    <n v="3766.2601021279456"/>
    <n v="0.56662601021279468"/>
    <n v="225"/>
    <n v="4100"/>
    <n v="1050"/>
    <x v="0"/>
    <n v="744"/>
    <n v="1.7934571914894979E-2"/>
    <n v="5.062177556623583E-2"/>
    <n v="5.0621775566235829"/>
  </r>
  <r>
    <x v="11"/>
    <x v="4"/>
    <n v="2600"/>
    <n v="42.66260102127945"/>
    <n v="4266.2601021279452"/>
    <n v="0.68653327995729052"/>
    <n v="215"/>
    <n v="5600"/>
    <n v="1250"/>
    <x v="0"/>
    <n v="1270"/>
    <n v="1.6408692700492097E-2"/>
    <n v="3.3592599229353898E-2"/>
    <n v="3.3592599229353897"/>
  </r>
  <r>
    <x v="12"/>
    <x v="0"/>
    <n v="6400"/>
    <n v="73.734993995195225"/>
    <n v="7373.4993995195227"/>
    <n v="0.50618950038622246"/>
    <n v="240"/>
    <n v="21000"/>
    <n v="4200"/>
    <x v="0"/>
    <n v="3461"/>
    <n v="1.1521092811749255E-2"/>
    <n v="2.130453452620492E-2"/>
    <n v="2.1304534526204919"/>
  </r>
  <r>
    <x v="12"/>
    <x v="1"/>
    <n v="4200"/>
    <n v="69.44222209522357"/>
    <n v="6944.2222095223569"/>
    <n v="0.43618950038622245"/>
    <n v="265"/>
    <n v="11400"/>
    <n v="3200"/>
    <x v="0"/>
    <n v="2465"/>
    <n v="1.6533862403624661E-2"/>
    <n v="2.8171286854046074E-2"/>
    <n v="2.8171286854046071"/>
  </r>
  <r>
    <x v="12"/>
    <x v="2"/>
    <n v="3200"/>
    <n v="59.237900077244497"/>
    <n v="5923.7900077244494"/>
    <n v="0.60618950038622244"/>
    <n v="210"/>
    <n v="7400"/>
    <n v="2200"/>
    <x v="0"/>
    <n v="1535"/>
    <n v="1.8511843774138906E-2"/>
    <n v="3.8591465848367749E-2"/>
    <n v="3.859146584836775"/>
  </r>
  <r>
    <x v="12"/>
    <x v="3"/>
    <n v="2200"/>
    <n v="39.370426148939387"/>
    <n v="3937.0426148939387"/>
    <n v="0.58370426148939403"/>
    <n v="230"/>
    <n v="4200"/>
    <n v="1100"/>
    <x v="0"/>
    <n v="787"/>
    <n v="1.7895648249517903E-2"/>
    <n v="5.0025954445920444E-2"/>
    <n v="5.0025954445920444"/>
  </r>
  <r>
    <x v="12"/>
    <x v="4"/>
    <n v="2700"/>
    <n v="44.37042614893938"/>
    <n v="4437.0426148939378"/>
    <n v="0.70734993995195183"/>
    <n v="220"/>
    <n v="5700"/>
    <n v="1300"/>
    <x v="0"/>
    <n v="1335"/>
    <n v="1.6433491166273843E-2"/>
    <n v="3.3236274268868451E-2"/>
    <n v="3.3236274268868451"/>
  </r>
  <r>
    <x v="13"/>
    <x v="0"/>
    <n v="6500"/>
    <n v="75.816659994661364"/>
    <n v="7581.6659994661368"/>
    <n v="0.51909944487358051"/>
    <n v="245"/>
    <n v="21500"/>
    <n v="4300"/>
    <x v="0"/>
    <n v="3590"/>
    <n v="1.166410153764021E-2"/>
    <n v="2.1118846795170298E-2"/>
    <n v="2.1118846795170296"/>
  </r>
  <r>
    <x v="13"/>
    <x v="1"/>
    <n v="4300"/>
    <n v="71.602468994692856"/>
    <n v="7160.2468994692854"/>
    <n v="0.4490994448735805"/>
    <n v="270"/>
    <n v="11600"/>
    <n v="3300"/>
    <x v="0"/>
    <n v="2550"/>
    <n v="1.6651736975509968E-2"/>
    <n v="2.8079399605761904E-2"/>
    <n v="2.8079399605761903"/>
  </r>
  <r>
    <x v="13"/>
    <x v="2"/>
    <n v="3300"/>
    <n v="61.819888974716108"/>
    <n v="6181.9888974716105"/>
    <n v="0.61909944487358048"/>
    <n v="215"/>
    <n v="7500"/>
    <n v="2300"/>
    <x v="0"/>
    <n v="1600"/>
    <n v="1.8733299689307911E-2"/>
    <n v="3.8637430609197568E-2"/>
    <n v="3.8637430609197567"/>
  </r>
  <r>
    <x v="13"/>
    <x v="3"/>
    <n v="2300"/>
    <n v="41.078251276599318"/>
    <n v="4107.8251276599321"/>
    <n v="0.60078251276599337"/>
    <n v="235"/>
    <n v="4300"/>
    <n v="1150"/>
    <x v="0"/>
    <n v="830"/>
    <n v="1.7860109250695356E-2"/>
    <n v="4.9491869007950988E-2"/>
    <n v="4.949186900795099"/>
  </r>
  <r>
    <x v="13"/>
    <x v="4"/>
    <n v="2800"/>
    <n v="46.07825127659931"/>
    <n v="4607.8251276599312"/>
    <n v="0.72816659994661315"/>
    <n v="225"/>
    <n v="5800"/>
    <n v="1350"/>
    <x v="0"/>
    <n v="1400"/>
    <n v="1.6456518313071183E-2"/>
    <n v="3.2913036626142367E-2"/>
    <n v="3.2913036626142365"/>
  </r>
  <r>
    <x v="14"/>
    <x v="0"/>
    <n v="6600"/>
    <n v="77.898325994127504"/>
    <n v="7789.8325994127499"/>
    <n v="0.53200938936093856"/>
    <n v="250"/>
    <n v="22000"/>
    <n v="4400"/>
    <x v="0"/>
    <n v="3719"/>
    <n v="1.1802776665776895E-2"/>
    <n v="2.0946040869622883E-2"/>
    <n v="2.0946040869622884"/>
  </r>
  <r>
    <x v="14"/>
    <x v="1"/>
    <n v="4400"/>
    <n v="73.762715894162142"/>
    <n v="7376.2715894162138"/>
    <n v="0.46200938936093855"/>
    <n v="275"/>
    <n v="11800"/>
    <n v="3400"/>
    <x v="0"/>
    <n v="2635"/>
    <n v="1.6764253612309578E-2"/>
    <n v="2.7993440567044454E-2"/>
    <n v="2.7993440567044456"/>
  </r>
  <r>
    <x v="14"/>
    <x v="2"/>
    <n v="3400"/>
    <n v="64.401877872187725"/>
    <n v="6440.1877872187724"/>
    <n v="0.63200938936093853"/>
    <n v="220"/>
    <n v="7600"/>
    <n v="2400"/>
    <x v="0"/>
    <n v="1665"/>
    <n v="1.8941728785937566E-2"/>
    <n v="3.867980652984248E-2"/>
    <n v="3.8679806529842478"/>
  </r>
  <r>
    <x v="14"/>
    <x v="3"/>
    <n v="2400"/>
    <n v="42.786076404259248"/>
    <n v="4278.6076404259247"/>
    <n v="0.61786076404259271"/>
    <n v="240"/>
    <n v="4400"/>
    <n v="1200"/>
    <x v="0"/>
    <n v="873"/>
    <n v="1.7827531835108022E-2"/>
    <n v="4.9010396797547824E-2"/>
    <n v="4.9010396797547822"/>
  </r>
  <r>
    <x v="14"/>
    <x v="4"/>
    <n v="2900"/>
    <n v="47.786076404259241"/>
    <n v="4778.6076404259238"/>
    <n v="0.74898325994127446"/>
    <n v="230"/>
    <n v="5900"/>
    <n v="1400"/>
    <x v="0"/>
    <n v="1465"/>
    <n v="1.6477957380779049E-2"/>
    <n v="3.261848218720767E-2"/>
    <n v="3.2618482187207669"/>
  </r>
  <r>
    <x v="15"/>
    <x v="0"/>
    <n v="6700"/>
    <n v="79.979991993593643"/>
    <n v="7997.999199359364"/>
    <n v="0.54491933384829661"/>
    <n v="255"/>
    <n v="22500"/>
    <n v="4500"/>
    <x v="0"/>
    <n v="3848"/>
    <n v="1.1937312237849797E-2"/>
    <n v="2.0784821204156353E-2"/>
    <n v="2.0784821204156354"/>
  </r>
  <r>
    <x v="15"/>
    <x v="1"/>
    <n v="4500"/>
    <n v="75.922962793631427"/>
    <n v="7592.2962793631432"/>
    <n v="0.4749193338482966"/>
    <n v="280"/>
    <n v="12000"/>
    <n v="3500"/>
    <x v="0"/>
    <n v="2720"/>
    <n v="1.6871769509695874E-2"/>
    <n v="2.7912853968246849E-2"/>
    <n v="2.7912853968246849"/>
  </r>
  <r>
    <x v="15"/>
    <x v="2"/>
    <n v="3500"/>
    <n v="66.983866769659343"/>
    <n v="6698.3866769659344"/>
    <n v="0.64491933384829658"/>
    <n v="225"/>
    <n v="7700"/>
    <n v="2500"/>
    <x v="0"/>
    <n v="1730"/>
    <n v="1.9138247648474098E-2"/>
    <n v="3.8718998132751065E-2"/>
    <n v="3.8718998132751064"/>
  </r>
  <r>
    <x v="15"/>
    <x v="3"/>
    <n v="2500"/>
    <n v="44.493901531919178"/>
    <n v="4449.3901531919182"/>
    <n v="0.63493901531919206"/>
    <n v="245"/>
    <n v="4500"/>
    <n v="1250"/>
    <x v="0"/>
    <n v="916"/>
    <n v="1.779756061276767E-2"/>
    <n v="4.8574128309955437E-2"/>
    <n v="4.8574128309955436"/>
  </r>
  <r>
    <x v="15"/>
    <x v="4"/>
    <n v="3000"/>
    <n v="49.493901531919171"/>
    <n v="4949.3901531919173"/>
    <n v="0.76979991993593577"/>
    <n v="235"/>
    <n v="6000"/>
    <n v="1450"/>
    <x v="0"/>
    <n v="1530"/>
    <n v="1.6497967177306391E-2"/>
    <n v="3.2348955249620372E-2"/>
    <n v="3.2348955249620372"/>
  </r>
  <r>
    <x v="16"/>
    <x v="0"/>
    <n v="6800"/>
    <n v="82.061657993059782"/>
    <n v="8206.165799305978"/>
    <n v="0.55782927833565465"/>
    <n v="260"/>
    <n v="23000"/>
    <n v="4600"/>
    <x v="0"/>
    <n v="3977"/>
    <n v="1.2067890881332321E-2"/>
    <n v="2.0634060345250133E-2"/>
    <n v="2.0634060345250131"/>
  </r>
  <r>
    <x v="16"/>
    <x v="1"/>
    <n v="4600"/>
    <n v="78.083209693100713"/>
    <n v="7808.3209693100716"/>
    <n v="0.48782927833565465"/>
    <n v="285"/>
    <n v="12200"/>
    <n v="3600"/>
    <x v="0"/>
    <n v="2805"/>
    <n v="1.697461080284798E-2"/>
    <n v="2.7837151405740005E-2"/>
    <n v="2.7837151405740004"/>
  </r>
  <r>
    <x v="16"/>
    <x v="2"/>
    <n v="3600"/>
    <n v="69.565855667130961"/>
    <n v="6956.5855667130963"/>
    <n v="0.65782927833565463"/>
    <n v="230"/>
    <n v="7800"/>
    <n v="2600"/>
    <x v="0"/>
    <n v="1795"/>
    <n v="1.9323848796425267E-2"/>
    <n v="3.8755351346591062E-2"/>
    <n v="3.8755351346591063"/>
  </r>
  <r>
    <x v="16"/>
    <x v="3"/>
    <n v="2600"/>
    <n v="46.201726659579109"/>
    <n v="4620.1726659579108"/>
    <n v="0.6520172665957914"/>
    <n v="250"/>
    <n v="4600"/>
    <n v="1300"/>
    <x v="0"/>
    <n v="959"/>
    <n v="1.7769894869068888E-2"/>
    <n v="4.8176982960979255E-2"/>
    <n v="4.8176982960979258"/>
  </r>
  <r>
    <x v="16"/>
    <x v="4"/>
    <n v="3100"/>
    <n v="51.201726659579101"/>
    <n v="5120.1726659579099"/>
    <n v="0.79061657993059709"/>
    <n v="240"/>
    <n v="6100"/>
    <n v="1500"/>
    <x v="0"/>
    <n v="1595"/>
    <n v="1.6516686019219066E-2"/>
    <n v="3.2101396024814481E-2"/>
    <n v="3.2101396024814481"/>
  </r>
  <r>
    <x v="17"/>
    <x v="0"/>
    <n v="6900"/>
    <n v="84.143323992525922"/>
    <n v="8414.3323992525929"/>
    <n v="0.5707392228230127"/>
    <n v="265"/>
    <n v="23500"/>
    <n v="4700"/>
    <x v="0"/>
    <n v="4106"/>
    <n v="1.2194684636597959E-2"/>
    <n v="2.049277252618751E-2"/>
    <n v="2.0492772526187508"/>
  </r>
  <r>
    <x v="17"/>
    <x v="1"/>
    <n v="4700"/>
    <n v="80.243456592569999"/>
    <n v="8024.3456592570001"/>
    <n v="0.50073922282301264"/>
    <n v="290"/>
    <n v="12400"/>
    <n v="3700"/>
    <x v="0"/>
    <n v="2890"/>
    <n v="1.7073075870759576E-2"/>
    <n v="2.7765901935145328E-2"/>
    <n v="2.776590193514533"/>
  </r>
  <r>
    <x v="17"/>
    <x v="2"/>
    <n v="3700"/>
    <n v="72.147844564602579"/>
    <n v="7214.7844564602583"/>
    <n v="0.67073922282301268"/>
    <n v="235"/>
    <n v="7900"/>
    <n v="2700"/>
    <x v="0"/>
    <n v="1860"/>
    <n v="1.949941744989259E-2"/>
    <n v="3.8789163744409987E-2"/>
    <n v="3.8789163744409985"/>
  </r>
  <r>
    <x v="17"/>
    <x v="3"/>
    <n v="2700"/>
    <n v="47.909551787239039"/>
    <n v="4790.9551787239043"/>
    <n v="0.66909551787239074"/>
    <n v="255"/>
    <n v="4700"/>
    <n v="1350"/>
    <x v="0"/>
    <n v="1002"/>
    <n v="1.7744278439718163E-2"/>
    <n v="4.781392393936032E-2"/>
    <n v="4.7813923939360317"/>
  </r>
  <r>
    <x v="17"/>
    <x v="4"/>
    <n v="3200"/>
    <n v="52.909551787239032"/>
    <n v="5290.9551787239034"/>
    <n v="0.8114332399252584"/>
    <n v="245"/>
    <n v="6200"/>
    <n v="1550"/>
    <x v="0"/>
    <n v="1660"/>
    <n v="1.6534234933512196E-2"/>
    <n v="3.1873223968216284E-2"/>
    <n v="3.1873223968216284"/>
  </r>
  <r>
    <x v="18"/>
    <x v="0"/>
    <n v="7000"/>
    <n v="86.224989991992061"/>
    <n v="8622.4989991992061"/>
    <n v="0.58364916731037075"/>
    <n v="270"/>
    <n v="24000"/>
    <n v="4800"/>
    <x v="0"/>
    <n v="4235"/>
    <n v="1.2317855713141724E-2"/>
    <n v="2.036009208783756E-2"/>
    <n v="2.036009208783756"/>
  </r>
  <r>
    <x v="18"/>
    <x v="1"/>
    <n v="4800"/>
    <n v="82.403703492039284"/>
    <n v="8240.3703492039276"/>
    <n v="0.51364916731037069"/>
    <n v="295"/>
    <n v="12600"/>
    <n v="3800"/>
    <x v="0"/>
    <n v="2975"/>
    <n v="1.7167438227508183E-2"/>
    <n v="2.7698723862870346E-2"/>
    <n v="2.7698723862870347"/>
  </r>
  <r>
    <x v="18"/>
    <x v="2"/>
    <n v="3800"/>
    <n v="74.729833462074197"/>
    <n v="7472.9833462074193"/>
    <n v="0.68364916731037073"/>
    <n v="240"/>
    <n v="8000"/>
    <n v="2800"/>
    <x v="0"/>
    <n v="1925"/>
    <n v="1.9665745647914262E-2"/>
    <n v="3.8820692707571013E-2"/>
    <n v="3.8820692707571012"/>
  </r>
  <r>
    <x v="18"/>
    <x v="3"/>
    <n v="2800"/>
    <n v="49.617376914898969"/>
    <n v="4961.7376914898969"/>
    <n v="0.68617376914899009"/>
    <n v="260"/>
    <n v="4800"/>
    <n v="1400"/>
    <x v="0"/>
    <n v="1045"/>
    <n v="1.7720491755321061E-2"/>
    <n v="4.7480743459233463E-2"/>
    <n v="4.7480743459233459"/>
  </r>
  <r>
    <x v="18"/>
    <x v="4"/>
    <n v="3300"/>
    <n v="54.617376914898962"/>
    <n v="5461.737691489896"/>
    <n v="0.83224989991991971"/>
    <n v="250"/>
    <n v="6300"/>
    <n v="1600"/>
    <x v="0"/>
    <n v="1725"/>
    <n v="1.6550720277242109E-2"/>
    <n v="3.166224748689795E-2"/>
    <n v="3.1662247486897952"/>
  </r>
  <r>
    <x v="19"/>
    <x v="0"/>
    <n v="7200"/>
    <n v="88.3066559914582"/>
    <n v="8830.6655991458192"/>
    <n v="0.5965591117977288"/>
    <n v="275"/>
    <n v="24500"/>
    <n v="4900"/>
    <x v="0"/>
    <n v="4364"/>
    <n v="1.2264813332146973E-2"/>
    <n v="2.0235255726731943E-2"/>
    <n v="2.0235255726731944"/>
  </r>
  <r>
    <x v="19"/>
    <x v="1"/>
    <n v="4900"/>
    <n v="84.56395039150857"/>
    <n v="8456.395039150857"/>
    <n v="0.52655911179772874"/>
    <n v="300"/>
    <n v="12800"/>
    <n v="3900"/>
    <x v="0"/>
    <n v="3060"/>
    <n v="1.7257949059491545E-2"/>
    <n v="2.7635277905721754E-2"/>
    <n v="2.7635277905721756"/>
  </r>
  <r>
    <x v="19"/>
    <x v="2"/>
    <n v="3900"/>
    <n v="77.311822359545815"/>
    <n v="7731.1822359545813"/>
    <n v="0.69655911179772878"/>
    <n v="245"/>
    <n v="8200"/>
    <n v="2900"/>
    <x v="0"/>
    <n v="1990"/>
    <n v="1.9823544194755339E-2"/>
    <n v="3.8850161989721514E-2"/>
    <n v="3.8850161989721514"/>
  </r>
  <r>
    <x v="19"/>
    <x v="3"/>
    <n v="2900"/>
    <n v="51.3252020425589"/>
    <n v="5132.5202042558903"/>
    <n v="0.70325202042558943"/>
    <n v="265"/>
    <n v="4900"/>
    <n v="1450"/>
    <x v="0"/>
    <n v="1088"/>
    <n v="1.7698345531916862E-2"/>
    <n v="4.7173898936175462E-2"/>
    <n v="4.717389893617546"/>
  </r>
  <r>
    <x v="19"/>
    <x v="4"/>
    <n v="3400"/>
    <n v="56.325202042558892"/>
    <n v="5632.5202042558894"/>
    <n v="0.85306655991458102"/>
    <n v="255"/>
    <n v="6400"/>
    <n v="1650"/>
    <x v="0"/>
    <n v="1790"/>
    <n v="1.6566235894870263E-2"/>
    <n v="3.1466593319865302E-2"/>
    <n v="3.1466593319865304"/>
  </r>
  <r>
    <x v="20"/>
    <x v="0"/>
    <n v="7300"/>
    <n v="90.388321990924339"/>
    <n v="9038.8321990924342"/>
    <n v="0.60946905628508685"/>
    <n v="280"/>
    <n v="25000"/>
    <n v="5000"/>
    <x v="0"/>
    <n v="4493"/>
    <n v="1.2381961916564979E-2"/>
    <n v="2.0117587801229544E-2"/>
    <n v="2.0117587801229542"/>
  </r>
  <r>
    <x v="20"/>
    <x v="1"/>
    <n v="5000"/>
    <n v="86.724197290977855"/>
    <n v="8672.4197290977863"/>
    <n v="0.53946905628508679"/>
    <n v="310"/>
    <n v="13000"/>
    <n v="4000"/>
    <x v="0"/>
    <n v="3145"/>
    <n v="1.7344839458195573E-2"/>
    <n v="2.7575261459770382E-2"/>
    <n v="2.7575261459770384"/>
  </r>
  <r>
    <x v="20"/>
    <x v="2"/>
    <n v="4000"/>
    <n v="79.893811257017433"/>
    <n v="7989.3811257017433"/>
    <n v="0.70946905628508683"/>
    <n v="250"/>
    <n v="8300"/>
    <n v="3000"/>
    <x v="0"/>
    <n v="2055"/>
    <n v="1.9973452814254358E-2"/>
    <n v="3.8877767035044981E-2"/>
    <n v="3.8877767035044983"/>
  </r>
  <r>
    <x v="20"/>
    <x v="3"/>
    <n v="3000"/>
    <n v="53.03302717021883"/>
    <n v="5303.3027170218829"/>
    <n v="0.72033027170218877"/>
    <n v="270"/>
    <n v="5000"/>
    <n v="1500"/>
    <x v="0"/>
    <n v="1131"/>
    <n v="1.7677675723406276E-2"/>
    <n v="4.6890386534234156E-2"/>
    <n v="4.6890386534234159"/>
  </r>
  <r>
    <x v="20"/>
    <x v="4"/>
    <n v="3500"/>
    <n v="58.033027170218823"/>
    <n v="5803.302717021882"/>
    <n v="0.87388321990924234"/>
    <n v="260"/>
    <n v="6500"/>
    <n v="1700"/>
    <x v="0"/>
    <n v="1855"/>
    <n v="1.6580864905776805E-2"/>
    <n v="3.1284650765616616E-2"/>
    <n v="3.1284650765616617"/>
  </r>
  <r>
    <x v="21"/>
    <x v="0"/>
    <n v="7400"/>
    <n v="92.469987990390479"/>
    <n v="9246.9987990390473"/>
    <n v="0.6223790007724449"/>
    <n v="285"/>
    <n v="25500"/>
    <n v="5100"/>
    <x v="0"/>
    <n v="4622"/>
    <n v="1.249594432302574E-2"/>
    <n v="2.0006488098310359E-2"/>
    <n v="2.000648809831036"/>
  </r>
  <r>
    <x v="21"/>
    <x v="1"/>
    <n v="5100"/>
    <n v="88.884444190447141"/>
    <n v="8888.4444190447139"/>
    <n v="0.55237900077244484"/>
    <n v="315"/>
    <n v="13200"/>
    <n v="4100"/>
    <x v="0"/>
    <n v="3230"/>
    <n v="1.7428322390283753E-2"/>
    <n v="2.7518403774132241E-2"/>
    <n v="2.7518403774132243"/>
  </r>
  <r>
    <x v="21"/>
    <x v="2"/>
    <n v="4100"/>
    <n v="82.47580015448905"/>
    <n v="8247.5800154489043"/>
    <n v="0.72237900077244488"/>
    <n v="255"/>
    <n v="8400"/>
    <n v="3100"/>
    <x v="0"/>
    <n v="2120"/>
    <n v="2.0116048818168062E-2"/>
    <n v="3.8903679318155214E-2"/>
    <n v="3.8903679318155215"/>
  </r>
  <r>
    <x v="21"/>
    <x v="3"/>
    <n v="3100"/>
    <n v="54.74085229787876"/>
    <n v="5474.0852297878764"/>
    <n v="0.73740852297878812"/>
    <n v="275"/>
    <n v="5100"/>
    <n v="1550"/>
    <x v="0"/>
    <n v="1174"/>
    <n v="1.7658339450928633E-2"/>
    <n v="4.6627642502452098E-2"/>
    <n v="4.6627642502452096"/>
  </r>
  <r>
    <x v="21"/>
    <x v="4"/>
    <n v="3600"/>
    <n v="59.740852297878753"/>
    <n v="5974.0852297878755"/>
    <n v="0.89469987990390365"/>
    <n v="265"/>
    <n v="6600"/>
    <n v="1750"/>
    <x v="0"/>
    <n v="1920"/>
    <n v="1.659468119385521E-2"/>
    <n v="3.1115027238478518E-2"/>
    <n v="3.1115027238478516"/>
  </r>
  <r>
    <x v="22"/>
    <x v="0"/>
    <n v="7500"/>
    <n v="94.551653989856618"/>
    <n v="9455.1653989856623"/>
    <n v="0.63528894525980295"/>
    <n v="290"/>
    <n v="26000"/>
    <n v="5200"/>
    <x v="0"/>
    <n v="4751"/>
    <n v="1.2606887198647549E-2"/>
    <n v="1.9901421593318588E-2"/>
    <n v="1.9901421593318587"/>
  </r>
  <r>
    <x v="22"/>
    <x v="1"/>
    <n v="5200"/>
    <n v="91.044691089916427"/>
    <n v="9104.4691089916432"/>
    <n v="0.56528894525980289"/>
    <n v="320"/>
    <n v="13400"/>
    <n v="4200"/>
    <x v="0"/>
    <n v="3315"/>
    <n v="1.7508594440368543E-2"/>
    <n v="2.7464461867244775E-2"/>
    <n v="2.7464461867244774"/>
  </r>
  <r>
    <x v="22"/>
    <x v="2"/>
    <n v="4200"/>
    <n v="85.057789051960668"/>
    <n v="8505.7789051960663"/>
    <n v="0.73528894525980293"/>
    <n v="260"/>
    <n v="8500"/>
    <n v="3200"/>
    <x v="0"/>
    <n v="2185"/>
    <n v="2.0251854536181113E-2"/>
    <n v="3.8928049909364153E-2"/>
    <n v="3.8928049909364151"/>
  </r>
  <r>
    <x v="22"/>
    <x v="3"/>
    <n v="3200"/>
    <n v="56.44867742553869"/>
    <n v="5644.867742553869"/>
    <n v="0.75448677425538746"/>
    <n v="280"/>
    <n v="5200"/>
    <n v="1600"/>
    <x v="0"/>
    <n v="1217"/>
    <n v="1.7640211695480842E-2"/>
    <n v="4.6383465427722835E-2"/>
    <n v="4.6383465427722834"/>
  </r>
  <r>
    <x v="22"/>
    <x v="4"/>
    <n v="3700"/>
    <n v="61.448677425538683"/>
    <n v="6144.8677425538681"/>
    <n v="0.91551653989856496"/>
    <n v="270"/>
    <n v="6700"/>
    <n v="1800"/>
    <x v="0"/>
    <n v="1985"/>
    <n v="1.6607750655550996E-2"/>
    <n v="3.0956512556946439E-2"/>
    <n v="3.0956512556946438"/>
  </r>
  <r>
    <x v="23"/>
    <x v="0"/>
    <n v="7600"/>
    <n v="96.633319989322757"/>
    <n v="9663.3319989322754"/>
    <n v="0.648198889747161"/>
    <n v="295"/>
    <n v="26500"/>
    <n v="5300"/>
    <x v="0"/>
    <n v="4880"/>
    <n v="1.2714910524910888E-2"/>
    <n v="1.9801909833877616E-2"/>
    <n v="1.9801909833877616"/>
  </r>
  <r>
    <x v="23"/>
    <x v="1"/>
    <n v="5300"/>
    <n v="93.204937989385712"/>
    <n v="9320.4937989385708"/>
    <n v="0.57819888974716094"/>
    <n v="325"/>
    <n v="13600"/>
    <n v="4300"/>
    <x v="0"/>
    <n v="3400"/>
    <n v="1.758583735648787E-2"/>
    <n v="2.741321705570168E-2"/>
    <n v="2.7413217055701677"/>
  </r>
  <r>
    <x v="23"/>
    <x v="2"/>
    <n v="4300"/>
    <n v="87.639777949432286"/>
    <n v="8763.9777949432282"/>
    <n v="0.74819888974716098"/>
    <n v="265"/>
    <n v="8600"/>
    <n v="3300"/>
    <x v="0"/>
    <n v="2250"/>
    <n v="2.0381343709170299E-2"/>
    <n v="3.8951012421969904E-2"/>
    <n v="3.8951012421969904"/>
  </r>
  <r>
    <x v="23"/>
    <x v="3"/>
    <n v="3300"/>
    <n v="58.156502553198621"/>
    <n v="5815.6502553198625"/>
    <n v="0.7715650255319868"/>
    <n v="285"/>
    <n v="5300"/>
    <n v="1650"/>
    <x v="0"/>
    <n v="1260"/>
    <n v="1.762318259187837E-2"/>
    <n v="4.6155954407300491E-2"/>
    <n v="4.6155954407300488"/>
  </r>
  <r>
    <x v="23"/>
    <x v="4"/>
    <n v="3800"/>
    <n v="63.156502553198614"/>
    <n v="6315.6502553198616"/>
    <n v="0.93633319989322628"/>
    <n v="275"/>
    <n v="6800"/>
    <n v="1850"/>
    <x v="0"/>
    <n v="2050"/>
    <n v="1.6620132250841739E-2"/>
    <n v="3.0808050025950544E-2"/>
    <n v="3.0808050025950542"/>
  </r>
  <r>
    <x v="24"/>
    <x v="0"/>
    <n v="7700"/>
    <n v="98.714985988788897"/>
    <n v="9871.4985988788903"/>
    <n v="0.66110883423451905"/>
    <n v="300"/>
    <n v="27000"/>
    <n v="5400"/>
    <x v="0"/>
    <n v="5009"/>
    <n v="1.2820128050492064E-2"/>
    <n v="1.9707523655178458E-2"/>
    <n v="1.9707523655178458"/>
  </r>
  <r>
    <x v="24"/>
    <x v="1"/>
    <n v="5400"/>
    <n v="95.365184888854998"/>
    <n v="9536.5184888855001"/>
    <n v="0.59110883423451899"/>
    <n v="330"/>
    <n v="13800"/>
    <n v="4400"/>
    <x v="0"/>
    <n v="3485"/>
    <n v="1.7660219423862037E-2"/>
    <n v="2.7364471991063129E-2"/>
    <n v="2.7364471991063128"/>
  </r>
  <r>
    <x v="24"/>
    <x v="2"/>
    <n v="4400"/>
    <n v="90.221766846903904"/>
    <n v="9022.1766846903902"/>
    <n v="0.76110883423451903"/>
    <n v="270"/>
    <n v="8700"/>
    <n v="3400"/>
    <x v="0"/>
    <n v="2315"/>
    <n v="2.0504947010659979E-2"/>
    <n v="3.8972685463025444E-2"/>
    <n v="3.8972685463025445"/>
  </r>
  <r>
    <x v="24"/>
    <x v="3"/>
    <n v="3400"/>
    <n v="59.864327680858551"/>
    <n v="5986.4327680858551"/>
    <n v="0.78864327680858615"/>
    <n v="290"/>
    <n v="5400"/>
    <n v="1700"/>
    <x v="0"/>
    <n v="1303"/>
    <n v="1.7607155200252515E-2"/>
    <n v="4.5943459463437107E-2"/>
    <n v="4.5943459463437106"/>
  </r>
  <r>
    <x v="24"/>
    <x v="4"/>
    <n v="3900"/>
    <n v="64.864327680858551"/>
    <n v="6486.4327680858551"/>
    <n v="0.95714985988788759"/>
    <n v="280"/>
    <n v="6900"/>
    <n v="1900"/>
    <x v="0"/>
    <n v="2115"/>
    <n v="1.6631878892527832E-2"/>
    <n v="3.0668712851469764E-2"/>
    <n v="3.0668712851469762"/>
  </r>
  <r>
    <x v="25"/>
    <x v="0"/>
    <n v="7800"/>
    <n v="100.79665198825504"/>
    <n v="10079.665198825503"/>
    <n v="0.6740187787218771"/>
    <n v="305"/>
    <n v="27500"/>
    <n v="5500"/>
    <x v="0"/>
    <n v="5138"/>
    <n v="1.2922647690801928E-2"/>
    <n v="1.9617876992653764E-2"/>
    <n v="1.9617876992653764"/>
  </r>
  <r>
    <x v="25"/>
    <x v="1"/>
    <n v="5500"/>
    <n v="97.525431788324283"/>
    <n v="9752.5431788324277"/>
    <n v="0.60401877872187704"/>
    <n v="335"/>
    <n v="14000"/>
    <n v="4500"/>
    <x v="0"/>
    <n v="3570"/>
    <n v="1.7731896688786233E-2"/>
    <n v="2.7318048119978792E-2"/>
    <n v="2.7318048119978791"/>
  </r>
  <r>
    <x v="25"/>
    <x v="2"/>
    <n v="4500"/>
    <n v="92.803755744375522"/>
    <n v="9280.3755744375521"/>
    <n v="0.77401877872187708"/>
    <n v="275"/>
    <n v="8800"/>
    <n v="3500"/>
    <x v="0"/>
    <n v="2380"/>
    <n v="2.0623056832083448E-2"/>
    <n v="3.899317468251072E-2"/>
    <n v="3.8993174682510721"/>
  </r>
  <r>
    <x v="25"/>
    <x v="3"/>
    <n v="3500"/>
    <n v="61.572152808518481"/>
    <n v="6157.2152808518485"/>
    <n v="0.80572152808518549"/>
    <n v="295"/>
    <n v="5500"/>
    <n v="1750"/>
    <x v="0"/>
    <n v="1346"/>
    <n v="1.7592043659576707E-2"/>
    <n v="4.574454146249516E-2"/>
    <n v="4.5744541462495159"/>
  </r>
  <r>
    <x v="25"/>
    <x v="4"/>
    <n v="4000"/>
    <n v="66.572152808518481"/>
    <n v="6657.2152808518485"/>
    <n v="0.9779665198825489"/>
    <n v="285"/>
    <n v="7000"/>
    <n v="1950"/>
    <x v="0"/>
    <n v="2180"/>
    <n v="1.6643038202129621E-2"/>
    <n v="3.0537684774549764E-2"/>
    <n v="3.0537684774549763"/>
  </r>
  <r>
    <x v="26"/>
    <x v="0"/>
    <n v="7900"/>
    <n v="102.87831798772118"/>
    <n v="10287.831798772117"/>
    <n v="0.68692872320923515"/>
    <n v="310"/>
    <n v="28000"/>
    <n v="5600"/>
    <x v="0"/>
    <n v="5267"/>
    <n v="1.3022571897179895E-2"/>
    <n v="1.953262160389618E-2"/>
    <n v="1.9532621603896179"/>
  </r>
  <r>
    <x v="26"/>
    <x v="1"/>
    <n v="5600"/>
    <n v="99.685678687793569"/>
    <n v="9968.567868779357"/>
    <n v="0.61692872320923509"/>
    <n v="340"/>
    <n v="14200"/>
    <n v="4600"/>
    <x v="0"/>
    <n v="3655"/>
    <n v="1.7801014051391707E-2"/>
    <n v="2.7273783498712331E-2"/>
    <n v="2.7273783498712332"/>
  </r>
  <r>
    <x v="26"/>
    <x v="2"/>
    <n v="4600"/>
    <n v="95.38574464184714"/>
    <n v="9538.5744641847141"/>
    <n v="0.78692872320923513"/>
    <n v="280"/>
    <n v="8900"/>
    <n v="3600"/>
    <x v="0"/>
    <n v="2445"/>
    <n v="2.0736031443879813E-2"/>
    <n v="3.9012574495643E-2"/>
    <n v="3.9012574495643002"/>
  </r>
  <r>
    <x v="26"/>
    <x v="3"/>
    <n v="3600"/>
    <n v="63.279977936178412"/>
    <n v="6327.9977936178411"/>
    <n v="0.82279977936178483"/>
    <n v="300"/>
    <n v="5600"/>
    <n v="1800"/>
    <x v="0"/>
    <n v="1389"/>
    <n v="1.7577771648938447E-2"/>
    <n v="4.5557939478890148E-2"/>
    <n v="4.5557939478890148"/>
  </r>
  <r>
    <x v="26"/>
    <x v="4"/>
    <n v="4100"/>
    <n v="68.279977936178412"/>
    <n v="6827.9977936178411"/>
    <n v="0.99878317987721021"/>
    <n v="290"/>
    <n v="7100"/>
    <n v="2000"/>
    <x v="0"/>
    <n v="2245"/>
    <n v="1.6653653155165465E-2"/>
    <n v="3.041424406956722E-2"/>
    <n v="3.0414244069567218"/>
  </r>
  <r>
    <x v="27"/>
    <x v="0"/>
    <n v="8000"/>
    <n v="104.95998398718731"/>
    <n v="10495.998398718732"/>
    <n v="0.6998386676965932"/>
    <n v="315"/>
    <n v="28500"/>
    <n v="5700"/>
    <x v="0"/>
    <n v="5396"/>
    <n v="1.3119997998398414E-2"/>
    <n v="1.9451442547662585E-2"/>
    <n v="1.9451442547662585"/>
  </r>
  <r>
    <x v="27"/>
    <x v="1"/>
    <n v="5700"/>
    <n v="101.84592558726285"/>
    <n v="10184.592558726286"/>
    <n v="0.62983866769659314"/>
    <n v="345"/>
    <n v="14400"/>
    <n v="4700"/>
    <x v="0"/>
    <n v="3740"/>
    <n v="1.7867706243379449E-2"/>
    <n v="2.7231530905685256E-2"/>
    <n v="2.7231530905685255"/>
  </r>
  <r>
    <x v="27"/>
    <x v="2"/>
    <n v="4700"/>
    <n v="97.967733539318758"/>
    <n v="9796.773353931876"/>
    <n v="0.79983866769659318"/>
    <n v="285"/>
    <n v="9000"/>
    <n v="3700"/>
    <x v="0"/>
    <n v="2510"/>
    <n v="2.0844198625386969E-2"/>
    <n v="3.9030969537577197E-2"/>
    <n v="3.9030969537577196"/>
  </r>
  <r>
    <x v="27"/>
    <x v="3"/>
    <n v="3700"/>
    <n v="64.987803063838342"/>
    <n v="6498.7803063838346"/>
    <n v="0.83987803063838418"/>
    <n v="305"/>
    <n v="5700"/>
    <n v="1850"/>
    <x v="0"/>
    <n v="1432"/>
    <n v="1.7564271098334687E-2"/>
    <n v="4.5382544038993257E-2"/>
    <n v="4.5382544038993258"/>
  </r>
  <r>
    <x v="27"/>
    <x v="4"/>
    <n v="4200"/>
    <n v="69.987803063838342"/>
    <n v="6998.7803063838346"/>
    <n v="1.0195998398718715"/>
    <n v="295"/>
    <n v="7200"/>
    <n v="2050"/>
    <x v="0"/>
    <n v="2310"/>
    <n v="1.6663762634247223E-2"/>
    <n v="3.0297750244085861E-2"/>
    <n v="3.0297750244085861"/>
  </r>
  <r>
    <x v="28"/>
    <x v="0"/>
    <n v="8200"/>
    <n v="107.04164998665345"/>
    <n v="10704.164998665345"/>
    <n v="0.71274861218395125"/>
    <n v="320"/>
    <n v="29000"/>
    <n v="5800"/>
    <x v="0"/>
    <n v="5525"/>
    <n v="1.3053859754469934E-2"/>
    <n v="1.9374054296226871E-2"/>
    <n v="1.937405429622687"/>
  </r>
  <r>
    <x v="28"/>
    <x v="1"/>
    <n v="5800"/>
    <n v="104.00617248673214"/>
    <n v="10400.617248673214"/>
    <n v="0.64274861218395118"/>
    <n v="350"/>
    <n v="14600"/>
    <n v="4800"/>
    <x v="0"/>
    <n v="3825"/>
    <n v="1.793209870460899E-2"/>
    <n v="2.7191156205681605E-2"/>
    <n v="2.7191156205681604"/>
  </r>
  <r>
    <x v="28"/>
    <x v="2"/>
    <n v="4800"/>
    <n v="100.54972243679038"/>
    <n v="10054.972243679038"/>
    <n v="0.81274861218395122"/>
    <n v="290"/>
    <n v="9200"/>
    <n v="3800"/>
    <x v="0"/>
    <n v="2575"/>
    <n v="2.0947858840997993E-2"/>
    <n v="3.9048435897782667E-2"/>
    <n v="3.9048435897782667"/>
  </r>
  <r>
    <x v="28"/>
    <x v="3"/>
    <n v="3800"/>
    <n v="66.695628191498272"/>
    <n v="6669.5628191498272"/>
    <n v="0.85695628191498352"/>
    <n v="310"/>
    <n v="5800"/>
    <n v="1900"/>
    <x v="0"/>
    <n v="1475"/>
    <n v="1.7551481103025863E-2"/>
    <n v="4.5217375045083573E-2"/>
    <n v="4.5217375045083577"/>
  </r>
  <r>
    <x v="28"/>
    <x v="4"/>
    <n v="4300"/>
    <n v="71.695628191498272"/>
    <n v="7169.5628191498272"/>
    <n v="1.0404164998665328"/>
    <n v="300"/>
    <n v="7300"/>
    <n v="2100"/>
    <x v="0"/>
    <n v="2375"/>
    <n v="1.6673401904999597E-2"/>
    <n v="3.0187632922736116E-2"/>
    <n v="3.0187632922736114"/>
  </r>
  <r>
    <x v="29"/>
    <x v="0"/>
    <n v="8300"/>
    <n v="109.12331598611959"/>
    <n v="10912.33159861196"/>
    <n v="0.7256585566713093"/>
    <n v="325"/>
    <n v="29500"/>
    <n v="5900"/>
    <x v="0"/>
    <n v="5654"/>
    <n v="1.314738746820718E-2"/>
    <n v="1.930019737992918E-2"/>
    <n v="1.930019737992918"/>
  </r>
  <r>
    <x v="29"/>
    <x v="1"/>
    <n v="5900"/>
    <n v="106.16641938620143"/>
    <n v="10616.641938620143"/>
    <n v="0.65565855667130923"/>
    <n v="355"/>
    <n v="14800"/>
    <n v="4900"/>
    <x v="0"/>
    <n v="3910"/>
    <n v="1.7994308370542614E-2"/>
    <n v="2.7152536927417245E-2"/>
    <n v="2.7152536927417246"/>
  </r>
  <r>
    <x v="29"/>
    <x v="2"/>
    <n v="4900"/>
    <n v="103.13171133426199"/>
    <n v="10313.1711334262"/>
    <n v="0.82565855667130927"/>
    <n v="295"/>
    <n v="9300"/>
    <n v="3900"/>
    <x v="0"/>
    <n v="2640"/>
    <n v="2.1047288027400406E-2"/>
    <n v="3.9065042172068937E-2"/>
    <n v="3.9065042172068938"/>
  </r>
  <r>
    <x v="29"/>
    <x v="3"/>
    <n v="3900"/>
    <n v="68.403453319158203"/>
    <n v="6840.3453319158207"/>
    <n v="0.87403453319158286"/>
    <n v="315"/>
    <n v="5900"/>
    <n v="1950"/>
    <x v="0"/>
    <n v="1518"/>
    <n v="1.7539347004912359E-2"/>
    <n v="4.5061563451355868E-2"/>
    <n v="4.5061563451355866"/>
  </r>
  <r>
    <x v="29"/>
    <x v="4"/>
    <n v="4400"/>
    <n v="73.403453319158203"/>
    <n v="7340.3453319158207"/>
    <n v="1.0612331598611942"/>
    <n v="305"/>
    <n v="7400"/>
    <n v="2150"/>
    <x v="0"/>
    <n v="2440"/>
    <n v="1.6682603027081411E-2"/>
    <n v="3.0083382507851721E-2"/>
    <n v="3.0083382507851719"/>
  </r>
  <r>
    <x v="30"/>
    <x v="0"/>
    <n v="8400"/>
    <n v="111.20498198558573"/>
    <n v="11120.498198558573"/>
    <n v="0.73856850115866735"/>
    <n v="330"/>
    <n v="30000"/>
    <n v="6000"/>
    <x v="0"/>
    <n v="5783"/>
    <n v="1.3238688331617348E-2"/>
    <n v="1.9229635480820635E-2"/>
    <n v="1.9229635480820635"/>
  </r>
  <r>
    <x v="30"/>
    <x v="1"/>
    <n v="6000"/>
    <n v="108.32666628567071"/>
    <n v="10832.666628567071"/>
    <n v="0.66856850115866728"/>
    <n v="360"/>
    <n v="15000"/>
    <n v="5000"/>
    <x v="0"/>
    <n v="3995"/>
    <n v="1.8054444380945119E-2"/>
    <n v="2.7115561022696046E-2"/>
    <n v="2.7115561022696046"/>
  </r>
  <r>
    <x v="30"/>
    <x v="2"/>
    <n v="5000"/>
    <n v="105.71370023173361"/>
    <n v="10571.370023173362"/>
    <n v="0.83856850115866732"/>
    <n v="300"/>
    <n v="9400"/>
    <n v="4000"/>
    <x v="0"/>
    <n v="2705"/>
    <n v="2.1142740046346722E-2"/>
    <n v="3.9080850362932941E-2"/>
    <n v="3.908085036293294"/>
  </r>
  <r>
    <x v="30"/>
    <x v="3"/>
    <n v="4000"/>
    <n v="70.111278446818133"/>
    <n v="7011.1278446818133"/>
    <n v="0.89111278446818221"/>
    <n v="320"/>
    <n v="6000"/>
    <n v="2000"/>
    <x v="0"/>
    <n v="1561"/>
    <n v="1.7527819611704534E-2"/>
    <n v="4.4914335968493362E-2"/>
    <n v="4.491433596849336"/>
  </r>
  <r>
    <x v="30"/>
    <x v="4"/>
    <n v="4500"/>
    <n v="75.111278446818133"/>
    <n v="7511.1278446818133"/>
    <n v="1.0820498198558555"/>
    <n v="310"/>
    <n v="7500"/>
    <n v="2200"/>
    <x v="0"/>
    <n v="2505"/>
    <n v="1.6691395210404029E-2"/>
    <n v="2.9984542294138977E-2"/>
    <n v="2.998454229413897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x v="0"/>
    <n v="5000"/>
    <n v="50"/>
    <n v="5000"/>
    <n v="0.4"/>
    <n v="180"/>
    <n v="15000"/>
    <n v="3000"/>
    <n v="100"/>
    <n v="2000"/>
    <n v="0.01"/>
    <n v="2.5000000000000001E-2"/>
    <n v="2.5"/>
  </r>
  <r>
    <x v="0"/>
    <x v="1"/>
    <n v="3000"/>
    <n v="45"/>
    <n v="4500"/>
    <n v="0.35"/>
    <n v="200"/>
    <n v="9000"/>
    <n v="2000"/>
    <n v="100"/>
    <n v="1500"/>
    <n v="1.4999999999999999E-2"/>
    <n v="0.03"/>
    <n v="3"/>
  </r>
  <r>
    <x v="0"/>
    <x v="2"/>
    <n v="2000"/>
    <n v="30"/>
    <n v="3000"/>
    <n v="0.5"/>
    <n v="150"/>
    <n v="6000"/>
    <n v="1000"/>
    <n v="100"/>
    <n v="800"/>
    <n v="1.4999999999999999E-2"/>
    <n v="3.7499999999999999E-2"/>
    <n v="3.75"/>
  </r>
  <r>
    <x v="0"/>
    <x v="3"/>
    <n v="1000"/>
    <n v="20"/>
    <n v="2000"/>
    <n v="0.45"/>
    <n v="170"/>
    <n v="3000"/>
    <n v="500"/>
    <n v="100"/>
    <n v="300"/>
    <n v="0.02"/>
    <n v="6.6666666666666666E-2"/>
    <n v="6.666666666666667"/>
  </r>
  <r>
    <x v="0"/>
    <x v="4"/>
    <n v="1500"/>
    <n v="25"/>
    <n v="2500"/>
    <n v="0.55000000000000004"/>
    <n v="160"/>
    <n v="4500"/>
    <n v="700"/>
    <n v="100"/>
    <n v="600"/>
    <n v="1.6666666666666666E-2"/>
    <n v="4.1666666666666664E-2"/>
    <n v="4.1666666666666661"/>
  </r>
  <r>
    <x v="1"/>
    <x v="0"/>
    <n v="5200"/>
    <n v="52"/>
    <n v="5200"/>
    <n v="0.42"/>
    <n v="185"/>
    <n v="15500"/>
    <n v="3100"/>
    <n v="100"/>
    <n v="2100"/>
    <n v="0.01"/>
    <n v="2.4761904761904763E-2"/>
    <n v="2.4761904761904763"/>
  </r>
  <r>
    <x v="1"/>
    <x v="1"/>
    <n v="3100"/>
    <n v="48"/>
    <n v="4800"/>
    <n v="0.33"/>
    <n v="210"/>
    <n v="9200"/>
    <n v="2100"/>
    <n v="100"/>
    <n v="1600"/>
    <n v="1.5483870967741935E-2"/>
    <n v="0.03"/>
    <n v="3"/>
  </r>
  <r>
    <x v="1"/>
    <x v="2"/>
    <n v="2100"/>
    <n v="32"/>
    <n v="3200"/>
    <n v="0.52"/>
    <n v="155"/>
    <n v="6200"/>
    <n v="1100"/>
    <n v="100"/>
    <n v="850"/>
    <n v="1.5238095238095238E-2"/>
    <n v="3.7647058823529408E-2"/>
    <n v="3.7647058823529407"/>
  </r>
  <r>
    <x v="1"/>
    <x v="3"/>
    <n v="1100"/>
    <n v="22"/>
    <n v="2200"/>
    <n v="0.47"/>
    <n v="175"/>
    <n v="3100"/>
    <n v="550"/>
    <n v="100"/>
    <n v="350"/>
    <n v="0.02"/>
    <n v="6.2857142857142861E-2"/>
    <n v="6.2857142857142865"/>
  </r>
  <r>
    <x v="1"/>
    <x v="4"/>
    <n v="1600"/>
    <n v="28"/>
    <n v="2800"/>
    <n v="0.56999999999999995"/>
    <n v="165"/>
    <n v="4600"/>
    <n v="750"/>
    <n v="100"/>
    <n v="650"/>
    <n v="1.7500000000000002E-2"/>
    <n v="4.3076923076923075E-2"/>
    <n v="4.3076923076923075"/>
  </r>
  <r>
    <x v="2"/>
    <x v="0"/>
    <n v="5300"/>
    <n v="53"/>
    <n v="5300"/>
    <n v="0.41"/>
    <n v="190"/>
    <n v="16000"/>
    <n v="3200"/>
    <n v="100"/>
    <n v="2200"/>
    <n v="0.01"/>
    <n v="2.409090909090909E-2"/>
    <n v="2.4090909090909092"/>
  </r>
  <r>
    <x v="2"/>
    <x v="1"/>
    <n v="3200"/>
    <n v="49"/>
    <n v="4900"/>
    <n v="0.34"/>
    <n v="215"/>
    <n v="9400"/>
    <n v="2200"/>
    <n v="100"/>
    <n v="1650"/>
    <n v="1.53125E-2"/>
    <n v="2.9696969696969697E-2"/>
    <n v="2.9696969696969697"/>
  </r>
  <r>
    <x v="2"/>
    <x v="2"/>
    <n v="2200"/>
    <n v="34"/>
    <n v="3400"/>
    <n v="0.51"/>
    <n v="160"/>
    <n v="6300"/>
    <n v="1200"/>
    <n v="100"/>
    <n v="900"/>
    <n v="1.5454545454545455E-2"/>
    <n v="3.7777777777777778E-2"/>
    <n v="3.7777777777777777"/>
  </r>
  <r>
    <x v="2"/>
    <x v="3"/>
    <n v="1200"/>
    <n v="23"/>
    <n v="2300"/>
    <n v="0.44"/>
    <n v="180"/>
    <n v="3200"/>
    <n v="600"/>
    <n v="100"/>
    <n v="380"/>
    <n v="1.9166666666666665E-2"/>
    <n v="6.0526315789473685E-2"/>
    <n v="6.0526315789473681"/>
  </r>
  <r>
    <x v="2"/>
    <x v="4"/>
    <n v="1700"/>
    <n v="27"/>
    <n v="2700"/>
    <n v="0.54"/>
    <n v="170"/>
    <n v="4700"/>
    <n v="800"/>
    <n v="100"/>
    <n v="700"/>
    <n v="1.5882352941176469E-2"/>
    <n v="3.8571428571428569E-2"/>
    <n v="3.8571428571428568"/>
  </r>
  <r>
    <x v="3"/>
    <x v="0"/>
    <n v="5400"/>
    <n v="55"/>
    <n v="5500"/>
    <n v="0.39"/>
    <n v="195"/>
    <n v="16500"/>
    <n v="3300"/>
    <n v="100"/>
    <n v="2300"/>
    <n v="1.0185185185185186E-2"/>
    <n v="2.391304347826087E-2"/>
    <n v="2.3913043478260869"/>
  </r>
  <r>
    <x v="3"/>
    <x v="1"/>
    <n v="3300"/>
    <n v="50"/>
    <n v="5000"/>
    <n v="0.32"/>
    <n v="220"/>
    <n v="9600"/>
    <n v="2300"/>
    <n v="100"/>
    <n v="1700"/>
    <n v="1.5151515151515152E-2"/>
    <n v="2.9411764705882353E-2"/>
    <n v="2.9411764705882351"/>
  </r>
  <r>
    <x v="3"/>
    <x v="2"/>
    <n v="2300"/>
    <n v="36"/>
    <n v="3600"/>
    <n v="0.49"/>
    <n v="165"/>
    <n v="6400"/>
    <n v="1300"/>
    <n v="100"/>
    <n v="950"/>
    <n v="1.5652173913043479E-2"/>
    <n v="3.7894736842105266E-2"/>
    <n v="3.7894736842105265"/>
  </r>
  <r>
    <x v="3"/>
    <x v="3"/>
    <n v="1300"/>
    <n v="24"/>
    <n v="2400"/>
    <n v="0.43"/>
    <n v="185"/>
    <n v="3300"/>
    <n v="650"/>
    <n v="100"/>
    <n v="400"/>
    <n v="1.8461538461538463E-2"/>
    <n v="0.06"/>
    <n v="6"/>
  </r>
  <r>
    <x v="3"/>
    <x v="4"/>
    <n v="1800"/>
    <n v="29"/>
    <n v="2900"/>
    <n v="0.52"/>
    <n v="175"/>
    <n v="4800"/>
    <n v="850"/>
    <n v="100"/>
    <n v="750"/>
    <n v="1.6111111111111111E-2"/>
    <n v="3.8666666666666669E-2"/>
    <n v="3.8666666666666667"/>
  </r>
  <r>
    <x v="4"/>
    <x v="0"/>
    <n v="5500"/>
    <n v="57.081665999466132"/>
    <n v="5708.1665999466131"/>
    <n v="0.40290994448735806"/>
    <n v="200"/>
    <n v="17000"/>
    <n v="3400"/>
    <n v="100"/>
    <n v="2429"/>
    <n v="1.037848472717566E-2"/>
    <n v="2.3500068340661231E-2"/>
    <n v="2.3500068340661229"/>
  </r>
  <r>
    <x v="4"/>
    <x v="1"/>
    <n v="3400"/>
    <n v="52.160246899469286"/>
    <n v="5216.0246899469284"/>
    <n v="0.33290994448735806"/>
    <n v="225"/>
    <n v="9800"/>
    <n v="2400"/>
    <n v="100"/>
    <n v="1785"/>
    <n v="1.5341249088079201E-2"/>
    <n v="2.9221426834436574E-2"/>
    <n v="2.9221426834436572"/>
  </r>
  <r>
    <x v="4"/>
    <x v="2"/>
    <n v="2400"/>
    <n v="38.581988897471611"/>
    <n v="3858.198889747161"/>
    <n v="0.50290994448735804"/>
    <n v="170"/>
    <n v="6500"/>
    <n v="1400"/>
    <n v="100"/>
    <n v="1015"/>
    <n v="1.6075828707279839E-2"/>
    <n v="3.8011811721646908E-2"/>
    <n v="3.8011811721646906"/>
  </r>
  <r>
    <x v="4"/>
    <x v="3"/>
    <n v="1400"/>
    <n v="25.707825127659934"/>
    <n v="2570.7825127659935"/>
    <n v="0.44707825127659934"/>
    <n v="190"/>
    <n v="3400"/>
    <n v="700"/>
    <n v="100"/>
    <n v="443"/>
    <n v="1.8362732234042809E-2"/>
    <n v="5.8031207963114978E-2"/>
    <n v="5.8031207963114975"/>
  </r>
  <r>
    <x v="4"/>
    <x v="4"/>
    <n v="1900"/>
    <n v="30.707825127659934"/>
    <n v="3070.7825127659935"/>
    <n v="0.54081665999466133"/>
    <n v="180"/>
    <n v="4900"/>
    <n v="900"/>
    <n v="100"/>
    <n v="815"/>
    <n v="1.6162013225084176E-2"/>
    <n v="3.767831304007354E-2"/>
    <n v="3.7678313040073541"/>
  </r>
  <r>
    <x v="5"/>
    <x v="0"/>
    <n v="5600"/>
    <n v="59.163331998932264"/>
    <n v="5916.3331998932263"/>
    <n v="0.41581988897471611"/>
    <n v="205"/>
    <n v="17500"/>
    <n v="3500"/>
    <n v="100"/>
    <n v="2558"/>
    <n v="1.0564880714095047E-2"/>
    <n v="2.312874589481324E-2"/>
    <n v="2.3128745894813241"/>
  </r>
  <r>
    <x v="5"/>
    <x v="1"/>
    <n v="3500"/>
    <n v="54.320493798938571"/>
    <n v="5432.0493798938569"/>
    <n v="0.34581988897471611"/>
    <n v="230"/>
    <n v="10000"/>
    <n v="2500"/>
    <n v="100"/>
    <n v="1870"/>
    <n v="1.552014108541102E-2"/>
    <n v="2.9048392405849503E-2"/>
    <n v="2.9048392405849501"/>
  </r>
  <r>
    <x v="5"/>
    <x v="2"/>
    <n v="2500"/>
    <n v="41.163977794943222"/>
    <n v="4116.3977794943221"/>
    <n v="0.51581988897471609"/>
    <n v="175"/>
    <n v="6600"/>
    <n v="1500"/>
    <n v="100"/>
    <n v="1080"/>
    <n v="1.6465591117977289E-2"/>
    <n v="3.8114794254577054E-2"/>
    <n v="3.8114794254577054"/>
  </r>
  <r>
    <x v="5"/>
    <x v="3"/>
    <n v="1500"/>
    <n v="27.415650255319868"/>
    <n v="2741.565025531987"/>
    <n v="0.46415650255319868"/>
    <n v="195"/>
    <n v="3500"/>
    <n v="750"/>
    <n v="100"/>
    <n v="486"/>
    <n v="1.8277100170213244E-2"/>
    <n v="5.6410802994485323E-2"/>
    <n v="5.6410802994485323"/>
  </r>
  <r>
    <x v="5"/>
    <x v="4"/>
    <n v="2000"/>
    <n v="32.415650255319868"/>
    <n v="3241.565025531987"/>
    <n v="0.56163331998932264"/>
    <n v="185"/>
    <n v="5000"/>
    <n v="950"/>
    <n v="100"/>
    <n v="880"/>
    <n v="1.6207825127659933E-2"/>
    <n v="3.6835966199227126E-2"/>
    <n v="3.6835966199227124"/>
  </r>
  <r>
    <x v="6"/>
    <x v="0"/>
    <n v="5700"/>
    <n v="61.244997998398397"/>
    <n v="6124.4997998398394"/>
    <n v="0.42872983346207416"/>
    <n v="210"/>
    <n v="18000"/>
    <n v="3600"/>
    <n v="100"/>
    <n v="2687"/>
    <n v="1.0744736490947086E-2"/>
    <n v="2.2793077036992331E-2"/>
    <n v="2.2793077036992333"/>
  </r>
  <r>
    <x v="6"/>
    <x v="1"/>
    <n v="3600"/>
    <n v="56.480740698407857"/>
    <n v="5648.0740698407853"/>
    <n v="0.35872983346207415"/>
    <n v="235"/>
    <n v="10200"/>
    <n v="2600"/>
    <n v="100"/>
    <n v="1955"/>
    <n v="1.5689094638446626E-2"/>
    <n v="2.889040444931348E-2"/>
    <n v="2.8890404449313478"/>
  </r>
  <r>
    <x v="6"/>
    <x v="2"/>
    <n v="2600"/>
    <n v="43.745966692414832"/>
    <n v="4374.5966692414831"/>
    <n v="0.52872983346207414"/>
    <n v="180"/>
    <n v="6700"/>
    <n v="1600"/>
    <n v="100"/>
    <n v="1145"/>
    <n v="1.6825371804774936E-2"/>
    <n v="3.8206084447523873E-2"/>
    <n v="3.8206084447523874"/>
  </r>
  <r>
    <x v="6"/>
    <x v="3"/>
    <n v="1600"/>
    <n v="29.123475382979802"/>
    <n v="2912.34753829798"/>
    <n v="0.48123475382979802"/>
    <n v="200"/>
    <n v="3600"/>
    <n v="800"/>
    <n v="100"/>
    <n v="529"/>
    <n v="1.8202172114362376E-2"/>
    <n v="5.5053828701285071E-2"/>
    <n v="5.505382870128507"/>
  </r>
  <r>
    <x v="6"/>
    <x v="4"/>
    <n v="2100"/>
    <n v="34.123475382979798"/>
    <n v="3412.34753829798"/>
    <n v="0.58244997998398396"/>
    <n v="190"/>
    <n v="5100"/>
    <n v="1000"/>
    <n v="100"/>
    <n v="945"/>
    <n v="1.6249273991895141E-2"/>
    <n v="3.6109497759766983E-2"/>
    <n v="3.6109497759766982"/>
  </r>
  <r>
    <x v="7"/>
    <x v="0"/>
    <n v="5800"/>
    <n v="63.326663997864529"/>
    <n v="6332.6663997864525"/>
    <n v="0.44163977794943221"/>
    <n v="215"/>
    <n v="18500"/>
    <n v="3700"/>
    <n v="100"/>
    <n v="2816"/>
    <n v="1.0918390344459402E-2"/>
    <n v="2.2488161931059847E-2"/>
    <n v="2.2488161931059847"/>
  </r>
  <r>
    <x v="7"/>
    <x v="1"/>
    <n v="3700"/>
    <n v="58.640987597877142"/>
    <n v="5864.0987597877138"/>
    <n v="0.3716397779494322"/>
    <n v="240"/>
    <n v="10400"/>
    <n v="2700"/>
    <n v="100"/>
    <n v="2040"/>
    <n v="1.5848915566993822E-2"/>
    <n v="2.8745582155822128E-2"/>
    <n v="2.8745582155822129"/>
  </r>
  <r>
    <x v="7"/>
    <x v="2"/>
    <n v="2700"/>
    <n v="46.327955589886443"/>
    <n v="4632.7955589886442"/>
    <n v="0.54163977794943219"/>
    <n v="185"/>
    <n v="6800"/>
    <n v="1700"/>
    <n v="100"/>
    <n v="1210"/>
    <n v="1.7158502070328312E-2"/>
    <n v="3.8287566603211934E-2"/>
    <n v="3.8287566603211936"/>
  </r>
  <r>
    <x v="7"/>
    <x v="3"/>
    <n v="1700"/>
    <n v="30.831300510639736"/>
    <n v="3083.1300510639735"/>
    <n v="0.49831300510639737"/>
    <n v="205"/>
    <n v="3700"/>
    <n v="850"/>
    <n v="100"/>
    <n v="572"/>
    <n v="1.8136059123905725E-2"/>
    <n v="5.3900875018600934E-2"/>
    <n v="5.3900875018600933"/>
  </r>
  <r>
    <x v="7"/>
    <x v="4"/>
    <n v="2200"/>
    <n v="35.831300510639728"/>
    <n v="3583.130051063973"/>
    <n v="0.60326663997864527"/>
    <n v="195"/>
    <n v="5200"/>
    <n v="1050"/>
    <n v="100"/>
    <n v="1010"/>
    <n v="1.6286954777563513E-2"/>
    <n v="3.5476535159049236E-2"/>
    <n v="3.5476535159049236"/>
  </r>
  <r>
    <x v="8"/>
    <x v="0"/>
    <n v="5900"/>
    <n v="65.408329997330668"/>
    <n v="6540.8329997330666"/>
    <n v="0.45454972243679026"/>
    <n v="220"/>
    <n v="19000"/>
    <n v="3800"/>
    <n v="100"/>
    <n v="2945"/>
    <n v="1.1086157626666215E-2"/>
    <n v="2.2209959252064742E-2"/>
    <n v="2.2209959252064744"/>
  </r>
  <r>
    <x v="8"/>
    <x v="1"/>
    <n v="3800"/>
    <n v="60.801234497346428"/>
    <n v="6080.1234497346431"/>
    <n v="0.38454972243679025"/>
    <n v="245"/>
    <n v="10600"/>
    <n v="2800"/>
    <n v="100"/>
    <n v="2125"/>
    <n v="1.6000324867722744E-2"/>
    <n v="2.8612345645810083E-2"/>
    <n v="2.8612345645810082"/>
  </r>
  <r>
    <x v="8"/>
    <x v="2"/>
    <n v="2800"/>
    <n v="48.909944487358054"/>
    <n v="4890.9944487358052"/>
    <n v="0.55454972243679024"/>
    <n v="190"/>
    <n v="6900"/>
    <n v="1800"/>
    <n v="100"/>
    <n v="1275"/>
    <n v="1.7467837316913589E-2"/>
    <n v="3.8360740774398473E-2"/>
    <n v="3.8360740774398474"/>
  </r>
  <r>
    <x v="8"/>
    <x v="3"/>
    <n v="1800"/>
    <n v="32.539125638299666"/>
    <n v="3253.9125638299665"/>
    <n v="0.51539125638299665"/>
    <n v="210"/>
    <n v="3800"/>
    <n v="900"/>
    <n v="100"/>
    <n v="615"/>
    <n v="1.8077292021277593E-2"/>
    <n v="5.2909147379349049E-2"/>
    <n v="5.2909147379349051"/>
  </r>
  <r>
    <x v="8"/>
    <x v="4"/>
    <n v="2300"/>
    <n v="37.539125638299659"/>
    <n v="3753.9125638299661"/>
    <n v="0.62408329997330658"/>
    <n v="200"/>
    <n v="5300"/>
    <n v="1100"/>
    <n v="100"/>
    <n v="1075"/>
    <n v="1.6321358973173765E-2"/>
    <n v="3.4920116872836894E-2"/>
    <n v="3.4920116872836893"/>
  </r>
  <r>
    <x v="9"/>
    <x v="0"/>
    <n v="6000"/>
    <n v="67.489995996796807"/>
    <n v="6748.9995996796806"/>
    <n v="0.46745966692414831"/>
    <n v="225"/>
    <n v="19500"/>
    <n v="3900"/>
    <n v="100"/>
    <n v="3074"/>
    <n v="1.1248332666132801E-2"/>
    <n v="2.1955106049706182E-2"/>
    <n v="2.1955106049706181"/>
  </r>
  <r>
    <x v="9"/>
    <x v="1"/>
    <n v="3900"/>
    <n v="62.961481396815714"/>
    <n v="6296.1481396815716"/>
    <n v="0.3974596669241483"/>
    <n v="250"/>
    <n v="10800"/>
    <n v="2900"/>
    <n v="100"/>
    <n v="2210"/>
    <n v="1.6143969588927106E-2"/>
    <n v="2.8489358098106658E-2"/>
    <n v="2.8489358098106656"/>
  </r>
  <r>
    <x v="9"/>
    <x v="2"/>
    <n v="2900"/>
    <n v="51.491933384829665"/>
    <n v="5149.1933384829663"/>
    <n v="0.56745966692414829"/>
    <n v="195"/>
    <n v="7000"/>
    <n v="1900"/>
    <n v="100"/>
    <n v="1340"/>
    <n v="1.7755839098217124E-2"/>
    <n v="3.842681595882811E-2"/>
    <n v="3.8426815958828109"/>
  </r>
  <r>
    <x v="9"/>
    <x v="3"/>
    <n v="1900"/>
    <n v="34.246950765959596"/>
    <n v="3424.6950765959596"/>
    <n v="0.532469507659596"/>
    <n v="215"/>
    <n v="3900"/>
    <n v="950"/>
    <n v="100"/>
    <n v="658"/>
    <n v="1.8024710929452421E-2"/>
    <n v="5.2047037638236468E-2"/>
    <n v="5.2047037638236464"/>
  </r>
  <r>
    <x v="9"/>
    <x v="4"/>
    <n v="2400"/>
    <n v="39.246950765959589"/>
    <n v="3924.6950765959591"/>
    <n v="0.6448999599679679"/>
    <n v="205"/>
    <n v="5400"/>
    <n v="1150"/>
    <n v="100"/>
    <n v="1140"/>
    <n v="1.6352896152483164E-2"/>
    <n v="3.4427149794701392E-2"/>
    <n v="3.4427149794701393"/>
  </r>
  <r>
    <x v="10"/>
    <x v="0"/>
    <n v="6200"/>
    <n v="69.571661996262947"/>
    <n v="6957.1661996262947"/>
    <n v="0.48036961141150636"/>
    <n v="230"/>
    <n v="20000"/>
    <n v="4000"/>
    <n v="100"/>
    <n v="3203"/>
    <n v="1.1221235805848863E-2"/>
    <n v="2.1720781141512005E-2"/>
    <n v="2.1720781141512004"/>
  </r>
  <r>
    <x v="10"/>
    <x v="1"/>
    <n v="4000"/>
    <n v="65.121728296284999"/>
    <n v="6512.1728296285"/>
    <n v="0.41036961141150635"/>
    <n v="255"/>
    <n v="11000"/>
    <n v="3000"/>
    <n v="100"/>
    <n v="2295"/>
    <n v="1.628043207407125E-2"/>
    <n v="2.8375480739122005E-2"/>
    <n v="2.8375480739122003"/>
  </r>
  <r>
    <x v="10"/>
    <x v="2"/>
    <n v="3000"/>
    <n v="54.073922282301275"/>
    <n v="5407.3922282301273"/>
    <n v="0.58036961141150634"/>
    <n v="200"/>
    <n v="7200"/>
    <n v="2000"/>
    <n v="100"/>
    <n v="1405"/>
    <n v="1.8024640760767093E-2"/>
    <n v="3.8486777425125462E-2"/>
    <n v="3.848677742512546"/>
  </r>
  <r>
    <x v="10"/>
    <x v="3"/>
    <n v="2000"/>
    <n v="35.954775893619527"/>
    <n v="3595.4775893619526"/>
    <n v="0.54954775893619534"/>
    <n v="220"/>
    <n v="4000"/>
    <n v="1000"/>
    <n v="100"/>
    <n v="701"/>
    <n v="1.7977387946809763E-2"/>
    <n v="5.1290693143537125E-2"/>
    <n v="5.1290693143537123"/>
  </r>
  <r>
    <x v="10"/>
    <x v="4"/>
    <n v="2500"/>
    <n v="40.954775893619519"/>
    <n v="4095.4775893619521"/>
    <n v="0.66571661996262921"/>
    <n v="210"/>
    <n v="5500"/>
    <n v="1200"/>
    <n v="100"/>
    <n v="1205"/>
    <n v="1.6381910357447807E-2"/>
    <n v="3.3987365886821178E-2"/>
    <n v="3.3987365886821177"/>
  </r>
  <r>
    <x v="11"/>
    <x v="0"/>
    <n v="6300"/>
    <n v="71.653327995729086"/>
    <n v="7165.3327995729087"/>
    <n v="0.49327955589886441"/>
    <n v="235"/>
    <n v="20500"/>
    <n v="4100"/>
    <n v="100"/>
    <n v="3332"/>
    <n v="1.1373544126306204E-2"/>
    <n v="2.1504600238814252E-2"/>
    <n v="2.1504600238814251"/>
  </r>
  <r>
    <x v="11"/>
    <x v="1"/>
    <n v="4100"/>
    <n v="67.281975195754285"/>
    <n v="6728.1975195754285"/>
    <n v="0.4232795558988644"/>
    <n v="260"/>
    <n v="11200"/>
    <n v="3100"/>
    <n v="100"/>
    <n v="2380"/>
    <n v="1.6410237852622998E-2"/>
    <n v="2.8269737477207683E-2"/>
    <n v="2.8269737477207681"/>
  </r>
  <r>
    <x v="11"/>
    <x v="2"/>
    <n v="3100"/>
    <n v="56.655911179772886"/>
    <n v="5665.5911179772884"/>
    <n v="0.59327955589886439"/>
    <n v="205"/>
    <n v="7300"/>
    <n v="2100"/>
    <n v="100"/>
    <n v="1470"/>
    <n v="1.82761003805719E-2"/>
    <n v="3.8541436176716251E-2"/>
    <n v="3.8541436176716251"/>
  </r>
  <r>
    <x v="11"/>
    <x v="3"/>
    <n v="2100"/>
    <n v="37.662601021279457"/>
    <n v="3766.2601021279456"/>
    <n v="0.56662601021279468"/>
    <n v="225"/>
    <n v="4100"/>
    <n v="1050"/>
    <n v="100"/>
    <n v="744"/>
    <n v="1.7934571914894979E-2"/>
    <n v="5.062177556623583E-2"/>
    <n v="5.0621775566235829"/>
  </r>
  <r>
    <x v="11"/>
    <x v="4"/>
    <n v="2600"/>
    <n v="42.66260102127945"/>
    <n v="4266.2601021279452"/>
    <n v="0.68653327995729052"/>
    <n v="215"/>
    <n v="5600"/>
    <n v="1250"/>
    <n v="100"/>
    <n v="1270"/>
    <n v="1.6408692700492097E-2"/>
    <n v="3.3592599229353898E-2"/>
    <n v="3.3592599229353897"/>
  </r>
  <r>
    <x v="12"/>
    <x v="0"/>
    <n v="6400"/>
    <n v="73.734993995195225"/>
    <n v="7373.4993995195227"/>
    <n v="0.50618950038622246"/>
    <n v="240"/>
    <n v="21000"/>
    <n v="4200"/>
    <n v="100"/>
    <n v="3461"/>
    <n v="1.1521092811749255E-2"/>
    <n v="2.130453452620492E-2"/>
    <n v="2.1304534526204919"/>
  </r>
  <r>
    <x v="12"/>
    <x v="1"/>
    <n v="4200"/>
    <n v="69.44222209522357"/>
    <n v="6944.2222095223569"/>
    <n v="0.43618950038622245"/>
    <n v="265"/>
    <n v="11400"/>
    <n v="3200"/>
    <n v="100"/>
    <n v="2465"/>
    <n v="1.6533862403624661E-2"/>
    <n v="2.8171286854046074E-2"/>
    <n v="2.8171286854046071"/>
  </r>
  <r>
    <x v="12"/>
    <x v="2"/>
    <n v="3200"/>
    <n v="59.237900077244497"/>
    <n v="5923.7900077244494"/>
    <n v="0.60618950038622244"/>
    <n v="210"/>
    <n v="7400"/>
    <n v="2200"/>
    <n v="100"/>
    <n v="1535"/>
    <n v="1.8511843774138906E-2"/>
    <n v="3.8591465848367749E-2"/>
    <n v="3.859146584836775"/>
  </r>
  <r>
    <x v="12"/>
    <x v="3"/>
    <n v="2200"/>
    <n v="39.370426148939387"/>
    <n v="3937.0426148939387"/>
    <n v="0.58370426148939403"/>
    <n v="230"/>
    <n v="4200"/>
    <n v="1100"/>
    <n v="100"/>
    <n v="787"/>
    <n v="1.7895648249517903E-2"/>
    <n v="5.0025954445920444E-2"/>
    <n v="5.0025954445920444"/>
  </r>
  <r>
    <x v="12"/>
    <x v="4"/>
    <n v="2700"/>
    <n v="44.37042614893938"/>
    <n v="4437.0426148939378"/>
    <n v="0.70734993995195183"/>
    <n v="220"/>
    <n v="5700"/>
    <n v="1300"/>
    <n v="100"/>
    <n v="1335"/>
    <n v="1.6433491166273843E-2"/>
    <n v="3.3236274268868451E-2"/>
    <n v="3.3236274268868451"/>
  </r>
  <r>
    <x v="13"/>
    <x v="0"/>
    <n v="6500"/>
    <n v="75.816659994661364"/>
    <n v="7581.6659994661368"/>
    <n v="0.51909944487358051"/>
    <n v="245"/>
    <n v="21500"/>
    <n v="4300"/>
    <n v="100"/>
    <n v="3590"/>
    <n v="1.166410153764021E-2"/>
    <n v="2.1118846795170298E-2"/>
    <n v="2.1118846795170296"/>
  </r>
  <r>
    <x v="13"/>
    <x v="1"/>
    <n v="4300"/>
    <n v="71.602468994692856"/>
    <n v="7160.2468994692854"/>
    <n v="0.4490994448735805"/>
    <n v="270"/>
    <n v="11600"/>
    <n v="3300"/>
    <n v="100"/>
    <n v="2550"/>
    <n v="1.6651736975509968E-2"/>
    <n v="2.8079399605761904E-2"/>
    <n v="2.8079399605761903"/>
  </r>
  <r>
    <x v="13"/>
    <x v="2"/>
    <n v="3300"/>
    <n v="61.819888974716108"/>
    <n v="6181.9888974716105"/>
    <n v="0.61909944487358048"/>
    <n v="215"/>
    <n v="7500"/>
    <n v="2300"/>
    <n v="100"/>
    <n v="1600"/>
    <n v="1.8733299689307911E-2"/>
    <n v="3.8637430609197568E-2"/>
    <n v="3.8637430609197567"/>
  </r>
  <r>
    <x v="13"/>
    <x v="3"/>
    <n v="2300"/>
    <n v="41.078251276599318"/>
    <n v="4107.8251276599321"/>
    <n v="0.60078251276599337"/>
    <n v="235"/>
    <n v="4300"/>
    <n v="1150"/>
    <n v="100"/>
    <n v="830"/>
    <n v="1.7860109250695356E-2"/>
    <n v="4.9491869007950988E-2"/>
    <n v="4.949186900795099"/>
  </r>
  <r>
    <x v="13"/>
    <x v="4"/>
    <n v="2800"/>
    <n v="46.07825127659931"/>
    <n v="4607.8251276599312"/>
    <n v="0.72816659994661315"/>
    <n v="225"/>
    <n v="5800"/>
    <n v="1350"/>
    <n v="100"/>
    <n v="1400"/>
    <n v="1.6456518313071183E-2"/>
    <n v="3.2913036626142367E-2"/>
    <n v="3.2913036626142365"/>
  </r>
  <r>
    <x v="14"/>
    <x v="0"/>
    <n v="6600"/>
    <n v="77.898325994127504"/>
    <n v="7789.8325994127499"/>
    <n v="0.53200938936093856"/>
    <n v="250"/>
    <n v="22000"/>
    <n v="4400"/>
    <n v="100"/>
    <n v="3719"/>
    <n v="1.1802776665776895E-2"/>
    <n v="2.0946040869622883E-2"/>
    <n v="2.0946040869622884"/>
  </r>
  <r>
    <x v="14"/>
    <x v="1"/>
    <n v="4400"/>
    <n v="73.762715894162142"/>
    <n v="7376.2715894162138"/>
    <n v="0.46200938936093855"/>
    <n v="275"/>
    <n v="11800"/>
    <n v="3400"/>
    <n v="100"/>
    <n v="2635"/>
    <n v="1.6764253612309578E-2"/>
    <n v="2.7993440567044454E-2"/>
    <n v="2.7993440567044456"/>
  </r>
  <r>
    <x v="14"/>
    <x v="2"/>
    <n v="3400"/>
    <n v="64.401877872187725"/>
    <n v="6440.1877872187724"/>
    <n v="0.63200938936093853"/>
    <n v="220"/>
    <n v="7600"/>
    <n v="2400"/>
    <n v="100"/>
    <n v="1665"/>
    <n v="1.8941728785937566E-2"/>
    <n v="3.867980652984248E-2"/>
    <n v="3.8679806529842478"/>
  </r>
  <r>
    <x v="14"/>
    <x v="3"/>
    <n v="2400"/>
    <n v="42.786076404259248"/>
    <n v="4278.6076404259247"/>
    <n v="0.61786076404259271"/>
    <n v="240"/>
    <n v="4400"/>
    <n v="1200"/>
    <n v="100"/>
    <n v="873"/>
    <n v="1.7827531835108022E-2"/>
    <n v="4.9010396797547824E-2"/>
    <n v="4.9010396797547822"/>
  </r>
  <r>
    <x v="14"/>
    <x v="4"/>
    <n v="2900"/>
    <n v="47.786076404259241"/>
    <n v="4778.6076404259238"/>
    <n v="0.74898325994127446"/>
    <n v="230"/>
    <n v="5900"/>
    <n v="1400"/>
    <n v="100"/>
    <n v="1465"/>
    <n v="1.6477957380779049E-2"/>
    <n v="3.261848218720767E-2"/>
    <n v="3.2618482187207669"/>
  </r>
  <r>
    <x v="15"/>
    <x v="0"/>
    <n v="6700"/>
    <n v="79.979991993593643"/>
    <n v="7997.999199359364"/>
    <n v="0.54491933384829661"/>
    <n v="255"/>
    <n v="22500"/>
    <n v="4500"/>
    <n v="100"/>
    <n v="3848"/>
    <n v="1.1937312237849797E-2"/>
    <n v="2.0784821204156353E-2"/>
    <n v="2.0784821204156354"/>
  </r>
  <r>
    <x v="15"/>
    <x v="1"/>
    <n v="4500"/>
    <n v="75.922962793631427"/>
    <n v="7592.2962793631432"/>
    <n v="0.4749193338482966"/>
    <n v="280"/>
    <n v="12000"/>
    <n v="3500"/>
    <n v="100"/>
    <n v="2720"/>
    <n v="1.6871769509695874E-2"/>
    <n v="2.7912853968246849E-2"/>
    <n v="2.7912853968246849"/>
  </r>
  <r>
    <x v="15"/>
    <x v="2"/>
    <n v="3500"/>
    <n v="66.983866769659343"/>
    <n v="6698.3866769659344"/>
    <n v="0.64491933384829658"/>
    <n v="225"/>
    <n v="7700"/>
    <n v="2500"/>
    <n v="100"/>
    <n v="1730"/>
    <n v="1.9138247648474098E-2"/>
    <n v="3.8718998132751065E-2"/>
    <n v="3.8718998132751064"/>
  </r>
  <r>
    <x v="15"/>
    <x v="3"/>
    <n v="2500"/>
    <n v="44.493901531919178"/>
    <n v="4449.3901531919182"/>
    <n v="0.63493901531919206"/>
    <n v="245"/>
    <n v="4500"/>
    <n v="1250"/>
    <n v="100"/>
    <n v="916"/>
    <n v="1.779756061276767E-2"/>
    <n v="4.8574128309955437E-2"/>
    <n v="4.8574128309955436"/>
  </r>
  <r>
    <x v="15"/>
    <x v="4"/>
    <n v="3000"/>
    <n v="49.493901531919171"/>
    <n v="4949.3901531919173"/>
    <n v="0.76979991993593577"/>
    <n v="235"/>
    <n v="6000"/>
    <n v="1450"/>
    <n v="100"/>
    <n v="1530"/>
    <n v="1.6497967177306391E-2"/>
    <n v="3.2348955249620372E-2"/>
    <n v="3.2348955249620372"/>
  </r>
  <r>
    <x v="16"/>
    <x v="0"/>
    <n v="6800"/>
    <n v="82.061657993059782"/>
    <n v="8206.165799305978"/>
    <n v="0.55782927833565465"/>
    <n v="260"/>
    <n v="23000"/>
    <n v="4600"/>
    <n v="100"/>
    <n v="3977"/>
    <n v="1.2067890881332321E-2"/>
    <n v="2.0634060345250133E-2"/>
    <n v="2.0634060345250131"/>
  </r>
  <r>
    <x v="16"/>
    <x v="1"/>
    <n v="4600"/>
    <n v="78.083209693100713"/>
    <n v="7808.3209693100716"/>
    <n v="0.48782927833565465"/>
    <n v="285"/>
    <n v="12200"/>
    <n v="3600"/>
    <n v="100"/>
    <n v="2805"/>
    <n v="1.697461080284798E-2"/>
    <n v="2.7837151405740005E-2"/>
    <n v="2.7837151405740004"/>
  </r>
  <r>
    <x v="16"/>
    <x v="2"/>
    <n v="3600"/>
    <n v="69.565855667130961"/>
    <n v="6956.5855667130963"/>
    <n v="0.65782927833565463"/>
    <n v="230"/>
    <n v="7800"/>
    <n v="2600"/>
    <n v="100"/>
    <n v="1795"/>
    <n v="1.9323848796425267E-2"/>
    <n v="3.8755351346591062E-2"/>
    <n v="3.8755351346591063"/>
  </r>
  <r>
    <x v="16"/>
    <x v="3"/>
    <n v="2600"/>
    <n v="46.201726659579109"/>
    <n v="4620.1726659579108"/>
    <n v="0.6520172665957914"/>
    <n v="250"/>
    <n v="4600"/>
    <n v="1300"/>
    <n v="100"/>
    <n v="959"/>
    <n v="1.7769894869068888E-2"/>
    <n v="4.8176982960979255E-2"/>
    <n v="4.8176982960979258"/>
  </r>
  <r>
    <x v="16"/>
    <x v="4"/>
    <n v="3100"/>
    <n v="51.201726659579101"/>
    <n v="5120.1726659579099"/>
    <n v="0.79061657993059709"/>
    <n v="240"/>
    <n v="6100"/>
    <n v="1500"/>
    <n v="100"/>
    <n v="1595"/>
    <n v="1.6516686019219066E-2"/>
    <n v="3.2101396024814481E-2"/>
    <n v="3.2101396024814481"/>
  </r>
  <r>
    <x v="17"/>
    <x v="0"/>
    <n v="6900"/>
    <n v="84.143323992525922"/>
    <n v="8414.3323992525929"/>
    <n v="0.5707392228230127"/>
    <n v="265"/>
    <n v="23500"/>
    <n v="4700"/>
    <n v="100"/>
    <n v="4106"/>
    <n v="1.2194684636597959E-2"/>
    <n v="2.049277252618751E-2"/>
    <n v="2.0492772526187508"/>
  </r>
  <r>
    <x v="17"/>
    <x v="1"/>
    <n v="4700"/>
    <n v="80.243456592569999"/>
    <n v="8024.3456592570001"/>
    <n v="0.50073922282301264"/>
    <n v="290"/>
    <n v="12400"/>
    <n v="3700"/>
    <n v="100"/>
    <n v="2890"/>
    <n v="1.7073075870759576E-2"/>
    <n v="2.7765901935145328E-2"/>
    <n v="2.776590193514533"/>
  </r>
  <r>
    <x v="17"/>
    <x v="2"/>
    <n v="3700"/>
    <n v="72.147844564602579"/>
    <n v="7214.7844564602583"/>
    <n v="0.67073922282301268"/>
    <n v="235"/>
    <n v="7900"/>
    <n v="2700"/>
    <n v="100"/>
    <n v="1860"/>
    <n v="1.949941744989259E-2"/>
    <n v="3.8789163744409987E-2"/>
    <n v="3.8789163744409985"/>
  </r>
  <r>
    <x v="17"/>
    <x v="3"/>
    <n v="2700"/>
    <n v="47.909551787239039"/>
    <n v="4790.9551787239043"/>
    <n v="0.66909551787239074"/>
    <n v="255"/>
    <n v="4700"/>
    <n v="1350"/>
    <n v="100"/>
    <n v="1002"/>
    <n v="1.7744278439718163E-2"/>
    <n v="4.781392393936032E-2"/>
    <n v="4.7813923939360317"/>
  </r>
  <r>
    <x v="17"/>
    <x v="4"/>
    <n v="3200"/>
    <n v="52.909551787239032"/>
    <n v="5290.9551787239034"/>
    <n v="0.8114332399252584"/>
    <n v="245"/>
    <n v="6200"/>
    <n v="1550"/>
    <n v="100"/>
    <n v="1660"/>
    <n v="1.6534234933512196E-2"/>
    <n v="3.1873223968216284E-2"/>
    <n v="3.1873223968216284"/>
  </r>
  <r>
    <x v="18"/>
    <x v="0"/>
    <n v="7000"/>
    <n v="86.224989991992061"/>
    <n v="8622.4989991992061"/>
    <n v="0.58364916731037075"/>
    <n v="270"/>
    <n v="24000"/>
    <n v="4800"/>
    <n v="100"/>
    <n v="4235"/>
    <n v="1.2317855713141724E-2"/>
    <n v="2.036009208783756E-2"/>
    <n v="2.036009208783756"/>
  </r>
  <r>
    <x v="18"/>
    <x v="1"/>
    <n v="4800"/>
    <n v="82.403703492039284"/>
    <n v="8240.3703492039276"/>
    <n v="0.51364916731037069"/>
    <n v="295"/>
    <n v="12600"/>
    <n v="3800"/>
    <n v="100"/>
    <n v="2975"/>
    <n v="1.7167438227508183E-2"/>
    <n v="2.7698723862870346E-2"/>
    <n v="2.7698723862870347"/>
  </r>
  <r>
    <x v="18"/>
    <x v="2"/>
    <n v="3800"/>
    <n v="74.729833462074197"/>
    <n v="7472.9833462074193"/>
    <n v="0.68364916731037073"/>
    <n v="240"/>
    <n v="8000"/>
    <n v="2800"/>
    <n v="100"/>
    <n v="1925"/>
    <n v="1.9665745647914262E-2"/>
    <n v="3.8820692707571013E-2"/>
    <n v="3.8820692707571012"/>
  </r>
  <r>
    <x v="18"/>
    <x v="3"/>
    <n v="2800"/>
    <n v="49.617376914898969"/>
    <n v="4961.7376914898969"/>
    <n v="0.68617376914899009"/>
    <n v="260"/>
    <n v="4800"/>
    <n v="1400"/>
    <n v="100"/>
    <n v="1045"/>
    <n v="1.7720491755321061E-2"/>
    <n v="4.7480743459233463E-2"/>
    <n v="4.7480743459233459"/>
  </r>
  <r>
    <x v="18"/>
    <x v="4"/>
    <n v="3300"/>
    <n v="54.617376914898962"/>
    <n v="5461.737691489896"/>
    <n v="0.83224989991991971"/>
    <n v="250"/>
    <n v="6300"/>
    <n v="1600"/>
    <n v="100"/>
    <n v="1725"/>
    <n v="1.6550720277242109E-2"/>
    <n v="3.166224748689795E-2"/>
    <n v="3.1662247486897952"/>
  </r>
  <r>
    <x v="19"/>
    <x v="0"/>
    <n v="7200"/>
    <n v="88.3066559914582"/>
    <n v="8830.6655991458192"/>
    <n v="0.5965591117977288"/>
    <n v="275"/>
    <n v="24500"/>
    <n v="4900"/>
    <n v="100"/>
    <n v="4364"/>
    <n v="1.2264813332146973E-2"/>
    <n v="2.0235255726731943E-2"/>
    <n v="2.0235255726731944"/>
  </r>
  <r>
    <x v="19"/>
    <x v="1"/>
    <n v="4900"/>
    <n v="84.56395039150857"/>
    <n v="8456.395039150857"/>
    <n v="0.52655911179772874"/>
    <n v="300"/>
    <n v="12800"/>
    <n v="3900"/>
    <n v="100"/>
    <n v="3060"/>
    <n v="1.7257949059491545E-2"/>
    <n v="2.7635277905721754E-2"/>
    <n v="2.7635277905721756"/>
  </r>
  <r>
    <x v="19"/>
    <x v="2"/>
    <n v="3900"/>
    <n v="77.311822359545815"/>
    <n v="7731.1822359545813"/>
    <n v="0.69655911179772878"/>
    <n v="245"/>
    <n v="8200"/>
    <n v="2900"/>
    <n v="100"/>
    <n v="1990"/>
    <n v="1.9823544194755339E-2"/>
    <n v="3.8850161989721514E-2"/>
    <n v="3.8850161989721514"/>
  </r>
  <r>
    <x v="19"/>
    <x v="3"/>
    <n v="2900"/>
    <n v="51.3252020425589"/>
    <n v="5132.5202042558903"/>
    <n v="0.70325202042558943"/>
    <n v="265"/>
    <n v="4900"/>
    <n v="1450"/>
    <n v="100"/>
    <n v="1088"/>
    <n v="1.7698345531916862E-2"/>
    <n v="4.7173898936175462E-2"/>
    <n v="4.717389893617546"/>
  </r>
  <r>
    <x v="19"/>
    <x v="4"/>
    <n v="3400"/>
    <n v="56.325202042558892"/>
    <n v="5632.5202042558894"/>
    <n v="0.85306655991458102"/>
    <n v="255"/>
    <n v="6400"/>
    <n v="1650"/>
    <n v="100"/>
    <n v="1790"/>
    <n v="1.6566235894870263E-2"/>
    <n v="3.1466593319865302E-2"/>
    <n v="3.1466593319865304"/>
  </r>
  <r>
    <x v="20"/>
    <x v="0"/>
    <n v="7300"/>
    <n v="90.388321990924339"/>
    <n v="9038.8321990924342"/>
    <n v="0.60946905628508685"/>
    <n v="280"/>
    <n v="25000"/>
    <n v="5000"/>
    <n v="100"/>
    <n v="4493"/>
    <n v="1.2381961916564979E-2"/>
    <n v="2.0117587801229544E-2"/>
    <n v="2.0117587801229542"/>
  </r>
  <r>
    <x v="20"/>
    <x v="1"/>
    <n v="5000"/>
    <n v="86.724197290977855"/>
    <n v="8672.4197290977863"/>
    <n v="0.53946905628508679"/>
    <n v="310"/>
    <n v="13000"/>
    <n v="4000"/>
    <n v="100"/>
    <n v="3145"/>
    <n v="1.7344839458195573E-2"/>
    <n v="2.7575261459770382E-2"/>
    <n v="2.7575261459770384"/>
  </r>
  <r>
    <x v="20"/>
    <x v="2"/>
    <n v="4000"/>
    <n v="79.893811257017433"/>
    <n v="7989.3811257017433"/>
    <n v="0.70946905628508683"/>
    <n v="250"/>
    <n v="8300"/>
    <n v="3000"/>
    <n v="100"/>
    <n v="2055"/>
    <n v="1.9973452814254358E-2"/>
    <n v="3.8877767035044981E-2"/>
    <n v="3.8877767035044983"/>
  </r>
  <r>
    <x v="20"/>
    <x v="3"/>
    <n v="3000"/>
    <n v="53.03302717021883"/>
    <n v="5303.3027170218829"/>
    <n v="0.72033027170218877"/>
    <n v="270"/>
    <n v="5000"/>
    <n v="1500"/>
    <n v="100"/>
    <n v="1131"/>
    <n v="1.7677675723406276E-2"/>
    <n v="4.6890386534234156E-2"/>
    <n v="4.6890386534234159"/>
  </r>
  <r>
    <x v="20"/>
    <x v="4"/>
    <n v="3500"/>
    <n v="58.033027170218823"/>
    <n v="5803.302717021882"/>
    <n v="0.87388321990924234"/>
    <n v="260"/>
    <n v="6500"/>
    <n v="1700"/>
    <n v="100"/>
    <n v="1855"/>
    <n v="1.6580864905776805E-2"/>
    <n v="3.1284650765616616E-2"/>
    <n v="3.1284650765616617"/>
  </r>
  <r>
    <x v="21"/>
    <x v="0"/>
    <n v="7400"/>
    <n v="92.469987990390479"/>
    <n v="9246.9987990390473"/>
    <n v="0.6223790007724449"/>
    <n v="285"/>
    <n v="25500"/>
    <n v="5100"/>
    <n v="100"/>
    <n v="4622"/>
    <n v="1.249594432302574E-2"/>
    <n v="2.0006488098310359E-2"/>
    <n v="2.000648809831036"/>
  </r>
  <r>
    <x v="21"/>
    <x v="1"/>
    <n v="5100"/>
    <n v="88.884444190447141"/>
    <n v="8888.4444190447139"/>
    <n v="0.55237900077244484"/>
    <n v="315"/>
    <n v="13200"/>
    <n v="4100"/>
    <n v="100"/>
    <n v="3230"/>
    <n v="1.7428322390283753E-2"/>
    <n v="2.7518403774132241E-2"/>
    <n v="2.7518403774132243"/>
  </r>
  <r>
    <x v="21"/>
    <x v="2"/>
    <n v="4100"/>
    <n v="82.47580015448905"/>
    <n v="8247.5800154489043"/>
    <n v="0.72237900077244488"/>
    <n v="255"/>
    <n v="8400"/>
    <n v="3100"/>
    <n v="100"/>
    <n v="2120"/>
    <n v="2.0116048818168062E-2"/>
    <n v="3.8903679318155214E-2"/>
    <n v="3.8903679318155215"/>
  </r>
  <r>
    <x v="21"/>
    <x v="3"/>
    <n v="3100"/>
    <n v="54.74085229787876"/>
    <n v="5474.0852297878764"/>
    <n v="0.73740852297878812"/>
    <n v="275"/>
    <n v="5100"/>
    <n v="1550"/>
    <n v="100"/>
    <n v="1174"/>
    <n v="1.7658339450928633E-2"/>
    <n v="4.6627642502452098E-2"/>
    <n v="4.6627642502452096"/>
  </r>
  <r>
    <x v="21"/>
    <x v="4"/>
    <n v="3600"/>
    <n v="59.740852297878753"/>
    <n v="5974.0852297878755"/>
    <n v="0.89469987990390365"/>
    <n v="265"/>
    <n v="6600"/>
    <n v="1750"/>
    <n v="100"/>
    <n v="1920"/>
    <n v="1.659468119385521E-2"/>
    <n v="3.1115027238478518E-2"/>
    <n v="3.1115027238478516"/>
  </r>
  <r>
    <x v="22"/>
    <x v="0"/>
    <n v="7500"/>
    <n v="94.551653989856618"/>
    <n v="9455.1653989856623"/>
    <n v="0.63528894525980295"/>
    <n v="290"/>
    <n v="26000"/>
    <n v="5200"/>
    <n v="100"/>
    <n v="4751"/>
    <n v="1.2606887198647549E-2"/>
    <n v="1.9901421593318588E-2"/>
    <n v="1.9901421593318587"/>
  </r>
  <r>
    <x v="22"/>
    <x v="1"/>
    <n v="5200"/>
    <n v="91.044691089916427"/>
    <n v="9104.4691089916432"/>
    <n v="0.56528894525980289"/>
    <n v="320"/>
    <n v="13400"/>
    <n v="4200"/>
    <n v="100"/>
    <n v="3315"/>
    <n v="1.7508594440368543E-2"/>
    <n v="2.7464461867244775E-2"/>
    <n v="2.7464461867244774"/>
  </r>
  <r>
    <x v="22"/>
    <x v="2"/>
    <n v="4200"/>
    <n v="85.057789051960668"/>
    <n v="8505.7789051960663"/>
    <n v="0.73528894525980293"/>
    <n v="260"/>
    <n v="8500"/>
    <n v="3200"/>
    <n v="100"/>
    <n v="2185"/>
    <n v="2.0251854536181113E-2"/>
    <n v="3.8928049909364153E-2"/>
    <n v="3.8928049909364151"/>
  </r>
  <r>
    <x v="22"/>
    <x v="3"/>
    <n v="3200"/>
    <n v="56.44867742553869"/>
    <n v="5644.867742553869"/>
    <n v="0.75448677425538746"/>
    <n v="280"/>
    <n v="5200"/>
    <n v="1600"/>
    <n v="100"/>
    <n v="1217"/>
    <n v="1.7640211695480842E-2"/>
    <n v="4.6383465427722835E-2"/>
    <n v="4.6383465427722834"/>
  </r>
  <r>
    <x v="22"/>
    <x v="4"/>
    <n v="3700"/>
    <n v="61.448677425538683"/>
    <n v="6144.8677425538681"/>
    <n v="0.91551653989856496"/>
    <n v="270"/>
    <n v="6700"/>
    <n v="1800"/>
    <n v="100"/>
    <n v="1985"/>
    <n v="1.6607750655550996E-2"/>
    <n v="3.0956512556946439E-2"/>
    <n v="3.0956512556946438"/>
  </r>
  <r>
    <x v="23"/>
    <x v="0"/>
    <n v="7600"/>
    <n v="96.633319989322757"/>
    <n v="9663.3319989322754"/>
    <n v="0.648198889747161"/>
    <n v="295"/>
    <n v="26500"/>
    <n v="5300"/>
    <n v="100"/>
    <n v="4880"/>
    <n v="1.2714910524910888E-2"/>
    <n v="1.9801909833877616E-2"/>
    <n v="1.9801909833877616"/>
  </r>
  <r>
    <x v="23"/>
    <x v="1"/>
    <n v="5300"/>
    <n v="93.204937989385712"/>
    <n v="9320.4937989385708"/>
    <n v="0.57819888974716094"/>
    <n v="325"/>
    <n v="13600"/>
    <n v="4300"/>
    <n v="100"/>
    <n v="3400"/>
    <n v="1.758583735648787E-2"/>
    <n v="2.741321705570168E-2"/>
    <n v="2.7413217055701677"/>
  </r>
  <r>
    <x v="23"/>
    <x v="2"/>
    <n v="4300"/>
    <n v="87.639777949432286"/>
    <n v="8763.9777949432282"/>
    <n v="0.74819888974716098"/>
    <n v="265"/>
    <n v="8600"/>
    <n v="3300"/>
    <n v="100"/>
    <n v="2250"/>
    <n v="2.0381343709170299E-2"/>
    <n v="3.8951012421969904E-2"/>
    <n v="3.8951012421969904"/>
  </r>
  <r>
    <x v="23"/>
    <x v="3"/>
    <n v="3300"/>
    <n v="58.156502553198621"/>
    <n v="5815.6502553198625"/>
    <n v="0.7715650255319868"/>
    <n v="285"/>
    <n v="5300"/>
    <n v="1650"/>
    <n v="100"/>
    <n v="1260"/>
    <n v="1.762318259187837E-2"/>
    <n v="4.6155954407300491E-2"/>
    <n v="4.6155954407300488"/>
  </r>
  <r>
    <x v="23"/>
    <x v="4"/>
    <n v="3800"/>
    <n v="63.156502553198614"/>
    <n v="6315.6502553198616"/>
    <n v="0.93633319989322628"/>
    <n v="275"/>
    <n v="6800"/>
    <n v="1850"/>
    <n v="100"/>
    <n v="2050"/>
    <n v="1.6620132250841739E-2"/>
    <n v="3.0808050025950544E-2"/>
    <n v="3.0808050025950542"/>
  </r>
  <r>
    <x v="24"/>
    <x v="0"/>
    <n v="7700"/>
    <n v="98.714985988788897"/>
    <n v="9871.4985988788903"/>
    <n v="0.66110883423451905"/>
    <n v="300"/>
    <n v="27000"/>
    <n v="5400"/>
    <n v="100"/>
    <n v="5009"/>
    <n v="1.2820128050492064E-2"/>
    <n v="1.9707523655178458E-2"/>
    <n v="1.9707523655178458"/>
  </r>
  <r>
    <x v="24"/>
    <x v="1"/>
    <n v="5400"/>
    <n v="95.365184888854998"/>
    <n v="9536.5184888855001"/>
    <n v="0.59110883423451899"/>
    <n v="330"/>
    <n v="13800"/>
    <n v="4400"/>
    <n v="100"/>
    <n v="3485"/>
    <n v="1.7660219423862037E-2"/>
    <n v="2.7364471991063129E-2"/>
    <n v="2.7364471991063128"/>
  </r>
  <r>
    <x v="24"/>
    <x v="2"/>
    <n v="4400"/>
    <n v="90.221766846903904"/>
    <n v="9022.1766846903902"/>
    <n v="0.76110883423451903"/>
    <n v="270"/>
    <n v="8700"/>
    <n v="3400"/>
    <n v="100"/>
    <n v="2315"/>
    <n v="2.0504947010659979E-2"/>
    <n v="3.8972685463025444E-2"/>
    <n v="3.8972685463025445"/>
  </r>
  <r>
    <x v="24"/>
    <x v="3"/>
    <n v="3400"/>
    <n v="59.864327680858551"/>
    <n v="5986.4327680858551"/>
    <n v="0.78864327680858615"/>
    <n v="290"/>
    <n v="5400"/>
    <n v="1700"/>
    <n v="100"/>
    <n v="1303"/>
    <n v="1.7607155200252515E-2"/>
    <n v="4.5943459463437107E-2"/>
    <n v="4.5943459463437106"/>
  </r>
  <r>
    <x v="24"/>
    <x v="4"/>
    <n v="3900"/>
    <n v="64.864327680858551"/>
    <n v="6486.4327680858551"/>
    <n v="0.95714985988788759"/>
    <n v="280"/>
    <n v="6900"/>
    <n v="1900"/>
    <n v="100"/>
    <n v="2115"/>
    <n v="1.6631878892527832E-2"/>
    <n v="3.0668712851469764E-2"/>
    <n v="3.0668712851469762"/>
  </r>
  <r>
    <x v="25"/>
    <x v="0"/>
    <n v="7800"/>
    <n v="100.79665198825504"/>
    <n v="10079.665198825503"/>
    <n v="0.6740187787218771"/>
    <n v="305"/>
    <n v="27500"/>
    <n v="5500"/>
    <n v="100"/>
    <n v="5138"/>
    <n v="1.2922647690801928E-2"/>
    <n v="1.9617876992653764E-2"/>
    <n v="1.9617876992653764"/>
  </r>
  <r>
    <x v="25"/>
    <x v="1"/>
    <n v="5500"/>
    <n v="97.525431788324283"/>
    <n v="9752.5431788324277"/>
    <n v="0.60401877872187704"/>
    <n v="335"/>
    <n v="14000"/>
    <n v="4500"/>
    <n v="100"/>
    <n v="3570"/>
    <n v="1.7731896688786233E-2"/>
    <n v="2.7318048119978792E-2"/>
    <n v="2.7318048119978791"/>
  </r>
  <r>
    <x v="25"/>
    <x v="2"/>
    <n v="4500"/>
    <n v="92.803755744375522"/>
    <n v="9280.3755744375521"/>
    <n v="0.77401877872187708"/>
    <n v="275"/>
    <n v="8800"/>
    <n v="3500"/>
    <n v="100"/>
    <n v="2380"/>
    <n v="2.0623056832083448E-2"/>
    <n v="3.899317468251072E-2"/>
    <n v="3.8993174682510721"/>
  </r>
  <r>
    <x v="25"/>
    <x v="3"/>
    <n v="3500"/>
    <n v="61.572152808518481"/>
    <n v="6157.2152808518485"/>
    <n v="0.80572152808518549"/>
    <n v="295"/>
    <n v="5500"/>
    <n v="1750"/>
    <n v="100"/>
    <n v="1346"/>
    <n v="1.7592043659576707E-2"/>
    <n v="4.574454146249516E-2"/>
    <n v="4.5744541462495159"/>
  </r>
  <r>
    <x v="25"/>
    <x v="4"/>
    <n v="4000"/>
    <n v="66.572152808518481"/>
    <n v="6657.2152808518485"/>
    <n v="0.9779665198825489"/>
    <n v="285"/>
    <n v="7000"/>
    <n v="1950"/>
    <n v="100"/>
    <n v="2180"/>
    <n v="1.6643038202129621E-2"/>
    <n v="3.0537684774549764E-2"/>
    <n v="3.0537684774549763"/>
  </r>
  <r>
    <x v="26"/>
    <x v="0"/>
    <n v="7900"/>
    <n v="102.87831798772118"/>
    <n v="10287.831798772117"/>
    <n v="0.68692872320923515"/>
    <n v="310"/>
    <n v="28000"/>
    <n v="5600"/>
    <n v="100"/>
    <n v="5267"/>
    <n v="1.3022571897179895E-2"/>
    <n v="1.953262160389618E-2"/>
    <n v="1.9532621603896179"/>
  </r>
  <r>
    <x v="26"/>
    <x v="1"/>
    <n v="5600"/>
    <n v="99.685678687793569"/>
    <n v="9968.567868779357"/>
    <n v="0.61692872320923509"/>
    <n v="340"/>
    <n v="14200"/>
    <n v="4600"/>
    <n v="100"/>
    <n v="3655"/>
    <n v="1.7801014051391707E-2"/>
    <n v="2.7273783498712331E-2"/>
    <n v="2.7273783498712332"/>
  </r>
  <r>
    <x v="26"/>
    <x v="2"/>
    <n v="4600"/>
    <n v="95.38574464184714"/>
    <n v="9538.5744641847141"/>
    <n v="0.78692872320923513"/>
    <n v="280"/>
    <n v="8900"/>
    <n v="3600"/>
    <n v="100"/>
    <n v="2445"/>
    <n v="2.0736031443879813E-2"/>
    <n v="3.9012574495643E-2"/>
    <n v="3.9012574495643002"/>
  </r>
  <r>
    <x v="26"/>
    <x v="3"/>
    <n v="3600"/>
    <n v="63.279977936178412"/>
    <n v="6327.9977936178411"/>
    <n v="0.82279977936178483"/>
    <n v="300"/>
    <n v="5600"/>
    <n v="1800"/>
    <n v="100"/>
    <n v="1389"/>
    <n v="1.7577771648938447E-2"/>
    <n v="4.5557939478890148E-2"/>
    <n v="4.5557939478890148"/>
  </r>
  <r>
    <x v="26"/>
    <x v="4"/>
    <n v="4100"/>
    <n v="68.279977936178412"/>
    <n v="6827.9977936178411"/>
    <n v="0.99878317987721021"/>
    <n v="290"/>
    <n v="7100"/>
    <n v="2000"/>
    <n v="100"/>
    <n v="2245"/>
    <n v="1.6653653155165465E-2"/>
    <n v="3.041424406956722E-2"/>
    <n v="3.0414244069567218"/>
  </r>
  <r>
    <x v="27"/>
    <x v="0"/>
    <n v="8000"/>
    <n v="104.95998398718731"/>
    <n v="10495.998398718732"/>
    <n v="0.6998386676965932"/>
    <n v="315"/>
    <n v="28500"/>
    <n v="5700"/>
    <n v="100"/>
    <n v="5396"/>
    <n v="1.3119997998398414E-2"/>
    <n v="1.9451442547662585E-2"/>
    <n v="1.9451442547662585"/>
  </r>
  <r>
    <x v="27"/>
    <x v="1"/>
    <n v="5700"/>
    <n v="101.84592558726285"/>
    <n v="10184.592558726286"/>
    <n v="0.62983866769659314"/>
    <n v="345"/>
    <n v="14400"/>
    <n v="4700"/>
    <n v="100"/>
    <n v="3740"/>
    <n v="1.7867706243379449E-2"/>
    <n v="2.7231530905685256E-2"/>
    <n v="2.7231530905685255"/>
  </r>
  <r>
    <x v="27"/>
    <x v="2"/>
    <n v="4700"/>
    <n v="97.967733539318758"/>
    <n v="9796.773353931876"/>
    <n v="0.79983866769659318"/>
    <n v="285"/>
    <n v="9000"/>
    <n v="3700"/>
    <n v="100"/>
    <n v="2510"/>
    <n v="2.0844198625386969E-2"/>
    <n v="3.9030969537577197E-2"/>
    <n v="3.9030969537577196"/>
  </r>
  <r>
    <x v="27"/>
    <x v="3"/>
    <n v="3700"/>
    <n v="64.987803063838342"/>
    <n v="6498.7803063838346"/>
    <n v="0.83987803063838418"/>
    <n v="305"/>
    <n v="5700"/>
    <n v="1850"/>
    <n v="100"/>
    <n v="1432"/>
    <n v="1.7564271098334687E-2"/>
    <n v="4.5382544038993257E-2"/>
    <n v="4.5382544038993258"/>
  </r>
  <r>
    <x v="27"/>
    <x v="4"/>
    <n v="4200"/>
    <n v="69.987803063838342"/>
    <n v="6998.7803063838346"/>
    <n v="1.0195998398718715"/>
    <n v="295"/>
    <n v="7200"/>
    <n v="2050"/>
    <n v="100"/>
    <n v="2310"/>
    <n v="1.6663762634247223E-2"/>
    <n v="3.0297750244085861E-2"/>
    <n v="3.0297750244085861"/>
  </r>
  <r>
    <x v="28"/>
    <x v="0"/>
    <n v="8200"/>
    <n v="107.04164998665345"/>
    <n v="10704.164998665345"/>
    <n v="0.71274861218395125"/>
    <n v="320"/>
    <n v="29000"/>
    <n v="5800"/>
    <n v="100"/>
    <n v="5525"/>
    <n v="1.3053859754469934E-2"/>
    <n v="1.9374054296226871E-2"/>
    <n v="1.937405429622687"/>
  </r>
  <r>
    <x v="28"/>
    <x v="1"/>
    <n v="5800"/>
    <n v="104.00617248673214"/>
    <n v="10400.617248673214"/>
    <n v="0.64274861218395118"/>
    <n v="350"/>
    <n v="14600"/>
    <n v="4800"/>
    <n v="100"/>
    <n v="3825"/>
    <n v="1.793209870460899E-2"/>
    <n v="2.7191156205681605E-2"/>
    <n v="2.7191156205681604"/>
  </r>
  <r>
    <x v="28"/>
    <x v="2"/>
    <n v="4800"/>
    <n v="100.54972243679038"/>
    <n v="10054.972243679038"/>
    <n v="0.81274861218395122"/>
    <n v="290"/>
    <n v="9200"/>
    <n v="3800"/>
    <n v="100"/>
    <n v="2575"/>
    <n v="2.0947858840997993E-2"/>
    <n v="3.9048435897782667E-2"/>
    <n v="3.9048435897782667"/>
  </r>
  <r>
    <x v="28"/>
    <x v="3"/>
    <n v="3800"/>
    <n v="66.695628191498272"/>
    <n v="6669.5628191498272"/>
    <n v="0.85695628191498352"/>
    <n v="310"/>
    <n v="5800"/>
    <n v="1900"/>
    <n v="100"/>
    <n v="1475"/>
    <n v="1.7551481103025863E-2"/>
    <n v="4.5217375045083573E-2"/>
    <n v="4.5217375045083577"/>
  </r>
  <r>
    <x v="28"/>
    <x v="4"/>
    <n v="4300"/>
    <n v="71.695628191498272"/>
    <n v="7169.5628191498272"/>
    <n v="1.0404164998665328"/>
    <n v="300"/>
    <n v="7300"/>
    <n v="2100"/>
    <n v="100"/>
    <n v="2375"/>
    <n v="1.6673401904999597E-2"/>
    <n v="3.0187632922736116E-2"/>
    <n v="3.0187632922736114"/>
  </r>
  <r>
    <x v="29"/>
    <x v="0"/>
    <n v="8300"/>
    <n v="109.12331598611959"/>
    <n v="10912.33159861196"/>
    <n v="0.7256585566713093"/>
    <n v="325"/>
    <n v="29500"/>
    <n v="5900"/>
    <n v="100"/>
    <n v="5654"/>
    <n v="1.314738746820718E-2"/>
    <n v="1.930019737992918E-2"/>
    <n v="1.930019737992918"/>
  </r>
  <r>
    <x v="29"/>
    <x v="1"/>
    <n v="5900"/>
    <n v="106.16641938620143"/>
    <n v="10616.641938620143"/>
    <n v="0.65565855667130923"/>
    <n v="355"/>
    <n v="14800"/>
    <n v="4900"/>
    <n v="100"/>
    <n v="3910"/>
    <n v="1.7994308370542614E-2"/>
    <n v="2.7152536927417245E-2"/>
    <n v="2.7152536927417246"/>
  </r>
  <r>
    <x v="29"/>
    <x v="2"/>
    <n v="4900"/>
    <n v="103.13171133426199"/>
    <n v="10313.1711334262"/>
    <n v="0.82565855667130927"/>
    <n v="295"/>
    <n v="9300"/>
    <n v="3900"/>
    <n v="100"/>
    <n v="2640"/>
    <n v="2.1047288027400406E-2"/>
    <n v="3.9065042172068937E-2"/>
    <n v="3.9065042172068938"/>
  </r>
  <r>
    <x v="29"/>
    <x v="3"/>
    <n v="3900"/>
    <n v="68.403453319158203"/>
    <n v="6840.3453319158207"/>
    <n v="0.87403453319158286"/>
    <n v="315"/>
    <n v="5900"/>
    <n v="1950"/>
    <n v="100"/>
    <n v="1518"/>
    <n v="1.7539347004912359E-2"/>
    <n v="4.5061563451355868E-2"/>
    <n v="4.5061563451355866"/>
  </r>
  <r>
    <x v="29"/>
    <x v="4"/>
    <n v="4400"/>
    <n v="73.403453319158203"/>
    <n v="7340.3453319158207"/>
    <n v="1.0612331598611942"/>
    <n v="305"/>
    <n v="7400"/>
    <n v="2150"/>
    <n v="100"/>
    <n v="2440"/>
    <n v="1.6682603027081411E-2"/>
    <n v="3.0083382507851721E-2"/>
    <n v="3.0083382507851719"/>
  </r>
  <r>
    <x v="30"/>
    <x v="0"/>
    <n v="8400"/>
    <n v="111.20498198558573"/>
    <n v="11120.498198558573"/>
    <n v="0.73856850115866735"/>
    <n v="330"/>
    <n v="30000"/>
    <n v="6000"/>
    <n v="100"/>
    <n v="5783"/>
    <n v="1.3238688331617348E-2"/>
    <n v="1.9229635480820635E-2"/>
    <n v="1.9229635480820635"/>
  </r>
  <r>
    <x v="30"/>
    <x v="1"/>
    <n v="6000"/>
    <n v="108.32666628567071"/>
    <n v="10832.666628567071"/>
    <n v="0.66856850115866728"/>
    <n v="360"/>
    <n v="15000"/>
    <n v="5000"/>
    <n v="100"/>
    <n v="3995"/>
    <n v="1.8054444380945119E-2"/>
    <n v="2.7115561022696046E-2"/>
    <n v="2.7115561022696046"/>
  </r>
  <r>
    <x v="30"/>
    <x v="2"/>
    <n v="5000"/>
    <n v="105.71370023173361"/>
    <n v="10571.370023173362"/>
    <n v="0.83856850115866732"/>
    <n v="300"/>
    <n v="9400"/>
    <n v="4000"/>
    <n v="100"/>
    <n v="2705"/>
    <n v="2.1142740046346722E-2"/>
    <n v="3.9080850362932941E-2"/>
    <n v="3.908085036293294"/>
  </r>
  <r>
    <x v="30"/>
    <x v="3"/>
    <n v="4000"/>
    <n v="70.111278446818133"/>
    <n v="7011.1278446818133"/>
    <n v="0.89111278446818221"/>
    <n v="320"/>
    <n v="6000"/>
    <n v="2000"/>
    <n v="100"/>
    <n v="1561"/>
    <n v="1.7527819611704534E-2"/>
    <n v="4.4914335968493362E-2"/>
    <n v="4.491433596849336"/>
  </r>
  <r>
    <x v="30"/>
    <x v="4"/>
    <n v="4500"/>
    <n v="75.111278446818133"/>
    <n v="7511.1278446818133"/>
    <n v="1.0820498198558555"/>
    <n v="310"/>
    <n v="7500"/>
    <n v="2200"/>
    <n v="100"/>
    <n v="2505"/>
    <n v="1.6691395210404029E-2"/>
    <n v="2.9984542294138977E-2"/>
    <n v="2.9984542294138978"/>
  </r>
  <r>
    <x v="31"/>
    <x v="5"/>
    <n v="626600"/>
    <n v="9840.5506755527731"/>
    <n v="984055.06755527679"/>
    <n v="0.61912357102710069"/>
    <n v="38490"/>
    <n v="1634100"/>
    <n v="409200"/>
    <n v="15500"/>
    <n v="333666"/>
    <n v="1.5704677107489264E-2"/>
    <n v="2.9492218792303602E-2"/>
    <n v="457.12939128070582"/>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d v="2024-01-01T00:00:00"/>
    <s v="Organic"/>
    <n v="5000"/>
    <n v="50"/>
    <n v="5000"/>
    <n v="0.4"/>
    <n v="180"/>
    <n v="15000"/>
    <n v="3000"/>
    <n v="100"/>
    <n v="2000"/>
    <n v="0.01"/>
    <n v="2.5000000000000001E-2"/>
    <n v="2.5"/>
    <x v="0"/>
  </r>
  <r>
    <d v="2024-01-01T00:00:00"/>
    <s v="Paid Search"/>
    <n v="3000"/>
    <n v="45"/>
    <n v="4500"/>
    <n v="0.35"/>
    <n v="200"/>
    <n v="9000"/>
    <n v="2000"/>
    <n v="100"/>
    <n v="1500"/>
    <n v="1.4999999999999999E-2"/>
    <n v="0.03"/>
    <n v="3"/>
    <x v="0"/>
  </r>
  <r>
    <d v="2024-01-01T00:00:00"/>
    <s v="Direct"/>
    <n v="2000"/>
    <n v="30"/>
    <n v="3000"/>
    <n v="0.5"/>
    <n v="150"/>
    <n v="6000"/>
    <n v="1000"/>
    <n v="100"/>
    <n v="800"/>
    <n v="1.4999999999999999E-2"/>
    <n v="3.7499999999999999E-2"/>
    <n v="3.75"/>
    <x v="0"/>
  </r>
  <r>
    <d v="2024-01-01T00:00:00"/>
    <s v="Referral"/>
    <n v="1000"/>
    <n v="20"/>
    <n v="2000"/>
    <n v="0.45"/>
    <n v="170"/>
    <n v="3000"/>
    <n v="500"/>
    <n v="100"/>
    <n v="300"/>
    <n v="0.02"/>
    <n v="6.6666666666666666E-2"/>
    <n v="6.666666666666667"/>
    <x v="0"/>
  </r>
  <r>
    <d v="2024-01-01T00:00:00"/>
    <s v="Social"/>
    <n v="1500"/>
    <n v="25"/>
    <n v="2500"/>
    <n v="0.55000000000000004"/>
    <n v="160"/>
    <n v="4500"/>
    <n v="700"/>
    <n v="100"/>
    <n v="600"/>
    <n v="1.6666666666666666E-2"/>
    <n v="4.1666666666666664E-2"/>
    <n v="4.1666666666666661"/>
    <x v="0"/>
  </r>
  <r>
    <d v="2024-01-02T00:00:00"/>
    <s v="Organic"/>
    <n v="5200"/>
    <n v="52"/>
    <n v="5200"/>
    <n v="0.42"/>
    <n v="185"/>
    <n v="15500"/>
    <n v="3100"/>
    <n v="100"/>
    <n v="2100"/>
    <n v="0.01"/>
    <n v="2.4761904761904763E-2"/>
    <n v="2.4761904761904763"/>
    <x v="1"/>
  </r>
  <r>
    <d v="2024-01-02T00:00:00"/>
    <s v="Paid Search"/>
    <n v="3100"/>
    <n v="48"/>
    <n v="4800"/>
    <n v="0.33"/>
    <n v="210"/>
    <n v="9200"/>
    <n v="2100"/>
    <n v="100"/>
    <n v="1600"/>
    <n v="1.5483870967741935E-2"/>
    <n v="0.03"/>
    <n v="3"/>
    <x v="1"/>
  </r>
  <r>
    <d v="2024-01-02T00:00:00"/>
    <s v="Direct"/>
    <n v="2100"/>
    <n v="32"/>
    <n v="3200"/>
    <n v="0.52"/>
    <n v="155"/>
    <n v="6200"/>
    <n v="1100"/>
    <n v="100"/>
    <n v="850"/>
    <n v="1.5238095238095238E-2"/>
    <n v="3.7647058823529408E-2"/>
    <n v="3.7647058823529407"/>
    <x v="1"/>
  </r>
  <r>
    <d v="2024-01-02T00:00:00"/>
    <s v="Referral"/>
    <n v="1100"/>
    <n v="22"/>
    <n v="2200"/>
    <n v="0.47"/>
    <n v="175"/>
    <n v="3100"/>
    <n v="550"/>
    <n v="100"/>
    <n v="350"/>
    <n v="0.02"/>
    <n v="6.2857142857142861E-2"/>
    <n v="6.2857142857142865"/>
    <x v="1"/>
  </r>
  <r>
    <d v="2024-01-02T00:00:00"/>
    <s v="Social"/>
    <n v="1600"/>
    <n v="28"/>
    <n v="2800"/>
    <n v="0.56999999999999995"/>
    <n v="165"/>
    <n v="4600"/>
    <n v="750"/>
    <n v="100"/>
    <n v="650"/>
    <n v="1.7500000000000002E-2"/>
    <n v="4.3076923076923075E-2"/>
    <n v="4.3076923076923075"/>
    <x v="1"/>
  </r>
  <r>
    <d v="2024-01-03T00:00:00"/>
    <s v="Organic"/>
    <n v="5300"/>
    <n v="53"/>
    <n v="5300"/>
    <n v="0.41"/>
    <n v="190"/>
    <n v="16000"/>
    <n v="3200"/>
    <n v="100"/>
    <n v="2200"/>
    <n v="0.01"/>
    <n v="2.409090909090909E-2"/>
    <n v="2.4090909090909092"/>
    <x v="2"/>
  </r>
  <r>
    <d v="2024-01-03T00:00:00"/>
    <s v="Paid Search"/>
    <n v="3200"/>
    <n v="49"/>
    <n v="4900"/>
    <n v="0.34"/>
    <n v="215"/>
    <n v="9400"/>
    <n v="2200"/>
    <n v="100"/>
    <n v="1650"/>
    <n v="1.53125E-2"/>
    <n v="2.9696969696969697E-2"/>
    <n v="2.9696969696969697"/>
    <x v="2"/>
  </r>
  <r>
    <d v="2024-01-03T00:00:00"/>
    <s v="Direct"/>
    <n v="2200"/>
    <n v="34"/>
    <n v="3400"/>
    <n v="0.51"/>
    <n v="160"/>
    <n v="6300"/>
    <n v="1200"/>
    <n v="100"/>
    <n v="900"/>
    <n v="1.5454545454545455E-2"/>
    <n v="3.7777777777777778E-2"/>
    <n v="3.7777777777777777"/>
    <x v="2"/>
  </r>
  <r>
    <d v="2024-01-03T00:00:00"/>
    <s v="Referral"/>
    <n v="1200"/>
    <n v="23"/>
    <n v="2300"/>
    <n v="0.44"/>
    <n v="180"/>
    <n v="3200"/>
    <n v="600"/>
    <n v="100"/>
    <n v="380"/>
    <n v="1.9166666666666665E-2"/>
    <n v="6.0526315789473685E-2"/>
    <n v="6.0526315789473681"/>
    <x v="2"/>
  </r>
  <r>
    <d v="2024-01-03T00:00:00"/>
    <s v="Social"/>
    <n v="1700"/>
    <n v="27"/>
    <n v="2700"/>
    <n v="0.54"/>
    <n v="170"/>
    <n v="4700"/>
    <n v="800"/>
    <n v="100"/>
    <n v="700"/>
    <n v="1.5882352941176469E-2"/>
    <n v="3.8571428571428569E-2"/>
    <n v="3.8571428571428568"/>
    <x v="2"/>
  </r>
  <r>
    <d v="2024-01-04T00:00:00"/>
    <s v="Organic"/>
    <n v="5400"/>
    <n v="55"/>
    <n v="5500"/>
    <n v="0.39"/>
    <n v="195"/>
    <n v="16500"/>
    <n v="3300"/>
    <n v="100"/>
    <n v="2300"/>
    <n v="1.0185185185185186E-2"/>
    <n v="2.391304347826087E-2"/>
    <n v="2.3913043478260869"/>
    <x v="3"/>
  </r>
  <r>
    <d v="2024-01-04T00:00:00"/>
    <s v="Paid Search"/>
    <n v="3300"/>
    <n v="50"/>
    <n v="5000"/>
    <n v="0.32"/>
    <n v="220"/>
    <n v="9600"/>
    <n v="2300"/>
    <n v="100"/>
    <n v="1700"/>
    <n v="1.5151515151515152E-2"/>
    <n v="2.9411764705882353E-2"/>
    <n v="2.9411764705882351"/>
    <x v="3"/>
  </r>
  <r>
    <d v="2024-01-04T00:00:00"/>
    <s v="Direct"/>
    <n v="2300"/>
    <n v="36"/>
    <n v="3600"/>
    <n v="0.49"/>
    <n v="165"/>
    <n v="6400"/>
    <n v="1300"/>
    <n v="100"/>
    <n v="950"/>
    <n v="1.5652173913043479E-2"/>
    <n v="3.7894736842105266E-2"/>
    <n v="3.7894736842105265"/>
    <x v="3"/>
  </r>
  <r>
    <d v="2024-01-04T00:00:00"/>
    <s v="Referral"/>
    <n v="1300"/>
    <n v="24"/>
    <n v="2400"/>
    <n v="0.43"/>
    <n v="185"/>
    <n v="3300"/>
    <n v="650"/>
    <n v="100"/>
    <n v="400"/>
    <n v="1.8461538461538463E-2"/>
    <n v="0.06"/>
    <n v="6"/>
    <x v="3"/>
  </r>
  <r>
    <d v="2024-01-04T00:00:00"/>
    <s v="Social"/>
    <n v="1800"/>
    <n v="29"/>
    <n v="2900"/>
    <n v="0.52"/>
    <n v="175"/>
    <n v="4800"/>
    <n v="850"/>
    <n v="100"/>
    <n v="750"/>
    <n v="1.6111111111111111E-2"/>
    <n v="3.8666666666666669E-2"/>
    <n v="3.8666666666666667"/>
    <x v="3"/>
  </r>
  <r>
    <d v="2024-01-05T00:00:00"/>
    <s v="Organic"/>
    <n v="5500"/>
    <n v="57.081665999466132"/>
    <n v="5708.1665999466131"/>
    <n v="0.40290994448735806"/>
    <n v="200"/>
    <n v="17000"/>
    <n v="3400"/>
    <n v="100"/>
    <n v="2429"/>
    <n v="1.037848472717566E-2"/>
    <n v="2.3500068340661231E-2"/>
    <n v="2.3500068340661229"/>
    <x v="4"/>
  </r>
  <r>
    <d v="2024-01-05T00:00:00"/>
    <s v="Paid Search"/>
    <n v="3400"/>
    <n v="52.160246899469286"/>
    <n v="5216.0246899469284"/>
    <n v="0.33290994448735806"/>
    <n v="225"/>
    <n v="9800"/>
    <n v="2400"/>
    <n v="100"/>
    <n v="1785"/>
    <n v="1.5341249088079201E-2"/>
    <n v="2.9221426834436574E-2"/>
    <n v="2.9221426834436572"/>
    <x v="4"/>
  </r>
  <r>
    <d v="2024-01-05T00:00:00"/>
    <s v="Direct"/>
    <n v="2400"/>
    <n v="38.581988897471611"/>
    <n v="3858.198889747161"/>
    <n v="0.50290994448735804"/>
    <n v="170"/>
    <n v="6500"/>
    <n v="1400"/>
    <n v="100"/>
    <n v="1015"/>
    <n v="1.6075828707279839E-2"/>
    <n v="3.8011811721646908E-2"/>
    <n v="3.8011811721646906"/>
    <x v="4"/>
  </r>
  <r>
    <d v="2024-01-05T00:00:00"/>
    <s v="Referral"/>
    <n v="1400"/>
    <n v="25.707825127659934"/>
    <n v="2570.7825127659935"/>
    <n v="0.44707825127659934"/>
    <n v="190"/>
    <n v="3400"/>
    <n v="700"/>
    <n v="100"/>
    <n v="443"/>
    <n v="1.8362732234042809E-2"/>
    <n v="5.8031207963114978E-2"/>
    <n v="5.8031207963114975"/>
    <x v="4"/>
  </r>
  <r>
    <d v="2024-01-05T00:00:00"/>
    <s v="Social"/>
    <n v="1900"/>
    <n v="30.707825127659934"/>
    <n v="3070.7825127659935"/>
    <n v="0.54081665999466133"/>
    <n v="180"/>
    <n v="4900"/>
    <n v="900"/>
    <n v="100"/>
    <n v="815"/>
    <n v="1.6162013225084176E-2"/>
    <n v="3.767831304007354E-2"/>
    <n v="3.7678313040073541"/>
    <x v="4"/>
  </r>
  <r>
    <d v="2024-01-06T00:00:00"/>
    <s v="Organic"/>
    <n v="5600"/>
    <n v="59.163331998932264"/>
    <n v="5916.3331998932263"/>
    <n v="0.41581988897471611"/>
    <n v="205"/>
    <n v="17500"/>
    <n v="3500"/>
    <n v="100"/>
    <n v="2558"/>
    <n v="1.0564880714095047E-2"/>
    <n v="2.312874589481324E-2"/>
    <n v="2.3128745894813241"/>
    <x v="5"/>
  </r>
  <r>
    <d v="2024-01-06T00:00:00"/>
    <s v="Paid Search"/>
    <n v="3500"/>
    <n v="54.320493798938571"/>
    <n v="5432.0493798938569"/>
    <n v="0.34581988897471611"/>
    <n v="230"/>
    <n v="10000"/>
    <n v="2500"/>
    <n v="100"/>
    <n v="1870"/>
    <n v="1.552014108541102E-2"/>
    <n v="2.9048392405849503E-2"/>
    <n v="2.9048392405849501"/>
    <x v="5"/>
  </r>
  <r>
    <d v="2024-01-06T00:00:00"/>
    <s v="Direct"/>
    <n v="2500"/>
    <n v="41.163977794943222"/>
    <n v="4116.3977794943221"/>
    <n v="0.51581988897471609"/>
    <n v="175"/>
    <n v="6600"/>
    <n v="1500"/>
    <n v="100"/>
    <n v="1080"/>
    <n v="1.6465591117977289E-2"/>
    <n v="3.8114794254577054E-2"/>
    <n v="3.8114794254577054"/>
    <x v="5"/>
  </r>
  <r>
    <d v="2024-01-06T00:00:00"/>
    <s v="Referral"/>
    <n v="1500"/>
    <n v="27.415650255319868"/>
    <n v="2741.565025531987"/>
    <n v="0.46415650255319868"/>
    <n v="195"/>
    <n v="3500"/>
    <n v="750"/>
    <n v="100"/>
    <n v="486"/>
    <n v="1.8277100170213244E-2"/>
    <n v="5.6410802994485323E-2"/>
    <n v="5.6410802994485323"/>
    <x v="5"/>
  </r>
  <r>
    <d v="2024-01-06T00:00:00"/>
    <s v="Social"/>
    <n v="2000"/>
    <n v="32.415650255319868"/>
    <n v="3241.565025531987"/>
    <n v="0.56163331998932264"/>
    <n v="185"/>
    <n v="5000"/>
    <n v="950"/>
    <n v="100"/>
    <n v="880"/>
    <n v="1.6207825127659933E-2"/>
    <n v="3.6835966199227126E-2"/>
    <n v="3.6835966199227124"/>
    <x v="5"/>
  </r>
  <r>
    <d v="2024-01-07T00:00:00"/>
    <s v="Organic"/>
    <n v="5700"/>
    <n v="61.244997998398397"/>
    <n v="6124.4997998398394"/>
    <n v="0.42872983346207416"/>
    <n v="210"/>
    <n v="18000"/>
    <n v="3600"/>
    <n v="100"/>
    <n v="2687"/>
    <n v="1.0744736490947086E-2"/>
    <n v="2.2793077036992331E-2"/>
    <n v="2.2793077036992333"/>
    <x v="6"/>
  </r>
  <r>
    <d v="2024-01-07T00:00:00"/>
    <s v="Paid Search"/>
    <n v="3600"/>
    <n v="56.480740698407857"/>
    <n v="5648.0740698407853"/>
    <n v="0.35872983346207415"/>
    <n v="235"/>
    <n v="10200"/>
    <n v="2600"/>
    <n v="100"/>
    <n v="1955"/>
    <n v="1.5689094638446626E-2"/>
    <n v="2.889040444931348E-2"/>
    <n v="2.8890404449313478"/>
    <x v="6"/>
  </r>
  <r>
    <d v="2024-01-07T00:00:00"/>
    <s v="Direct"/>
    <n v="2600"/>
    <n v="43.745966692414832"/>
    <n v="4374.5966692414831"/>
    <n v="0.52872983346207414"/>
    <n v="180"/>
    <n v="6700"/>
    <n v="1600"/>
    <n v="100"/>
    <n v="1145"/>
    <n v="1.6825371804774936E-2"/>
    <n v="3.8206084447523873E-2"/>
    <n v="3.8206084447523874"/>
    <x v="6"/>
  </r>
  <r>
    <d v="2024-01-07T00:00:00"/>
    <s v="Referral"/>
    <n v="1600"/>
    <n v="29.123475382979802"/>
    <n v="2912.34753829798"/>
    <n v="0.48123475382979802"/>
    <n v="200"/>
    <n v="3600"/>
    <n v="800"/>
    <n v="100"/>
    <n v="529"/>
    <n v="1.8202172114362376E-2"/>
    <n v="5.5053828701285071E-2"/>
    <n v="5.505382870128507"/>
    <x v="6"/>
  </r>
  <r>
    <d v="2024-01-07T00:00:00"/>
    <s v="Social"/>
    <n v="2100"/>
    <n v="34.123475382979798"/>
    <n v="3412.34753829798"/>
    <n v="0.58244997998398396"/>
    <n v="190"/>
    <n v="5100"/>
    <n v="1000"/>
    <n v="100"/>
    <n v="945"/>
    <n v="1.6249273991895141E-2"/>
    <n v="3.6109497759766983E-2"/>
    <n v="3.6109497759766982"/>
    <x v="6"/>
  </r>
  <r>
    <d v="2024-01-08T00:00:00"/>
    <s v="Organic"/>
    <n v="5800"/>
    <n v="63.326663997864529"/>
    <n v="6332.6663997864525"/>
    <n v="0.44163977794943221"/>
    <n v="215"/>
    <n v="18500"/>
    <n v="3700"/>
    <n v="100"/>
    <n v="2816"/>
    <n v="1.0918390344459402E-2"/>
    <n v="2.2488161931059847E-2"/>
    <n v="2.2488161931059847"/>
    <x v="7"/>
  </r>
  <r>
    <d v="2024-01-08T00:00:00"/>
    <s v="Paid Search"/>
    <n v="3700"/>
    <n v="58.640987597877142"/>
    <n v="5864.0987597877138"/>
    <n v="0.3716397779494322"/>
    <n v="240"/>
    <n v="10400"/>
    <n v="2700"/>
    <n v="100"/>
    <n v="2040"/>
    <n v="1.5848915566993822E-2"/>
    <n v="2.8745582155822128E-2"/>
    <n v="2.8745582155822129"/>
    <x v="7"/>
  </r>
  <r>
    <d v="2024-01-08T00:00:00"/>
    <s v="Direct"/>
    <n v="2700"/>
    <n v="46.327955589886443"/>
    <n v="4632.7955589886442"/>
    <n v="0.54163977794943219"/>
    <n v="185"/>
    <n v="6800"/>
    <n v="1700"/>
    <n v="100"/>
    <n v="1210"/>
    <n v="1.7158502070328312E-2"/>
    <n v="3.8287566603211934E-2"/>
    <n v="3.8287566603211936"/>
    <x v="7"/>
  </r>
  <r>
    <d v="2024-01-08T00:00:00"/>
    <s v="Referral"/>
    <n v="1700"/>
    <n v="30.831300510639736"/>
    <n v="3083.1300510639735"/>
    <n v="0.49831300510639737"/>
    <n v="205"/>
    <n v="3700"/>
    <n v="850"/>
    <n v="100"/>
    <n v="572"/>
    <n v="1.8136059123905725E-2"/>
    <n v="5.3900875018600934E-2"/>
    <n v="5.3900875018600933"/>
    <x v="7"/>
  </r>
  <r>
    <d v="2024-01-08T00:00:00"/>
    <s v="Social"/>
    <n v="2200"/>
    <n v="35.831300510639728"/>
    <n v="3583.130051063973"/>
    <n v="0.60326663997864527"/>
    <n v="195"/>
    <n v="5200"/>
    <n v="1050"/>
    <n v="100"/>
    <n v="1010"/>
    <n v="1.6286954777563513E-2"/>
    <n v="3.5476535159049236E-2"/>
    <n v="3.5476535159049236"/>
    <x v="7"/>
  </r>
  <r>
    <d v="2024-01-09T00:00:00"/>
    <s v="Organic"/>
    <n v="5900"/>
    <n v="65.408329997330668"/>
    <n v="6540.8329997330666"/>
    <n v="0.45454972243679026"/>
    <n v="220"/>
    <n v="19000"/>
    <n v="3800"/>
    <n v="100"/>
    <n v="2945"/>
    <n v="1.1086157626666215E-2"/>
    <n v="2.2209959252064742E-2"/>
    <n v="2.2209959252064744"/>
    <x v="8"/>
  </r>
  <r>
    <d v="2024-01-09T00:00:00"/>
    <s v="Paid Search"/>
    <n v="3800"/>
    <n v="60.801234497346428"/>
    <n v="6080.1234497346431"/>
    <n v="0.38454972243679025"/>
    <n v="245"/>
    <n v="10600"/>
    <n v="2800"/>
    <n v="100"/>
    <n v="2125"/>
    <n v="1.6000324867722744E-2"/>
    <n v="2.8612345645810083E-2"/>
    <n v="2.8612345645810082"/>
    <x v="8"/>
  </r>
  <r>
    <d v="2024-01-09T00:00:00"/>
    <s v="Direct"/>
    <n v="2800"/>
    <n v="48.909944487358054"/>
    <n v="4890.9944487358052"/>
    <n v="0.55454972243679024"/>
    <n v="190"/>
    <n v="6900"/>
    <n v="1800"/>
    <n v="100"/>
    <n v="1275"/>
    <n v="1.7467837316913589E-2"/>
    <n v="3.8360740774398473E-2"/>
    <n v="3.8360740774398474"/>
    <x v="8"/>
  </r>
  <r>
    <d v="2024-01-09T00:00:00"/>
    <s v="Referral"/>
    <n v="1800"/>
    <n v="32.539125638299666"/>
    <n v="3253.9125638299665"/>
    <n v="0.51539125638299665"/>
    <n v="210"/>
    <n v="3800"/>
    <n v="900"/>
    <n v="100"/>
    <n v="615"/>
    <n v="1.8077292021277593E-2"/>
    <n v="5.2909147379349049E-2"/>
    <n v="5.2909147379349051"/>
    <x v="8"/>
  </r>
  <r>
    <d v="2024-01-09T00:00:00"/>
    <s v="Social"/>
    <n v="2300"/>
    <n v="37.539125638299659"/>
    <n v="3753.9125638299661"/>
    <n v="0.62408329997330658"/>
    <n v="200"/>
    <n v="5300"/>
    <n v="1100"/>
    <n v="100"/>
    <n v="1075"/>
    <n v="1.6321358973173765E-2"/>
    <n v="3.4920116872836894E-2"/>
    <n v="3.4920116872836893"/>
    <x v="8"/>
  </r>
  <r>
    <d v="2024-01-10T00:00:00"/>
    <s v="Organic"/>
    <n v="6000"/>
    <n v="67.489995996796807"/>
    <n v="6748.9995996796806"/>
    <n v="0.46745966692414831"/>
    <n v="225"/>
    <n v="19500"/>
    <n v="3900"/>
    <n v="100"/>
    <n v="3074"/>
    <n v="1.1248332666132801E-2"/>
    <n v="2.1955106049706182E-2"/>
    <n v="2.1955106049706181"/>
    <x v="9"/>
  </r>
  <r>
    <d v="2024-01-10T00:00:00"/>
    <s v="Paid Search"/>
    <n v="3900"/>
    <n v="62.961481396815714"/>
    <n v="6296.1481396815716"/>
    <n v="0.3974596669241483"/>
    <n v="250"/>
    <n v="10800"/>
    <n v="2900"/>
    <n v="100"/>
    <n v="2210"/>
    <n v="1.6143969588927106E-2"/>
    <n v="2.8489358098106658E-2"/>
    <n v="2.8489358098106656"/>
    <x v="9"/>
  </r>
  <r>
    <d v="2024-01-10T00:00:00"/>
    <s v="Direct"/>
    <n v="2900"/>
    <n v="51.491933384829665"/>
    <n v="5149.1933384829663"/>
    <n v="0.56745966692414829"/>
    <n v="195"/>
    <n v="7000"/>
    <n v="1900"/>
    <n v="100"/>
    <n v="1340"/>
    <n v="1.7755839098217124E-2"/>
    <n v="3.842681595882811E-2"/>
    <n v="3.8426815958828109"/>
    <x v="9"/>
  </r>
  <r>
    <d v="2024-01-10T00:00:00"/>
    <s v="Referral"/>
    <n v="1900"/>
    <n v="34.246950765959596"/>
    <n v="3424.6950765959596"/>
    <n v="0.532469507659596"/>
    <n v="215"/>
    <n v="3900"/>
    <n v="950"/>
    <n v="100"/>
    <n v="658"/>
    <n v="1.8024710929452421E-2"/>
    <n v="5.2047037638236468E-2"/>
    <n v="5.2047037638236464"/>
    <x v="9"/>
  </r>
  <r>
    <d v="2024-01-10T00:00:00"/>
    <s v="Social"/>
    <n v="2400"/>
    <n v="39.246950765959589"/>
    <n v="3924.6950765959591"/>
    <n v="0.6448999599679679"/>
    <n v="205"/>
    <n v="5400"/>
    <n v="1150"/>
    <n v="100"/>
    <n v="1140"/>
    <n v="1.6352896152483164E-2"/>
    <n v="3.4427149794701392E-2"/>
    <n v="3.4427149794701393"/>
    <x v="9"/>
  </r>
  <r>
    <d v="2024-01-11T00:00:00"/>
    <s v="Organic"/>
    <n v="6200"/>
    <n v="69.571661996262947"/>
    <n v="6957.1661996262947"/>
    <n v="0.48036961141150636"/>
    <n v="230"/>
    <n v="20000"/>
    <n v="4000"/>
    <n v="100"/>
    <n v="3203"/>
    <n v="1.1221235805848863E-2"/>
    <n v="2.1720781141512005E-2"/>
    <n v="2.1720781141512004"/>
    <x v="10"/>
  </r>
  <r>
    <d v="2024-01-11T00:00:00"/>
    <s v="Paid Search"/>
    <n v="4000"/>
    <n v="65.121728296284999"/>
    <n v="6512.1728296285"/>
    <n v="0.41036961141150635"/>
    <n v="255"/>
    <n v="11000"/>
    <n v="3000"/>
    <n v="100"/>
    <n v="2295"/>
    <n v="1.628043207407125E-2"/>
    <n v="2.8375480739122005E-2"/>
    <n v="2.8375480739122003"/>
    <x v="10"/>
  </r>
  <r>
    <d v="2024-01-11T00:00:00"/>
    <s v="Direct"/>
    <n v="3000"/>
    <n v="54.073922282301275"/>
    <n v="5407.3922282301273"/>
    <n v="0.58036961141150634"/>
    <n v="200"/>
    <n v="7200"/>
    <n v="2000"/>
    <n v="100"/>
    <n v="1405"/>
    <n v="1.8024640760767093E-2"/>
    <n v="3.8486777425125462E-2"/>
    <n v="3.848677742512546"/>
    <x v="10"/>
  </r>
  <r>
    <d v="2024-01-11T00:00:00"/>
    <s v="Referral"/>
    <n v="2000"/>
    <n v="35.954775893619527"/>
    <n v="3595.4775893619526"/>
    <n v="0.54954775893619534"/>
    <n v="220"/>
    <n v="4000"/>
    <n v="1000"/>
    <n v="100"/>
    <n v="701"/>
    <n v="1.7977387946809763E-2"/>
    <n v="5.1290693143537125E-2"/>
    <n v="5.1290693143537123"/>
    <x v="10"/>
  </r>
  <r>
    <d v="2024-01-11T00:00:00"/>
    <s v="Social"/>
    <n v="2500"/>
    <n v="40.954775893619519"/>
    <n v="4095.4775893619521"/>
    <n v="0.66571661996262921"/>
    <n v="210"/>
    <n v="5500"/>
    <n v="1200"/>
    <n v="100"/>
    <n v="1205"/>
    <n v="1.6381910357447807E-2"/>
    <n v="3.3987365886821178E-2"/>
    <n v="3.3987365886821177"/>
    <x v="10"/>
  </r>
  <r>
    <d v="2024-01-12T00:00:00"/>
    <s v="Organic"/>
    <n v="6300"/>
    <n v="71.653327995729086"/>
    <n v="7165.3327995729087"/>
    <n v="0.49327955589886441"/>
    <n v="235"/>
    <n v="20500"/>
    <n v="4100"/>
    <n v="100"/>
    <n v="3332"/>
    <n v="1.1373544126306204E-2"/>
    <n v="2.1504600238814252E-2"/>
    <n v="2.1504600238814251"/>
    <x v="11"/>
  </r>
  <r>
    <d v="2024-01-12T00:00:00"/>
    <s v="Paid Search"/>
    <n v="4100"/>
    <n v="67.281975195754285"/>
    <n v="6728.1975195754285"/>
    <n v="0.4232795558988644"/>
    <n v="260"/>
    <n v="11200"/>
    <n v="3100"/>
    <n v="100"/>
    <n v="2380"/>
    <n v="1.6410237852622998E-2"/>
    <n v="2.8269737477207683E-2"/>
    <n v="2.8269737477207681"/>
    <x v="11"/>
  </r>
  <r>
    <d v="2024-01-12T00:00:00"/>
    <s v="Direct"/>
    <n v="3100"/>
    <n v="56.655911179772886"/>
    <n v="5665.5911179772884"/>
    <n v="0.59327955589886439"/>
    <n v="205"/>
    <n v="7300"/>
    <n v="2100"/>
    <n v="100"/>
    <n v="1470"/>
    <n v="1.82761003805719E-2"/>
    <n v="3.8541436176716251E-2"/>
    <n v="3.8541436176716251"/>
    <x v="11"/>
  </r>
  <r>
    <d v="2024-01-12T00:00:00"/>
    <s v="Referral"/>
    <n v="2100"/>
    <n v="37.662601021279457"/>
    <n v="3766.2601021279456"/>
    <n v="0.56662601021279468"/>
    <n v="225"/>
    <n v="4100"/>
    <n v="1050"/>
    <n v="100"/>
    <n v="744"/>
    <n v="1.7934571914894979E-2"/>
    <n v="5.062177556623583E-2"/>
    <n v="5.0621775566235829"/>
    <x v="11"/>
  </r>
  <r>
    <d v="2024-01-12T00:00:00"/>
    <s v="Social"/>
    <n v="2600"/>
    <n v="42.66260102127945"/>
    <n v="4266.2601021279452"/>
    <n v="0.68653327995729052"/>
    <n v="215"/>
    <n v="5600"/>
    <n v="1250"/>
    <n v="100"/>
    <n v="1270"/>
    <n v="1.6408692700492097E-2"/>
    <n v="3.3592599229353898E-2"/>
    <n v="3.3592599229353897"/>
    <x v="11"/>
  </r>
  <r>
    <d v="2024-01-13T00:00:00"/>
    <s v="Organic"/>
    <n v="6400"/>
    <n v="73.734993995195225"/>
    <n v="7373.4993995195227"/>
    <n v="0.50618950038622246"/>
    <n v="240"/>
    <n v="21000"/>
    <n v="4200"/>
    <n v="100"/>
    <n v="3461"/>
    <n v="1.1521092811749255E-2"/>
    <n v="2.130453452620492E-2"/>
    <n v="2.1304534526204919"/>
    <x v="12"/>
  </r>
  <r>
    <d v="2024-01-13T00:00:00"/>
    <s v="Paid Search"/>
    <n v="4200"/>
    <n v="69.44222209522357"/>
    <n v="6944.2222095223569"/>
    <n v="0.43618950038622245"/>
    <n v="265"/>
    <n v="11400"/>
    <n v="3200"/>
    <n v="100"/>
    <n v="2465"/>
    <n v="1.6533862403624661E-2"/>
    <n v="2.8171286854046074E-2"/>
    <n v="2.8171286854046071"/>
    <x v="12"/>
  </r>
  <r>
    <d v="2024-01-13T00:00:00"/>
    <s v="Direct"/>
    <n v="3200"/>
    <n v="59.237900077244497"/>
    <n v="5923.7900077244494"/>
    <n v="0.60618950038622244"/>
    <n v="210"/>
    <n v="7400"/>
    <n v="2200"/>
    <n v="100"/>
    <n v="1535"/>
    <n v="1.8511843774138906E-2"/>
    <n v="3.8591465848367749E-2"/>
    <n v="3.859146584836775"/>
    <x v="12"/>
  </r>
  <r>
    <d v="2024-01-13T00:00:00"/>
    <s v="Referral"/>
    <n v="2200"/>
    <n v="39.370426148939387"/>
    <n v="3937.0426148939387"/>
    <n v="0.58370426148939403"/>
    <n v="230"/>
    <n v="4200"/>
    <n v="1100"/>
    <n v="100"/>
    <n v="787"/>
    <n v="1.7895648249517903E-2"/>
    <n v="5.0025954445920444E-2"/>
    <n v="5.0025954445920444"/>
    <x v="12"/>
  </r>
  <r>
    <d v="2024-01-13T00:00:00"/>
    <s v="Social"/>
    <n v="2700"/>
    <n v="44.37042614893938"/>
    <n v="4437.0426148939378"/>
    <n v="0.70734993995195183"/>
    <n v="220"/>
    <n v="5700"/>
    <n v="1300"/>
    <n v="100"/>
    <n v="1335"/>
    <n v="1.6433491166273843E-2"/>
    <n v="3.3236274268868451E-2"/>
    <n v="3.3236274268868451"/>
    <x v="12"/>
  </r>
  <r>
    <d v="2024-01-14T00:00:00"/>
    <s v="Organic"/>
    <n v="6500"/>
    <n v="75.816659994661364"/>
    <n v="7581.6659994661368"/>
    <n v="0.51909944487358051"/>
    <n v="245"/>
    <n v="21500"/>
    <n v="4300"/>
    <n v="100"/>
    <n v="3590"/>
    <n v="1.166410153764021E-2"/>
    <n v="2.1118846795170298E-2"/>
    <n v="2.1118846795170296"/>
    <x v="13"/>
  </r>
  <r>
    <d v="2024-01-14T00:00:00"/>
    <s v="Paid Search"/>
    <n v="4300"/>
    <n v="71.602468994692856"/>
    <n v="7160.2468994692854"/>
    <n v="0.4490994448735805"/>
    <n v="270"/>
    <n v="11600"/>
    <n v="3300"/>
    <n v="100"/>
    <n v="2550"/>
    <n v="1.6651736975509968E-2"/>
    <n v="2.8079399605761904E-2"/>
    <n v="2.8079399605761903"/>
    <x v="13"/>
  </r>
  <r>
    <d v="2024-01-14T00:00:00"/>
    <s v="Direct"/>
    <n v="3300"/>
    <n v="61.819888974716108"/>
    <n v="6181.9888974716105"/>
    <n v="0.61909944487358048"/>
    <n v="215"/>
    <n v="7500"/>
    <n v="2300"/>
    <n v="100"/>
    <n v="1600"/>
    <n v="1.8733299689307911E-2"/>
    <n v="3.8637430609197568E-2"/>
    <n v="3.8637430609197567"/>
    <x v="13"/>
  </r>
  <r>
    <d v="2024-01-14T00:00:00"/>
    <s v="Referral"/>
    <n v="2300"/>
    <n v="41.078251276599318"/>
    <n v="4107.8251276599321"/>
    <n v="0.60078251276599337"/>
    <n v="235"/>
    <n v="4300"/>
    <n v="1150"/>
    <n v="100"/>
    <n v="830"/>
    <n v="1.7860109250695356E-2"/>
    <n v="4.9491869007950988E-2"/>
    <n v="4.949186900795099"/>
    <x v="13"/>
  </r>
  <r>
    <d v="2024-01-14T00:00:00"/>
    <s v="Social"/>
    <n v="2800"/>
    <n v="46.07825127659931"/>
    <n v="4607.8251276599312"/>
    <n v="0.72816659994661315"/>
    <n v="225"/>
    <n v="5800"/>
    <n v="1350"/>
    <n v="100"/>
    <n v="1400"/>
    <n v="1.6456518313071183E-2"/>
    <n v="3.2913036626142367E-2"/>
    <n v="3.2913036626142365"/>
    <x v="13"/>
  </r>
  <r>
    <d v="2024-01-15T00:00:00"/>
    <s v="Organic"/>
    <n v="6600"/>
    <n v="77.898325994127504"/>
    <n v="7789.8325994127499"/>
    <n v="0.53200938936093856"/>
    <n v="250"/>
    <n v="22000"/>
    <n v="4400"/>
    <n v="100"/>
    <n v="3719"/>
    <n v="1.1802776665776895E-2"/>
    <n v="2.0946040869622883E-2"/>
    <n v="2.0946040869622884"/>
    <x v="14"/>
  </r>
  <r>
    <d v="2024-01-15T00:00:00"/>
    <s v="Paid Search"/>
    <n v="4400"/>
    <n v="73.762715894162142"/>
    <n v="7376.2715894162138"/>
    <n v="0.46200938936093855"/>
    <n v="275"/>
    <n v="11800"/>
    <n v="3400"/>
    <n v="100"/>
    <n v="2635"/>
    <n v="1.6764253612309578E-2"/>
    <n v="2.7993440567044454E-2"/>
    <n v="2.7993440567044456"/>
    <x v="14"/>
  </r>
  <r>
    <d v="2024-01-15T00:00:00"/>
    <s v="Direct"/>
    <n v="3400"/>
    <n v="64.401877872187725"/>
    <n v="6440.1877872187724"/>
    <n v="0.63200938936093853"/>
    <n v="220"/>
    <n v="7600"/>
    <n v="2400"/>
    <n v="100"/>
    <n v="1665"/>
    <n v="1.8941728785937566E-2"/>
    <n v="3.867980652984248E-2"/>
    <n v="3.8679806529842478"/>
    <x v="14"/>
  </r>
  <r>
    <d v="2024-01-15T00:00:00"/>
    <s v="Referral"/>
    <n v="2400"/>
    <n v="42.786076404259248"/>
    <n v="4278.6076404259247"/>
    <n v="0.61786076404259271"/>
    <n v="240"/>
    <n v="4400"/>
    <n v="1200"/>
    <n v="100"/>
    <n v="873"/>
    <n v="1.7827531835108022E-2"/>
    <n v="4.9010396797547824E-2"/>
    <n v="4.9010396797547822"/>
    <x v="14"/>
  </r>
  <r>
    <d v="2024-01-15T00:00:00"/>
    <s v="Social"/>
    <n v="2900"/>
    <n v="47.786076404259241"/>
    <n v="4778.6076404259238"/>
    <n v="0.74898325994127446"/>
    <n v="230"/>
    <n v="5900"/>
    <n v="1400"/>
    <n v="100"/>
    <n v="1465"/>
    <n v="1.6477957380779049E-2"/>
    <n v="3.261848218720767E-2"/>
    <n v="3.2618482187207669"/>
    <x v="14"/>
  </r>
  <r>
    <d v="2024-01-16T00:00:00"/>
    <s v="Organic"/>
    <n v="6700"/>
    <n v="79.979991993593643"/>
    <n v="7997.999199359364"/>
    <n v="0.54491933384829661"/>
    <n v="255"/>
    <n v="22500"/>
    <n v="4500"/>
    <n v="100"/>
    <n v="3848"/>
    <n v="1.1937312237849797E-2"/>
    <n v="2.0784821204156353E-2"/>
    <n v="2.0784821204156354"/>
    <x v="15"/>
  </r>
  <r>
    <d v="2024-01-16T00:00:00"/>
    <s v="Paid Search"/>
    <n v="4500"/>
    <n v="75.922962793631427"/>
    <n v="7592.2962793631432"/>
    <n v="0.4749193338482966"/>
    <n v="280"/>
    <n v="12000"/>
    <n v="3500"/>
    <n v="100"/>
    <n v="2720"/>
    <n v="1.6871769509695874E-2"/>
    <n v="2.7912853968246849E-2"/>
    <n v="2.7912853968246849"/>
    <x v="15"/>
  </r>
  <r>
    <d v="2024-01-16T00:00:00"/>
    <s v="Direct"/>
    <n v="3500"/>
    <n v="66.983866769659343"/>
    <n v="6698.3866769659344"/>
    <n v="0.64491933384829658"/>
    <n v="225"/>
    <n v="7700"/>
    <n v="2500"/>
    <n v="100"/>
    <n v="1730"/>
    <n v="1.9138247648474098E-2"/>
    <n v="3.8718998132751065E-2"/>
    <n v="3.8718998132751064"/>
    <x v="15"/>
  </r>
  <r>
    <d v="2024-01-16T00:00:00"/>
    <s v="Referral"/>
    <n v="2500"/>
    <n v="44.493901531919178"/>
    <n v="4449.3901531919182"/>
    <n v="0.63493901531919206"/>
    <n v="245"/>
    <n v="4500"/>
    <n v="1250"/>
    <n v="100"/>
    <n v="916"/>
    <n v="1.779756061276767E-2"/>
    <n v="4.8574128309955437E-2"/>
    <n v="4.8574128309955436"/>
    <x v="15"/>
  </r>
  <r>
    <d v="2024-01-16T00:00:00"/>
    <s v="Social"/>
    <n v="3000"/>
    <n v="49.493901531919171"/>
    <n v="4949.3901531919173"/>
    <n v="0.76979991993593577"/>
    <n v="235"/>
    <n v="6000"/>
    <n v="1450"/>
    <n v="100"/>
    <n v="1530"/>
    <n v="1.6497967177306391E-2"/>
    <n v="3.2348955249620372E-2"/>
    <n v="3.2348955249620372"/>
    <x v="15"/>
  </r>
  <r>
    <d v="2024-01-17T00:00:00"/>
    <s v="Organic"/>
    <n v="6800"/>
    <n v="82.061657993059782"/>
    <n v="8206.165799305978"/>
    <n v="0.55782927833565465"/>
    <n v="260"/>
    <n v="23000"/>
    <n v="4600"/>
    <n v="100"/>
    <n v="3977"/>
    <n v="1.2067890881332321E-2"/>
    <n v="2.0634060345250133E-2"/>
    <n v="2.0634060345250131"/>
    <x v="16"/>
  </r>
  <r>
    <d v="2024-01-17T00:00:00"/>
    <s v="Paid Search"/>
    <n v="4600"/>
    <n v="78.083209693100713"/>
    <n v="7808.3209693100716"/>
    <n v="0.48782927833565465"/>
    <n v="285"/>
    <n v="12200"/>
    <n v="3600"/>
    <n v="100"/>
    <n v="2805"/>
    <n v="1.697461080284798E-2"/>
    <n v="2.7837151405740005E-2"/>
    <n v="2.7837151405740004"/>
    <x v="16"/>
  </r>
  <r>
    <d v="2024-01-17T00:00:00"/>
    <s v="Direct"/>
    <n v="3600"/>
    <n v="69.565855667130961"/>
    <n v="6956.5855667130963"/>
    <n v="0.65782927833565463"/>
    <n v="230"/>
    <n v="7800"/>
    <n v="2600"/>
    <n v="100"/>
    <n v="1795"/>
    <n v="1.9323848796425267E-2"/>
    <n v="3.8755351346591062E-2"/>
    <n v="3.8755351346591063"/>
    <x v="16"/>
  </r>
  <r>
    <d v="2024-01-17T00:00:00"/>
    <s v="Referral"/>
    <n v="2600"/>
    <n v="46.201726659579109"/>
    <n v="4620.1726659579108"/>
    <n v="0.6520172665957914"/>
    <n v="250"/>
    <n v="4600"/>
    <n v="1300"/>
    <n v="100"/>
    <n v="959"/>
    <n v="1.7769894869068888E-2"/>
    <n v="4.8176982960979255E-2"/>
    <n v="4.8176982960979258"/>
    <x v="16"/>
  </r>
  <r>
    <d v="2024-01-17T00:00:00"/>
    <s v="Social"/>
    <n v="3100"/>
    <n v="51.201726659579101"/>
    <n v="5120.1726659579099"/>
    <n v="0.79061657993059709"/>
    <n v="240"/>
    <n v="6100"/>
    <n v="1500"/>
    <n v="100"/>
    <n v="1595"/>
    <n v="1.6516686019219066E-2"/>
    <n v="3.2101396024814481E-2"/>
    <n v="3.2101396024814481"/>
    <x v="16"/>
  </r>
  <r>
    <d v="2024-01-18T00:00:00"/>
    <s v="Organic"/>
    <n v="6900"/>
    <n v="84.143323992525922"/>
    <n v="8414.3323992525929"/>
    <n v="0.5707392228230127"/>
    <n v="265"/>
    <n v="23500"/>
    <n v="4700"/>
    <n v="100"/>
    <n v="4106"/>
    <n v="1.2194684636597959E-2"/>
    <n v="2.049277252618751E-2"/>
    <n v="2.0492772526187508"/>
    <x v="17"/>
  </r>
  <r>
    <d v="2024-01-18T00:00:00"/>
    <s v="Paid Search"/>
    <n v="4700"/>
    <n v="80.243456592569999"/>
    <n v="8024.3456592570001"/>
    <n v="0.50073922282301264"/>
    <n v="290"/>
    <n v="12400"/>
    <n v="3700"/>
    <n v="100"/>
    <n v="2890"/>
    <n v="1.7073075870759576E-2"/>
    <n v="2.7765901935145328E-2"/>
    <n v="2.776590193514533"/>
    <x v="17"/>
  </r>
  <r>
    <d v="2024-01-18T00:00:00"/>
    <s v="Direct"/>
    <n v="3700"/>
    <n v="72.147844564602579"/>
    <n v="7214.7844564602583"/>
    <n v="0.67073922282301268"/>
    <n v="235"/>
    <n v="7900"/>
    <n v="2700"/>
    <n v="100"/>
    <n v="1860"/>
    <n v="1.949941744989259E-2"/>
    <n v="3.8789163744409987E-2"/>
    <n v="3.8789163744409985"/>
    <x v="17"/>
  </r>
  <r>
    <d v="2024-01-18T00:00:00"/>
    <s v="Referral"/>
    <n v="2700"/>
    <n v="47.909551787239039"/>
    <n v="4790.9551787239043"/>
    <n v="0.66909551787239074"/>
    <n v="255"/>
    <n v="4700"/>
    <n v="1350"/>
    <n v="100"/>
    <n v="1002"/>
    <n v="1.7744278439718163E-2"/>
    <n v="4.781392393936032E-2"/>
    <n v="4.7813923939360317"/>
    <x v="17"/>
  </r>
  <r>
    <d v="2024-01-18T00:00:00"/>
    <s v="Social"/>
    <n v="3200"/>
    <n v="52.909551787239032"/>
    <n v="5290.9551787239034"/>
    <n v="0.8114332399252584"/>
    <n v="245"/>
    <n v="6200"/>
    <n v="1550"/>
    <n v="100"/>
    <n v="1660"/>
    <n v="1.6534234933512196E-2"/>
    <n v="3.1873223968216284E-2"/>
    <n v="3.1873223968216284"/>
    <x v="17"/>
  </r>
  <r>
    <d v="2024-01-19T00:00:00"/>
    <s v="Organic"/>
    <n v="7000"/>
    <n v="86.224989991992061"/>
    <n v="8622.4989991992061"/>
    <n v="0.58364916731037075"/>
    <n v="270"/>
    <n v="24000"/>
    <n v="4800"/>
    <n v="100"/>
    <n v="4235"/>
    <n v="1.2317855713141724E-2"/>
    <n v="2.036009208783756E-2"/>
    <n v="2.036009208783756"/>
    <x v="18"/>
  </r>
  <r>
    <d v="2024-01-19T00:00:00"/>
    <s v="Paid Search"/>
    <n v="4800"/>
    <n v="82.403703492039284"/>
    <n v="8240.3703492039276"/>
    <n v="0.51364916731037069"/>
    <n v="295"/>
    <n v="12600"/>
    <n v="3800"/>
    <n v="100"/>
    <n v="2975"/>
    <n v="1.7167438227508183E-2"/>
    <n v="2.7698723862870346E-2"/>
    <n v="2.7698723862870347"/>
    <x v="18"/>
  </r>
  <r>
    <d v="2024-01-19T00:00:00"/>
    <s v="Direct"/>
    <n v="3800"/>
    <n v="74.729833462074197"/>
    <n v="7472.9833462074193"/>
    <n v="0.68364916731037073"/>
    <n v="240"/>
    <n v="8000"/>
    <n v="2800"/>
    <n v="100"/>
    <n v="1925"/>
    <n v="1.9665745647914262E-2"/>
    <n v="3.8820692707571013E-2"/>
    <n v="3.8820692707571012"/>
    <x v="18"/>
  </r>
  <r>
    <d v="2024-01-19T00:00:00"/>
    <s v="Referral"/>
    <n v="2800"/>
    <n v="49.617376914898969"/>
    <n v="4961.7376914898969"/>
    <n v="0.68617376914899009"/>
    <n v="260"/>
    <n v="4800"/>
    <n v="1400"/>
    <n v="100"/>
    <n v="1045"/>
    <n v="1.7720491755321061E-2"/>
    <n v="4.7480743459233463E-2"/>
    <n v="4.7480743459233459"/>
    <x v="18"/>
  </r>
  <r>
    <d v="2024-01-19T00:00:00"/>
    <s v="Social"/>
    <n v="3300"/>
    <n v="54.617376914898962"/>
    <n v="5461.737691489896"/>
    <n v="0.83224989991991971"/>
    <n v="250"/>
    <n v="6300"/>
    <n v="1600"/>
    <n v="100"/>
    <n v="1725"/>
    <n v="1.6550720277242109E-2"/>
    <n v="3.166224748689795E-2"/>
    <n v="3.1662247486897952"/>
    <x v="18"/>
  </r>
  <r>
    <d v="2024-01-20T00:00:00"/>
    <s v="Organic"/>
    <n v="7200"/>
    <n v="88.3066559914582"/>
    <n v="8830.6655991458192"/>
    <n v="0.5965591117977288"/>
    <n v="275"/>
    <n v="24500"/>
    <n v="4900"/>
    <n v="100"/>
    <n v="4364"/>
    <n v="1.2264813332146973E-2"/>
    <n v="2.0235255726731943E-2"/>
    <n v="2.0235255726731944"/>
    <x v="19"/>
  </r>
  <r>
    <d v="2024-01-20T00:00:00"/>
    <s v="Paid Search"/>
    <n v="4900"/>
    <n v="84.56395039150857"/>
    <n v="8456.395039150857"/>
    <n v="0.52655911179772874"/>
    <n v="300"/>
    <n v="12800"/>
    <n v="3900"/>
    <n v="100"/>
    <n v="3060"/>
    <n v="1.7257949059491545E-2"/>
    <n v="2.7635277905721754E-2"/>
    <n v="2.7635277905721756"/>
    <x v="19"/>
  </r>
  <r>
    <d v="2024-01-20T00:00:00"/>
    <s v="Direct"/>
    <n v="3900"/>
    <n v="77.311822359545815"/>
    <n v="7731.1822359545813"/>
    <n v="0.69655911179772878"/>
    <n v="245"/>
    <n v="8200"/>
    <n v="2900"/>
    <n v="100"/>
    <n v="1990"/>
    <n v="1.9823544194755339E-2"/>
    <n v="3.8850161989721514E-2"/>
    <n v="3.8850161989721514"/>
    <x v="19"/>
  </r>
  <r>
    <d v="2024-01-20T00:00:00"/>
    <s v="Referral"/>
    <n v="2900"/>
    <n v="51.3252020425589"/>
    <n v="5132.5202042558903"/>
    <n v="0.70325202042558943"/>
    <n v="265"/>
    <n v="4900"/>
    <n v="1450"/>
    <n v="100"/>
    <n v="1088"/>
    <n v="1.7698345531916862E-2"/>
    <n v="4.7173898936175462E-2"/>
    <n v="4.717389893617546"/>
    <x v="19"/>
  </r>
  <r>
    <d v="2024-01-20T00:00:00"/>
    <s v="Social"/>
    <n v="3400"/>
    <n v="56.325202042558892"/>
    <n v="5632.5202042558894"/>
    <n v="0.85306655991458102"/>
    <n v="255"/>
    <n v="6400"/>
    <n v="1650"/>
    <n v="100"/>
    <n v="1790"/>
    <n v="1.6566235894870263E-2"/>
    <n v="3.1466593319865302E-2"/>
    <n v="3.1466593319865304"/>
    <x v="19"/>
  </r>
  <r>
    <d v="2024-01-21T00:00:00"/>
    <s v="Organic"/>
    <n v="7300"/>
    <n v="90.388321990924339"/>
    <n v="9038.8321990924342"/>
    <n v="0.60946905628508685"/>
    <n v="280"/>
    <n v="25000"/>
    <n v="5000"/>
    <n v="100"/>
    <n v="4493"/>
    <n v="1.2381961916564979E-2"/>
    <n v="2.0117587801229544E-2"/>
    <n v="2.0117587801229542"/>
    <x v="20"/>
  </r>
  <r>
    <d v="2024-01-21T00:00:00"/>
    <s v="Paid Search"/>
    <n v="5000"/>
    <n v="86.724197290977855"/>
    <n v="8672.4197290977863"/>
    <n v="0.53946905628508679"/>
    <n v="310"/>
    <n v="13000"/>
    <n v="4000"/>
    <n v="100"/>
    <n v="3145"/>
    <n v="1.7344839458195573E-2"/>
    <n v="2.7575261459770382E-2"/>
    <n v="2.7575261459770384"/>
    <x v="20"/>
  </r>
  <r>
    <d v="2024-01-21T00:00:00"/>
    <s v="Direct"/>
    <n v="4000"/>
    <n v="79.893811257017433"/>
    <n v="7989.3811257017433"/>
    <n v="0.70946905628508683"/>
    <n v="250"/>
    <n v="8300"/>
    <n v="3000"/>
    <n v="100"/>
    <n v="2055"/>
    <n v="1.9973452814254358E-2"/>
    <n v="3.8877767035044981E-2"/>
    <n v="3.8877767035044983"/>
    <x v="20"/>
  </r>
  <r>
    <d v="2024-01-21T00:00:00"/>
    <s v="Referral"/>
    <n v="3000"/>
    <n v="53.03302717021883"/>
    <n v="5303.3027170218829"/>
    <n v="0.72033027170218877"/>
    <n v="270"/>
    <n v="5000"/>
    <n v="1500"/>
    <n v="100"/>
    <n v="1131"/>
    <n v="1.7677675723406276E-2"/>
    <n v="4.6890386534234156E-2"/>
    <n v="4.6890386534234159"/>
    <x v="20"/>
  </r>
  <r>
    <d v="2024-01-21T00:00:00"/>
    <s v="Social"/>
    <n v="3500"/>
    <n v="58.033027170218823"/>
    <n v="5803.302717021882"/>
    <n v="0.87388321990924234"/>
    <n v="260"/>
    <n v="6500"/>
    <n v="1700"/>
    <n v="100"/>
    <n v="1855"/>
    <n v="1.6580864905776805E-2"/>
    <n v="3.1284650765616616E-2"/>
    <n v="3.1284650765616617"/>
    <x v="20"/>
  </r>
  <r>
    <d v="2024-01-22T00:00:00"/>
    <s v="Organic"/>
    <n v="7400"/>
    <n v="92.469987990390479"/>
    <n v="9246.9987990390473"/>
    <n v="0.6223790007724449"/>
    <n v="285"/>
    <n v="25500"/>
    <n v="5100"/>
    <n v="100"/>
    <n v="4622"/>
    <n v="1.249594432302574E-2"/>
    <n v="2.0006488098310359E-2"/>
    <n v="2.000648809831036"/>
    <x v="21"/>
  </r>
  <r>
    <d v="2024-01-22T00:00:00"/>
    <s v="Paid Search"/>
    <n v="5100"/>
    <n v="88.884444190447141"/>
    <n v="8888.4444190447139"/>
    <n v="0.55237900077244484"/>
    <n v="315"/>
    <n v="13200"/>
    <n v="4100"/>
    <n v="100"/>
    <n v="3230"/>
    <n v="1.7428322390283753E-2"/>
    <n v="2.7518403774132241E-2"/>
    <n v="2.7518403774132243"/>
    <x v="21"/>
  </r>
  <r>
    <d v="2024-01-22T00:00:00"/>
    <s v="Direct"/>
    <n v="4100"/>
    <n v="82.47580015448905"/>
    <n v="8247.5800154489043"/>
    <n v="0.72237900077244488"/>
    <n v="255"/>
    <n v="8400"/>
    <n v="3100"/>
    <n v="100"/>
    <n v="2120"/>
    <n v="2.0116048818168062E-2"/>
    <n v="3.8903679318155214E-2"/>
    <n v="3.8903679318155215"/>
    <x v="21"/>
  </r>
  <r>
    <d v="2024-01-22T00:00:00"/>
    <s v="Referral"/>
    <n v="3100"/>
    <n v="54.74085229787876"/>
    <n v="5474.0852297878764"/>
    <n v="0.73740852297878812"/>
    <n v="275"/>
    <n v="5100"/>
    <n v="1550"/>
    <n v="100"/>
    <n v="1174"/>
    <n v="1.7658339450928633E-2"/>
    <n v="4.6627642502452098E-2"/>
    <n v="4.6627642502452096"/>
    <x v="21"/>
  </r>
  <r>
    <d v="2024-01-22T00:00:00"/>
    <s v="Social"/>
    <n v="3600"/>
    <n v="59.740852297878753"/>
    <n v="5974.0852297878755"/>
    <n v="0.89469987990390365"/>
    <n v="265"/>
    <n v="6600"/>
    <n v="1750"/>
    <n v="100"/>
    <n v="1920"/>
    <n v="1.659468119385521E-2"/>
    <n v="3.1115027238478518E-2"/>
    <n v="3.1115027238478516"/>
    <x v="21"/>
  </r>
  <r>
    <d v="2024-01-23T00:00:00"/>
    <s v="Organic"/>
    <n v="7500"/>
    <n v="94.551653989856618"/>
    <n v="9455.1653989856623"/>
    <n v="0.63528894525980295"/>
    <n v="290"/>
    <n v="26000"/>
    <n v="5200"/>
    <n v="100"/>
    <n v="4751"/>
    <n v="1.2606887198647549E-2"/>
    <n v="1.9901421593318588E-2"/>
    <n v="1.9901421593318587"/>
    <x v="22"/>
  </r>
  <r>
    <d v="2024-01-23T00:00:00"/>
    <s v="Paid Search"/>
    <n v="5200"/>
    <n v="91.044691089916427"/>
    <n v="9104.4691089916432"/>
    <n v="0.56528894525980289"/>
    <n v="320"/>
    <n v="13400"/>
    <n v="4200"/>
    <n v="100"/>
    <n v="3315"/>
    <n v="1.7508594440368543E-2"/>
    <n v="2.7464461867244775E-2"/>
    <n v="2.7464461867244774"/>
    <x v="22"/>
  </r>
  <r>
    <d v="2024-01-23T00:00:00"/>
    <s v="Direct"/>
    <n v="4200"/>
    <n v="85.057789051960668"/>
    <n v="8505.7789051960663"/>
    <n v="0.73528894525980293"/>
    <n v="260"/>
    <n v="8500"/>
    <n v="3200"/>
    <n v="100"/>
    <n v="2185"/>
    <n v="2.0251854536181113E-2"/>
    <n v="3.8928049909364153E-2"/>
    <n v="3.8928049909364151"/>
    <x v="22"/>
  </r>
  <r>
    <d v="2024-01-23T00:00:00"/>
    <s v="Referral"/>
    <n v="3200"/>
    <n v="56.44867742553869"/>
    <n v="5644.867742553869"/>
    <n v="0.75448677425538746"/>
    <n v="280"/>
    <n v="5200"/>
    <n v="1600"/>
    <n v="100"/>
    <n v="1217"/>
    <n v="1.7640211695480842E-2"/>
    <n v="4.6383465427722835E-2"/>
    <n v="4.6383465427722834"/>
    <x v="22"/>
  </r>
  <r>
    <d v="2024-01-23T00:00:00"/>
    <s v="Social"/>
    <n v="3700"/>
    <n v="61.448677425538683"/>
    <n v="6144.8677425538681"/>
    <n v="0.91551653989856496"/>
    <n v="270"/>
    <n v="6700"/>
    <n v="1800"/>
    <n v="100"/>
    <n v="1985"/>
    <n v="1.6607750655550996E-2"/>
    <n v="3.0956512556946439E-2"/>
    <n v="3.0956512556946438"/>
    <x v="22"/>
  </r>
  <r>
    <d v="2024-01-24T00:00:00"/>
    <s v="Organic"/>
    <n v="7600"/>
    <n v="96.633319989322757"/>
    <n v="9663.3319989322754"/>
    <n v="0.648198889747161"/>
    <n v="295"/>
    <n v="26500"/>
    <n v="5300"/>
    <n v="100"/>
    <n v="4880"/>
    <n v="1.2714910524910888E-2"/>
    <n v="1.9801909833877616E-2"/>
    <n v="1.9801909833877616"/>
    <x v="23"/>
  </r>
  <r>
    <d v="2024-01-24T00:00:00"/>
    <s v="Paid Search"/>
    <n v="5300"/>
    <n v="93.204937989385712"/>
    <n v="9320.4937989385708"/>
    <n v="0.57819888974716094"/>
    <n v="325"/>
    <n v="13600"/>
    <n v="4300"/>
    <n v="100"/>
    <n v="3400"/>
    <n v="1.758583735648787E-2"/>
    <n v="2.741321705570168E-2"/>
    <n v="2.7413217055701677"/>
    <x v="23"/>
  </r>
  <r>
    <d v="2024-01-24T00:00:00"/>
    <s v="Direct"/>
    <n v="4300"/>
    <n v="87.639777949432286"/>
    <n v="8763.9777949432282"/>
    <n v="0.74819888974716098"/>
    <n v="265"/>
    <n v="8600"/>
    <n v="3300"/>
    <n v="100"/>
    <n v="2250"/>
    <n v="2.0381343709170299E-2"/>
    <n v="3.8951012421969904E-2"/>
    <n v="3.8951012421969904"/>
    <x v="23"/>
  </r>
  <r>
    <d v="2024-01-24T00:00:00"/>
    <s v="Referral"/>
    <n v="3300"/>
    <n v="58.156502553198621"/>
    <n v="5815.6502553198625"/>
    <n v="0.7715650255319868"/>
    <n v="285"/>
    <n v="5300"/>
    <n v="1650"/>
    <n v="100"/>
    <n v="1260"/>
    <n v="1.762318259187837E-2"/>
    <n v="4.6155954407300491E-2"/>
    <n v="4.6155954407300488"/>
    <x v="23"/>
  </r>
  <r>
    <d v="2024-01-24T00:00:00"/>
    <s v="Social"/>
    <n v="3800"/>
    <n v="63.156502553198614"/>
    <n v="6315.6502553198616"/>
    <n v="0.93633319989322628"/>
    <n v="275"/>
    <n v="6800"/>
    <n v="1850"/>
    <n v="100"/>
    <n v="2050"/>
    <n v="1.6620132250841739E-2"/>
    <n v="3.0808050025950544E-2"/>
    <n v="3.0808050025950542"/>
    <x v="23"/>
  </r>
  <r>
    <d v="2024-01-25T00:00:00"/>
    <s v="Organic"/>
    <n v="7700"/>
    <n v="98.714985988788897"/>
    <n v="9871.4985988788903"/>
    <n v="0.66110883423451905"/>
    <n v="300"/>
    <n v="27000"/>
    <n v="5400"/>
    <n v="100"/>
    <n v="5009"/>
    <n v="1.2820128050492064E-2"/>
    <n v="1.9707523655178458E-2"/>
    <n v="1.9707523655178458"/>
    <x v="24"/>
  </r>
  <r>
    <d v="2024-01-25T00:00:00"/>
    <s v="Paid Search"/>
    <n v="5400"/>
    <n v="95.365184888854998"/>
    <n v="9536.5184888855001"/>
    <n v="0.59110883423451899"/>
    <n v="330"/>
    <n v="13800"/>
    <n v="4400"/>
    <n v="100"/>
    <n v="3485"/>
    <n v="1.7660219423862037E-2"/>
    <n v="2.7364471991063129E-2"/>
    <n v="2.7364471991063128"/>
    <x v="24"/>
  </r>
  <r>
    <d v="2024-01-25T00:00:00"/>
    <s v="Direct"/>
    <n v="4400"/>
    <n v="90.221766846903904"/>
    <n v="9022.1766846903902"/>
    <n v="0.76110883423451903"/>
    <n v="270"/>
    <n v="8700"/>
    <n v="3400"/>
    <n v="100"/>
    <n v="2315"/>
    <n v="2.0504947010659979E-2"/>
    <n v="3.8972685463025444E-2"/>
    <n v="3.8972685463025445"/>
    <x v="24"/>
  </r>
  <r>
    <d v="2024-01-25T00:00:00"/>
    <s v="Referral"/>
    <n v="3400"/>
    <n v="59.864327680858551"/>
    <n v="5986.4327680858551"/>
    <n v="0.78864327680858615"/>
    <n v="290"/>
    <n v="5400"/>
    <n v="1700"/>
    <n v="100"/>
    <n v="1303"/>
    <n v="1.7607155200252515E-2"/>
    <n v="4.5943459463437107E-2"/>
    <n v="4.5943459463437106"/>
    <x v="24"/>
  </r>
  <r>
    <d v="2024-01-25T00:00:00"/>
    <s v="Social"/>
    <n v="3900"/>
    <n v="64.864327680858551"/>
    <n v="6486.4327680858551"/>
    <n v="0.95714985988788759"/>
    <n v="280"/>
    <n v="6900"/>
    <n v="1900"/>
    <n v="100"/>
    <n v="2115"/>
    <n v="1.6631878892527832E-2"/>
    <n v="3.0668712851469764E-2"/>
    <n v="3.0668712851469762"/>
    <x v="24"/>
  </r>
  <r>
    <d v="2024-01-26T00:00:00"/>
    <s v="Organic"/>
    <n v="7800"/>
    <n v="100.79665198825504"/>
    <n v="10079.665198825503"/>
    <n v="0.6740187787218771"/>
    <n v="305"/>
    <n v="27500"/>
    <n v="5500"/>
    <n v="100"/>
    <n v="5138"/>
    <n v="1.2922647690801928E-2"/>
    <n v="1.9617876992653764E-2"/>
    <n v="1.9617876992653764"/>
    <x v="25"/>
  </r>
  <r>
    <d v="2024-01-26T00:00:00"/>
    <s v="Paid Search"/>
    <n v="5500"/>
    <n v="97.525431788324283"/>
    <n v="9752.5431788324277"/>
    <n v="0.60401877872187704"/>
    <n v="335"/>
    <n v="14000"/>
    <n v="4500"/>
    <n v="100"/>
    <n v="3570"/>
    <n v="1.7731896688786233E-2"/>
    <n v="2.7318048119978792E-2"/>
    <n v="2.7318048119978791"/>
    <x v="25"/>
  </r>
  <r>
    <d v="2024-01-26T00:00:00"/>
    <s v="Direct"/>
    <n v="4500"/>
    <n v="92.803755744375522"/>
    <n v="9280.3755744375521"/>
    <n v="0.77401877872187708"/>
    <n v="275"/>
    <n v="8800"/>
    <n v="3500"/>
    <n v="100"/>
    <n v="2380"/>
    <n v="2.0623056832083448E-2"/>
    <n v="3.899317468251072E-2"/>
    <n v="3.8993174682510721"/>
    <x v="25"/>
  </r>
  <r>
    <d v="2024-01-26T00:00:00"/>
    <s v="Referral"/>
    <n v="3500"/>
    <n v="61.572152808518481"/>
    <n v="6157.2152808518485"/>
    <n v="0.80572152808518549"/>
    <n v="295"/>
    <n v="5500"/>
    <n v="1750"/>
    <n v="100"/>
    <n v="1346"/>
    <n v="1.7592043659576707E-2"/>
    <n v="4.574454146249516E-2"/>
    <n v="4.5744541462495159"/>
    <x v="25"/>
  </r>
  <r>
    <d v="2024-01-26T00:00:00"/>
    <s v="Social"/>
    <n v="4000"/>
    <n v="66.572152808518481"/>
    <n v="6657.2152808518485"/>
    <n v="0.9779665198825489"/>
    <n v="285"/>
    <n v="7000"/>
    <n v="1950"/>
    <n v="100"/>
    <n v="2180"/>
    <n v="1.6643038202129621E-2"/>
    <n v="3.0537684774549764E-2"/>
    <n v="3.0537684774549763"/>
    <x v="25"/>
  </r>
  <r>
    <d v="2024-01-27T00:00:00"/>
    <s v="Organic"/>
    <n v="7900"/>
    <n v="102.87831798772118"/>
    <n v="10287.831798772117"/>
    <n v="0.68692872320923515"/>
    <n v="310"/>
    <n v="28000"/>
    <n v="5600"/>
    <n v="100"/>
    <n v="5267"/>
    <n v="1.3022571897179895E-2"/>
    <n v="1.953262160389618E-2"/>
    <n v="1.9532621603896179"/>
    <x v="26"/>
  </r>
  <r>
    <d v="2024-01-27T00:00:00"/>
    <s v="Paid Search"/>
    <n v="5600"/>
    <n v="99.685678687793569"/>
    <n v="9968.567868779357"/>
    <n v="0.61692872320923509"/>
    <n v="340"/>
    <n v="14200"/>
    <n v="4600"/>
    <n v="100"/>
    <n v="3655"/>
    <n v="1.7801014051391707E-2"/>
    <n v="2.7273783498712331E-2"/>
    <n v="2.7273783498712332"/>
    <x v="26"/>
  </r>
  <r>
    <d v="2024-01-27T00:00:00"/>
    <s v="Direct"/>
    <n v="4600"/>
    <n v="95.38574464184714"/>
    <n v="9538.5744641847141"/>
    <n v="0.78692872320923513"/>
    <n v="280"/>
    <n v="8900"/>
    <n v="3600"/>
    <n v="100"/>
    <n v="2445"/>
    <n v="2.0736031443879813E-2"/>
    <n v="3.9012574495643E-2"/>
    <n v="3.9012574495643002"/>
    <x v="26"/>
  </r>
  <r>
    <d v="2024-01-27T00:00:00"/>
    <s v="Referral"/>
    <n v="3600"/>
    <n v="63.279977936178412"/>
    <n v="6327.9977936178411"/>
    <n v="0.82279977936178483"/>
    <n v="300"/>
    <n v="5600"/>
    <n v="1800"/>
    <n v="100"/>
    <n v="1389"/>
    <n v="1.7577771648938447E-2"/>
    <n v="4.5557939478890148E-2"/>
    <n v="4.5557939478890148"/>
    <x v="26"/>
  </r>
  <r>
    <d v="2024-01-27T00:00:00"/>
    <s v="Social"/>
    <n v="4100"/>
    <n v="68.279977936178412"/>
    <n v="6827.9977936178411"/>
    <n v="0.99878317987721021"/>
    <n v="290"/>
    <n v="7100"/>
    <n v="2000"/>
    <n v="100"/>
    <n v="2245"/>
    <n v="1.6653653155165465E-2"/>
    <n v="3.041424406956722E-2"/>
    <n v="3.0414244069567218"/>
    <x v="26"/>
  </r>
  <r>
    <d v="2024-01-28T00:00:00"/>
    <s v="Organic"/>
    <n v="8000"/>
    <n v="104.95998398718731"/>
    <n v="10495.998398718732"/>
    <n v="0.6998386676965932"/>
    <n v="315"/>
    <n v="28500"/>
    <n v="5700"/>
    <n v="100"/>
    <n v="5396"/>
    <n v="1.3119997998398414E-2"/>
    <n v="1.9451442547662585E-2"/>
    <n v="1.9451442547662585"/>
    <x v="27"/>
  </r>
  <r>
    <d v="2024-01-28T00:00:00"/>
    <s v="Paid Search"/>
    <n v="5700"/>
    <n v="101.84592558726285"/>
    <n v="10184.592558726286"/>
    <n v="0.62983866769659314"/>
    <n v="345"/>
    <n v="14400"/>
    <n v="4700"/>
    <n v="100"/>
    <n v="3740"/>
    <n v="1.7867706243379449E-2"/>
    <n v="2.7231530905685256E-2"/>
    <n v="2.7231530905685255"/>
    <x v="27"/>
  </r>
  <r>
    <d v="2024-01-28T00:00:00"/>
    <s v="Direct"/>
    <n v="4700"/>
    <n v="97.967733539318758"/>
    <n v="9796.773353931876"/>
    <n v="0.79983866769659318"/>
    <n v="285"/>
    <n v="9000"/>
    <n v="3700"/>
    <n v="100"/>
    <n v="2510"/>
    <n v="2.0844198625386969E-2"/>
    <n v="3.9030969537577197E-2"/>
    <n v="3.9030969537577196"/>
    <x v="27"/>
  </r>
  <r>
    <d v="2024-01-28T00:00:00"/>
    <s v="Referral"/>
    <n v="3700"/>
    <n v="64.987803063838342"/>
    <n v="6498.7803063838346"/>
    <n v="0.83987803063838418"/>
    <n v="305"/>
    <n v="5700"/>
    <n v="1850"/>
    <n v="100"/>
    <n v="1432"/>
    <n v="1.7564271098334687E-2"/>
    <n v="4.5382544038993257E-2"/>
    <n v="4.5382544038993258"/>
    <x v="27"/>
  </r>
  <r>
    <d v="2024-01-28T00:00:00"/>
    <s v="Social"/>
    <n v="4200"/>
    <n v="69.987803063838342"/>
    <n v="6998.7803063838346"/>
    <n v="1.0195998398718715"/>
    <n v="295"/>
    <n v="7200"/>
    <n v="2050"/>
    <n v="100"/>
    <n v="2310"/>
    <n v="1.6663762634247223E-2"/>
    <n v="3.0297750244085861E-2"/>
    <n v="3.0297750244085861"/>
    <x v="27"/>
  </r>
  <r>
    <d v="2024-01-29T00:00:00"/>
    <s v="Organic"/>
    <n v="8200"/>
    <n v="107.04164998665345"/>
    <n v="10704.164998665345"/>
    <n v="0.71274861218395125"/>
    <n v="320"/>
    <n v="29000"/>
    <n v="5800"/>
    <n v="100"/>
    <n v="5525"/>
    <n v="1.3053859754469934E-2"/>
    <n v="1.9374054296226871E-2"/>
    <n v="1.937405429622687"/>
    <x v="28"/>
  </r>
  <r>
    <d v="2024-01-29T00:00:00"/>
    <s v="Paid Search"/>
    <n v="5800"/>
    <n v="104.00617248673214"/>
    <n v="10400.617248673214"/>
    <n v="0.64274861218395118"/>
    <n v="350"/>
    <n v="14600"/>
    <n v="4800"/>
    <n v="100"/>
    <n v="3825"/>
    <n v="1.793209870460899E-2"/>
    <n v="2.7191156205681605E-2"/>
    <n v="2.7191156205681604"/>
    <x v="28"/>
  </r>
  <r>
    <d v="2024-01-29T00:00:00"/>
    <s v="Direct"/>
    <n v="4800"/>
    <n v="100.54972243679038"/>
    <n v="10054.972243679038"/>
    <n v="0.81274861218395122"/>
    <n v="290"/>
    <n v="9200"/>
    <n v="3800"/>
    <n v="100"/>
    <n v="2575"/>
    <n v="2.0947858840997993E-2"/>
    <n v="3.9048435897782667E-2"/>
    <n v="3.9048435897782667"/>
    <x v="28"/>
  </r>
  <r>
    <d v="2024-01-29T00:00:00"/>
    <s v="Referral"/>
    <n v="3800"/>
    <n v="66.695628191498272"/>
    <n v="6669.5628191498272"/>
    <n v="0.85695628191498352"/>
    <n v="310"/>
    <n v="5800"/>
    <n v="1900"/>
    <n v="100"/>
    <n v="1475"/>
    <n v="1.7551481103025863E-2"/>
    <n v="4.5217375045083573E-2"/>
    <n v="4.5217375045083577"/>
    <x v="28"/>
  </r>
  <r>
    <d v="2024-01-29T00:00:00"/>
    <s v="Social"/>
    <n v="4300"/>
    <n v="71.695628191498272"/>
    <n v="7169.5628191498272"/>
    <n v="1.0404164998665328"/>
    <n v="300"/>
    <n v="7300"/>
    <n v="2100"/>
    <n v="100"/>
    <n v="2375"/>
    <n v="1.6673401904999597E-2"/>
    <n v="3.0187632922736116E-2"/>
    <n v="3.0187632922736114"/>
    <x v="28"/>
  </r>
  <r>
    <d v="2024-01-30T00:00:00"/>
    <s v="Organic"/>
    <n v="8300"/>
    <n v="109.12331598611959"/>
    <n v="10912.33159861196"/>
    <n v="0.7256585566713093"/>
    <n v="325"/>
    <n v="29500"/>
    <n v="5900"/>
    <n v="100"/>
    <n v="5654"/>
    <n v="1.314738746820718E-2"/>
    <n v="1.930019737992918E-2"/>
    <n v="1.930019737992918"/>
    <x v="29"/>
  </r>
  <r>
    <d v="2024-01-30T00:00:00"/>
    <s v="Paid Search"/>
    <n v="5900"/>
    <n v="106.16641938620143"/>
    <n v="10616.641938620143"/>
    <n v="0.65565855667130923"/>
    <n v="355"/>
    <n v="14800"/>
    <n v="4900"/>
    <n v="100"/>
    <n v="3910"/>
    <n v="1.7994308370542614E-2"/>
    <n v="2.7152536927417245E-2"/>
    <n v="2.7152536927417246"/>
    <x v="29"/>
  </r>
  <r>
    <d v="2024-01-30T00:00:00"/>
    <s v="Direct"/>
    <n v="4900"/>
    <n v="103.13171133426199"/>
    <n v="10313.1711334262"/>
    <n v="0.82565855667130927"/>
    <n v="295"/>
    <n v="9300"/>
    <n v="3900"/>
    <n v="100"/>
    <n v="2640"/>
    <n v="2.1047288027400406E-2"/>
    <n v="3.9065042172068937E-2"/>
    <n v="3.9065042172068938"/>
    <x v="29"/>
  </r>
  <r>
    <d v="2024-01-30T00:00:00"/>
    <s v="Referral"/>
    <n v="3900"/>
    <n v="68.403453319158203"/>
    <n v="6840.3453319158207"/>
    <n v="0.87403453319158286"/>
    <n v="315"/>
    <n v="5900"/>
    <n v="1950"/>
    <n v="100"/>
    <n v="1518"/>
    <n v="1.7539347004912359E-2"/>
    <n v="4.5061563451355868E-2"/>
    <n v="4.5061563451355866"/>
    <x v="29"/>
  </r>
  <r>
    <d v="2024-01-30T00:00:00"/>
    <s v="Social"/>
    <n v="4400"/>
    <n v="73.403453319158203"/>
    <n v="7340.3453319158207"/>
    <n v="1.0612331598611942"/>
    <n v="305"/>
    <n v="7400"/>
    <n v="2150"/>
    <n v="100"/>
    <n v="2440"/>
    <n v="1.6682603027081411E-2"/>
    <n v="3.0083382507851721E-2"/>
    <n v="3.0083382507851719"/>
    <x v="29"/>
  </r>
  <r>
    <d v="2024-01-31T00:00:00"/>
    <s v="Organic"/>
    <n v="8400"/>
    <n v="111.20498198558573"/>
    <n v="11120.498198558573"/>
    <n v="0.73856850115866735"/>
    <n v="330"/>
    <n v="30000"/>
    <n v="6000"/>
    <n v="100"/>
    <n v="5783"/>
    <n v="1.3238688331617348E-2"/>
    <n v="1.9229635480820635E-2"/>
    <n v="1.9229635480820635"/>
    <x v="30"/>
  </r>
  <r>
    <d v="2024-01-31T00:00:00"/>
    <s v="Paid Search"/>
    <n v="6000"/>
    <n v="108.32666628567071"/>
    <n v="10832.666628567071"/>
    <n v="0.66856850115866728"/>
    <n v="360"/>
    <n v="15000"/>
    <n v="5000"/>
    <n v="100"/>
    <n v="3995"/>
    <n v="1.8054444380945119E-2"/>
    <n v="2.7115561022696046E-2"/>
    <n v="2.7115561022696046"/>
    <x v="30"/>
  </r>
  <r>
    <d v="2024-01-31T00:00:00"/>
    <s v="Direct"/>
    <n v="5000"/>
    <n v="105.71370023173361"/>
    <n v="10571.370023173362"/>
    <n v="0.83856850115866732"/>
    <n v="300"/>
    <n v="9400"/>
    <n v="4000"/>
    <n v="100"/>
    <n v="2705"/>
    <n v="2.1142740046346722E-2"/>
    <n v="3.9080850362932941E-2"/>
    <n v="3.908085036293294"/>
    <x v="30"/>
  </r>
  <r>
    <d v="2024-01-31T00:00:00"/>
    <s v="Referral"/>
    <n v="4000"/>
    <n v="70.111278446818133"/>
    <n v="7011.1278446818133"/>
    <n v="0.89111278446818221"/>
    <n v="320"/>
    <n v="6000"/>
    <n v="2000"/>
    <n v="100"/>
    <n v="1561"/>
    <n v="1.7527819611704534E-2"/>
    <n v="4.4914335968493362E-2"/>
    <n v="4.491433596849336"/>
    <x v="30"/>
  </r>
  <r>
    <d v="2024-01-31T00:00:00"/>
    <s v="Social"/>
    <n v="4500"/>
    <n v="75.111278446818133"/>
    <n v="7511.1278446818133"/>
    <n v="1.0820498198558555"/>
    <n v="310"/>
    <n v="7500"/>
    <n v="2200"/>
    <n v="100"/>
    <n v="2505"/>
    <n v="1.6691395210404029E-2"/>
    <n v="2.9984542294138977E-2"/>
    <n v="2.9984542294138978"/>
    <x v="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E18A7F-D30A-4354-AAAE-AF37623ACF25}" name="PivotTable1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78:N179" firstHeaderRow="1" firstDataRow="1" firstDataCol="0"/>
  <pivotFields count="15">
    <pivotField numFmtId="14" showAll="0"/>
    <pivotField showAll="0"/>
    <pivotField showAll="0"/>
    <pivotField showAll="0"/>
    <pivotField dataField="1" showAll="0"/>
    <pivotField numFmtId="9" showAll="0"/>
    <pivotField showAll="0"/>
    <pivotField showAll="0"/>
    <pivotField showAll="0"/>
    <pivotField numFmtId="164" showAll="0"/>
    <pivotField showAll="0"/>
    <pivotField numFmtId="10" showAll="0"/>
    <pivotField numFmtId="2" showAll="0"/>
    <pivotField numFmtId="2" showAll="0"/>
    <pivotField numFmtId="17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Items count="1">
    <i/>
  </rowItems>
  <colItems count="1">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42D63-8F20-45EE-B4EE-2C9359311AE7}" name="PivotTable10"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78:L195" firstHeaderRow="1" firstDataRow="1" firstDataCol="0"/>
  <pivotFields count="14">
    <pivotField showAll="0"/>
    <pivotField showAll="0"/>
    <pivotField showAll="0"/>
    <pivotField showAll="0"/>
    <pivotField showAll="0"/>
    <pivotField numFmtId="9" showAll="0"/>
    <pivotField showAll="0"/>
    <pivotField showAll="0"/>
    <pivotField showAll="0"/>
    <pivotField showAll="0"/>
    <pivotField showAll="0"/>
    <pivotField numFmtId="10" showAll="0"/>
    <pivotField numFmtId="2" showAll="0"/>
    <pivotField numFmtId="2"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349B58-02C4-47C1-8BC8-DB75337107F3}" name="PivotTable7"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77:H209" firstHeaderRow="1" firstDataRow="1" firstDataCol="1"/>
  <pivotFields count="15">
    <pivotField numFmtId="14" showAll="0"/>
    <pivotField showAll="0"/>
    <pivotField showAll="0"/>
    <pivotField showAll="0"/>
    <pivotField dataField="1" showAll="0"/>
    <pivotField numFmtId="9" showAll="0"/>
    <pivotField showAll="0"/>
    <pivotField showAll="0"/>
    <pivotField showAll="0"/>
    <pivotField numFmtId="164" showAll="0"/>
    <pivotField showAll="0"/>
    <pivotField numFmtId="10" showAll="0"/>
    <pivotField numFmtId="2" showAll="0"/>
    <pivotField numFmtId="2" showAll="0"/>
    <pivotField axis="axisRow" numFmtId="17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s>
  <rowFields count="1">
    <field x="1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FACAE5-02AF-42C6-99EB-3695BB75AAD0}"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77:E194" firstHeaderRow="1" firstDataRow="1" firstDataCol="0"/>
  <pivotFields count="14">
    <pivotField showAll="0"/>
    <pivotField showAll="0"/>
    <pivotField showAll="0"/>
    <pivotField showAll="0"/>
    <pivotField showAll="0"/>
    <pivotField numFmtId="9" showAll="0"/>
    <pivotField showAll="0"/>
    <pivotField showAll="0"/>
    <pivotField showAll="0"/>
    <pivotField showAll="0"/>
    <pivotField showAll="0"/>
    <pivotField numFmtId="10" showAll="0"/>
    <pivotField numFmtId="2" showAll="0"/>
    <pivotField numFmtId="2"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113C36-22DA-46EE-AAFF-8C0BC2EBBA0C}"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5:K117" firstHeaderRow="0" firstDataRow="1"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2"/>
        <item x="0"/>
        <item x="1"/>
        <item x="3"/>
        <item x="4"/>
        <item t="default"/>
      </items>
    </pivotField>
    <pivotField dataField="1" showAll="0"/>
    <pivotField dataField="1" showAll="0"/>
    <pivotField dataField="1" showAll="0"/>
    <pivotField dataField="1" numFmtId="9" showAll="0"/>
    <pivotField dataField="1" showAll="0"/>
    <pivotField dataField="1" showAll="0"/>
    <pivotField dataField="1" showAll="0"/>
    <pivotField dataField="1" numFmtId="164" showAll="0">
      <items count="2">
        <item x="0"/>
        <item t="default"/>
      </items>
    </pivotField>
    <pivotField dataField="1"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9">
    <i>
      <x/>
    </i>
    <i i="1">
      <x v="1"/>
    </i>
    <i i="2">
      <x v="2"/>
    </i>
    <i i="3">
      <x v="3"/>
    </i>
    <i i="4">
      <x v="4"/>
    </i>
    <i i="5">
      <x v="5"/>
    </i>
    <i i="6">
      <x v="6"/>
    </i>
    <i i="7">
      <x v="7"/>
    </i>
    <i i="8">
      <x v="8"/>
    </i>
  </colItems>
  <dataFields count="9">
    <dataField name="Sum of Returning Users" fld="10" baseField="0" baseItem="0"/>
    <dataField name="Sum of New Users" fld="8" baseField="0" baseItem="0"/>
    <dataField name="Sum of Sessions" fld="2" baseField="0" baseItem="0"/>
    <dataField name="Average of Avg. Order Value" fld="9" subtotal="average" baseField="0" baseItem="0"/>
    <dataField name="Sum of Pageviews" fld="7" baseField="0" baseItem="0"/>
    <dataField name="Average of Session Duration (seconds)" fld="6" subtotal="average" baseField="0" baseItem="0"/>
    <dataField name="Average of Bounce Rate" fld="5" subtotal="average" baseField="0" baseItem="0"/>
    <dataField name="Sum of Revenue" fld="4" baseField="0" baseItem="0"/>
    <dataField name="Sum of Transactions" fld="3" baseField="0" baseItem="0"/>
  </dataFields>
  <formats count="3">
    <format dxfId="80">
      <pivotArea field="0" grandRow="1" outline="0" collapsedLevelsAreSubtotals="1" axis="axisRow" fieldPosition="0">
        <references count="1">
          <reference field="4294967294" count="1" selected="0">
            <x v="6"/>
          </reference>
        </references>
      </pivotArea>
    </format>
    <format dxfId="79">
      <pivotArea field="0" grandRow="1" outline="0" collapsedLevelsAreSubtotals="1" axis="axisRow" fieldPosition="0">
        <references count="1">
          <reference field="4294967294" count="1" selected="0">
            <x v="5"/>
          </reference>
        </references>
      </pivotArea>
    </format>
    <format dxfId="78">
      <pivotArea field="0" grandRow="1" outline="0" collapsedLevelsAreSubtotals="1" axis="axisRow" fieldPosition="0">
        <references count="1">
          <reference field="4294967294" count="1" selected="0">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293F33-278D-4E61-B06B-DCAC48153B0F}"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L134:M166" firstHeaderRow="1" firstDataRow="1"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2"/>
        <item x="0"/>
        <item x="1"/>
        <item x="3"/>
        <item x="4"/>
        <item t="default"/>
      </items>
    </pivotField>
    <pivotField showAll="0"/>
    <pivotField showAll="0"/>
    <pivotField dataField="1" showAll="0"/>
    <pivotField numFmtId="9" showAll="0"/>
    <pivotField showAll="0"/>
    <pivotField showAll="0"/>
    <pivotField showAll="0"/>
    <pivotField numFmtId="164" showAll="0"/>
    <pivotField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Revenue" fld="4" baseField="0" baseItem="0"/>
  </dataFields>
  <chartFormats count="2">
    <chartFormat chart="18"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51D48F-FEFA-454F-8030-A2790312EE9A}"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8:B174" firstHeaderRow="1" firstDataRow="1" firstDataCol="1"/>
  <pivotFields count="14">
    <pivotField numFmtId="14"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showAll="0"/>
    <pivotField showAll="0"/>
    <pivotField showAll="0"/>
    <pivotField numFmtId="164" showAll="0"/>
    <pivotField showAll="0"/>
    <pivotField numFmtId="10" showAll="0"/>
    <pivotField numFmtId="2" showAll="0"/>
    <pivotField dataField="1" numFmtId="2" showAll="0"/>
  </pivotFields>
  <rowFields count="1">
    <field x="1"/>
  </rowFields>
  <rowItems count="6">
    <i>
      <x v="3"/>
    </i>
    <i>
      <x/>
    </i>
    <i>
      <x v="4"/>
    </i>
    <i>
      <x v="2"/>
    </i>
    <i>
      <x v="1"/>
    </i>
    <i t="grand">
      <x/>
    </i>
  </rowItems>
  <colItems count="1">
    <i/>
  </colItems>
  <dataFields count="1">
    <dataField name="Average of CLV" fld="13" subtotal="average" baseField="1" baseItem="0" numFmtId="2"/>
  </dataFields>
  <formats count="1">
    <format dxfId="8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1BFEAE-0BEE-45C9-B573-5335B0DBE30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F3:G9" firstHeaderRow="1" firstDataRow="1" firstDataCol="1"/>
  <pivotFields count="12">
    <pivotField numFmtId="14"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showAll="0"/>
    <pivotField showAll="0"/>
    <pivotField showAll="0"/>
    <pivotField numFmtId="164" showAll="0"/>
    <pivotField showAll="0"/>
    <pivotField dataField="1" numFmtId="10" showAll="0"/>
  </pivotFields>
  <rowFields count="1">
    <field x="1"/>
  </rowFields>
  <rowItems count="6">
    <i>
      <x/>
    </i>
    <i>
      <x v="3"/>
    </i>
    <i>
      <x v="2"/>
    </i>
    <i>
      <x v="4"/>
    </i>
    <i>
      <x v="1"/>
    </i>
    <i t="grand">
      <x/>
    </i>
  </rowItems>
  <colItems count="1">
    <i/>
  </colItems>
  <dataFields count="1">
    <dataField name="Average of Conversion Rate" fld="11" subtotal="average" baseField="1" baseItem="0" numFmtId="10"/>
  </dataFields>
  <formats count="1">
    <format dxfId="82">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F051FF-277B-4C5A-B32E-8E56BA012640}"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4">
  <location ref="AA135:AC141" firstHeaderRow="0" firstDataRow="1" firstDataCol="1"/>
  <pivotFields count="14">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Row" showAll="0">
      <items count="6">
        <item x="2"/>
        <item x="0"/>
        <item x="1"/>
        <item x="3"/>
        <item x="4"/>
        <item t="default"/>
      </items>
    </pivotField>
    <pivotField showAll="0"/>
    <pivotField showAll="0"/>
    <pivotField dataField="1" showAll="0"/>
    <pivotField numFmtId="9" showAll="0"/>
    <pivotField showAll="0"/>
    <pivotField dataField="1" showAll="0"/>
    <pivotField showAll="0"/>
    <pivotField numFmtId="164" showAll="0"/>
    <pivotField showAll="0"/>
    <pivotField numFmtId="10" showAll="0"/>
    <pivotField numFmtId="2" showAll="0"/>
    <pivotField numFmtId="2" showAll="0"/>
  </pivotFields>
  <rowFields count="1">
    <field x="1"/>
  </rowFields>
  <rowItems count="6">
    <i>
      <x/>
    </i>
    <i>
      <x v="1"/>
    </i>
    <i>
      <x v="2"/>
    </i>
    <i>
      <x v="3"/>
    </i>
    <i>
      <x v="4"/>
    </i>
    <i t="grand">
      <x/>
    </i>
  </rowItems>
  <colFields count="1">
    <field x="-2"/>
  </colFields>
  <colItems count="2">
    <i>
      <x/>
    </i>
    <i i="1">
      <x v="1"/>
    </i>
  </colItems>
  <dataFields count="2">
    <dataField name="Sum of Revenue" fld="4" baseField="0" baseItem="0"/>
    <dataField name="Sum of Pageviews" fld="7" baseField="0" baseItem="0"/>
  </dataFields>
  <formats count="1">
    <format dxfId="83">
      <pivotArea outline="0" collapsedLevelsAreSubtotals="1" fieldPosition="0"/>
    </format>
  </formats>
  <chartFormats count="4">
    <chartFormat chart="50" format="0" series="1">
      <pivotArea type="data" outline="0" fieldPosition="0">
        <references count="1">
          <reference field="4294967294" count="1" selected="0">
            <x v="0"/>
          </reference>
        </references>
      </pivotArea>
    </chartFormat>
    <chartFormat chart="50" format="1" series="1">
      <pivotArea type="data" outline="0" fieldPosition="0">
        <references count="1">
          <reference field="4294967294" count="1" selected="0">
            <x v="1"/>
          </reference>
        </references>
      </pivotArea>
    </chartFormat>
    <chartFormat chart="53" format="4"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FE2424-9C40-43F4-8908-05565E0933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11">
    <pivotField numFmtId="14" showAll="0"/>
    <pivotField axis="axisRow" showAll="0" sortType="descending">
      <items count="6">
        <item x="2"/>
        <item x="0"/>
        <item x="1"/>
        <item x="3"/>
        <item x="4"/>
        <item t="default"/>
      </items>
      <autoSortScope>
        <pivotArea dataOnly="0" outline="0" fieldPosition="0">
          <references count="1">
            <reference field="4294967294" count="1" selected="0">
              <x v="1"/>
            </reference>
          </references>
        </pivotArea>
      </autoSortScope>
    </pivotField>
    <pivotField dataField="1" showAll="0"/>
    <pivotField showAll="0"/>
    <pivotField dataField="1" showAll="0"/>
    <pivotField numFmtId="9" showAll="0"/>
    <pivotField showAll="0"/>
    <pivotField showAll="0"/>
    <pivotField showAll="0"/>
    <pivotField numFmtId="164" showAll="0"/>
    <pivotField showAll="0"/>
  </pivotFields>
  <rowFields count="1">
    <field x="1"/>
  </rowFields>
  <rowItems count="6">
    <i>
      <x v="1"/>
    </i>
    <i>
      <x v="2"/>
    </i>
    <i>
      <x/>
    </i>
    <i>
      <x v="4"/>
    </i>
    <i>
      <x v="3"/>
    </i>
    <i t="grand">
      <x/>
    </i>
  </rowItems>
  <colFields count="1">
    <field x="-2"/>
  </colFields>
  <colItems count="2">
    <i>
      <x/>
    </i>
    <i i="1">
      <x v="1"/>
    </i>
  </colItems>
  <dataFields count="2">
    <dataField name="Sum of Sessions" fld="2" baseField="0" baseItem="0"/>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BB9DCED-7FF5-4D34-BF7C-CC04CBA85A2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I3:AJ9" firstHeaderRow="1" firstDataRow="1" firstDataCol="1"/>
  <pivotFields count="14">
    <pivotField numFmtId="14" showAll="0"/>
    <pivotField axis="axisRow" showAll="0">
      <items count="6">
        <item x="2"/>
        <item x="0"/>
        <item x="1"/>
        <item x="3"/>
        <item x="4"/>
        <item t="default"/>
      </items>
    </pivotField>
    <pivotField showAll="0"/>
    <pivotField showAll="0"/>
    <pivotField showAll="0"/>
    <pivotField numFmtId="9" showAll="0"/>
    <pivotField showAll="0"/>
    <pivotField showAll="0"/>
    <pivotField showAll="0"/>
    <pivotField numFmtId="164" showAll="0"/>
    <pivotField showAll="0"/>
    <pivotField numFmtId="10" showAll="0"/>
    <pivotField numFmtId="2" showAll="0"/>
    <pivotField dataField="1" numFmtId="2" showAll="0"/>
  </pivotFields>
  <rowFields count="1">
    <field x="1"/>
  </rowFields>
  <rowItems count="6">
    <i>
      <x/>
    </i>
    <i>
      <x v="1"/>
    </i>
    <i>
      <x v="2"/>
    </i>
    <i>
      <x v="3"/>
    </i>
    <i>
      <x v="4"/>
    </i>
    <i t="grand">
      <x/>
    </i>
  </rowItems>
  <colItems count="1">
    <i/>
  </colItems>
  <dataFields count="1">
    <dataField name="Average of CLV" fld="13"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272DAB-2A1C-4A33-9EEA-BBD60E693920}"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H131:J137" firstHeaderRow="0" firstDataRow="1" firstDataCol="1"/>
  <pivotFields count="14">
    <pivotField numFmtId="14" showAll="0"/>
    <pivotField axis="axisRow" showAll="0">
      <items count="6">
        <item x="2"/>
        <item x="0"/>
        <item x="1"/>
        <item x="3"/>
        <item x="4"/>
        <item t="default"/>
      </items>
    </pivotField>
    <pivotField showAll="0"/>
    <pivotField showAll="0"/>
    <pivotField showAll="0"/>
    <pivotField numFmtId="9" showAll="0"/>
    <pivotField showAll="0"/>
    <pivotField showAll="0"/>
    <pivotField dataField="1" showAll="0"/>
    <pivotField numFmtId="164" showAll="0"/>
    <pivotField dataField="1" showAll="0"/>
    <pivotField numFmtId="10" showAll="0"/>
    <pivotField numFmtId="2" showAll="0"/>
    <pivotField numFmtId="2" showAll="0"/>
  </pivotFields>
  <rowFields count="1">
    <field x="1"/>
  </rowFields>
  <rowItems count="6">
    <i>
      <x/>
    </i>
    <i>
      <x v="1"/>
    </i>
    <i>
      <x v="2"/>
    </i>
    <i>
      <x v="3"/>
    </i>
    <i>
      <x v="4"/>
    </i>
    <i t="grand">
      <x/>
    </i>
  </rowItems>
  <colFields count="1">
    <field x="-2"/>
  </colFields>
  <colItems count="2">
    <i>
      <x/>
    </i>
    <i i="1">
      <x v="1"/>
    </i>
  </colItems>
  <dataFields count="2">
    <dataField name="Total Returning Users" fld="10" baseField="1" baseItem="0"/>
    <dataField name="Total New Users" fld="8" baseField="1" baseItem="0"/>
  </dataFields>
  <chartFormats count="14">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 chart="22" format="6">
      <pivotArea type="data" outline="0" fieldPosition="0">
        <references count="2">
          <reference field="4294967294" count="1" selected="0">
            <x v="1"/>
          </reference>
          <reference field="1" count="1" selected="0">
            <x v="4"/>
          </reference>
        </references>
      </pivotArea>
    </chartFormat>
    <chartFormat chart="22" format="7">
      <pivotArea type="data" outline="0" fieldPosition="0">
        <references count="2">
          <reference field="4294967294" count="1" selected="0">
            <x v="1"/>
          </reference>
          <reference field="1" count="1" selected="0">
            <x v="3"/>
          </reference>
        </references>
      </pivotArea>
    </chartFormat>
    <chartFormat chart="22" format="8">
      <pivotArea type="data" outline="0" fieldPosition="0">
        <references count="2">
          <reference field="4294967294" count="1" selected="0">
            <x v="1"/>
          </reference>
          <reference field="1" count="1" selected="0">
            <x v="2"/>
          </reference>
        </references>
      </pivotArea>
    </chartFormat>
    <chartFormat chart="22" format="9">
      <pivotArea type="data" outline="0" fieldPosition="0">
        <references count="2">
          <reference field="4294967294" count="1" selected="0">
            <x v="1"/>
          </reference>
          <reference field="1" count="1" selected="0">
            <x v="1"/>
          </reference>
        </references>
      </pivotArea>
    </chartFormat>
    <chartFormat chart="22" format="10">
      <pivotArea type="data" outline="0" fieldPosition="0">
        <references count="2">
          <reference field="4294967294" count="1" selected="0">
            <x v="1"/>
          </reference>
          <reference field="1" count="1" selected="0">
            <x v="0"/>
          </reference>
        </references>
      </pivotArea>
    </chartFormat>
    <chartFormat chart="22" format="11">
      <pivotArea type="data" outline="0" fieldPosition="0">
        <references count="2">
          <reference field="4294967294" count="1" selected="0">
            <x v="0"/>
          </reference>
          <reference field="1" count="1" selected="0">
            <x v="1"/>
          </reference>
        </references>
      </pivotArea>
    </chartFormat>
    <chartFormat chart="22" format="12">
      <pivotArea type="data" outline="0" fieldPosition="0">
        <references count="2">
          <reference field="4294967294" count="1" selected="0">
            <x v="0"/>
          </reference>
          <reference field="1" count="1" selected="0">
            <x v="0"/>
          </reference>
        </references>
      </pivotArea>
    </chartFormat>
    <chartFormat chart="22" format="13">
      <pivotArea type="data" outline="0" fieldPosition="0">
        <references count="2">
          <reference field="4294967294" count="1" selected="0">
            <x v="0"/>
          </reference>
          <reference field="1" count="1" selected="0">
            <x v="2"/>
          </reference>
        </references>
      </pivotArea>
    </chartFormat>
    <chartFormat chart="22" format="14">
      <pivotArea type="data" outline="0" fieldPosition="0">
        <references count="2">
          <reference field="4294967294" count="1" selected="0">
            <x v="0"/>
          </reference>
          <reference field="1" count="1" selected="0">
            <x v="3"/>
          </reference>
        </references>
      </pivotArea>
    </chartFormat>
    <chartFormat chart="22" format="1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6805F09-5E3C-463F-8AC7-597C24AE01A3}"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8">
  <location ref="X135:Y167" firstHeaderRow="1" firstDataRow="1"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2"/>
        <item x="0"/>
        <item x="1"/>
        <item x="3"/>
        <item x="4"/>
        <item t="default"/>
      </items>
    </pivotField>
    <pivotField showAll="0"/>
    <pivotField showAll="0"/>
    <pivotField showAll="0"/>
    <pivotField numFmtId="9" showAll="0"/>
    <pivotField dataField="1" showAll="0"/>
    <pivotField showAll="0"/>
    <pivotField showAll="0"/>
    <pivotField numFmtId="164" showAll="0"/>
    <pivotField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Session Duration (seconds)" fld="6" subtotal="average" baseField="0" baseItem="0"/>
  </dataFields>
  <formats count="1">
    <format dxfId="84">
      <pivotArea outline="0" collapsedLevelsAreSubtotals="1" fieldPosition="0"/>
    </format>
  </formats>
  <chartFormats count="2">
    <chartFormat chart="41" format="0" series="1">
      <pivotArea type="data" outline="0" fieldPosition="0">
        <references count="1">
          <reference field="4294967294" count="1" selected="0">
            <x v="0"/>
          </reference>
        </references>
      </pivotArea>
    </chartFormat>
    <chartFormat chart="4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A6E79F7-5B71-4994-8B56-08180FCAF202}"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3:R9" firstHeaderRow="0" firstDataRow="1" firstDataCol="1"/>
  <pivotFields count="12">
    <pivotField numFmtId="14" showAll="0"/>
    <pivotField axis="axisRow" showAll="0">
      <items count="6">
        <item x="2"/>
        <item x="0"/>
        <item x="1"/>
        <item x="3"/>
        <item x="4"/>
        <item t="default"/>
      </items>
    </pivotField>
    <pivotField showAll="0"/>
    <pivotField showAll="0"/>
    <pivotField dataField="1" showAll="0"/>
    <pivotField numFmtId="9" showAll="0"/>
    <pivotField showAll="0"/>
    <pivotField showAll="0"/>
    <pivotField showAll="0"/>
    <pivotField numFmtId="164" showAll="0"/>
    <pivotField dataField="1" showAll="0"/>
    <pivotField numFmtId="10" showAll="0"/>
  </pivotFields>
  <rowFields count="1">
    <field x="1"/>
  </rowFields>
  <rowItems count="6">
    <i>
      <x/>
    </i>
    <i>
      <x v="1"/>
    </i>
    <i>
      <x v="2"/>
    </i>
    <i>
      <x v="3"/>
    </i>
    <i>
      <x v="4"/>
    </i>
    <i t="grand">
      <x/>
    </i>
  </rowItems>
  <colFields count="1">
    <field x="-2"/>
  </colFields>
  <colItems count="2">
    <i>
      <x/>
    </i>
    <i i="1">
      <x v="1"/>
    </i>
  </colItems>
  <dataFields count="2">
    <dataField name="Sum of Returning Users" fld="10" baseField="0" baseItem="0"/>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AC2E92B-5B45-4EBD-A6A6-5E06679FA111}"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9" firstHeaderRow="0" firstDataRow="1" firstDataCol="1"/>
  <pivotFields count="12">
    <pivotField numFmtId="14" showAll="0"/>
    <pivotField axis="axisRow" showAll="0">
      <items count="6">
        <item x="2"/>
        <item x="0"/>
        <item x="1"/>
        <item x="3"/>
        <item x="4"/>
        <item t="default"/>
      </items>
    </pivotField>
    <pivotField showAll="0"/>
    <pivotField showAll="0"/>
    <pivotField showAll="0"/>
    <pivotField dataField="1" numFmtId="9" showAll="0"/>
    <pivotField dataField="1" showAll="0"/>
    <pivotField showAll="0"/>
    <pivotField showAll="0"/>
    <pivotField numFmtId="164" showAll="0"/>
    <pivotField showAll="0"/>
    <pivotField numFmtId="10" showAll="0"/>
  </pivotFields>
  <rowFields count="1">
    <field x="1"/>
  </rowFields>
  <rowItems count="6">
    <i>
      <x v="2"/>
    </i>
    <i>
      <x v="1"/>
    </i>
    <i>
      <x v="3"/>
    </i>
    <i>
      <x v="4"/>
    </i>
    <i>
      <x/>
    </i>
    <i t="grand">
      <x/>
    </i>
  </rowItems>
  <colFields count="1">
    <field x="-2"/>
  </colFields>
  <colItems count="2">
    <i>
      <x/>
    </i>
    <i i="1">
      <x v="1"/>
    </i>
  </colItems>
  <dataFields count="2">
    <dataField name="Average of Session Duration (seconds)" fld="6" subtotal="average" baseField="1" baseItem="0"/>
    <dataField name="Sum of Bounce Rat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D5A7FA4-0ACC-467F-A736-7582505E5CBD}"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D131:F163" firstHeaderRow="0" firstDataRow="1"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2"/>
        <item x="0"/>
        <item x="1"/>
        <item x="3"/>
        <item x="4"/>
        <item t="default"/>
      </items>
    </pivotField>
    <pivotField dataField="1" showAll="0"/>
    <pivotField showAll="0"/>
    <pivotField dataField="1" showAll="0"/>
    <pivotField numFmtId="9" showAll="0"/>
    <pivotField showAll="0"/>
    <pivotField showAll="0"/>
    <pivotField showAll="0"/>
    <pivotField numFmtId="164" showAll="0"/>
    <pivotField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Total Revenue" fld="4" baseField="0" baseItem="0"/>
    <dataField name="Total Sessions" fld="2" baseField="0" baseItem="0"/>
  </dataFields>
  <chartFormats count="4">
    <chartFormat chart="21"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1"/>
          </reference>
        </references>
      </pivotArea>
    </chartFormat>
    <chartFormat chart="24" format="5" series="1">
      <pivotArea type="data" outline="0" fieldPosition="0">
        <references count="1">
          <reference field="4294967294" count="1" selected="0">
            <x v="0"/>
          </reference>
        </references>
      </pivotArea>
    </chartFormat>
    <chartFormat chart="24"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EBF3E7F-09E9-4160-B833-9DFEE66C4C7B}"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U3:AG37" firstHeaderRow="1" firstDataRow="3"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6">
        <item x="2"/>
        <item x="0"/>
        <item x="1"/>
        <item x="3"/>
        <item x="4"/>
        <item t="default"/>
      </items>
    </pivotField>
    <pivotField showAll="0"/>
    <pivotField showAll="0"/>
    <pivotField dataField="1" showAll="0"/>
    <pivotField numFmtId="9" showAll="0"/>
    <pivotField showAll="0"/>
    <pivotField showAll="0"/>
    <pivotField showAll="0"/>
    <pivotField numFmtId="164" showAll="0"/>
    <pivotField dataField="1"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2">
    <field x="1"/>
    <field x="-2"/>
  </colFields>
  <colItems count="12">
    <i>
      <x/>
      <x/>
    </i>
    <i r="1" i="1">
      <x v="1"/>
    </i>
    <i>
      <x v="1"/>
      <x/>
    </i>
    <i r="1" i="1">
      <x v="1"/>
    </i>
    <i>
      <x v="2"/>
      <x/>
    </i>
    <i r="1" i="1">
      <x v="1"/>
    </i>
    <i>
      <x v="3"/>
      <x/>
    </i>
    <i r="1" i="1">
      <x v="1"/>
    </i>
    <i>
      <x v="4"/>
      <x/>
    </i>
    <i r="1" i="1">
      <x v="1"/>
    </i>
    <i t="grand">
      <x/>
    </i>
    <i t="grand" i="1">
      <x/>
    </i>
  </colItems>
  <dataFields count="2">
    <dataField name="Sum of Revenue" fld="4" baseField="0" baseItem="0"/>
    <dataField name="Sum of Returning Users"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3FB2022-C6FC-4EDE-89DB-F98F9A1E0452}" name="PivotTable1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32:B164" firstHeaderRow="1" firstDataRow="1" firstDataCol="1" rowPageCount="1" colPageCount="1"/>
  <pivotFields count="14">
    <pivotField axis="axisRow" showAll="0" defaultSubtotal="0">
      <items count="32">
        <item h="1" x="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Page" showAll="0">
      <items count="7">
        <item x="2"/>
        <item x="0"/>
        <item x="1"/>
        <item x="3"/>
        <item x="4"/>
        <item x="5"/>
        <item t="default"/>
      </items>
    </pivotField>
    <pivotField dataField="1" showAll="0"/>
    <pivotField showAll="0"/>
    <pivotField showAll="0"/>
    <pivotField numFmtId="9" showAll="0"/>
    <pivotField showAll="0"/>
    <pivotField showAll="0"/>
    <pivotField showAll="0"/>
    <pivotField showAll="0"/>
    <pivotField showAll="0"/>
    <pivotField numFmtId="10" showAll="0"/>
    <pivotField numFmtId="2" showAll="0"/>
    <pivotField numFmtId="2" showAll="0"/>
  </pivotFields>
  <rowFields count="1">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ageFields count="1">
    <pageField fld="1" hier="-1"/>
  </pageFields>
  <dataFields count="1">
    <dataField name="Sum of Session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DDD2ED4-2F45-4D09-946C-7B9513606F77}"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U135:V167" firstHeaderRow="1" firstDataRow="1" firstDataCol="1"/>
  <pivotFields count="14">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6">
        <item x="2"/>
        <item x="0"/>
        <item x="1"/>
        <item x="3"/>
        <item x="4"/>
        <item t="default"/>
      </items>
    </pivotField>
    <pivotField showAll="0"/>
    <pivotField showAll="0"/>
    <pivotField showAll="0"/>
    <pivotField dataField="1" numFmtId="9" showAll="0"/>
    <pivotField showAll="0"/>
    <pivotField showAll="0"/>
    <pivotField showAll="0"/>
    <pivotField numFmtId="164" showAll="0"/>
    <pivotField showAll="0"/>
    <pivotField numFmtId="10" showAll="0"/>
    <pivotField numFmtId="2" showAll="0"/>
    <pivotField numFmtId="2"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Bounce Rate" fld="5" subtotal="average" baseField="0" baseItem="0" numFmtId="9"/>
  </dataFields>
  <formats count="1">
    <format dxfId="85">
      <pivotArea outline="0" collapsedLevelsAreSubtotals="1" fieldPosition="0"/>
    </format>
  </formats>
  <chartFormats count="2">
    <chartFormat chart="34" format="2"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0B35A3-3076-432A-9695-FE018B9BD2B8}"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21:B127" firstHeaderRow="1" firstDataRow="1" firstDataCol="1"/>
  <pivotFields count="14">
    <pivotField numFmtId="14" showAll="0"/>
    <pivotField axis="axisRow" showAll="0">
      <items count="6">
        <item x="2"/>
        <item x="0"/>
        <item x="1"/>
        <item x="3"/>
        <item x="4"/>
        <item t="default"/>
      </items>
    </pivotField>
    <pivotField dataField="1" showAll="0"/>
    <pivotField showAll="0"/>
    <pivotField showAll="0"/>
    <pivotField numFmtId="9" showAll="0"/>
    <pivotField showAll="0"/>
    <pivotField showAll="0"/>
    <pivotField showAll="0"/>
    <pivotField numFmtId="164" showAll="0"/>
    <pivotField showAll="0"/>
    <pivotField numFmtId="10" showAll="0"/>
    <pivotField numFmtId="2" showAll="0"/>
    <pivotField numFmtId="2" showAll="0"/>
  </pivotFields>
  <rowFields count="1">
    <field x="1"/>
  </rowFields>
  <rowItems count="6">
    <i>
      <x/>
    </i>
    <i>
      <x v="1"/>
    </i>
    <i>
      <x v="2"/>
    </i>
    <i>
      <x v="3"/>
    </i>
    <i>
      <x v="4"/>
    </i>
    <i t="grand">
      <x/>
    </i>
  </rowItems>
  <colItems count="1">
    <i/>
  </colItems>
  <dataFields count="1">
    <dataField name="Sum of Sessions" fld="2" showDataAs="percentOfTotal" baseField="1" baseItem="0" numFmtId="10"/>
  </dataFields>
  <chartFormats count="24">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1" count="1" selected="0">
            <x v="0"/>
          </reference>
        </references>
      </pivotArea>
    </chartFormat>
    <chartFormat chart="8" format="3">
      <pivotArea type="data" outline="0" fieldPosition="0">
        <references count="2">
          <reference field="4294967294" count="1" selected="0">
            <x v="0"/>
          </reference>
          <reference field="1" count="1" selected="0">
            <x v="1"/>
          </reference>
        </references>
      </pivotArea>
    </chartFormat>
    <chartFormat chart="8" format="4">
      <pivotArea type="data" outline="0" fieldPosition="0">
        <references count="2">
          <reference field="4294967294" count="1" selected="0">
            <x v="0"/>
          </reference>
          <reference field="1" count="1" selected="0">
            <x v="2"/>
          </reference>
        </references>
      </pivotArea>
    </chartFormat>
    <chartFormat chart="8" format="5">
      <pivotArea type="data" outline="0" fieldPosition="0">
        <references count="2">
          <reference field="4294967294" count="1" selected="0">
            <x v="0"/>
          </reference>
          <reference field="1" count="1" selected="0">
            <x v="3"/>
          </reference>
        </references>
      </pivotArea>
    </chartFormat>
    <chartFormat chart="8" format="6">
      <pivotArea type="data" outline="0" fieldPosition="0">
        <references count="2">
          <reference field="4294967294" count="1" selected="0">
            <x v="0"/>
          </reference>
          <reference field="1" count="1" selected="0">
            <x v="4"/>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1" count="1" selected="0">
            <x v="0"/>
          </reference>
        </references>
      </pivotArea>
    </chartFormat>
    <chartFormat chart="9" format="9">
      <pivotArea type="data" outline="0" fieldPosition="0">
        <references count="2">
          <reference field="4294967294" count="1" selected="0">
            <x v="0"/>
          </reference>
          <reference field="1" count="1" selected="0">
            <x v="1"/>
          </reference>
        </references>
      </pivotArea>
    </chartFormat>
    <chartFormat chart="9" format="10">
      <pivotArea type="data" outline="0" fieldPosition="0">
        <references count="2">
          <reference field="4294967294" count="1" selected="0">
            <x v="0"/>
          </reference>
          <reference field="1" count="1" selected="0">
            <x v="2"/>
          </reference>
        </references>
      </pivotArea>
    </chartFormat>
    <chartFormat chart="9" format="11">
      <pivotArea type="data" outline="0" fieldPosition="0">
        <references count="2">
          <reference field="4294967294" count="1" selected="0">
            <x v="0"/>
          </reference>
          <reference field="1" count="1" selected="0">
            <x v="3"/>
          </reference>
        </references>
      </pivotArea>
    </chartFormat>
    <chartFormat chart="9" format="12">
      <pivotArea type="data" outline="0" fieldPosition="0">
        <references count="2">
          <reference field="4294967294" count="1" selected="0">
            <x v="0"/>
          </reference>
          <reference field="1" count="1" selected="0">
            <x v="4"/>
          </reference>
        </references>
      </pivotArea>
    </chartFormat>
    <chartFormat chart="15" format="7" series="1">
      <pivotArea type="data" outline="0" fieldPosition="0">
        <references count="1">
          <reference field="4294967294" count="1" selected="0">
            <x v="0"/>
          </reference>
        </references>
      </pivotArea>
    </chartFormat>
    <chartFormat chart="15" format="8">
      <pivotArea type="data" outline="0" fieldPosition="0">
        <references count="2">
          <reference field="4294967294" count="1" selected="0">
            <x v="0"/>
          </reference>
          <reference field="1" count="1" selected="0">
            <x v="0"/>
          </reference>
        </references>
      </pivotArea>
    </chartFormat>
    <chartFormat chart="15" format="9">
      <pivotArea type="data" outline="0" fieldPosition="0">
        <references count="2">
          <reference field="4294967294" count="1" selected="0">
            <x v="0"/>
          </reference>
          <reference field="1" count="1" selected="0">
            <x v="1"/>
          </reference>
        </references>
      </pivotArea>
    </chartFormat>
    <chartFormat chart="15" format="10">
      <pivotArea type="data" outline="0" fieldPosition="0">
        <references count="2">
          <reference field="4294967294" count="1" selected="0">
            <x v="0"/>
          </reference>
          <reference field="1" count="1" selected="0">
            <x v="2"/>
          </reference>
        </references>
      </pivotArea>
    </chartFormat>
    <chartFormat chart="15" format="11">
      <pivotArea type="data" outline="0" fieldPosition="0">
        <references count="2">
          <reference field="4294967294" count="1" selected="0">
            <x v="0"/>
          </reference>
          <reference field="1" count="1" selected="0">
            <x v="3"/>
          </reference>
        </references>
      </pivotArea>
    </chartFormat>
    <chartFormat chart="15" format="12">
      <pivotArea type="data" outline="0" fieldPosition="0">
        <references count="2">
          <reference field="4294967294" count="1" selected="0">
            <x v="0"/>
          </reference>
          <reference field="1" count="1" selected="0">
            <x v="4"/>
          </reference>
        </references>
      </pivotArea>
    </chartFormat>
    <chartFormat chart="6" format="1">
      <pivotArea type="data" outline="0" fieldPosition="0">
        <references count="2">
          <reference field="4294967294" count="1" selected="0">
            <x v="0"/>
          </reference>
          <reference field="1" count="1" selected="0">
            <x v="0"/>
          </reference>
        </references>
      </pivotArea>
    </chartFormat>
    <chartFormat chart="6" format="2">
      <pivotArea type="data" outline="0" fieldPosition="0">
        <references count="2">
          <reference field="4294967294" count="1" selected="0">
            <x v="0"/>
          </reference>
          <reference field="1" count="1" selected="0">
            <x v="1"/>
          </reference>
        </references>
      </pivotArea>
    </chartFormat>
    <chartFormat chart="6" format="3">
      <pivotArea type="data" outline="0" fieldPosition="0">
        <references count="2">
          <reference field="4294967294" count="1" selected="0">
            <x v="0"/>
          </reference>
          <reference field="1" count="1" selected="0">
            <x v="2"/>
          </reference>
        </references>
      </pivotArea>
    </chartFormat>
    <chartFormat chart="6" format="4">
      <pivotArea type="data" outline="0" fieldPosition="0">
        <references count="2">
          <reference field="4294967294" count="1" selected="0">
            <x v="0"/>
          </reference>
          <reference field="1" count="1" selected="0">
            <x v="3"/>
          </reference>
        </references>
      </pivotArea>
    </chartFormat>
    <chartFormat chart="6"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49BA63C-6D3C-40F8-8E01-80E392345490}" name="PivotTable4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1">
  <location ref="A12:C44" firstHeaderRow="0" firstDataRow="1" firstDataCol="1" rowPageCount="1" colPageCount="1"/>
  <pivotFields count="11">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Page" multipleItemSelectionAllowed="1" showAll="0">
      <items count="6">
        <item x="2"/>
        <item x="0"/>
        <item x="1"/>
        <item x="3"/>
        <item x="4"/>
        <item t="default"/>
      </items>
    </pivotField>
    <pivotField dataField="1" showAll="0"/>
    <pivotField showAll="0"/>
    <pivotField dataField="1" showAll="0"/>
    <pivotField numFmtId="9" showAll="0"/>
    <pivotField showAll="0"/>
    <pivotField showAll="0"/>
    <pivotField showAll="0"/>
    <pivotField numFmtId="164" showAll="0"/>
    <pivotField showAll="0"/>
  </pivotFields>
  <rowFields count="1">
    <field x="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pageFields count="1">
    <pageField fld="1" hier="-1"/>
  </pageFields>
  <dataFields count="2">
    <dataField name="Sum of Sessions" fld="2" baseField="0" baseItem="0"/>
    <dataField name="Sum of Revenue" fld="4" baseField="0" baseItem="0"/>
  </dataFields>
  <chartFormats count="5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1"/>
          </reference>
          <reference field="1" count="1" selected="0">
            <x v="0"/>
          </reference>
        </references>
      </pivotArea>
    </chartFormat>
    <chartFormat chart="0" format="2" series="1">
      <pivotArea type="data" outline="0" fieldPosition="0">
        <references count="2">
          <reference field="4294967294" count="1" selected="0">
            <x v="0"/>
          </reference>
          <reference field="1" count="1" selected="0">
            <x v="1"/>
          </reference>
        </references>
      </pivotArea>
    </chartFormat>
    <chartFormat chart="0" format="3" series="1">
      <pivotArea type="data" outline="0" fieldPosition="0">
        <references count="2">
          <reference field="4294967294" count="1" selected="0">
            <x v="1"/>
          </reference>
          <reference field="1" count="1" selected="0">
            <x v="1"/>
          </reference>
        </references>
      </pivotArea>
    </chartFormat>
    <chartFormat chart="0" format="4" series="1">
      <pivotArea type="data" outline="0" fieldPosition="0">
        <references count="2">
          <reference field="4294967294" count="1" selected="0">
            <x v="0"/>
          </reference>
          <reference field="1" count="1" selected="0">
            <x v="2"/>
          </reference>
        </references>
      </pivotArea>
    </chartFormat>
    <chartFormat chart="0" format="5" series="1">
      <pivotArea type="data" outline="0" fieldPosition="0">
        <references count="2">
          <reference field="4294967294" count="1" selected="0">
            <x v="1"/>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3"/>
          </reference>
        </references>
      </pivotArea>
    </chartFormat>
    <chartFormat chart="0" format="7" series="1">
      <pivotArea type="data" outline="0" fieldPosition="0">
        <references count="2">
          <reference field="4294967294" count="1" selected="0">
            <x v="1"/>
          </reference>
          <reference field="1" count="1" selected="0">
            <x v="3"/>
          </reference>
        </references>
      </pivotArea>
    </chartFormat>
    <chartFormat chart="0" format="8" series="1">
      <pivotArea type="data" outline="0" fieldPosition="0">
        <references count="2">
          <reference field="4294967294" count="1" selected="0">
            <x v="0"/>
          </reference>
          <reference field="1" count="1" selected="0">
            <x v="4"/>
          </reference>
        </references>
      </pivotArea>
    </chartFormat>
    <chartFormat chart="0" format="9" series="1">
      <pivotArea type="data" outline="0" fieldPosition="0">
        <references count="2">
          <reference field="4294967294" count="1" selected="0">
            <x v="1"/>
          </reference>
          <reference field="1" count="1" selected="0">
            <x v="4"/>
          </reference>
        </references>
      </pivotArea>
    </chartFormat>
    <chartFormat chart="1" format="10" series="1">
      <pivotArea type="data" outline="0" fieldPosition="0">
        <references count="2">
          <reference field="4294967294" count="1" selected="0">
            <x v="0"/>
          </reference>
          <reference field="1" count="1" selected="0">
            <x v="0"/>
          </reference>
        </references>
      </pivotArea>
    </chartFormat>
    <chartFormat chart="1" format="11" series="1">
      <pivotArea type="data" outline="0" fieldPosition="0">
        <references count="2">
          <reference field="4294967294" count="1" selected="0">
            <x v="1"/>
          </reference>
          <reference field="1" count="1" selected="0">
            <x v="0"/>
          </reference>
        </references>
      </pivotArea>
    </chartFormat>
    <chartFormat chart="1" format="12" series="1">
      <pivotArea type="data" outline="0" fieldPosition="0">
        <references count="2">
          <reference field="4294967294" count="1" selected="0">
            <x v="0"/>
          </reference>
          <reference field="1" count="1" selected="0">
            <x v="1"/>
          </reference>
        </references>
      </pivotArea>
    </chartFormat>
    <chartFormat chart="1" format="13" series="1">
      <pivotArea type="data" outline="0" fieldPosition="0">
        <references count="2">
          <reference field="4294967294" count="1" selected="0">
            <x v="1"/>
          </reference>
          <reference field="1" count="1" selected="0">
            <x v="1"/>
          </reference>
        </references>
      </pivotArea>
    </chartFormat>
    <chartFormat chart="1" format="14" series="1">
      <pivotArea type="data" outline="0" fieldPosition="0">
        <references count="2">
          <reference field="4294967294" count="1" selected="0">
            <x v="0"/>
          </reference>
          <reference field="1" count="1" selected="0">
            <x v="2"/>
          </reference>
        </references>
      </pivotArea>
    </chartFormat>
    <chartFormat chart="1" format="15" series="1">
      <pivotArea type="data" outline="0" fieldPosition="0">
        <references count="2">
          <reference field="4294967294" count="1" selected="0">
            <x v="1"/>
          </reference>
          <reference field="1" count="1" selected="0">
            <x v="2"/>
          </reference>
        </references>
      </pivotArea>
    </chartFormat>
    <chartFormat chart="1" format="16" series="1">
      <pivotArea type="data" outline="0" fieldPosition="0">
        <references count="2">
          <reference field="4294967294" count="1" selected="0">
            <x v="0"/>
          </reference>
          <reference field="1" count="1" selected="0">
            <x v="3"/>
          </reference>
        </references>
      </pivotArea>
    </chartFormat>
    <chartFormat chart="1" format="17" series="1">
      <pivotArea type="data" outline="0" fieldPosition="0">
        <references count="2">
          <reference field="4294967294" count="1" selected="0">
            <x v="1"/>
          </reference>
          <reference field="1" count="1" selected="0">
            <x v="3"/>
          </reference>
        </references>
      </pivotArea>
    </chartFormat>
    <chartFormat chart="1" format="18" series="1">
      <pivotArea type="data" outline="0" fieldPosition="0">
        <references count="2">
          <reference field="4294967294" count="1" selected="0">
            <x v="0"/>
          </reference>
          <reference field="1" count="1" selected="0">
            <x v="4"/>
          </reference>
        </references>
      </pivotArea>
    </chartFormat>
    <chartFormat chart="1" format="19" series="1">
      <pivotArea type="data" outline="0" fieldPosition="0">
        <references count="2">
          <reference field="4294967294" count="1" selected="0">
            <x v="1"/>
          </reference>
          <reference field="1" count="1" selected="0">
            <x v="4"/>
          </reference>
        </references>
      </pivotArea>
    </chartFormat>
    <chartFormat chart="2" format="20" series="1">
      <pivotArea type="data" outline="0" fieldPosition="0">
        <references count="2">
          <reference field="4294967294" count="1" selected="0">
            <x v="0"/>
          </reference>
          <reference field="1" count="1" selected="0">
            <x v="0"/>
          </reference>
        </references>
      </pivotArea>
    </chartFormat>
    <chartFormat chart="2" format="21" series="1">
      <pivotArea type="data" outline="0" fieldPosition="0">
        <references count="2">
          <reference field="4294967294" count="1" selected="0">
            <x v="1"/>
          </reference>
          <reference field="1" count="1" selected="0">
            <x v="0"/>
          </reference>
        </references>
      </pivotArea>
    </chartFormat>
    <chartFormat chart="2" format="22" series="1">
      <pivotArea type="data" outline="0" fieldPosition="0">
        <references count="2">
          <reference field="4294967294" count="1" selected="0">
            <x v="0"/>
          </reference>
          <reference field="1" count="1" selected="0">
            <x v="1"/>
          </reference>
        </references>
      </pivotArea>
    </chartFormat>
    <chartFormat chart="2" format="23" series="1">
      <pivotArea type="data" outline="0" fieldPosition="0">
        <references count="2">
          <reference field="4294967294" count="1" selected="0">
            <x v="1"/>
          </reference>
          <reference field="1" count="1" selected="0">
            <x v="1"/>
          </reference>
        </references>
      </pivotArea>
    </chartFormat>
    <chartFormat chart="2" format="24" series="1">
      <pivotArea type="data" outline="0" fieldPosition="0">
        <references count="2">
          <reference field="4294967294" count="1" selected="0">
            <x v="0"/>
          </reference>
          <reference field="1" count="1" selected="0">
            <x v="2"/>
          </reference>
        </references>
      </pivotArea>
    </chartFormat>
    <chartFormat chart="2" format="25" series="1">
      <pivotArea type="data" outline="0" fieldPosition="0">
        <references count="2">
          <reference field="4294967294" count="1" selected="0">
            <x v="1"/>
          </reference>
          <reference field="1" count="1" selected="0">
            <x v="2"/>
          </reference>
        </references>
      </pivotArea>
    </chartFormat>
    <chartFormat chart="2" format="26" series="1">
      <pivotArea type="data" outline="0" fieldPosition="0">
        <references count="2">
          <reference field="4294967294" count="1" selected="0">
            <x v="0"/>
          </reference>
          <reference field="1" count="1" selected="0">
            <x v="3"/>
          </reference>
        </references>
      </pivotArea>
    </chartFormat>
    <chartFormat chart="2" format="27" series="1">
      <pivotArea type="data" outline="0" fieldPosition="0">
        <references count="2">
          <reference field="4294967294" count="1" selected="0">
            <x v="1"/>
          </reference>
          <reference field="1" count="1" selected="0">
            <x v="3"/>
          </reference>
        </references>
      </pivotArea>
    </chartFormat>
    <chartFormat chart="2" format="28" series="1">
      <pivotArea type="data" outline="0" fieldPosition="0">
        <references count="2">
          <reference field="4294967294" count="1" selected="0">
            <x v="0"/>
          </reference>
          <reference field="1" count="1" selected="0">
            <x v="4"/>
          </reference>
        </references>
      </pivotArea>
    </chartFormat>
    <chartFormat chart="2" format="29" series="1">
      <pivotArea type="data" outline="0" fieldPosition="0">
        <references count="2">
          <reference field="4294967294" count="1" selected="0">
            <x v="1"/>
          </reference>
          <reference field="1" count="1" selected="0">
            <x v="4"/>
          </reference>
        </references>
      </pivotArea>
    </chartFormat>
    <chartFormat chart="25" format="0" series="1">
      <pivotArea type="data" outline="0" fieldPosition="0">
        <references count="2">
          <reference field="4294967294" count="1" selected="0">
            <x v="0"/>
          </reference>
          <reference field="1" count="1" selected="0">
            <x v="0"/>
          </reference>
        </references>
      </pivotArea>
    </chartFormat>
    <chartFormat chart="25" format="1" series="1">
      <pivotArea type="data" outline="0" fieldPosition="0">
        <references count="2">
          <reference field="4294967294" count="1" selected="0">
            <x v="1"/>
          </reference>
          <reference field="1" count="1" selected="0">
            <x v="0"/>
          </reference>
        </references>
      </pivotArea>
    </chartFormat>
    <chartFormat chart="25" format="2" series="1">
      <pivotArea type="data" outline="0" fieldPosition="0">
        <references count="2">
          <reference field="4294967294" count="1" selected="0">
            <x v="0"/>
          </reference>
          <reference field="1" count="1" selected="0">
            <x v="1"/>
          </reference>
        </references>
      </pivotArea>
    </chartFormat>
    <chartFormat chart="25" format="3" series="1">
      <pivotArea type="data" outline="0" fieldPosition="0">
        <references count="2">
          <reference field="4294967294" count="1" selected="0">
            <x v="1"/>
          </reference>
          <reference field="1" count="1" selected="0">
            <x v="1"/>
          </reference>
        </references>
      </pivotArea>
    </chartFormat>
    <chartFormat chart="25" format="4" series="1">
      <pivotArea type="data" outline="0" fieldPosition="0">
        <references count="2">
          <reference field="4294967294" count="1" selected="0">
            <x v="0"/>
          </reference>
          <reference field="1" count="1" selected="0">
            <x v="2"/>
          </reference>
        </references>
      </pivotArea>
    </chartFormat>
    <chartFormat chart="25" format="5" series="1">
      <pivotArea type="data" outline="0" fieldPosition="0">
        <references count="2">
          <reference field="4294967294" count="1" selected="0">
            <x v="1"/>
          </reference>
          <reference field="1" count="1" selected="0">
            <x v="2"/>
          </reference>
        </references>
      </pivotArea>
    </chartFormat>
    <chartFormat chart="25" format="6" series="1">
      <pivotArea type="data" outline="0" fieldPosition="0">
        <references count="2">
          <reference field="4294967294" count="1" selected="0">
            <x v="0"/>
          </reference>
          <reference field="1" count="1" selected="0">
            <x v="3"/>
          </reference>
        </references>
      </pivotArea>
    </chartFormat>
    <chartFormat chart="25" format="7" series="1">
      <pivotArea type="data" outline="0" fieldPosition="0">
        <references count="2">
          <reference field="4294967294" count="1" selected="0">
            <x v="1"/>
          </reference>
          <reference field="1" count="1" selected="0">
            <x v="3"/>
          </reference>
        </references>
      </pivotArea>
    </chartFormat>
    <chartFormat chart="25" format="8" series="1">
      <pivotArea type="data" outline="0" fieldPosition="0">
        <references count="2">
          <reference field="4294967294" count="1" selected="0">
            <x v="0"/>
          </reference>
          <reference field="1" count="1" selected="0">
            <x v="4"/>
          </reference>
        </references>
      </pivotArea>
    </chartFormat>
    <chartFormat chart="25" format="9" series="1">
      <pivotArea type="data" outline="0" fieldPosition="0">
        <references count="2">
          <reference field="4294967294" count="1" selected="0">
            <x v="1"/>
          </reference>
          <reference field="1" count="1" selected="0">
            <x v="4"/>
          </reference>
        </references>
      </pivotArea>
    </chartFormat>
    <chartFormat chart="27" format="10" series="1">
      <pivotArea type="data" outline="0" fieldPosition="0">
        <references count="2">
          <reference field="4294967294" count="1" selected="0">
            <x v="0"/>
          </reference>
          <reference field="1" count="1" selected="0">
            <x v="0"/>
          </reference>
        </references>
      </pivotArea>
    </chartFormat>
    <chartFormat chart="27" format="11" series="1">
      <pivotArea type="data" outline="0" fieldPosition="0">
        <references count="2">
          <reference field="4294967294" count="1" selected="0">
            <x v="1"/>
          </reference>
          <reference field="1" count="1" selected="0">
            <x v="0"/>
          </reference>
        </references>
      </pivotArea>
    </chartFormat>
    <chartFormat chart="27" format="12" series="1">
      <pivotArea type="data" outline="0" fieldPosition="0">
        <references count="2">
          <reference field="4294967294" count="1" selected="0">
            <x v="0"/>
          </reference>
          <reference field="1" count="1" selected="0">
            <x v="1"/>
          </reference>
        </references>
      </pivotArea>
    </chartFormat>
    <chartFormat chart="27" format="13" series="1">
      <pivotArea type="data" outline="0" fieldPosition="0">
        <references count="2">
          <reference field="4294967294" count="1" selected="0">
            <x v="1"/>
          </reference>
          <reference field="1" count="1" selected="0">
            <x v="1"/>
          </reference>
        </references>
      </pivotArea>
    </chartFormat>
    <chartFormat chart="27" format="14" series="1">
      <pivotArea type="data" outline="0" fieldPosition="0">
        <references count="2">
          <reference field="4294967294" count="1" selected="0">
            <x v="0"/>
          </reference>
          <reference field="1" count="1" selected="0">
            <x v="2"/>
          </reference>
        </references>
      </pivotArea>
    </chartFormat>
    <chartFormat chart="27" format="15" series="1">
      <pivotArea type="data" outline="0" fieldPosition="0">
        <references count="2">
          <reference field="4294967294" count="1" selected="0">
            <x v="1"/>
          </reference>
          <reference field="1" count="1" selected="0">
            <x v="2"/>
          </reference>
        </references>
      </pivotArea>
    </chartFormat>
    <chartFormat chart="27" format="16" series="1">
      <pivotArea type="data" outline="0" fieldPosition="0">
        <references count="2">
          <reference field="4294967294" count="1" selected="0">
            <x v="0"/>
          </reference>
          <reference field="1" count="1" selected="0">
            <x v="3"/>
          </reference>
        </references>
      </pivotArea>
    </chartFormat>
    <chartFormat chart="27" format="17" series="1">
      <pivotArea type="data" outline="0" fieldPosition="0">
        <references count="2">
          <reference field="4294967294" count="1" selected="0">
            <x v="1"/>
          </reference>
          <reference field="1" count="1" selected="0">
            <x v="3"/>
          </reference>
        </references>
      </pivotArea>
    </chartFormat>
    <chartFormat chart="27" format="18" series="1">
      <pivotArea type="data" outline="0" fieldPosition="0">
        <references count="2">
          <reference field="4294967294" count="1" selected="0">
            <x v="0"/>
          </reference>
          <reference field="1" count="1" selected="0">
            <x v="4"/>
          </reference>
        </references>
      </pivotArea>
    </chartFormat>
    <chartFormat chart="27" format="19" series="1">
      <pivotArea type="data" outline="0" fieldPosition="0">
        <references count="2">
          <reference field="4294967294" count="1" selected="0">
            <x v="1"/>
          </reference>
          <reference field="1" count="1" selected="0">
            <x v="4"/>
          </reference>
        </references>
      </pivotArea>
    </chartFormat>
    <chartFormat chart="25" format="10" series="1">
      <pivotArea type="data" outline="0" fieldPosition="0">
        <references count="1">
          <reference field="4294967294" count="1" selected="0">
            <x v="0"/>
          </reference>
        </references>
      </pivotArea>
    </chartFormat>
    <chartFormat chart="25" format="1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9565582-4B4C-447F-BF39-B19CE3D4F6D8}" name="PivotTable1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O134:P140" firstHeaderRow="1" firstDataRow="1" firstDataCol="1"/>
  <pivotFields count="14">
    <pivotField numFmtId="14" showAll="0"/>
    <pivotField axis="axisRow" showAll="0">
      <items count="6">
        <item x="2"/>
        <item x="0"/>
        <item x="1"/>
        <item x="3"/>
        <item x="4"/>
        <item t="default"/>
      </items>
    </pivotField>
    <pivotField showAll="0"/>
    <pivotField showAll="0"/>
    <pivotField showAll="0"/>
    <pivotField dataField="1" numFmtId="9" showAll="0"/>
    <pivotField showAll="0"/>
    <pivotField showAll="0"/>
    <pivotField showAll="0"/>
    <pivotField numFmtId="164" showAll="0"/>
    <pivotField showAll="0"/>
    <pivotField numFmtId="10" showAll="0"/>
    <pivotField numFmtId="2" showAll="0"/>
    <pivotField numFmtId="2" showAll="0"/>
  </pivotFields>
  <rowFields count="1">
    <field x="1"/>
  </rowFields>
  <rowItems count="6">
    <i>
      <x/>
    </i>
    <i>
      <x v="1"/>
    </i>
    <i>
      <x v="2"/>
    </i>
    <i>
      <x v="3"/>
    </i>
    <i>
      <x v="4"/>
    </i>
    <i t="grand">
      <x/>
    </i>
  </rowItems>
  <colItems count="1">
    <i/>
  </colItems>
  <dataFields count="1">
    <dataField name="Average of Bounce Rate" fld="5" subtotal="average" baseField="1" baseItem="0" numFmtId="9"/>
  </dataFields>
  <formats count="6">
    <format dxfId="91">
      <pivotArea type="all" dataOnly="0" outline="0" fieldPosition="0"/>
    </format>
    <format dxfId="90">
      <pivotArea outline="0" collapsedLevelsAreSubtotals="1" fieldPosition="0"/>
    </format>
    <format dxfId="89">
      <pivotArea field="1" type="button" dataOnly="0" labelOnly="1" outline="0" axis="axisRow" fieldPosition="0"/>
    </format>
    <format dxfId="88">
      <pivotArea dataOnly="0" labelOnly="1" fieldPosition="0">
        <references count="1">
          <reference field="1" count="0"/>
        </references>
      </pivotArea>
    </format>
    <format dxfId="87">
      <pivotArea dataOnly="0" labelOnly="1" grandRow="1" outline="0" fieldPosition="0"/>
    </format>
    <format dxfId="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urce1" xr10:uid="{EFFBB5E1-1F60-4ADA-B035-CF1132FF0343}" sourceName="Source">
  <pivotTables>
    <pivotTable tabId="8" name="PivotTable8"/>
    <pivotTable tabId="8" name="PivotTable3"/>
    <pivotTable tabId="8" name="PivotTable9"/>
    <pivotTable tabId="8" name="PivotTable15"/>
    <pivotTable tabId="8" name="PivotTable16"/>
    <pivotTable tabId="8" name="PivotTable17"/>
    <pivotTable tabId="8" name="PivotTable18"/>
    <pivotTable tabId="8" name="PivotTable19"/>
    <pivotTable tabId="8" name="PivotTable20"/>
    <pivotTable tabId="8" name="PivotTable21"/>
  </pivotTables>
  <data>
    <tabular pivotCacheId="2064685866">
      <items count="5">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ource 1" xr10:uid="{67DCF46E-DC64-45AB-9780-EBE8621D58B8}" cache="Slicer_Source1" caption="Source" columnCount="3" style="SlicerStyleLight1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F40F3-2839-438C-B2A4-FBD0DFF01CC1}" name="Table1" displayName="Table1" ref="A1:P157" totalsRowShown="0" headerRowDxfId="77" headerRowBorderDxfId="76">
  <autoFilter ref="A1:P157" xr:uid="{C1FF40F3-2839-438C-B2A4-FBD0DFF01CC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E8A6BE42-B782-451E-9F0F-8D0B58204263}" name="Date" dataDxfId="75"/>
    <tableColumn id="2" xr3:uid="{FC8FC590-9F15-4E05-8AD7-3326EA075982}" name="Source" dataDxfId="74"/>
    <tableColumn id="3" xr3:uid="{34D50220-0ADB-403D-B8E8-03FED014D524}" name="Sessions" dataDxfId="73"/>
    <tableColumn id="4" xr3:uid="{23FF12D5-25C3-4602-A004-671A731502A7}" name="Transactions" dataDxfId="72"/>
    <tableColumn id="5" xr3:uid="{02E30C48-A818-4178-B101-49BEEF0CDE2C}" name="Revenue" dataDxfId="71">
      <calculatedColumnFormula>D2*J2</calculatedColumnFormula>
    </tableColumn>
    <tableColumn id="6" xr3:uid="{9432EDC9-1A11-4E67-BE2D-58C948FC57C4}" name="Bounce Rate" dataDxfId="70"/>
    <tableColumn id="7" xr3:uid="{5735A73D-2CFC-447F-9C67-0878591A29BE}" name="Session Duration (seconds)" dataDxfId="69"/>
    <tableColumn id="8" xr3:uid="{6A213505-1029-455B-9F7E-D048FD84C7E9}" name="Pageviews" dataDxfId="68"/>
    <tableColumn id="9" xr3:uid="{5DDDB199-61AF-4A1C-92EC-9C92454C9E79}" name="New Users" dataDxfId="67"/>
    <tableColumn id="10" xr3:uid="{DD27CB2C-329C-4FBC-9010-5DF9ED96CA91}" name="Avg. Order Value" dataDxfId="66"/>
    <tableColumn id="11" xr3:uid="{D9F7482C-CB17-4674-BCB7-E96BEDB15BAF}" name="Returning Users" dataDxfId="65"/>
    <tableColumn id="16" xr3:uid="{EE85A28F-A2C2-488D-AE7B-505C60A1EA37}" name="Day" dataDxfId="60">
      <calculatedColumnFormula>TEXT(Table1[[#This Row],[Date]],"DDDD")</calculatedColumnFormula>
    </tableColumn>
    <tableColumn id="12" xr3:uid="{F5188726-CA4C-4C64-9B3F-AB0DD09CA42E}" name="Conversion Rate" dataDxfId="64" dataCellStyle="Percent">
      <calculatedColumnFormula>Table1[[#This Row],[Transactions]]/Table1[[#This Row],[Sessions]]</calculatedColumnFormula>
    </tableColumn>
    <tableColumn id="13" xr3:uid="{A4256A26-2325-4012-AC13-DE436456BC72}" name="Purchase Frequency" dataDxfId="63">
      <calculatedColumnFormula>Table1[[#This Row],[Transactions]]/Table1[[#This Row],[Returning Users]]</calculatedColumnFormula>
    </tableColumn>
    <tableColumn id="14" xr3:uid="{FA9FDA62-E8CF-4BC4-AC61-47D9EB055A9E}" name="CLV" dataDxfId="62">
      <calculatedColumnFormula>Table1[[#This Row],[Avg. Order Value]]*Table1[[#This Row],[Purchase Frequency]]</calculatedColumnFormula>
    </tableColumn>
    <tableColumn id="15" xr3:uid="{B88756AF-D923-46EE-B23F-EE60C82357C6}" name="Day Name" dataDxfId="61"/>
  </tableColumns>
  <tableStyleInfo name="TableStyleMedium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drawing" Target="../drawings/drawing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rinterSettings" Target="../printerSettings/printerSettings1.bin"/><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5CA7D-DB86-44E4-AA82-5FDBF6A26084}">
  <dimension ref="A1:S157"/>
  <sheetViews>
    <sheetView tabSelected="1" topLeftCell="G1" workbookViewId="0">
      <selection activeCell="P2" sqref="P2"/>
    </sheetView>
  </sheetViews>
  <sheetFormatPr defaultRowHeight="14.5" x14ac:dyDescent="0.35"/>
  <cols>
    <col min="1" max="1" width="13.7265625" style="1" customWidth="1"/>
    <col min="2" max="2" width="15.08984375" customWidth="1"/>
    <col min="3" max="3" width="10.26953125" customWidth="1"/>
    <col min="4" max="4" width="15.54296875" customWidth="1"/>
    <col min="5" max="5" width="10.90625" bestFit="1" customWidth="1"/>
    <col min="6" max="6" width="12.26953125" customWidth="1"/>
    <col min="7" max="7" width="15.7265625" customWidth="1"/>
    <col min="8" max="8" width="13.81640625" customWidth="1"/>
    <col min="9" max="9" width="11.54296875" customWidth="1"/>
    <col min="10" max="10" width="16.36328125" customWidth="1"/>
    <col min="11" max="12" width="16.08984375" customWidth="1"/>
    <col min="13" max="13" width="14.81640625" customWidth="1"/>
    <col min="14" max="14" width="19.7265625" customWidth="1"/>
    <col min="15" max="15" width="16.90625" customWidth="1"/>
    <col min="16" max="16" width="18.453125" customWidth="1"/>
  </cols>
  <sheetData>
    <row r="1" spans="1:19" ht="33" customHeight="1" x14ac:dyDescent="0.35">
      <c r="A1" s="11" t="s">
        <v>0</v>
      </c>
      <c r="B1" s="12" t="s">
        <v>1</v>
      </c>
      <c r="C1" s="12" t="s">
        <v>2</v>
      </c>
      <c r="D1" s="12" t="s">
        <v>3</v>
      </c>
      <c r="E1" s="12" t="s">
        <v>4</v>
      </c>
      <c r="F1" s="12" t="s">
        <v>5</v>
      </c>
      <c r="G1" s="12" t="s">
        <v>6</v>
      </c>
      <c r="H1" s="12" t="s">
        <v>7</v>
      </c>
      <c r="I1" s="12" t="s">
        <v>8</v>
      </c>
      <c r="J1" s="12" t="s">
        <v>9</v>
      </c>
      <c r="K1" s="12" t="s">
        <v>10</v>
      </c>
      <c r="L1" s="90" t="s">
        <v>52</v>
      </c>
      <c r="M1" s="19" t="s">
        <v>21</v>
      </c>
      <c r="N1" s="19" t="s">
        <v>27</v>
      </c>
      <c r="O1" s="22" t="s">
        <v>28</v>
      </c>
      <c r="P1" s="90" t="s">
        <v>63</v>
      </c>
    </row>
    <row r="2" spans="1:19" x14ac:dyDescent="0.35">
      <c r="A2" s="27">
        <v>45292</v>
      </c>
      <c r="B2" s="28" t="s">
        <v>11</v>
      </c>
      <c r="C2" s="28">
        <v>5000</v>
      </c>
      <c r="D2" s="28">
        <v>50</v>
      </c>
      <c r="E2" s="29">
        <v>5000</v>
      </c>
      <c r="F2" s="30">
        <v>0.4</v>
      </c>
      <c r="G2" s="28">
        <v>180</v>
      </c>
      <c r="H2" s="28">
        <v>15000</v>
      </c>
      <c r="I2" s="28">
        <v>3000</v>
      </c>
      <c r="J2" s="29">
        <v>100</v>
      </c>
      <c r="K2" s="28">
        <v>2000</v>
      </c>
      <c r="L2" s="28" t="str">
        <f>TEXT(Table1[[#This Row],[Date]],"DDDD")</f>
        <v>Monday</v>
      </c>
      <c r="M2" s="31">
        <f>Table1[[#This Row],[Transactions]]/Table1[[#This Row],[Sessions]]</f>
        <v>0.01</v>
      </c>
      <c r="N2" s="32">
        <f>Table1[[#This Row],[Transactions]]/Table1[[#This Row],[Returning Users]]</f>
        <v>2.5000000000000001E-2</v>
      </c>
      <c r="O2" s="33">
        <f>Table1[[#This Row],[Avg. Order Value]]*Table1[[#This Row],[Purchase Frequency]]</f>
        <v>2.5</v>
      </c>
      <c r="P2" s="101" t="str">
        <f>TEXT(Table1[[#This Row],[Date]],"DDDD")</f>
        <v>Monday</v>
      </c>
    </row>
    <row r="3" spans="1:19" x14ac:dyDescent="0.35">
      <c r="A3" s="34">
        <v>45292</v>
      </c>
      <c r="B3" s="35" t="s">
        <v>12</v>
      </c>
      <c r="C3" s="35">
        <v>3000</v>
      </c>
      <c r="D3" s="35">
        <v>45</v>
      </c>
      <c r="E3" s="36">
        <v>4500</v>
      </c>
      <c r="F3" s="37">
        <v>0.35</v>
      </c>
      <c r="G3" s="35">
        <v>200</v>
      </c>
      <c r="H3" s="35">
        <v>9000</v>
      </c>
      <c r="I3" s="35">
        <v>2000</v>
      </c>
      <c r="J3" s="36">
        <v>100</v>
      </c>
      <c r="K3" s="35">
        <v>1500</v>
      </c>
      <c r="L3" s="35" t="str">
        <f>TEXT(Table1[[#This Row],[Date]],"DDDD")</f>
        <v>Monday</v>
      </c>
      <c r="M3" s="38">
        <f>Table1[[#This Row],[Transactions]]/Table1[[#This Row],[Sessions]]</f>
        <v>1.4999999999999999E-2</v>
      </c>
      <c r="N3" s="32">
        <f>Table1[[#This Row],[Transactions]]/Table1[[#This Row],[Returning Users]]</f>
        <v>0.03</v>
      </c>
      <c r="O3" s="33">
        <f>Table1[[#This Row],[Avg. Order Value]]*Table1[[#This Row],[Purchase Frequency]]</f>
        <v>3</v>
      </c>
      <c r="P3" s="101" t="str">
        <f>TEXT(Table1[[#This Row],[Date]],"DDDD")</f>
        <v>Monday</v>
      </c>
    </row>
    <row r="4" spans="1:19" x14ac:dyDescent="0.35">
      <c r="A4" s="34">
        <v>45292</v>
      </c>
      <c r="B4" s="35" t="s">
        <v>13</v>
      </c>
      <c r="C4" s="35">
        <v>2000</v>
      </c>
      <c r="D4" s="35">
        <v>30</v>
      </c>
      <c r="E4" s="36">
        <v>3000</v>
      </c>
      <c r="F4" s="37">
        <v>0.5</v>
      </c>
      <c r="G4" s="35">
        <v>150</v>
      </c>
      <c r="H4" s="35">
        <v>6000</v>
      </c>
      <c r="I4" s="35">
        <v>1000</v>
      </c>
      <c r="J4" s="36">
        <v>100</v>
      </c>
      <c r="K4" s="35">
        <v>800</v>
      </c>
      <c r="L4" s="35" t="str">
        <f>TEXT(Table1[[#This Row],[Date]],"DDDD")</f>
        <v>Monday</v>
      </c>
      <c r="M4" s="38">
        <f>Table1[[#This Row],[Transactions]]/Table1[[#This Row],[Sessions]]</f>
        <v>1.4999999999999999E-2</v>
      </c>
      <c r="N4" s="32">
        <f>Table1[[#This Row],[Transactions]]/Table1[[#This Row],[Returning Users]]</f>
        <v>3.7499999999999999E-2</v>
      </c>
      <c r="O4" s="33">
        <f>Table1[[#This Row],[Avg. Order Value]]*Table1[[#This Row],[Purchase Frequency]]</f>
        <v>3.75</v>
      </c>
      <c r="P4" s="101" t="str">
        <f>TEXT(Table1[[#This Row],[Date]],"DDDD")</f>
        <v>Monday</v>
      </c>
    </row>
    <row r="5" spans="1:19" x14ac:dyDescent="0.35">
      <c r="A5" s="34">
        <v>45292</v>
      </c>
      <c r="B5" s="35" t="s">
        <v>14</v>
      </c>
      <c r="C5" s="35">
        <v>1000</v>
      </c>
      <c r="D5" s="35">
        <v>20</v>
      </c>
      <c r="E5" s="36">
        <v>2000</v>
      </c>
      <c r="F5" s="37">
        <v>0.45</v>
      </c>
      <c r="G5" s="35">
        <v>170</v>
      </c>
      <c r="H5" s="35">
        <v>3000</v>
      </c>
      <c r="I5" s="35">
        <v>500</v>
      </c>
      <c r="J5" s="36">
        <v>100</v>
      </c>
      <c r="K5" s="35">
        <v>300</v>
      </c>
      <c r="L5" s="35" t="str">
        <f>TEXT(Table1[[#This Row],[Date]],"DDDD")</f>
        <v>Monday</v>
      </c>
      <c r="M5" s="38">
        <f>Table1[[#This Row],[Transactions]]/Table1[[#This Row],[Sessions]]</f>
        <v>0.02</v>
      </c>
      <c r="N5" s="32">
        <f>Table1[[#This Row],[Transactions]]/Table1[[#This Row],[Returning Users]]</f>
        <v>6.6666666666666666E-2</v>
      </c>
      <c r="O5" s="33">
        <f>Table1[[#This Row],[Avg. Order Value]]*Table1[[#This Row],[Purchase Frequency]]</f>
        <v>6.666666666666667</v>
      </c>
      <c r="P5" s="101" t="str">
        <f>TEXT(Table1[[#This Row],[Date]],"DDDD")</f>
        <v>Monday</v>
      </c>
    </row>
    <row r="6" spans="1:19" x14ac:dyDescent="0.35">
      <c r="A6" s="34">
        <v>45292</v>
      </c>
      <c r="B6" s="35" t="s">
        <v>15</v>
      </c>
      <c r="C6" s="35">
        <v>1500</v>
      </c>
      <c r="D6" s="35">
        <v>25</v>
      </c>
      <c r="E6" s="36">
        <v>2500</v>
      </c>
      <c r="F6" s="37">
        <v>0.55000000000000004</v>
      </c>
      <c r="G6" s="35">
        <v>160</v>
      </c>
      <c r="H6" s="35">
        <v>4500</v>
      </c>
      <c r="I6" s="35">
        <v>700</v>
      </c>
      <c r="J6" s="36">
        <v>100</v>
      </c>
      <c r="K6" s="35">
        <v>600</v>
      </c>
      <c r="L6" s="35" t="str">
        <f>TEXT(Table1[[#This Row],[Date]],"DDDD")</f>
        <v>Monday</v>
      </c>
      <c r="M6" s="38">
        <f>Table1[[#This Row],[Transactions]]/Table1[[#This Row],[Sessions]]</f>
        <v>1.6666666666666666E-2</v>
      </c>
      <c r="N6" s="32">
        <f>Table1[[#This Row],[Transactions]]/Table1[[#This Row],[Returning Users]]</f>
        <v>4.1666666666666664E-2</v>
      </c>
      <c r="O6" s="33">
        <f>Table1[[#This Row],[Avg. Order Value]]*Table1[[#This Row],[Purchase Frequency]]</f>
        <v>4.1666666666666661</v>
      </c>
      <c r="P6" s="101" t="str">
        <f>TEXT(Table1[[#This Row],[Date]],"DDDD")</f>
        <v>Monday</v>
      </c>
    </row>
    <row r="7" spans="1:19" x14ac:dyDescent="0.35">
      <c r="A7" s="34">
        <v>45293</v>
      </c>
      <c r="B7" s="35" t="s">
        <v>11</v>
      </c>
      <c r="C7" s="35">
        <v>5200</v>
      </c>
      <c r="D7" s="35">
        <v>52</v>
      </c>
      <c r="E7" s="36">
        <v>5200</v>
      </c>
      <c r="F7" s="37">
        <v>0.42</v>
      </c>
      <c r="G7" s="35">
        <v>185</v>
      </c>
      <c r="H7" s="35">
        <v>15500</v>
      </c>
      <c r="I7" s="35">
        <v>3100</v>
      </c>
      <c r="J7" s="36">
        <v>100</v>
      </c>
      <c r="K7" s="35">
        <v>2100</v>
      </c>
      <c r="L7" s="35" t="str">
        <f>TEXT(Table1[[#This Row],[Date]],"DDDD")</f>
        <v>Tuesday</v>
      </c>
      <c r="M7" s="38">
        <f>Table1[[#This Row],[Transactions]]/Table1[[#This Row],[Sessions]]</f>
        <v>0.01</v>
      </c>
      <c r="N7" s="32">
        <f>Table1[[#This Row],[Transactions]]/Table1[[#This Row],[Returning Users]]</f>
        <v>2.4761904761904763E-2</v>
      </c>
      <c r="O7" s="33">
        <f>Table1[[#This Row],[Avg. Order Value]]*Table1[[#This Row],[Purchase Frequency]]</f>
        <v>2.4761904761904763</v>
      </c>
      <c r="P7" s="101" t="str">
        <f>TEXT(Table1[[#This Row],[Date]],"DDDD")</f>
        <v>Tuesday</v>
      </c>
      <c r="Q7" s="3"/>
      <c r="R7" s="2"/>
      <c r="S7" s="2"/>
    </row>
    <row r="8" spans="1:19" x14ac:dyDescent="0.35">
      <c r="A8" s="34">
        <v>45293</v>
      </c>
      <c r="B8" s="35" t="s">
        <v>12</v>
      </c>
      <c r="C8" s="35">
        <v>3100</v>
      </c>
      <c r="D8" s="35">
        <v>48</v>
      </c>
      <c r="E8" s="36">
        <v>4800</v>
      </c>
      <c r="F8" s="37">
        <v>0.33</v>
      </c>
      <c r="G8" s="35">
        <v>210</v>
      </c>
      <c r="H8" s="35">
        <v>9200</v>
      </c>
      <c r="I8" s="35">
        <v>2100</v>
      </c>
      <c r="J8" s="36">
        <v>100</v>
      </c>
      <c r="K8" s="35">
        <v>1600</v>
      </c>
      <c r="L8" s="35" t="str">
        <f>TEXT(Table1[[#This Row],[Date]],"DDDD")</f>
        <v>Tuesday</v>
      </c>
      <c r="M8" s="38">
        <f>Table1[[#This Row],[Transactions]]/Table1[[#This Row],[Sessions]]</f>
        <v>1.5483870967741935E-2</v>
      </c>
      <c r="N8" s="32">
        <f>Table1[[#This Row],[Transactions]]/Table1[[#This Row],[Returning Users]]</f>
        <v>0.03</v>
      </c>
      <c r="O8" s="33">
        <f>Table1[[#This Row],[Avg. Order Value]]*Table1[[#This Row],[Purchase Frequency]]</f>
        <v>3</v>
      </c>
      <c r="P8" s="101" t="str">
        <f>TEXT(Table1[[#This Row],[Date]],"DDDD")</f>
        <v>Tuesday</v>
      </c>
      <c r="Q8" s="3"/>
      <c r="R8" s="2"/>
      <c r="S8" s="2"/>
    </row>
    <row r="9" spans="1:19" x14ac:dyDescent="0.35">
      <c r="A9" s="34">
        <v>45293</v>
      </c>
      <c r="B9" s="35" t="s">
        <v>13</v>
      </c>
      <c r="C9" s="35">
        <v>2100</v>
      </c>
      <c r="D9" s="35">
        <v>32</v>
      </c>
      <c r="E9" s="36">
        <v>3200</v>
      </c>
      <c r="F9" s="37">
        <v>0.52</v>
      </c>
      <c r="G9" s="35">
        <v>155</v>
      </c>
      <c r="H9" s="35">
        <v>6200</v>
      </c>
      <c r="I9" s="35">
        <v>1100</v>
      </c>
      <c r="J9" s="36">
        <v>100</v>
      </c>
      <c r="K9" s="35">
        <v>850</v>
      </c>
      <c r="L9" s="35" t="str">
        <f>TEXT(Table1[[#This Row],[Date]],"DDDD")</f>
        <v>Tuesday</v>
      </c>
      <c r="M9" s="38">
        <f>Table1[[#This Row],[Transactions]]/Table1[[#This Row],[Sessions]]</f>
        <v>1.5238095238095238E-2</v>
      </c>
      <c r="N9" s="32">
        <f>Table1[[#This Row],[Transactions]]/Table1[[#This Row],[Returning Users]]</f>
        <v>3.7647058823529408E-2</v>
      </c>
      <c r="O9" s="33">
        <f>Table1[[#This Row],[Avg. Order Value]]*Table1[[#This Row],[Purchase Frequency]]</f>
        <v>3.7647058823529407</v>
      </c>
      <c r="P9" s="101" t="str">
        <f>TEXT(Table1[[#This Row],[Date]],"DDDD")</f>
        <v>Tuesday</v>
      </c>
      <c r="Q9" s="3"/>
      <c r="R9" s="2"/>
      <c r="S9" s="2"/>
    </row>
    <row r="10" spans="1:19" x14ac:dyDescent="0.35">
      <c r="A10" s="34">
        <v>45293</v>
      </c>
      <c r="B10" s="35" t="s">
        <v>14</v>
      </c>
      <c r="C10" s="35">
        <v>1100</v>
      </c>
      <c r="D10" s="35">
        <v>22</v>
      </c>
      <c r="E10" s="36">
        <v>2200</v>
      </c>
      <c r="F10" s="37">
        <v>0.47</v>
      </c>
      <c r="G10" s="35">
        <v>175</v>
      </c>
      <c r="H10" s="35">
        <v>3100</v>
      </c>
      <c r="I10" s="35">
        <v>550</v>
      </c>
      <c r="J10" s="36">
        <v>100</v>
      </c>
      <c r="K10" s="35">
        <v>350</v>
      </c>
      <c r="L10" s="35" t="str">
        <f>TEXT(Table1[[#This Row],[Date]],"DDDD")</f>
        <v>Tuesday</v>
      </c>
      <c r="M10" s="38">
        <f>Table1[[#This Row],[Transactions]]/Table1[[#This Row],[Sessions]]</f>
        <v>0.02</v>
      </c>
      <c r="N10" s="32">
        <f>Table1[[#This Row],[Transactions]]/Table1[[#This Row],[Returning Users]]</f>
        <v>6.2857142857142861E-2</v>
      </c>
      <c r="O10" s="33">
        <f>Table1[[#This Row],[Avg. Order Value]]*Table1[[#This Row],[Purchase Frequency]]</f>
        <v>6.2857142857142865</v>
      </c>
      <c r="P10" s="101" t="str">
        <f>TEXT(Table1[[#This Row],[Date]],"DDDD")</f>
        <v>Tuesday</v>
      </c>
      <c r="Q10" s="3"/>
      <c r="R10" s="2"/>
      <c r="S10" s="2"/>
    </row>
    <row r="11" spans="1:19" x14ac:dyDescent="0.35">
      <c r="A11" s="34">
        <v>45293</v>
      </c>
      <c r="B11" s="35" t="s">
        <v>15</v>
      </c>
      <c r="C11" s="35">
        <v>1600</v>
      </c>
      <c r="D11" s="35">
        <v>28</v>
      </c>
      <c r="E11" s="36">
        <v>2800</v>
      </c>
      <c r="F11" s="37">
        <v>0.56999999999999995</v>
      </c>
      <c r="G11" s="35">
        <v>165</v>
      </c>
      <c r="H11" s="35">
        <v>4600</v>
      </c>
      <c r="I11" s="35">
        <v>750</v>
      </c>
      <c r="J11" s="36">
        <v>100</v>
      </c>
      <c r="K11" s="35">
        <v>650</v>
      </c>
      <c r="L11" s="35" t="str">
        <f>TEXT(Table1[[#This Row],[Date]],"DDDD")</f>
        <v>Tuesday</v>
      </c>
      <c r="M11" s="38">
        <f>Table1[[#This Row],[Transactions]]/Table1[[#This Row],[Sessions]]</f>
        <v>1.7500000000000002E-2</v>
      </c>
      <c r="N11" s="32">
        <f>Table1[[#This Row],[Transactions]]/Table1[[#This Row],[Returning Users]]</f>
        <v>4.3076923076923075E-2</v>
      </c>
      <c r="O11" s="33">
        <f>Table1[[#This Row],[Avg. Order Value]]*Table1[[#This Row],[Purchase Frequency]]</f>
        <v>4.3076923076923075</v>
      </c>
      <c r="P11" s="101" t="str">
        <f>TEXT(Table1[[#This Row],[Date]],"DDDD")</f>
        <v>Tuesday</v>
      </c>
      <c r="Q11" s="3"/>
      <c r="R11" s="2"/>
      <c r="S11" s="2"/>
    </row>
    <row r="12" spans="1:19" x14ac:dyDescent="0.35">
      <c r="A12" s="34">
        <v>45294</v>
      </c>
      <c r="B12" s="35" t="s">
        <v>11</v>
      </c>
      <c r="C12" s="35">
        <v>5300</v>
      </c>
      <c r="D12" s="35">
        <v>53</v>
      </c>
      <c r="E12" s="36">
        <v>5300</v>
      </c>
      <c r="F12" s="37">
        <v>0.41</v>
      </c>
      <c r="G12" s="35">
        <v>190</v>
      </c>
      <c r="H12" s="35">
        <v>16000</v>
      </c>
      <c r="I12" s="35">
        <v>3200</v>
      </c>
      <c r="J12" s="36">
        <v>100</v>
      </c>
      <c r="K12" s="35">
        <v>2200</v>
      </c>
      <c r="L12" s="35" t="str">
        <f>TEXT(Table1[[#This Row],[Date]],"DDDD")</f>
        <v>Wednesday</v>
      </c>
      <c r="M12" s="38">
        <f>Table1[[#This Row],[Transactions]]/Table1[[#This Row],[Sessions]]</f>
        <v>0.01</v>
      </c>
      <c r="N12" s="32">
        <f>Table1[[#This Row],[Transactions]]/Table1[[#This Row],[Returning Users]]</f>
        <v>2.409090909090909E-2</v>
      </c>
      <c r="O12" s="33">
        <f>Table1[[#This Row],[Avg. Order Value]]*Table1[[#This Row],[Purchase Frequency]]</f>
        <v>2.4090909090909092</v>
      </c>
      <c r="P12" s="101" t="str">
        <f>TEXT(Table1[[#This Row],[Date]],"DDDD")</f>
        <v>Wednesday</v>
      </c>
      <c r="Q12" s="2"/>
      <c r="R12" s="2"/>
      <c r="S12" s="2"/>
    </row>
    <row r="13" spans="1:19" x14ac:dyDescent="0.35">
      <c r="A13" s="34">
        <v>45294</v>
      </c>
      <c r="B13" s="35" t="s">
        <v>12</v>
      </c>
      <c r="C13" s="35">
        <v>3200</v>
      </c>
      <c r="D13" s="35">
        <v>49</v>
      </c>
      <c r="E13" s="36">
        <v>4900</v>
      </c>
      <c r="F13" s="37">
        <v>0.34</v>
      </c>
      <c r="G13" s="35">
        <v>215</v>
      </c>
      <c r="H13" s="35">
        <v>9400</v>
      </c>
      <c r="I13" s="35">
        <v>2200</v>
      </c>
      <c r="J13" s="36">
        <v>100</v>
      </c>
      <c r="K13" s="35">
        <v>1650</v>
      </c>
      <c r="L13" s="35" t="str">
        <f>TEXT(Table1[[#This Row],[Date]],"DDDD")</f>
        <v>Wednesday</v>
      </c>
      <c r="M13" s="38">
        <f>Table1[[#This Row],[Transactions]]/Table1[[#This Row],[Sessions]]</f>
        <v>1.53125E-2</v>
      </c>
      <c r="N13" s="32">
        <f>Table1[[#This Row],[Transactions]]/Table1[[#This Row],[Returning Users]]</f>
        <v>2.9696969696969697E-2</v>
      </c>
      <c r="O13" s="33">
        <f>Table1[[#This Row],[Avg. Order Value]]*Table1[[#This Row],[Purchase Frequency]]</f>
        <v>2.9696969696969697</v>
      </c>
      <c r="P13" s="101" t="str">
        <f>TEXT(Table1[[#This Row],[Date]],"DDDD")</f>
        <v>Wednesday</v>
      </c>
      <c r="Q13" s="2"/>
      <c r="R13" s="2"/>
      <c r="S13" s="2"/>
    </row>
    <row r="14" spans="1:19" x14ac:dyDescent="0.35">
      <c r="A14" s="34">
        <v>45294</v>
      </c>
      <c r="B14" s="35" t="s">
        <v>13</v>
      </c>
      <c r="C14" s="35">
        <v>2200</v>
      </c>
      <c r="D14" s="35">
        <v>34</v>
      </c>
      <c r="E14" s="36">
        <v>3400</v>
      </c>
      <c r="F14" s="37">
        <v>0.51</v>
      </c>
      <c r="G14" s="35">
        <v>160</v>
      </c>
      <c r="H14" s="35">
        <v>6300</v>
      </c>
      <c r="I14" s="35">
        <v>1200</v>
      </c>
      <c r="J14" s="36">
        <v>100</v>
      </c>
      <c r="K14" s="35">
        <v>900</v>
      </c>
      <c r="L14" s="35" t="str">
        <f>TEXT(Table1[[#This Row],[Date]],"DDDD")</f>
        <v>Wednesday</v>
      </c>
      <c r="M14" s="38">
        <f>Table1[[#This Row],[Transactions]]/Table1[[#This Row],[Sessions]]</f>
        <v>1.5454545454545455E-2</v>
      </c>
      <c r="N14" s="32">
        <f>Table1[[#This Row],[Transactions]]/Table1[[#This Row],[Returning Users]]</f>
        <v>3.7777777777777778E-2</v>
      </c>
      <c r="O14" s="33">
        <f>Table1[[#This Row],[Avg. Order Value]]*Table1[[#This Row],[Purchase Frequency]]</f>
        <v>3.7777777777777777</v>
      </c>
      <c r="P14" s="101" t="str">
        <f>TEXT(Table1[[#This Row],[Date]],"DDDD")</f>
        <v>Wednesday</v>
      </c>
      <c r="Q14" s="2"/>
      <c r="R14" s="2"/>
      <c r="S14" s="2"/>
    </row>
    <row r="15" spans="1:19" x14ac:dyDescent="0.35">
      <c r="A15" s="34">
        <v>45294</v>
      </c>
      <c r="B15" s="35" t="s">
        <v>14</v>
      </c>
      <c r="C15" s="35">
        <v>1200</v>
      </c>
      <c r="D15" s="35">
        <v>23</v>
      </c>
      <c r="E15" s="36">
        <v>2300</v>
      </c>
      <c r="F15" s="37">
        <v>0.44</v>
      </c>
      <c r="G15" s="35">
        <v>180</v>
      </c>
      <c r="H15" s="35">
        <v>3200</v>
      </c>
      <c r="I15" s="35">
        <v>600</v>
      </c>
      <c r="J15" s="36">
        <v>100</v>
      </c>
      <c r="K15" s="35">
        <v>380</v>
      </c>
      <c r="L15" s="35" t="str">
        <f>TEXT(Table1[[#This Row],[Date]],"DDDD")</f>
        <v>Wednesday</v>
      </c>
      <c r="M15" s="38">
        <f>Table1[[#This Row],[Transactions]]/Table1[[#This Row],[Sessions]]</f>
        <v>1.9166666666666665E-2</v>
      </c>
      <c r="N15" s="32">
        <f>Table1[[#This Row],[Transactions]]/Table1[[#This Row],[Returning Users]]</f>
        <v>6.0526315789473685E-2</v>
      </c>
      <c r="O15" s="33">
        <f>Table1[[#This Row],[Avg. Order Value]]*Table1[[#This Row],[Purchase Frequency]]</f>
        <v>6.0526315789473681</v>
      </c>
      <c r="P15" s="101" t="str">
        <f>TEXT(Table1[[#This Row],[Date]],"DDDD")</f>
        <v>Wednesday</v>
      </c>
      <c r="Q15" s="2"/>
      <c r="R15" s="2"/>
      <c r="S15" s="2"/>
    </row>
    <row r="16" spans="1:19" x14ac:dyDescent="0.35">
      <c r="A16" s="34">
        <v>45294</v>
      </c>
      <c r="B16" s="35" t="s">
        <v>15</v>
      </c>
      <c r="C16" s="35">
        <v>1700</v>
      </c>
      <c r="D16" s="35">
        <v>27</v>
      </c>
      <c r="E16" s="36">
        <v>2700</v>
      </c>
      <c r="F16" s="37">
        <v>0.54</v>
      </c>
      <c r="G16" s="35">
        <v>170</v>
      </c>
      <c r="H16" s="35">
        <v>4700</v>
      </c>
      <c r="I16" s="35">
        <v>800</v>
      </c>
      <c r="J16" s="36">
        <v>100</v>
      </c>
      <c r="K16" s="35">
        <v>700</v>
      </c>
      <c r="L16" s="35" t="str">
        <f>TEXT(Table1[[#This Row],[Date]],"DDDD")</f>
        <v>Wednesday</v>
      </c>
      <c r="M16" s="38">
        <f>Table1[[#This Row],[Transactions]]/Table1[[#This Row],[Sessions]]</f>
        <v>1.5882352941176469E-2</v>
      </c>
      <c r="N16" s="32">
        <f>Table1[[#This Row],[Transactions]]/Table1[[#This Row],[Returning Users]]</f>
        <v>3.8571428571428569E-2</v>
      </c>
      <c r="O16" s="33">
        <f>Table1[[#This Row],[Avg. Order Value]]*Table1[[#This Row],[Purchase Frequency]]</f>
        <v>3.8571428571428568</v>
      </c>
      <c r="P16" s="101" t="str">
        <f>TEXT(Table1[[#This Row],[Date]],"DDDD")</f>
        <v>Wednesday</v>
      </c>
      <c r="Q16" s="2"/>
      <c r="R16" s="2"/>
      <c r="S16" s="2"/>
    </row>
    <row r="17" spans="1:19" x14ac:dyDescent="0.35">
      <c r="A17" s="34">
        <v>45295</v>
      </c>
      <c r="B17" s="35" t="s">
        <v>11</v>
      </c>
      <c r="C17" s="35">
        <v>5400</v>
      </c>
      <c r="D17" s="35">
        <v>55</v>
      </c>
      <c r="E17" s="36">
        <v>5500</v>
      </c>
      <c r="F17" s="37">
        <v>0.39</v>
      </c>
      <c r="G17" s="35">
        <v>195</v>
      </c>
      <c r="H17" s="35">
        <v>16500</v>
      </c>
      <c r="I17" s="35">
        <v>3300</v>
      </c>
      <c r="J17" s="36">
        <v>100</v>
      </c>
      <c r="K17" s="35">
        <v>2300</v>
      </c>
      <c r="L17" s="35" t="str">
        <f>TEXT(Table1[[#This Row],[Date]],"DDDD")</f>
        <v>Thursday</v>
      </c>
      <c r="M17" s="38">
        <f>Table1[[#This Row],[Transactions]]/Table1[[#This Row],[Sessions]]</f>
        <v>1.0185185185185186E-2</v>
      </c>
      <c r="N17" s="32">
        <f>Table1[[#This Row],[Transactions]]/Table1[[#This Row],[Returning Users]]</f>
        <v>2.391304347826087E-2</v>
      </c>
      <c r="O17" s="33">
        <f>Table1[[#This Row],[Avg. Order Value]]*Table1[[#This Row],[Purchase Frequency]]</f>
        <v>2.3913043478260869</v>
      </c>
      <c r="P17" s="101" t="str">
        <f>TEXT(Table1[[#This Row],[Date]],"DDDD")</f>
        <v>Thursday</v>
      </c>
      <c r="Q17" s="2"/>
      <c r="R17" s="2"/>
      <c r="S17" s="2"/>
    </row>
    <row r="18" spans="1:19" x14ac:dyDescent="0.35">
      <c r="A18" s="34">
        <v>45295</v>
      </c>
      <c r="B18" s="35" t="s">
        <v>12</v>
      </c>
      <c r="C18" s="35">
        <v>3300</v>
      </c>
      <c r="D18" s="35">
        <v>50</v>
      </c>
      <c r="E18" s="36">
        <v>5000</v>
      </c>
      <c r="F18" s="37">
        <v>0.32</v>
      </c>
      <c r="G18" s="35">
        <v>220</v>
      </c>
      <c r="H18" s="35">
        <v>9600</v>
      </c>
      <c r="I18" s="35">
        <v>2300</v>
      </c>
      <c r="J18" s="36">
        <v>100</v>
      </c>
      <c r="K18" s="35">
        <v>1700</v>
      </c>
      <c r="L18" s="35" t="str">
        <f>TEXT(Table1[[#This Row],[Date]],"DDDD")</f>
        <v>Thursday</v>
      </c>
      <c r="M18" s="38">
        <f>Table1[[#This Row],[Transactions]]/Table1[[#This Row],[Sessions]]</f>
        <v>1.5151515151515152E-2</v>
      </c>
      <c r="N18" s="32">
        <f>Table1[[#This Row],[Transactions]]/Table1[[#This Row],[Returning Users]]</f>
        <v>2.9411764705882353E-2</v>
      </c>
      <c r="O18" s="33">
        <f>Table1[[#This Row],[Avg. Order Value]]*Table1[[#This Row],[Purchase Frequency]]</f>
        <v>2.9411764705882351</v>
      </c>
      <c r="P18" s="101" t="str">
        <f>TEXT(Table1[[#This Row],[Date]],"DDDD")</f>
        <v>Thursday</v>
      </c>
      <c r="Q18" s="2"/>
      <c r="R18" s="2"/>
      <c r="S18" s="2"/>
    </row>
    <row r="19" spans="1:19" x14ac:dyDescent="0.35">
      <c r="A19" s="34">
        <v>45295</v>
      </c>
      <c r="B19" s="35" t="s">
        <v>13</v>
      </c>
      <c r="C19" s="35">
        <v>2300</v>
      </c>
      <c r="D19" s="35">
        <v>36</v>
      </c>
      <c r="E19" s="36">
        <v>3600</v>
      </c>
      <c r="F19" s="37">
        <v>0.49</v>
      </c>
      <c r="G19" s="35">
        <v>165</v>
      </c>
      <c r="H19" s="35">
        <v>6400</v>
      </c>
      <c r="I19" s="35">
        <v>1300</v>
      </c>
      <c r="J19" s="36">
        <v>100</v>
      </c>
      <c r="K19" s="35">
        <v>950</v>
      </c>
      <c r="L19" s="35" t="str">
        <f>TEXT(Table1[[#This Row],[Date]],"DDDD")</f>
        <v>Thursday</v>
      </c>
      <c r="M19" s="38">
        <f>Table1[[#This Row],[Transactions]]/Table1[[#This Row],[Sessions]]</f>
        <v>1.5652173913043479E-2</v>
      </c>
      <c r="N19" s="32">
        <f>Table1[[#This Row],[Transactions]]/Table1[[#This Row],[Returning Users]]</f>
        <v>3.7894736842105266E-2</v>
      </c>
      <c r="O19" s="33">
        <f>Table1[[#This Row],[Avg. Order Value]]*Table1[[#This Row],[Purchase Frequency]]</f>
        <v>3.7894736842105265</v>
      </c>
      <c r="P19" s="101" t="str">
        <f>TEXT(Table1[[#This Row],[Date]],"DDDD")</f>
        <v>Thursday</v>
      </c>
      <c r="Q19" s="2"/>
      <c r="R19" s="2"/>
      <c r="S19" s="2"/>
    </row>
    <row r="20" spans="1:19" x14ac:dyDescent="0.35">
      <c r="A20" s="34">
        <v>45295</v>
      </c>
      <c r="B20" s="35" t="s">
        <v>14</v>
      </c>
      <c r="C20" s="35">
        <v>1300</v>
      </c>
      <c r="D20" s="35">
        <v>24</v>
      </c>
      <c r="E20" s="36">
        <v>2400</v>
      </c>
      <c r="F20" s="37">
        <v>0.43</v>
      </c>
      <c r="G20" s="35">
        <v>185</v>
      </c>
      <c r="H20" s="35">
        <v>3300</v>
      </c>
      <c r="I20" s="35">
        <v>650</v>
      </c>
      <c r="J20" s="36">
        <v>100</v>
      </c>
      <c r="K20" s="35">
        <v>400</v>
      </c>
      <c r="L20" s="35" t="str">
        <f>TEXT(Table1[[#This Row],[Date]],"DDDD")</f>
        <v>Thursday</v>
      </c>
      <c r="M20" s="38">
        <f>Table1[[#This Row],[Transactions]]/Table1[[#This Row],[Sessions]]</f>
        <v>1.8461538461538463E-2</v>
      </c>
      <c r="N20" s="32">
        <f>Table1[[#This Row],[Transactions]]/Table1[[#This Row],[Returning Users]]</f>
        <v>0.06</v>
      </c>
      <c r="O20" s="33">
        <f>Table1[[#This Row],[Avg. Order Value]]*Table1[[#This Row],[Purchase Frequency]]</f>
        <v>6</v>
      </c>
      <c r="P20" s="101" t="str">
        <f>TEXT(Table1[[#This Row],[Date]],"DDDD")</f>
        <v>Thursday</v>
      </c>
      <c r="Q20" s="2"/>
      <c r="R20" s="2"/>
      <c r="S20" s="2"/>
    </row>
    <row r="21" spans="1:19" x14ac:dyDescent="0.35">
      <c r="A21" s="34">
        <v>45295</v>
      </c>
      <c r="B21" s="35" t="s">
        <v>15</v>
      </c>
      <c r="C21" s="35">
        <v>1800</v>
      </c>
      <c r="D21" s="35">
        <v>29</v>
      </c>
      <c r="E21" s="36">
        <v>2900</v>
      </c>
      <c r="F21" s="37">
        <v>0.52</v>
      </c>
      <c r="G21" s="35">
        <v>175</v>
      </c>
      <c r="H21" s="35">
        <v>4800</v>
      </c>
      <c r="I21" s="35">
        <v>850</v>
      </c>
      <c r="J21" s="36">
        <v>100</v>
      </c>
      <c r="K21" s="35">
        <v>750</v>
      </c>
      <c r="L21" s="35" t="str">
        <f>TEXT(Table1[[#This Row],[Date]],"DDDD")</f>
        <v>Thursday</v>
      </c>
      <c r="M21" s="38">
        <f>Table1[[#This Row],[Transactions]]/Table1[[#This Row],[Sessions]]</f>
        <v>1.6111111111111111E-2</v>
      </c>
      <c r="N21" s="32">
        <f>Table1[[#This Row],[Transactions]]/Table1[[#This Row],[Returning Users]]</f>
        <v>3.8666666666666669E-2</v>
      </c>
      <c r="O21" s="33">
        <f>Table1[[#This Row],[Avg. Order Value]]*Table1[[#This Row],[Purchase Frequency]]</f>
        <v>3.8666666666666667</v>
      </c>
      <c r="P21" s="101" t="str">
        <f>TEXT(Table1[[#This Row],[Date]],"DDDD")</f>
        <v>Thursday</v>
      </c>
      <c r="Q21" s="2"/>
      <c r="R21" s="2"/>
      <c r="S21" s="2"/>
    </row>
    <row r="22" spans="1:19" x14ac:dyDescent="0.35">
      <c r="A22" s="6">
        <f>IF(COUNTIF(A17:A21,A21)=5,A21+1,A21)</f>
        <v>45296</v>
      </c>
      <c r="B22" s="4" t="s">
        <v>11</v>
      </c>
      <c r="C22" s="7" cm="1">
        <f t="array" ref="C22">_xlfn.IFS(B22="Organic", IF(MOD(C17,1000)=0, C17+200, C17+100), B22="Paid Search", C17+100, B22="Direct", C17+100,B22="Referral", C17+100,B22="Social", C17+100)</f>
        <v>5500</v>
      </c>
      <c r="D22" s="8" cm="1">
        <f t="array" ref="D22">_xlfn.IFS(   B22="Organic", D17 + _xlfn.STDEV.S(_xlfn._xlws.FILTER($D$2:$D$21, $B$2:$B$21="Organic")),
        B22="Paid Search", D17 + _xlfn.STDEV.S(_xlfn._xlws.FILTER($D$2:$D$21, $B$2:$B$21="Paid Search")),
        B22="Direct", D17 + _xlfn.STDEV.S(_xlfn._xlws.FILTER($D$2:$D$21, $B$2:$B$21="Direct")),
        B22="Referral", D17 + _xlfn.STDEV.S(_xlfn._xlws.FILTER($D$2:$D$21, $B$2:$B$21="Referral")),
        B22="Social", D17 + _xlfn.STDEV.S(_xlfn._xlws.FILTER($D$2:$D$21, $B$2:$B$21="Social"))
    )</f>
        <v>57.081665999466132</v>
      </c>
      <c r="E22" s="9">
        <f>D22*J22</f>
        <v>5708.1665999466131</v>
      </c>
      <c r="F22" s="10" cm="1">
        <f t="array" ref="F22">_xlfn.IFS(   B22="Organic", F17 + _xlfn.STDEV.S(_xlfn._xlws.FILTER($F$2:$F$21, $B$2:$B$21="Organic")),
        B22="Paid Search", F17 + _xlfn.STDEV.S(_xlfn._xlws.FILTER($F$2:$F$21, $B$2:$B$21="Paid Search")),
        B22="Direct", F17 + _xlfn.STDEV.S(_xlfn._xlws.FILTER($F$2:$F$21, $B$2:$B$21="Direct")),
        B22="Referral", F17 + _xlfn.STDEV.S(_xlfn._xlws.FILTER($F$2:$F$21, $B$2:$B$21="Referral")),
        B22="Social", F17 + _xlfn.STDEV.S(_xlfn._xlws.FILTER($F$2:$F$21, $B$2:$B$21="Social"))
    )</f>
        <v>0.40290994448735806</v>
      </c>
      <c r="G22" s="7" cm="1">
        <f t="array" ref="G22">_xlfn.IFS(B22="Organic", G17+5, B22="Paid Search", IF(MOD(G17,100)=0, G17+10, G17+5), B22="Direct", G17+5,B22="Referral", G17+5,B22="Social", G17+5)</f>
        <v>200</v>
      </c>
      <c r="H22" s="7" cm="1">
        <f t="array" ref="H22">_xlfn.IFS(B22="Organic", H17+500, B22="Paid Search", H17+200, B22="Direct", IF(MOD(H17,1000)=0, H17+200, H17+100),B22="Referral", H17+100,B22="Social", H17+100)</f>
        <v>17000</v>
      </c>
      <c r="I22" s="7" cm="1">
        <f t="array" ref="I22">_xlfn.IFS(B22="Organic", I17+100, B22="Paid Search", I17+100, B22="Direct",I17+100,B22="Referral", I17+50,B22="Social", I17+50)</f>
        <v>3400</v>
      </c>
      <c r="J22" s="5">
        <v>100</v>
      </c>
      <c r="K22" s="7" cm="1">
        <f t="array" ref="K22">ROUND( _xlfn.IFS(   B22="Organic", K17 + _xlfn.STDEV.S(_xlfn._xlws.FILTER($K$2:$K$21, $B$2:$B$21="Organic")),
               B22="Paid Search", K17 + _xlfn.STDEV.S(_xlfn._xlws.FILTER($K$2:$K$21, $B$2:$B$21="Paid Search")),
               B22="Direct", K17 + _xlfn.STDEV.S(_xlfn._xlws.FILTER($K$2:$K$21, $B$2:$B$21="Direct")),
               B22="Referral", K17 + _xlfn.STDEV.S(_xlfn._xlws.FILTER($K$2:$K$21, $B$2:$B$21="Referral")),
               B22="Social", K17 + _xlfn.STDEV.S(_xlfn._xlws.FILTER($K$2:$K$21, $B$2:$B$21="Social"))
    ),0)</f>
        <v>2429</v>
      </c>
      <c r="L22" s="7" t="str">
        <f>TEXT(Table1[[#This Row],[Date]],"DDDD")</f>
        <v>Friday</v>
      </c>
      <c r="M22" s="20">
        <f>Table1[[#This Row],[Transactions]]/Table1[[#This Row],[Sessions]]</f>
        <v>1.037848472717566E-2</v>
      </c>
      <c r="N22" s="21">
        <f>Table1[[#This Row],[Transactions]]/Table1[[#This Row],[Returning Users]]</f>
        <v>2.3500068340661231E-2</v>
      </c>
      <c r="O22" s="23">
        <f>Table1[[#This Row],[Avg. Order Value]]*Table1[[#This Row],[Purchase Frequency]]</f>
        <v>2.3500068340661229</v>
      </c>
      <c r="P22" s="101" t="str">
        <f>TEXT(Table1[[#This Row],[Date]],"DDDD")</f>
        <v>Friday</v>
      </c>
      <c r="Q22" s="2"/>
      <c r="R22" s="2"/>
      <c r="S22" s="2"/>
    </row>
    <row r="23" spans="1:19" x14ac:dyDescent="0.35">
      <c r="A23" s="6">
        <f t="shared" ref="A23:A86" si="0">IF(COUNTIF(A18:A22,A22)=5,A22+1,A22)</f>
        <v>45296</v>
      </c>
      <c r="B23" s="4" t="s">
        <v>12</v>
      </c>
      <c r="C23" s="7" cm="1">
        <f t="array" ref="C23">_xlfn.IFS(B23="Organic", IF(MOD(C18,1000)=0, C18+200, C18+100), B23="Paid Search", C18+100, B23="Direct", C18+100,B23="Referral", C18+100,B23="Social", C18+100)</f>
        <v>3400</v>
      </c>
      <c r="D23" s="8" cm="1">
        <f t="array" ref="D23">_xlfn.IFS(   B23="Organic", D18 + _xlfn.STDEV.S(_xlfn._xlws.FILTER($D$2:$D$21, $B$2:$B$21="Organic")),
        B23="Paid Search", D18 + _xlfn.STDEV.S(_xlfn._xlws.FILTER($D$2:$D$21, $B$2:$B$21="Paid Search")),
        B23="Direct", D18 + _xlfn.STDEV.S(_xlfn._xlws.FILTER($D$2:$D$21, $B$2:$B$21="Direct")),
        B23="Referral", D18 + _xlfn.STDEV.S(_xlfn._xlws.FILTER($D$2:$D$21, $B$2:$B$21="Referral")),
        B23="Social", D18 + _xlfn.STDEV.S(_xlfn._xlws.FILTER($D$2:$D$21, $B$2:$B$21="Social"))
    )</f>
        <v>52.160246899469286</v>
      </c>
      <c r="E23" s="9">
        <f t="shared" ref="E23:E86" si="1">D23*J23</f>
        <v>5216.0246899469284</v>
      </c>
      <c r="F23" s="10" cm="1">
        <f t="array" ref="F23">_xlfn.IFS(   B23="Organic", F18 + _xlfn.STDEV.S(_xlfn._xlws.FILTER($F$2:$F$21, $B$2:$B$21="Organic")),
        B23="Paid Search", F18 + _xlfn.STDEV.S(_xlfn._xlws.FILTER($F$2:$F$21, $B$2:$B$21="Paid Search")),
        B23="Direct", F18 + _xlfn.STDEV.S(_xlfn._xlws.FILTER($F$2:$F$21, $B$2:$B$21="Direct")),
        B23="Referral", F18 + _xlfn.STDEV.S(_xlfn._xlws.FILTER($F$2:$F$21, $B$2:$B$21="Referral")),
        B23="Social", F18 + _xlfn.STDEV.S(_xlfn._xlws.FILTER($F$2:$F$21, $B$2:$B$21="Social"))
    )</f>
        <v>0.33290994448735806</v>
      </c>
      <c r="G23" s="7" cm="1">
        <f t="array" ref="G23">_xlfn.IFS(B23="Organic", G18+5, B23="Paid Search", IF(MOD(G18,100)=0, G18+10, G18+5), B23="Direct", G18+5,B23="Referral", G18+5,B23="Social", G18+5)</f>
        <v>225</v>
      </c>
      <c r="H23" s="7" cm="1">
        <f t="array" ref="H23">_xlfn.IFS(B23="Organic", H18+500, B23="Paid Search", H18+200, B23="Direct", IF(MOD(H18,1000)=0, H18+200, H18+100),B23="Referral", H18+100,B23="Social", H18+100)</f>
        <v>9800</v>
      </c>
      <c r="I23" s="7" cm="1">
        <f t="array" ref="I23">_xlfn.IFS(B23="Organic", I18+100, B23="Paid Search", I18+100, B23="Direct",I18+100,B23="Referral", I18+50,B23="Social", I18+50)</f>
        <v>2400</v>
      </c>
      <c r="J23" s="5">
        <v>100</v>
      </c>
      <c r="K23" s="7" cm="1">
        <f t="array" ref="K23">ROUND( _xlfn.IFS(   B23="Organic", K18 + _xlfn.STDEV.S(_xlfn._xlws.FILTER($K$2:$K$21, $B$2:$B$21="Organic")),
               B23="Paid Search", K18 + _xlfn.STDEV.S(_xlfn._xlws.FILTER($K$2:$K$21, $B$2:$B$21="Paid Search")),
               B23="Direct", K18 + _xlfn.STDEV.S(_xlfn._xlws.FILTER($K$2:$K$21, $B$2:$B$21="Direct")),
               B23="Referral", K18 + _xlfn.STDEV.S(_xlfn._xlws.FILTER($K$2:$K$21, $B$2:$B$21="Referral")),
               B23="Social", K18 + _xlfn.STDEV.S(_xlfn._xlws.FILTER($K$2:$K$21, $B$2:$B$21="Social"))
    ),0)</f>
        <v>1785</v>
      </c>
      <c r="L23" s="7" t="str">
        <f>TEXT(Table1[[#This Row],[Date]],"DDDD")</f>
        <v>Friday</v>
      </c>
      <c r="M23" s="20">
        <f>Table1[[#This Row],[Transactions]]/Table1[[#This Row],[Sessions]]</f>
        <v>1.5341249088079201E-2</v>
      </c>
      <c r="N23" s="21">
        <f>Table1[[#This Row],[Transactions]]/Table1[[#This Row],[Returning Users]]</f>
        <v>2.9221426834436574E-2</v>
      </c>
      <c r="O23" s="23">
        <f>Table1[[#This Row],[Avg. Order Value]]*Table1[[#This Row],[Purchase Frequency]]</f>
        <v>2.9221426834436572</v>
      </c>
      <c r="P23" s="101" t="str">
        <f>TEXT(Table1[[#This Row],[Date]],"DDDD")</f>
        <v>Friday</v>
      </c>
      <c r="Q23" s="2"/>
      <c r="R23" s="2"/>
      <c r="S23" s="2"/>
    </row>
    <row r="24" spans="1:19" x14ac:dyDescent="0.35">
      <c r="A24" s="6">
        <f t="shared" si="0"/>
        <v>45296</v>
      </c>
      <c r="B24" s="4" t="s">
        <v>13</v>
      </c>
      <c r="C24" s="7" cm="1">
        <f t="array" ref="C24">_xlfn.IFS(B24="Organic", IF(MOD(C19,1000)=0, C19+200, C19+100), B24="Paid Search", C19+100, B24="Direct", C19+100,B24="Referral", C19+100,B24="Social", C19+100)</f>
        <v>2400</v>
      </c>
      <c r="D24" s="8" cm="1">
        <f t="array" ref="D24">_xlfn.IFS(   B24="Organic", D19 + _xlfn.STDEV.S(_xlfn._xlws.FILTER($D$2:$D$21, $B$2:$B$21="Organic")),
        B24="Paid Search", D19 + _xlfn.STDEV.S(_xlfn._xlws.FILTER($D$2:$D$21, $B$2:$B$21="Paid Search")),
        B24="Direct", D19 + _xlfn.STDEV.S(_xlfn._xlws.FILTER($D$2:$D$21, $B$2:$B$21="Direct")),
        B24="Referral", D19 + _xlfn.STDEV.S(_xlfn._xlws.FILTER($D$2:$D$21, $B$2:$B$21="Referral")),
        B24="Social", D19 + _xlfn.STDEV.S(_xlfn._xlws.FILTER($D$2:$D$21, $B$2:$B$21="Social"))
    )</f>
        <v>38.581988897471611</v>
      </c>
      <c r="E24" s="9">
        <f t="shared" si="1"/>
        <v>3858.198889747161</v>
      </c>
      <c r="F24" s="10" cm="1">
        <f t="array" ref="F24">_xlfn.IFS(   B24="Organic", F19 + _xlfn.STDEV.S(_xlfn._xlws.FILTER($F$2:$F$21, $B$2:$B$21="Organic")),
        B24="Paid Search", F19 + _xlfn.STDEV.S(_xlfn._xlws.FILTER($F$2:$F$21, $B$2:$B$21="Paid Search")),
        B24="Direct", F19 + _xlfn.STDEV.S(_xlfn._xlws.FILTER($F$2:$F$21, $B$2:$B$21="Direct")),
        B24="Referral", F19 + _xlfn.STDEV.S(_xlfn._xlws.FILTER($F$2:$F$21, $B$2:$B$21="Referral")),
        B24="Social", F19 + _xlfn.STDEV.S(_xlfn._xlws.FILTER($F$2:$F$21, $B$2:$B$21="Social"))
    )</f>
        <v>0.50290994448735804</v>
      </c>
      <c r="G24" s="7" cm="1">
        <f t="array" ref="G24">_xlfn.IFS(B24="Organic", G19+5, B24="Paid Search", IF(MOD(G19,100)=0, G19+10, G19+5), B24="Direct", G19+5,B24="Referral", G19+5,B24="Social", G19+5)</f>
        <v>170</v>
      </c>
      <c r="H24" s="7" cm="1">
        <f t="array" ref="H24">_xlfn.IFS(B24="Organic", H19+500, B24="Paid Search", H19+200, B24="Direct", IF(MOD(H19,1000)=0, H19+200, H19+100),B24="Referral", H19+100,B24="Social", H19+100)</f>
        <v>6500</v>
      </c>
      <c r="I24" s="7" cm="1">
        <f t="array" ref="I24">_xlfn.IFS(B24="Organic", I19+100, B24="Paid Search", I19+100, B24="Direct",I19+100,B24="Referral", I19+50,B24="Social", I19+50)</f>
        <v>1400</v>
      </c>
      <c r="J24" s="5">
        <v>100</v>
      </c>
      <c r="K24" s="7" cm="1">
        <f t="array" ref="K24">ROUND( _xlfn.IFS(   B24="Organic", K19 + _xlfn.STDEV.S(_xlfn._xlws.FILTER($K$2:$K$21, $B$2:$B$21="Organic")),
               B24="Paid Search", K19 + _xlfn.STDEV.S(_xlfn._xlws.FILTER($K$2:$K$21, $B$2:$B$21="Paid Search")),
               B24="Direct", K19 + _xlfn.STDEV.S(_xlfn._xlws.FILTER($K$2:$K$21, $B$2:$B$21="Direct")),
               B24="Referral", K19 + _xlfn.STDEV.S(_xlfn._xlws.FILTER($K$2:$K$21, $B$2:$B$21="Referral")),
               B24="Social", K19 + _xlfn.STDEV.S(_xlfn._xlws.FILTER($K$2:$K$21, $B$2:$B$21="Social"))
    ),0)</f>
        <v>1015</v>
      </c>
      <c r="L24" s="7" t="str">
        <f>TEXT(Table1[[#This Row],[Date]],"DDDD")</f>
        <v>Friday</v>
      </c>
      <c r="M24" s="20">
        <f>Table1[[#This Row],[Transactions]]/Table1[[#This Row],[Sessions]]</f>
        <v>1.6075828707279839E-2</v>
      </c>
      <c r="N24" s="21">
        <f>Table1[[#This Row],[Transactions]]/Table1[[#This Row],[Returning Users]]</f>
        <v>3.8011811721646908E-2</v>
      </c>
      <c r="O24" s="23">
        <f>Table1[[#This Row],[Avg. Order Value]]*Table1[[#This Row],[Purchase Frequency]]</f>
        <v>3.8011811721646906</v>
      </c>
      <c r="P24" s="101" t="str">
        <f>TEXT(Table1[[#This Row],[Date]],"DDDD")</f>
        <v>Friday</v>
      </c>
      <c r="Q24" s="2"/>
      <c r="R24" s="2"/>
      <c r="S24" s="2"/>
    </row>
    <row r="25" spans="1:19" x14ac:dyDescent="0.35">
      <c r="A25" s="6">
        <f t="shared" si="0"/>
        <v>45296</v>
      </c>
      <c r="B25" s="4" t="s">
        <v>14</v>
      </c>
      <c r="C25" s="7" cm="1">
        <f t="array" ref="C25">_xlfn.IFS(B25="Organic", IF(MOD(C20,1000)=0, C20+200, C20+100), B25="Paid Search", C20+100, B25="Direct", C20+100,B25="Referral", C20+100,B25="Social", C20+100)</f>
        <v>1400</v>
      </c>
      <c r="D25" s="8" cm="1">
        <f t="array" ref="D25">_xlfn.IFS(   B25="Organic", D20 + _xlfn.STDEV.S(_xlfn._xlws.FILTER($D$2:$D$21, $B$2:$B$21="Organic")),
        B25="Paid Search", D20 + _xlfn.STDEV.S(_xlfn._xlws.FILTER($D$2:$D$21, $B$2:$B$21="Paid Search")),
        B25="Direct", D20 + _xlfn.STDEV.S(_xlfn._xlws.FILTER($D$2:$D$21, $B$2:$B$21="Direct")),
        B25="Referral", D20 + _xlfn.STDEV.S(_xlfn._xlws.FILTER($D$2:$D$21, $B$2:$B$21="Referral")),
        B25="Social", D20 + _xlfn.STDEV.S(_xlfn._xlws.FILTER($D$2:$D$21, $B$2:$B$21="Social"))
    )</f>
        <v>25.707825127659934</v>
      </c>
      <c r="E25" s="9">
        <f t="shared" si="1"/>
        <v>2570.7825127659935</v>
      </c>
      <c r="F25" s="10" cm="1">
        <f t="array" ref="F25">_xlfn.IFS(   B25="Organic", F20 + _xlfn.STDEV.S(_xlfn._xlws.FILTER($F$2:$F$21, $B$2:$B$21="Organic")),
        B25="Paid Search", F20 + _xlfn.STDEV.S(_xlfn._xlws.FILTER($F$2:$F$21, $B$2:$B$21="Paid Search")),
        B25="Direct", F20 + _xlfn.STDEV.S(_xlfn._xlws.FILTER($F$2:$F$21, $B$2:$B$21="Direct")),
        B25="Referral", F20 + _xlfn.STDEV.S(_xlfn._xlws.FILTER($F$2:$F$21, $B$2:$B$21="Referral")),
        B25="Social", F20 + _xlfn.STDEV.S(_xlfn._xlws.FILTER($F$2:$F$21, $B$2:$B$21="Social"))
    )</f>
        <v>0.44707825127659934</v>
      </c>
      <c r="G25" s="7" cm="1">
        <f t="array" ref="G25">_xlfn.IFS(B25="Organic", G20+5, B25="Paid Search", IF(MOD(G20,100)=0, G20+10, G20+5), B25="Direct", G20+5,B25="Referral", G20+5,B25="Social", G20+5)</f>
        <v>190</v>
      </c>
      <c r="H25" s="7" cm="1">
        <f t="array" ref="H25">_xlfn.IFS(B25="Organic", H20+500, B25="Paid Search", H20+200, B25="Direct", IF(MOD(H20,1000)=0, H20+200, H20+100),B25="Referral", H20+100,B25="Social", H20+100)</f>
        <v>3400</v>
      </c>
      <c r="I25" s="7" cm="1">
        <f t="array" ref="I25">_xlfn.IFS(B25="Organic", I20+100, B25="Paid Search", I20+100, B25="Direct",I20+100,B25="Referral", I20+50,B25="Social", I20+50)</f>
        <v>700</v>
      </c>
      <c r="J25" s="5">
        <v>100</v>
      </c>
      <c r="K25" s="7" cm="1">
        <f t="array" ref="K25">ROUND( _xlfn.IFS(   B25="Organic", K20 + _xlfn.STDEV.S(_xlfn._xlws.FILTER($K$2:$K$21, $B$2:$B$21="Organic")),
               B25="Paid Search", K20 + _xlfn.STDEV.S(_xlfn._xlws.FILTER($K$2:$K$21, $B$2:$B$21="Paid Search")),
               B25="Direct", K20 + _xlfn.STDEV.S(_xlfn._xlws.FILTER($K$2:$K$21, $B$2:$B$21="Direct")),
               B25="Referral", K20 + _xlfn.STDEV.S(_xlfn._xlws.FILTER($K$2:$K$21, $B$2:$B$21="Referral")),
               B25="Social", K20 + _xlfn.STDEV.S(_xlfn._xlws.FILTER($K$2:$K$21, $B$2:$B$21="Social"))
    ),0)</f>
        <v>443</v>
      </c>
      <c r="L25" s="7" t="str">
        <f>TEXT(Table1[[#This Row],[Date]],"DDDD")</f>
        <v>Friday</v>
      </c>
      <c r="M25" s="20">
        <f>Table1[[#This Row],[Transactions]]/Table1[[#This Row],[Sessions]]</f>
        <v>1.8362732234042809E-2</v>
      </c>
      <c r="N25" s="21">
        <f>Table1[[#This Row],[Transactions]]/Table1[[#This Row],[Returning Users]]</f>
        <v>5.8031207963114978E-2</v>
      </c>
      <c r="O25" s="23">
        <f>Table1[[#This Row],[Avg. Order Value]]*Table1[[#This Row],[Purchase Frequency]]</f>
        <v>5.8031207963114975</v>
      </c>
      <c r="P25" s="101" t="str">
        <f>TEXT(Table1[[#This Row],[Date]],"DDDD")</f>
        <v>Friday</v>
      </c>
      <c r="Q25" s="2"/>
      <c r="R25" s="2"/>
      <c r="S25" s="2"/>
    </row>
    <row r="26" spans="1:19" x14ac:dyDescent="0.35">
      <c r="A26" s="6">
        <f t="shared" si="0"/>
        <v>45296</v>
      </c>
      <c r="B26" s="4" t="s">
        <v>15</v>
      </c>
      <c r="C26" s="7" cm="1">
        <f t="array" ref="C26">_xlfn.IFS(B26="Organic", IF(MOD(C21,1000)=0, C21+200, C21+100), B26="Paid Search", C21+100, B26="Direct", C21+100,B26="Referral", C21+100,B26="Social", C21+100)</f>
        <v>1900</v>
      </c>
      <c r="D26" s="8" cm="1">
        <f t="array" ref="D26">_xlfn.IFS(   B26="Organic", D21 + _xlfn.STDEV.S(_xlfn._xlws.FILTER($D$2:$D$21, $B$2:$B$21="Organic")),
        B26="Paid Search", D21 + _xlfn.STDEV.S(_xlfn._xlws.FILTER($D$2:$D$21, $B$2:$B$21="Paid Search")),
        B26="Direct", D21 + _xlfn.STDEV.S(_xlfn._xlws.FILTER($D$2:$D$21, $B$2:$B$21="Direct")),
        B26="Referral", D21 + _xlfn.STDEV.S(_xlfn._xlws.FILTER($D$2:$D$21, $B$2:$B$21="Referral")),
        B26="Social", D21 + _xlfn.STDEV.S(_xlfn._xlws.FILTER($D$2:$D$21, $B$2:$B$21="Social"))
    )</f>
        <v>30.707825127659934</v>
      </c>
      <c r="E26" s="9">
        <f t="shared" si="1"/>
        <v>3070.7825127659935</v>
      </c>
      <c r="F26" s="10" cm="1">
        <f t="array" ref="F26">_xlfn.IFS(   B26="Organic", F21 + _xlfn.STDEV.S(_xlfn._xlws.FILTER($F$2:$F$21, $B$2:$B$21="Organic")),
        B26="Paid Search", F21 + _xlfn.STDEV.S(_xlfn._xlws.FILTER($F$2:$F$21, $B$2:$B$21="Paid Search")),
        B26="Direct", F21 + _xlfn.STDEV.S(_xlfn._xlws.FILTER($F$2:$F$21, $B$2:$B$21="Direct")),
        B26="Referral", F21 + _xlfn.STDEV.S(_xlfn._xlws.FILTER($F$2:$F$21, $B$2:$B$21="Referral")),
        B26="Social", F21 + _xlfn.STDEV.S(_xlfn._xlws.FILTER($F$2:$F$21, $B$2:$B$21="Social"))
    )</f>
        <v>0.54081665999466133</v>
      </c>
      <c r="G26" s="7" cm="1">
        <f t="array" ref="G26">_xlfn.IFS(B26="Organic", G21+5, B26="Paid Search", IF(MOD(G21,100)=0, G21+10, G21+5), B26="Direct", G21+5,B26="Referral", G21+5,B26="Social", G21+5)</f>
        <v>180</v>
      </c>
      <c r="H26" s="7" cm="1">
        <f t="array" ref="H26">_xlfn.IFS(B26="Organic", H21+500, B26="Paid Search", H21+200, B26="Direct", IF(MOD(H21,1000)=0, H21+200, H21+100),B26="Referral", H21+100,B26="Social", H21+100)</f>
        <v>4900</v>
      </c>
      <c r="I26" s="7" cm="1">
        <f t="array" ref="I26">_xlfn.IFS(B26="Organic", I21+100, B26="Paid Search", I21+100, B26="Direct",I21+100,B26="Referral", I21+50,B26="Social", I21+50)</f>
        <v>900</v>
      </c>
      <c r="J26" s="5">
        <v>100</v>
      </c>
      <c r="K26" s="7" cm="1">
        <f t="array" ref="K26">ROUND( _xlfn.IFS(   B26="Organic", K21 + _xlfn.STDEV.S(_xlfn._xlws.FILTER($K$2:$K$21, $B$2:$B$21="Organic")),
               B26="Paid Search", K21 + _xlfn.STDEV.S(_xlfn._xlws.FILTER($K$2:$K$21, $B$2:$B$21="Paid Search")),
               B26="Direct", K21 + _xlfn.STDEV.S(_xlfn._xlws.FILTER($K$2:$K$21, $B$2:$B$21="Direct")),
               B26="Referral", K21 + _xlfn.STDEV.S(_xlfn._xlws.FILTER($K$2:$K$21, $B$2:$B$21="Referral")),
               B26="Social", K21 + _xlfn.STDEV.S(_xlfn._xlws.FILTER($K$2:$K$21, $B$2:$B$21="Social"))
    ),0)</f>
        <v>815</v>
      </c>
      <c r="L26" s="7" t="str">
        <f>TEXT(Table1[[#This Row],[Date]],"DDDD")</f>
        <v>Friday</v>
      </c>
      <c r="M26" s="20">
        <f>Table1[[#This Row],[Transactions]]/Table1[[#This Row],[Sessions]]</f>
        <v>1.6162013225084176E-2</v>
      </c>
      <c r="N26" s="21">
        <f>Table1[[#This Row],[Transactions]]/Table1[[#This Row],[Returning Users]]</f>
        <v>3.767831304007354E-2</v>
      </c>
      <c r="O26" s="23">
        <f>Table1[[#This Row],[Avg. Order Value]]*Table1[[#This Row],[Purchase Frequency]]</f>
        <v>3.7678313040073541</v>
      </c>
      <c r="P26" s="101" t="str">
        <f>TEXT(Table1[[#This Row],[Date]],"DDDD")</f>
        <v>Friday</v>
      </c>
      <c r="Q26" s="2"/>
      <c r="R26" s="2"/>
      <c r="S26" s="2"/>
    </row>
    <row r="27" spans="1:19" x14ac:dyDescent="0.35">
      <c r="A27" s="6">
        <f t="shared" si="0"/>
        <v>45297</v>
      </c>
      <c r="B27" s="4" t="s">
        <v>11</v>
      </c>
      <c r="C27" s="7" cm="1">
        <f t="array" ref="C27">_xlfn.IFS(B27="Organic", IF(MOD(C22,1000)=0, C22+200, C22+100), B27="Paid Search", C22+100, B27="Direct", C22+100,B27="Referral", C22+100,B27="Social", C22+100)</f>
        <v>5600</v>
      </c>
      <c r="D27" s="8" cm="1">
        <f t="array" ref="D27">_xlfn.IFS(   B27="Organic", D22 + _xlfn.STDEV.S(_xlfn._xlws.FILTER($D$2:$D$21, $B$2:$B$21="Organic")),
        B27="Paid Search", D22 + _xlfn.STDEV.S(_xlfn._xlws.FILTER($D$2:$D$21, $B$2:$B$21="Paid Search")),
        B27="Direct", D22 + _xlfn.STDEV.S(_xlfn._xlws.FILTER($D$2:$D$21, $B$2:$B$21="Direct")),
        B27="Referral", D22 + _xlfn.STDEV.S(_xlfn._xlws.FILTER($D$2:$D$21, $B$2:$B$21="Referral")),
        B27="Social", D22 + _xlfn.STDEV.S(_xlfn._xlws.FILTER($D$2:$D$21, $B$2:$B$21="Social"))
    )</f>
        <v>59.163331998932264</v>
      </c>
      <c r="E27" s="9">
        <f t="shared" si="1"/>
        <v>5916.3331998932263</v>
      </c>
      <c r="F27" s="10" cm="1">
        <f t="array" ref="F27">_xlfn.IFS(   B27="Organic", F22 + _xlfn.STDEV.S(_xlfn._xlws.FILTER($F$2:$F$21, $B$2:$B$21="Organic")),
        B27="Paid Search", F22 + _xlfn.STDEV.S(_xlfn._xlws.FILTER($F$2:$F$21, $B$2:$B$21="Paid Search")),
        B27="Direct", F22 + _xlfn.STDEV.S(_xlfn._xlws.FILTER($F$2:$F$21, $B$2:$B$21="Direct")),
        B27="Referral", F22 + _xlfn.STDEV.S(_xlfn._xlws.FILTER($F$2:$F$21, $B$2:$B$21="Referral")),
        B27="Social", F22 + _xlfn.STDEV.S(_xlfn._xlws.FILTER($F$2:$F$21, $B$2:$B$21="Social"))
    )</f>
        <v>0.41581988897471611</v>
      </c>
      <c r="G27" s="7" cm="1">
        <f t="array" ref="G27">_xlfn.IFS(B27="Organic", G22+5, B27="Paid Search", IF(MOD(G22,100)=0, G22+10, G22+5), B27="Direct", G22+5,B27="Referral", G22+5,B27="Social", G22+5)</f>
        <v>205</v>
      </c>
      <c r="H27" s="7" cm="1">
        <f t="array" ref="H27">_xlfn.IFS(B27="Organic", H22+500, B27="Paid Search", H22+200, B27="Direct", IF(MOD(H22,1000)=0, H22+200, H22+100),B27="Referral", H22+100,B27="Social", H22+100)</f>
        <v>17500</v>
      </c>
      <c r="I27" s="7" cm="1">
        <f t="array" ref="I27">_xlfn.IFS(B27="Organic", I22+100, B27="Paid Search", I22+100, B27="Direct",I22+100,B27="Referral", I22+50,B27="Social", I22+50)</f>
        <v>3500</v>
      </c>
      <c r="J27" s="5">
        <v>100</v>
      </c>
      <c r="K27" s="7" cm="1">
        <f t="array" ref="K27">ROUND( _xlfn.IFS(   B27="Organic", K22 + _xlfn.STDEV.S(_xlfn._xlws.FILTER($K$2:$K$21, $B$2:$B$21="Organic")),
               B27="Paid Search", K22 + _xlfn.STDEV.S(_xlfn._xlws.FILTER($K$2:$K$21, $B$2:$B$21="Paid Search")),
               B27="Direct", K22 + _xlfn.STDEV.S(_xlfn._xlws.FILTER($K$2:$K$21, $B$2:$B$21="Direct")),
               B27="Referral", K22 + _xlfn.STDEV.S(_xlfn._xlws.FILTER($K$2:$K$21, $B$2:$B$21="Referral")),
               B27="Social", K22 + _xlfn.STDEV.S(_xlfn._xlws.FILTER($K$2:$K$21, $B$2:$B$21="Social"))
    ),0)</f>
        <v>2558</v>
      </c>
      <c r="L27" s="7" t="str">
        <f>TEXT(Table1[[#This Row],[Date]],"DDDD")</f>
        <v>Saturday</v>
      </c>
      <c r="M27" s="20">
        <f>Table1[[#This Row],[Transactions]]/Table1[[#This Row],[Sessions]]</f>
        <v>1.0564880714095047E-2</v>
      </c>
      <c r="N27" s="21">
        <f>Table1[[#This Row],[Transactions]]/Table1[[#This Row],[Returning Users]]</f>
        <v>2.312874589481324E-2</v>
      </c>
      <c r="O27" s="23">
        <f>Table1[[#This Row],[Avg. Order Value]]*Table1[[#This Row],[Purchase Frequency]]</f>
        <v>2.3128745894813241</v>
      </c>
      <c r="P27" s="101" t="str">
        <f>TEXT(Table1[[#This Row],[Date]],"DDDD")</f>
        <v>Saturday</v>
      </c>
      <c r="Q27" s="2"/>
      <c r="R27" s="2"/>
      <c r="S27" s="2"/>
    </row>
    <row r="28" spans="1:19" x14ac:dyDescent="0.35">
      <c r="A28" s="6">
        <f t="shared" si="0"/>
        <v>45297</v>
      </c>
      <c r="B28" s="4" t="s">
        <v>12</v>
      </c>
      <c r="C28" s="7" cm="1">
        <f t="array" ref="C28">_xlfn.IFS(B28="Organic", IF(MOD(C23,1000)=0, C23+200, C23+100), B28="Paid Search", C23+100, B28="Direct", C23+100,B28="Referral", C23+100,B28="Social", C23+100)</f>
        <v>3500</v>
      </c>
      <c r="D28" s="8" cm="1">
        <f t="array" ref="D28">_xlfn.IFS(   B28="Organic", D23 + _xlfn.STDEV.S(_xlfn._xlws.FILTER($D$2:$D$21, $B$2:$B$21="Organic")),
        B28="Paid Search", D23 + _xlfn.STDEV.S(_xlfn._xlws.FILTER($D$2:$D$21, $B$2:$B$21="Paid Search")),
        B28="Direct", D23 + _xlfn.STDEV.S(_xlfn._xlws.FILTER($D$2:$D$21, $B$2:$B$21="Direct")),
        B28="Referral", D23 + _xlfn.STDEV.S(_xlfn._xlws.FILTER($D$2:$D$21, $B$2:$B$21="Referral")),
        B28="Social", D23 + _xlfn.STDEV.S(_xlfn._xlws.FILTER($D$2:$D$21, $B$2:$B$21="Social"))
    )</f>
        <v>54.320493798938571</v>
      </c>
      <c r="E28" s="9">
        <f t="shared" si="1"/>
        <v>5432.0493798938569</v>
      </c>
      <c r="F28" s="10" cm="1">
        <f t="array" ref="F28">_xlfn.IFS(   B28="Organic", F23 + _xlfn.STDEV.S(_xlfn._xlws.FILTER($F$2:$F$21, $B$2:$B$21="Organic")),
        B28="Paid Search", F23 + _xlfn.STDEV.S(_xlfn._xlws.FILTER($F$2:$F$21, $B$2:$B$21="Paid Search")),
        B28="Direct", F23 + _xlfn.STDEV.S(_xlfn._xlws.FILTER($F$2:$F$21, $B$2:$B$21="Direct")),
        B28="Referral", F23 + _xlfn.STDEV.S(_xlfn._xlws.FILTER($F$2:$F$21, $B$2:$B$21="Referral")),
        B28="Social", F23 + _xlfn.STDEV.S(_xlfn._xlws.FILTER($F$2:$F$21, $B$2:$B$21="Social"))
    )</f>
        <v>0.34581988897471611</v>
      </c>
      <c r="G28" s="7" cm="1">
        <f t="array" ref="G28">_xlfn.IFS(B28="Organic", G23+5, B28="Paid Search", IF(MOD(G23,100)=0, G23+10, G23+5), B28="Direct", G23+5,B28="Referral", G23+5,B28="Social", G23+5)</f>
        <v>230</v>
      </c>
      <c r="H28" s="7" cm="1">
        <f t="array" ref="H28">_xlfn.IFS(B28="Organic", H23+500, B28="Paid Search", H23+200, B28="Direct", IF(MOD(H23,1000)=0, H23+200, H23+100),B28="Referral", H23+100,B28="Social", H23+100)</f>
        <v>10000</v>
      </c>
      <c r="I28" s="7" cm="1">
        <f t="array" ref="I28">_xlfn.IFS(B28="Organic", I23+100, B28="Paid Search", I23+100, B28="Direct",I23+100,B28="Referral", I23+50,B28="Social", I23+50)</f>
        <v>2500</v>
      </c>
      <c r="J28" s="5">
        <v>100</v>
      </c>
      <c r="K28" s="7" cm="1">
        <f t="array" ref="K28">ROUND( _xlfn.IFS(   B28="Organic", K23 + _xlfn.STDEV.S(_xlfn._xlws.FILTER($K$2:$K$21, $B$2:$B$21="Organic")),
               B28="Paid Search", K23 + _xlfn.STDEV.S(_xlfn._xlws.FILTER($K$2:$K$21, $B$2:$B$21="Paid Search")),
               B28="Direct", K23 + _xlfn.STDEV.S(_xlfn._xlws.FILTER($K$2:$K$21, $B$2:$B$21="Direct")),
               B28="Referral", K23 + _xlfn.STDEV.S(_xlfn._xlws.FILTER($K$2:$K$21, $B$2:$B$21="Referral")),
               B28="Social", K23 + _xlfn.STDEV.S(_xlfn._xlws.FILTER($K$2:$K$21, $B$2:$B$21="Social"))
    ),0)</f>
        <v>1870</v>
      </c>
      <c r="L28" s="7" t="str">
        <f>TEXT(Table1[[#This Row],[Date]],"DDDD")</f>
        <v>Saturday</v>
      </c>
      <c r="M28" s="20">
        <f>Table1[[#This Row],[Transactions]]/Table1[[#This Row],[Sessions]]</f>
        <v>1.552014108541102E-2</v>
      </c>
      <c r="N28" s="21">
        <f>Table1[[#This Row],[Transactions]]/Table1[[#This Row],[Returning Users]]</f>
        <v>2.9048392405849503E-2</v>
      </c>
      <c r="O28" s="23">
        <f>Table1[[#This Row],[Avg. Order Value]]*Table1[[#This Row],[Purchase Frequency]]</f>
        <v>2.9048392405849501</v>
      </c>
      <c r="P28" s="101" t="str">
        <f>TEXT(Table1[[#This Row],[Date]],"DDDD")</f>
        <v>Saturday</v>
      </c>
      <c r="Q28" s="2"/>
      <c r="R28" s="2"/>
      <c r="S28" s="2"/>
    </row>
    <row r="29" spans="1:19" x14ac:dyDescent="0.35">
      <c r="A29" s="6">
        <f t="shared" si="0"/>
        <v>45297</v>
      </c>
      <c r="B29" s="4" t="s">
        <v>13</v>
      </c>
      <c r="C29" s="7" cm="1">
        <f t="array" ref="C29">_xlfn.IFS(B29="Organic", IF(MOD(C24,1000)=0, C24+200, C24+100), B29="Paid Search", C24+100, B29="Direct", C24+100,B29="Referral", C24+100,B29="Social", C24+100)</f>
        <v>2500</v>
      </c>
      <c r="D29" s="8" cm="1">
        <f t="array" ref="D29">_xlfn.IFS(   B29="Organic", D24 + _xlfn.STDEV.S(_xlfn._xlws.FILTER($D$2:$D$21, $B$2:$B$21="Organic")),
        B29="Paid Search", D24 + _xlfn.STDEV.S(_xlfn._xlws.FILTER($D$2:$D$21, $B$2:$B$21="Paid Search")),
        B29="Direct", D24 + _xlfn.STDEV.S(_xlfn._xlws.FILTER($D$2:$D$21, $B$2:$B$21="Direct")),
        B29="Referral", D24 + _xlfn.STDEV.S(_xlfn._xlws.FILTER($D$2:$D$21, $B$2:$B$21="Referral")),
        B29="Social", D24 + _xlfn.STDEV.S(_xlfn._xlws.FILTER($D$2:$D$21, $B$2:$B$21="Social"))
    )</f>
        <v>41.163977794943222</v>
      </c>
      <c r="E29" s="9">
        <f t="shared" si="1"/>
        <v>4116.3977794943221</v>
      </c>
      <c r="F29" s="10" cm="1">
        <f t="array" ref="F29">_xlfn.IFS(   B29="Organic", F24 + _xlfn.STDEV.S(_xlfn._xlws.FILTER($F$2:$F$21, $B$2:$B$21="Organic")),
        B29="Paid Search", F24 + _xlfn.STDEV.S(_xlfn._xlws.FILTER($F$2:$F$21, $B$2:$B$21="Paid Search")),
        B29="Direct", F24 + _xlfn.STDEV.S(_xlfn._xlws.FILTER($F$2:$F$21, $B$2:$B$21="Direct")),
        B29="Referral", F24 + _xlfn.STDEV.S(_xlfn._xlws.FILTER($F$2:$F$21, $B$2:$B$21="Referral")),
        B29="Social", F24 + _xlfn.STDEV.S(_xlfn._xlws.FILTER($F$2:$F$21, $B$2:$B$21="Social"))
    )</f>
        <v>0.51581988897471609</v>
      </c>
      <c r="G29" s="7" cm="1">
        <f t="array" ref="G29">_xlfn.IFS(B29="Organic", G24+5, B29="Paid Search", IF(MOD(G24,100)=0, G24+10, G24+5), B29="Direct", G24+5,B29="Referral", G24+5,B29="Social", G24+5)</f>
        <v>175</v>
      </c>
      <c r="H29" s="7" cm="1">
        <f t="array" ref="H29">_xlfn.IFS(B29="Organic", H24+500, B29="Paid Search", H24+200, B29="Direct", IF(MOD(H24,1000)=0, H24+200, H24+100),B29="Referral", H24+100,B29="Social", H24+100)</f>
        <v>6600</v>
      </c>
      <c r="I29" s="7" cm="1">
        <f t="array" ref="I29">_xlfn.IFS(B29="Organic", I24+100, B29="Paid Search", I24+100, B29="Direct",I24+100,B29="Referral", I24+50,B29="Social", I24+50)</f>
        <v>1500</v>
      </c>
      <c r="J29" s="5">
        <v>100</v>
      </c>
      <c r="K29" s="7" cm="1">
        <f t="array" ref="K29">ROUND( _xlfn.IFS(   B29="Organic", K24 + _xlfn.STDEV.S(_xlfn._xlws.FILTER($K$2:$K$21, $B$2:$B$21="Organic")),
               B29="Paid Search", K24 + _xlfn.STDEV.S(_xlfn._xlws.FILTER($K$2:$K$21, $B$2:$B$21="Paid Search")),
               B29="Direct", K24 + _xlfn.STDEV.S(_xlfn._xlws.FILTER($K$2:$K$21, $B$2:$B$21="Direct")),
               B29="Referral", K24 + _xlfn.STDEV.S(_xlfn._xlws.FILTER($K$2:$K$21, $B$2:$B$21="Referral")),
               B29="Social", K24 + _xlfn.STDEV.S(_xlfn._xlws.FILTER($K$2:$K$21, $B$2:$B$21="Social"))
    ),0)</f>
        <v>1080</v>
      </c>
      <c r="L29" s="7" t="str">
        <f>TEXT(Table1[[#This Row],[Date]],"DDDD")</f>
        <v>Saturday</v>
      </c>
      <c r="M29" s="20">
        <f>Table1[[#This Row],[Transactions]]/Table1[[#This Row],[Sessions]]</f>
        <v>1.6465591117977289E-2</v>
      </c>
      <c r="N29" s="21">
        <f>Table1[[#This Row],[Transactions]]/Table1[[#This Row],[Returning Users]]</f>
        <v>3.8114794254577054E-2</v>
      </c>
      <c r="O29" s="23">
        <f>Table1[[#This Row],[Avg. Order Value]]*Table1[[#This Row],[Purchase Frequency]]</f>
        <v>3.8114794254577054</v>
      </c>
      <c r="P29" s="101" t="str">
        <f>TEXT(Table1[[#This Row],[Date]],"DDDD")</f>
        <v>Saturday</v>
      </c>
      <c r="Q29" s="2"/>
      <c r="R29" s="2"/>
      <c r="S29" s="2"/>
    </row>
    <row r="30" spans="1:19" x14ac:dyDescent="0.35">
      <c r="A30" s="6">
        <f t="shared" si="0"/>
        <v>45297</v>
      </c>
      <c r="B30" s="4" t="s">
        <v>14</v>
      </c>
      <c r="C30" s="7" cm="1">
        <f t="array" ref="C30">_xlfn.IFS(B30="Organic", IF(MOD(C25,1000)=0, C25+200, C25+100), B30="Paid Search", C25+100, B30="Direct", C25+100,B30="Referral", C25+100,B30="Social", C25+100)</f>
        <v>1500</v>
      </c>
      <c r="D30" s="8" cm="1">
        <f t="array" ref="D30">_xlfn.IFS(   B30="Organic", D25 + _xlfn.STDEV.S(_xlfn._xlws.FILTER($D$2:$D$21, $B$2:$B$21="Organic")),
        B30="Paid Search", D25 + _xlfn.STDEV.S(_xlfn._xlws.FILTER($D$2:$D$21, $B$2:$B$21="Paid Search")),
        B30="Direct", D25 + _xlfn.STDEV.S(_xlfn._xlws.FILTER($D$2:$D$21, $B$2:$B$21="Direct")),
        B30="Referral", D25 + _xlfn.STDEV.S(_xlfn._xlws.FILTER($D$2:$D$21, $B$2:$B$21="Referral")),
        B30="Social", D25 + _xlfn.STDEV.S(_xlfn._xlws.FILTER($D$2:$D$21, $B$2:$B$21="Social"))
    )</f>
        <v>27.415650255319868</v>
      </c>
      <c r="E30" s="9">
        <f t="shared" si="1"/>
        <v>2741.565025531987</v>
      </c>
      <c r="F30" s="10" cm="1">
        <f t="array" ref="F30">_xlfn.IFS(   B30="Organic", F25 + _xlfn.STDEV.S(_xlfn._xlws.FILTER($F$2:$F$21, $B$2:$B$21="Organic")),
        B30="Paid Search", F25 + _xlfn.STDEV.S(_xlfn._xlws.FILTER($F$2:$F$21, $B$2:$B$21="Paid Search")),
        B30="Direct", F25 + _xlfn.STDEV.S(_xlfn._xlws.FILTER($F$2:$F$21, $B$2:$B$21="Direct")),
        B30="Referral", F25 + _xlfn.STDEV.S(_xlfn._xlws.FILTER($F$2:$F$21, $B$2:$B$21="Referral")),
        B30="Social", F25 + _xlfn.STDEV.S(_xlfn._xlws.FILTER($F$2:$F$21, $B$2:$B$21="Social"))
    )</f>
        <v>0.46415650255319868</v>
      </c>
      <c r="G30" s="7" cm="1">
        <f t="array" ref="G30">_xlfn.IFS(B30="Organic", G25+5, B30="Paid Search", IF(MOD(G25,100)=0, G25+10, G25+5), B30="Direct", G25+5,B30="Referral", G25+5,B30="Social", G25+5)</f>
        <v>195</v>
      </c>
      <c r="H30" s="7" cm="1">
        <f t="array" ref="H30">_xlfn.IFS(B30="Organic", H25+500, B30="Paid Search", H25+200, B30="Direct", IF(MOD(H25,1000)=0, H25+200, H25+100),B30="Referral", H25+100,B30="Social", H25+100)</f>
        <v>3500</v>
      </c>
      <c r="I30" s="7" cm="1">
        <f t="array" ref="I30">_xlfn.IFS(B30="Organic", I25+100, B30="Paid Search", I25+100, B30="Direct",I25+100,B30="Referral", I25+50,B30="Social", I25+50)</f>
        <v>750</v>
      </c>
      <c r="J30" s="5">
        <v>100</v>
      </c>
      <c r="K30" s="7" cm="1">
        <f t="array" ref="K30">ROUND( _xlfn.IFS(   B30="Organic", K25 + _xlfn.STDEV.S(_xlfn._xlws.FILTER($K$2:$K$21, $B$2:$B$21="Organic")),
               B30="Paid Search", K25 + _xlfn.STDEV.S(_xlfn._xlws.FILTER($K$2:$K$21, $B$2:$B$21="Paid Search")),
               B30="Direct", K25 + _xlfn.STDEV.S(_xlfn._xlws.FILTER($K$2:$K$21, $B$2:$B$21="Direct")),
               B30="Referral", K25 + _xlfn.STDEV.S(_xlfn._xlws.FILTER($K$2:$K$21, $B$2:$B$21="Referral")),
               B30="Social", K25 + _xlfn.STDEV.S(_xlfn._xlws.FILTER($K$2:$K$21, $B$2:$B$21="Social"))
    ),0)</f>
        <v>486</v>
      </c>
      <c r="L30" s="7" t="str">
        <f>TEXT(Table1[[#This Row],[Date]],"DDDD")</f>
        <v>Saturday</v>
      </c>
      <c r="M30" s="20">
        <f>Table1[[#This Row],[Transactions]]/Table1[[#This Row],[Sessions]]</f>
        <v>1.8277100170213244E-2</v>
      </c>
      <c r="N30" s="21">
        <f>Table1[[#This Row],[Transactions]]/Table1[[#This Row],[Returning Users]]</f>
        <v>5.6410802994485323E-2</v>
      </c>
      <c r="O30" s="23">
        <f>Table1[[#This Row],[Avg. Order Value]]*Table1[[#This Row],[Purchase Frequency]]</f>
        <v>5.6410802994485323</v>
      </c>
      <c r="P30" s="101" t="str">
        <f>TEXT(Table1[[#This Row],[Date]],"DDDD")</f>
        <v>Saturday</v>
      </c>
      <c r="Q30" s="2"/>
      <c r="R30" s="2"/>
      <c r="S30" s="2"/>
    </row>
    <row r="31" spans="1:19" x14ac:dyDescent="0.35">
      <c r="A31" s="6">
        <f t="shared" si="0"/>
        <v>45297</v>
      </c>
      <c r="B31" s="4" t="s">
        <v>15</v>
      </c>
      <c r="C31" s="7" cm="1">
        <f t="array" ref="C31">_xlfn.IFS(B31="Organic", IF(MOD(C26,1000)=0, C26+200, C26+100), B31="Paid Search", C26+100, B31="Direct", C26+100,B31="Referral", C26+100,B31="Social", C26+100)</f>
        <v>2000</v>
      </c>
      <c r="D31" s="8" cm="1">
        <f t="array" ref="D31">_xlfn.IFS(   B31="Organic", D26 + _xlfn.STDEV.S(_xlfn._xlws.FILTER($D$2:$D$21, $B$2:$B$21="Organic")),
        B31="Paid Search", D26 + _xlfn.STDEV.S(_xlfn._xlws.FILTER($D$2:$D$21, $B$2:$B$21="Paid Search")),
        B31="Direct", D26 + _xlfn.STDEV.S(_xlfn._xlws.FILTER($D$2:$D$21, $B$2:$B$21="Direct")),
        B31="Referral", D26 + _xlfn.STDEV.S(_xlfn._xlws.FILTER($D$2:$D$21, $B$2:$B$21="Referral")),
        B31="Social", D26 + _xlfn.STDEV.S(_xlfn._xlws.FILTER($D$2:$D$21, $B$2:$B$21="Social"))
    )</f>
        <v>32.415650255319868</v>
      </c>
      <c r="E31" s="9">
        <f t="shared" si="1"/>
        <v>3241.565025531987</v>
      </c>
      <c r="F31" s="10" cm="1">
        <f t="array" ref="F31">_xlfn.IFS(   B31="Organic", F26 + _xlfn.STDEV.S(_xlfn._xlws.FILTER($F$2:$F$21, $B$2:$B$21="Organic")),
        B31="Paid Search", F26 + _xlfn.STDEV.S(_xlfn._xlws.FILTER($F$2:$F$21, $B$2:$B$21="Paid Search")),
        B31="Direct", F26 + _xlfn.STDEV.S(_xlfn._xlws.FILTER($F$2:$F$21, $B$2:$B$21="Direct")),
        B31="Referral", F26 + _xlfn.STDEV.S(_xlfn._xlws.FILTER($F$2:$F$21, $B$2:$B$21="Referral")),
        B31="Social", F26 + _xlfn.STDEV.S(_xlfn._xlws.FILTER($F$2:$F$21, $B$2:$B$21="Social"))
    )</f>
        <v>0.56163331998932264</v>
      </c>
      <c r="G31" s="7" cm="1">
        <f t="array" ref="G31">_xlfn.IFS(B31="Organic", G26+5, B31="Paid Search", IF(MOD(G26,100)=0, G26+10, G26+5), B31="Direct", G26+5,B31="Referral", G26+5,B31="Social", G26+5)</f>
        <v>185</v>
      </c>
      <c r="H31" s="7" cm="1">
        <f t="array" ref="H31">_xlfn.IFS(B31="Organic", H26+500, B31="Paid Search", H26+200, B31="Direct", IF(MOD(H26,1000)=0, H26+200, H26+100),B31="Referral", H26+100,B31="Social", H26+100)</f>
        <v>5000</v>
      </c>
      <c r="I31" s="7" cm="1">
        <f t="array" ref="I31">_xlfn.IFS(B31="Organic", I26+100, B31="Paid Search", I26+100, B31="Direct",I26+100,B31="Referral", I26+50,B31="Social", I26+50)</f>
        <v>950</v>
      </c>
      <c r="J31" s="5">
        <v>100</v>
      </c>
      <c r="K31" s="7" cm="1">
        <f t="array" ref="K31">ROUND( _xlfn.IFS(   B31="Organic", K26 + _xlfn.STDEV.S(_xlfn._xlws.FILTER($K$2:$K$21, $B$2:$B$21="Organic")),
               B31="Paid Search", K26 + _xlfn.STDEV.S(_xlfn._xlws.FILTER($K$2:$K$21, $B$2:$B$21="Paid Search")),
               B31="Direct", K26 + _xlfn.STDEV.S(_xlfn._xlws.FILTER($K$2:$K$21, $B$2:$B$21="Direct")),
               B31="Referral", K26 + _xlfn.STDEV.S(_xlfn._xlws.FILTER($K$2:$K$21, $B$2:$B$21="Referral")),
               B31="Social", K26 + _xlfn.STDEV.S(_xlfn._xlws.FILTER($K$2:$K$21, $B$2:$B$21="Social"))
    ),0)</f>
        <v>880</v>
      </c>
      <c r="L31" s="7" t="str">
        <f>TEXT(Table1[[#This Row],[Date]],"DDDD")</f>
        <v>Saturday</v>
      </c>
      <c r="M31" s="20">
        <f>Table1[[#This Row],[Transactions]]/Table1[[#This Row],[Sessions]]</f>
        <v>1.6207825127659933E-2</v>
      </c>
      <c r="N31" s="21">
        <f>Table1[[#This Row],[Transactions]]/Table1[[#This Row],[Returning Users]]</f>
        <v>3.6835966199227126E-2</v>
      </c>
      <c r="O31" s="23">
        <f>Table1[[#This Row],[Avg. Order Value]]*Table1[[#This Row],[Purchase Frequency]]</f>
        <v>3.6835966199227124</v>
      </c>
      <c r="P31" s="101" t="str">
        <f>TEXT(Table1[[#This Row],[Date]],"DDDD")</f>
        <v>Saturday</v>
      </c>
      <c r="Q31" s="2"/>
      <c r="R31" s="2"/>
      <c r="S31" s="2"/>
    </row>
    <row r="32" spans="1:19" x14ac:dyDescent="0.35">
      <c r="A32" s="6">
        <f t="shared" si="0"/>
        <v>45298</v>
      </c>
      <c r="B32" s="4" t="s">
        <v>11</v>
      </c>
      <c r="C32" s="7" cm="1">
        <f t="array" ref="C32">_xlfn.IFS(B32="Organic", IF(MOD(C27,1000)=0, C27+200, C27+100), B32="Paid Search", C27+100, B32="Direct", C27+100,B32="Referral", C27+100,B32="Social", C27+100)</f>
        <v>5700</v>
      </c>
      <c r="D32" s="8" cm="1">
        <f t="array" ref="D32">_xlfn.IFS(   B32="Organic", D27 + _xlfn.STDEV.S(_xlfn._xlws.FILTER($D$2:$D$21, $B$2:$B$21="Organic")),
        B32="Paid Search", D27 + _xlfn.STDEV.S(_xlfn._xlws.FILTER($D$2:$D$21, $B$2:$B$21="Paid Search")),
        B32="Direct", D27 + _xlfn.STDEV.S(_xlfn._xlws.FILTER($D$2:$D$21, $B$2:$B$21="Direct")),
        B32="Referral", D27 + _xlfn.STDEV.S(_xlfn._xlws.FILTER($D$2:$D$21, $B$2:$B$21="Referral")),
        B32="Social", D27 + _xlfn.STDEV.S(_xlfn._xlws.FILTER($D$2:$D$21, $B$2:$B$21="Social"))
    )</f>
        <v>61.244997998398397</v>
      </c>
      <c r="E32" s="9">
        <f t="shared" si="1"/>
        <v>6124.4997998398394</v>
      </c>
      <c r="F32" s="10" cm="1">
        <f t="array" ref="F32">_xlfn.IFS(   B32="Organic", F27 + _xlfn.STDEV.S(_xlfn._xlws.FILTER($F$2:$F$21, $B$2:$B$21="Organic")),
        B32="Paid Search", F27 + _xlfn.STDEV.S(_xlfn._xlws.FILTER($F$2:$F$21, $B$2:$B$21="Paid Search")),
        B32="Direct", F27 + _xlfn.STDEV.S(_xlfn._xlws.FILTER($F$2:$F$21, $B$2:$B$21="Direct")),
        B32="Referral", F27 + _xlfn.STDEV.S(_xlfn._xlws.FILTER($F$2:$F$21, $B$2:$B$21="Referral")),
        B32="Social", F27 + _xlfn.STDEV.S(_xlfn._xlws.FILTER($F$2:$F$21, $B$2:$B$21="Social"))
    )</f>
        <v>0.42872983346207416</v>
      </c>
      <c r="G32" s="7" cm="1">
        <f t="array" ref="G32">_xlfn.IFS(B32="Organic", G27+5, B32="Paid Search", IF(MOD(G27,100)=0, G27+10, G27+5), B32="Direct", G27+5,B32="Referral", G27+5,B32="Social", G27+5)</f>
        <v>210</v>
      </c>
      <c r="H32" s="7" cm="1">
        <f t="array" ref="H32">_xlfn.IFS(B32="Organic", H27+500, B32="Paid Search", H27+200, B32="Direct", IF(MOD(H27,1000)=0, H27+200, H27+100),B32="Referral", H27+100,B32="Social", H27+100)</f>
        <v>18000</v>
      </c>
      <c r="I32" s="7" cm="1">
        <f t="array" ref="I32">_xlfn.IFS(B32="Organic", I27+100, B32="Paid Search", I27+100, B32="Direct",I27+100,B32="Referral", I27+50,B32="Social", I27+50)</f>
        <v>3600</v>
      </c>
      <c r="J32" s="5">
        <v>100</v>
      </c>
      <c r="K32" s="7" cm="1">
        <f t="array" ref="K32">ROUND( _xlfn.IFS(   B32="Organic", K27 + _xlfn.STDEV.S(_xlfn._xlws.FILTER($K$2:$K$21, $B$2:$B$21="Organic")),
               B32="Paid Search", K27 + _xlfn.STDEV.S(_xlfn._xlws.FILTER($K$2:$K$21, $B$2:$B$21="Paid Search")),
               B32="Direct", K27 + _xlfn.STDEV.S(_xlfn._xlws.FILTER($K$2:$K$21, $B$2:$B$21="Direct")),
               B32="Referral", K27 + _xlfn.STDEV.S(_xlfn._xlws.FILTER($K$2:$K$21, $B$2:$B$21="Referral")),
               B32="Social", K27 + _xlfn.STDEV.S(_xlfn._xlws.FILTER($K$2:$K$21, $B$2:$B$21="Social"))
    ),0)</f>
        <v>2687</v>
      </c>
      <c r="L32" s="7" t="str">
        <f>TEXT(Table1[[#This Row],[Date]],"DDDD")</f>
        <v>Sunday</v>
      </c>
      <c r="M32" s="20">
        <f>Table1[[#This Row],[Transactions]]/Table1[[#This Row],[Sessions]]</f>
        <v>1.0744736490947086E-2</v>
      </c>
      <c r="N32" s="21">
        <f>Table1[[#This Row],[Transactions]]/Table1[[#This Row],[Returning Users]]</f>
        <v>2.2793077036992331E-2</v>
      </c>
      <c r="O32" s="23">
        <f>Table1[[#This Row],[Avg. Order Value]]*Table1[[#This Row],[Purchase Frequency]]</f>
        <v>2.2793077036992333</v>
      </c>
      <c r="P32" s="101" t="str">
        <f>TEXT(Table1[[#This Row],[Date]],"DDDD")</f>
        <v>Sunday</v>
      </c>
      <c r="Q32" s="2"/>
      <c r="R32" s="2"/>
      <c r="S32" s="2"/>
    </row>
    <row r="33" spans="1:19" x14ac:dyDescent="0.35">
      <c r="A33" s="6">
        <f t="shared" si="0"/>
        <v>45298</v>
      </c>
      <c r="B33" s="4" t="s">
        <v>12</v>
      </c>
      <c r="C33" s="7" cm="1">
        <f t="array" ref="C33">_xlfn.IFS(B33="Organic", IF(MOD(C28,1000)=0, C28+200, C28+100), B33="Paid Search", C28+100, B33="Direct", C28+100,B33="Referral", C28+100,B33="Social", C28+100)</f>
        <v>3600</v>
      </c>
      <c r="D33" s="8" cm="1">
        <f t="array" ref="D33">_xlfn.IFS(   B33="Organic", D28 + _xlfn.STDEV.S(_xlfn._xlws.FILTER($D$2:$D$21, $B$2:$B$21="Organic")),
        B33="Paid Search", D28 + _xlfn.STDEV.S(_xlfn._xlws.FILTER($D$2:$D$21, $B$2:$B$21="Paid Search")),
        B33="Direct", D28 + _xlfn.STDEV.S(_xlfn._xlws.FILTER($D$2:$D$21, $B$2:$B$21="Direct")),
        B33="Referral", D28 + _xlfn.STDEV.S(_xlfn._xlws.FILTER($D$2:$D$21, $B$2:$B$21="Referral")),
        B33="Social", D28 + _xlfn.STDEV.S(_xlfn._xlws.FILTER($D$2:$D$21, $B$2:$B$21="Social"))
    )</f>
        <v>56.480740698407857</v>
      </c>
      <c r="E33" s="9">
        <f t="shared" si="1"/>
        <v>5648.0740698407853</v>
      </c>
      <c r="F33" s="10" cm="1">
        <f t="array" ref="F33">_xlfn.IFS(   B33="Organic", F28 + _xlfn.STDEV.S(_xlfn._xlws.FILTER($F$2:$F$21, $B$2:$B$21="Organic")),
        B33="Paid Search", F28 + _xlfn.STDEV.S(_xlfn._xlws.FILTER($F$2:$F$21, $B$2:$B$21="Paid Search")),
        B33="Direct", F28 + _xlfn.STDEV.S(_xlfn._xlws.FILTER($F$2:$F$21, $B$2:$B$21="Direct")),
        B33="Referral", F28 + _xlfn.STDEV.S(_xlfn._xlws.FILTER($F$2:$F$21, $B$2:$B$21="Referral")),
        B33="Social", F28 + _xlfn.STDEV.S(_xlfn._xlws.FILTER($F$2:$F$21, $B$2:$B$21="Social"))
    )</f>
        <v>0.35872983346207415</v>
      </c>
      <c r="G33" s="7" cm="1">
        <f t="array" ref="G33">_xlfn.IFS(B33="Organic", G28+5, B33="Paid Search", IF(MOD(G28,100)=0, G28+10, G28+5), B33="Direct", G28+5,B33="Referral", G28+5,B33="Social", G28+5)</f>
        <v>235</v>
      </c>
      <c r="H33" s="7" cm="1">
        <f t="array" ref="H33">_xlfn.IFS(B33="Organic", H28+500, B33="Paid Search", H28+200, B33="Direct", IF(MOD(H28,1000)=0, H28+200, H28+100),B33="Referral", H28+100,B33="Social", H28+100)</f>
        <v>10200</v>
      </c>
      <c r="I33" s="7" cm="1">
        <f t="array" ref="I33">_xlfn.IFS(B33="Organic", I28+100, B33="Paid Search", I28+100, B33="Direct",I28+100,B33="Referral", I28+50,B33="Social", I28+50)</f>
        <v>2600</v>
      </c>
      <c r="J33" s="5">
        <v>100</v>
      </c>
      <c r="K33" s="7" cm="1">
        <f t="array" ref="K33">ROUND( _xlfn.IFS(   B33="Organic", K28 + _xlfn.STDEV.S(_xlfn._xlws.FILTER($K$2:$K$21, $B$2:$B$21="Organic")),
               B33="Paid Search", K28 + _xlfn.STDEV.S(_xlfn._xlws.FILTER($K$2:$K$21, $B$2:$B$21="Paid Search")),
               B33="Direct", K28 + _xlfn.STDEV.S(_xlfn._xlws.FILTER($K$2:$K$21, $B$2:$B$21="Direct")),
               B33="Referral", K28 + _xlfn.STDEV.S(_xlfn._xlws.FILTER($K$2:$K$21, $B$2:$B$21="Referral")),
               B33="Social", K28 + _xlfn.STDEV.S(_xlfn._xlws.FILTER($K$2:$K$21, $B$2:$B$21="Social"))
    ),0)</f>
        <v>1955</v>
      </c>
      <c r="L33" s="7" t="str">
        <f>TEXT(Table1[[#This Row],[Date]],"DDDD")</f>
        <v>Sunday</v>
      </c>
      <c r="M33" s="20">
        <f>Table1[[#This Row],[Transactions]]/Table1[[#This Row],[Sessions]]</f>
        <v>1.5689094638446626E-2</v>
      </c>
      <c r="N33" s="21">
        <f>Table1[[#This Row],[Transactions]]/Table1[[#This Row],[Returning Users]]</f>
        <v>2.889040444931348E-2</v>
      </c>
      <c r="O33" s="23">
        <f>Table1[[#This Row],[Avg. Order Value]]*Table1[[#This Row],[Purchase Frequency]]</f>
        <v>2.8890404449313478</v>
      </c>
      <c r="P33" s="101" t="str">
        <f>TEXT(Table1[[#This Row],[Date]],"DDDD")</f>
        <v>Sunday</v>
      </c>
      <c r="Q33" s="2"/>
      <c r="R33" s="2"/>
      <c r="S33" s="2"/>
    </row>
    <row r="34" spans="1:19" x14ac:dyDescent="0.35">
      <c r="A34" s="6">
        <f t="shared" si="0"/>
        <v>45298</v>
      </c>
      <c r="B34" s="4" t="s">
        <v>13</v>
      </c>
      <c r="C34" s="7" cm="1">
        <f t="array" ref="C34">_xlfn.IFS(B34="Organic", IF(MOD(C29,1000)=0, C29+200, C29+100), B34="Paid Search", C29+100, B34="Direct", C29+100,B34="Referral", C29+100,B34="Social", C29+100)</f>
        <v>2600</v>
      </c>
      <c r="D34" s="8" cm="1">
        <f t="array" ref="D34">_xlfn.IFS(   B34="Organic", D29 + _xlfn.STDEV.S(_xlfn._xlws.FILTER($D$2:$D$21, $B$2:$B$21="Organic")),
        B34="Paid Search", D29 + _xlfn.STDEV.S(_xlfn._xlws.FILTER($D$2:$D$21, $B$2:$B$21="Paid Search")),
        B34="Direct", D29 + _xlfn.STDEV.S(_xlfn._xlws.FILTER($D$2:$D$21, $B$2:$B$21="Direct")),
        B34="Referral", D29 + _xlfn.STDEV.S(_xlfn._xlws.FILTER($D$2:$D$21, $B$2:$B$21="Referral")),
        B34="Social", D29 + _xlfn.STDEV.S(_xlfn._xlws.FILTER($D$2:$D$21, $B$2:$B$21="Social"))
    )</f>
        <v>43.745966692414832</v>
      </c>
      <c r="E34" s="9">
        <f t="shared" si="1"/>
        <v>4374.5966692414831</v>
      </c>
      <c r="F34" s="10" cm="1">
        <f t="array" ref="F34">_xlfn.IFS(   B34="Organic", F29 + _xlfn.STDEV.S(_xlfn._xlws.FILTER($F$2:$F$21, $B$2:$B$21="Organic")),
        B34="Paid Search", F29 + _xlfn.STDEV.S(_xlfn._xlws.FILTER($F$2:$F$21, $B$2:$B$21="Paid Search")),
        B34="Direct", F29 + _xlfn.STDEV.S(_xlfn._xlws.FILTER($F$2:$F$21, $B$2:$B$21="Direct")),
        B34="Referral", F29 + _xlfn.STDEV.S(_xlfn._xlws.FILTER($F$2:$F$21, $B$2:$B$21="Referral")),
        B34="Social", F29 + _xlfn.STDEV.S(_xlfn._xlws.FILTER($F$2:$F$21, $B$2:$B$21="Social"))
    )</f>
        <v>0.52872983346207414</v>
      </c>
      <c r="G34" s="7" cm="1">
        <f t="array" ref="G34">_xlfn.IFS(B34="Organic", G29+5, B34="Paid Search", IF(MOD(G29,100)=0, G29+10, G29+5), B34="Direct", G29+5,B34="Referral", G29+5,B34="Social", G29+5)</f>
        <v>180</v>
      </c>
      <c r="H34" s="7" cm="1">
        <f t="array" ref="H34">_xlfn.IFS(B34="Organic", H29+500, B34="Paid Search", H29+200, B34="Direct", IF(MOD(H29,1000)=0, H29+200, H29+100),B34="Referral", H29+100,B34="Social", H29+100)</f>
        <v>6700</v>
      </c>
      <c r="I34" s="7" cm="1">
        <f t="array" ref="I34">_xlfn.IFS(B34="Organic", I29+100, B34="Paid Search", I29+100, B34="Direct",I29+100,B34="Referral", I29+50,B34="Social", I29+50)</f>
        <v>1600</v>
      </c>
      <c r="J34" s="5">
        <v>100</v>
      </c>
      <c r="K34" s="7" cm="1">
        <f t="array" ref="K34">ROUND( _xlfn.IFS(   B34="Organic", K29 + _xlfn.STDEV.S(_xlfn._xlws.FILTER($K$2:$K$21, $B$2:$B$21="Organic")),
               B34="Paid Search", K29 + _xlfn.STDEV.S(_xlfn._xlws.FILTER($K$2:$K$21, $B$2:$B$21="Paid Search")),
               B34="Direct", K29 + _xlfn.STDEV.S(_xlfn._xlws.FILTER($K$2:$K$21, $B$2:$B$21="Direct")),
               B34="Referral", K29 + _xlfn.STDEV.S(_xlfn._xlws.FILTER($K$2:$K$21, $B$2:$B$21="Referral")),
               B34="Social", K29 + _xlfn.STDEV.S(_xlfn._xlws.FILTER($K$2:$K$21, $B$2:$B$21="Social"))
    ),0)</f>
        <v>1145</v>
      </c>
      <c r="L34" s="7" t="str">
        <f>TEXT(Table1[[#This Row],[Date]],"DDDD")</f>
        <v>Sunday</v>
      </c>
      <c r="M34" s="20">
        <f>Table1[[#This Row],[Transactions]]/Table1[[#This Row],[Sessions]]</f>
        <v>1.6825371804774936E-2</v>
      </c>
      <c r="N34" s="21">
        <f>Table1[[#This Row],[Transactions]]/Table1[[#This Row],[Returning Users]]</f>
        <v>3.8206084447523873E-2</v>
      </c>
      <c r="O34" s="23">
        <f>Table1[[#This Row],[Avg. Order Value]]*Table1[[#This Row],[Purchase Frequency]]</f>
        <v>3.8206084447523874</v>
      </c>
      <c r="P34" s="101" t="str">
        <f>TEXT(Table1[[#This Row],[Date]],"DDDD")</f>
        <v>Sunday</v>
      </c>
      <c r="Q34" s="2"/>
      <c r="R34" s="2"/>
      <c r="S34" s="2"/>
    </row>
    <row r="35" spans="1:19" x14ac:dyDescent="0.35">
      <c r="A35" s="6">
        <f t="shared" si="0"/>
        <v>45298</v>
      </c>
      <c r="B35" s="4" t="s">
        <v>14</v>
      </c>
      <c r="C35" s="7" cm="1">
        <f t="array" ref="C35">_xlfn.IFS(B35="Organic", IF(MOD(C30,1000)=0, C30+200, C30+100), B35="Paid Search", C30+100, B35="Direct", C30+100,B35="Referral", C30+100,B35="Social", C30+100)</f>
        <v>1600</v>
      </c>
      <c r="D35" s="8" cm="1">
        <f t="array" ref="D35">_xlfn.IFS(   B35="Organic", D30 + _xlfn.STDEV.S(_xlfn._xlws.FILTER($D$2:$D$21, $B$2:$B$21="Organic")),
        B35="Paid Search", D30 + _xlfn.STDEV.S(_xlfn._xlws.FILTER($D$2:$D$21, $B$2:$B$21="Paid Search")),
        B35="Direct", D30 + _xlfn.STDEV.S(_xlfn._xlws.FILTER($D$2:$D$21, $B$2:$B$21="Direct")),
        B35="Referral", D30 + _xlfn.STDEV.S(_xlfn._xlws.FILTER($D$2:$D$21, $B$2:$B$21="Referral")),
        B35="Social", D30 + _xlfn.STDEV.S(_xlfn._xlws.FILTER($D$2:$D$21, $B$2:$B$21="Social"))
    )</f>
        <v>29.123475382979802</v>
      </c>
      <c r="E35" s="9">
        <f t="shared" si="1"/>
        <v>2912.34753829798</v>
      </c>
      <c r="F35" s="10" cm="1">
        <f t="array" ref="F35">_xlfn.IFS(   B35="Organic", F30 + _xlfn.STDEV.S(_xlfn._xlws.FILTER($F$2:$F$21, $B$2:$B$21="Organic")),
        B35="Paid Search", F30 + _xlfn.STDEV.S(_xlfn._xlws.FILTER($F$2:$F$21, $B$2:$B$21="Paid Search")),
        B35="Direct", F30 + _xlfn.STDEV.S(_xlfn._xlws.FILTER($F$2:$F$21, $B$2:$B$21="Direct")),
        B35="Referral", F30 + _xlfn.STDEV.S(_xlfn._xlws.FILTER($F$2:$F$21, $B$2:$B$21="Referral")),
        B35="Social", F30 + _xlfn.STDEV.S(_xlfn._xlws.FILTER($F$2:$F$21, $B$2:$B$21="Social"))
    )</f>
        <v>0.48123475382979802</v>
      </c>
      <c r="G35" s="7" cm="1">
        <f t="array" ref="G35">_xlfn.IFS(B35="Organic", G30+5, B35="Paid Search", IF(MOD(G30,100)=0, G30+10, G30+5), B35="Direct", G30+5,B35="Referral", G30+5,B35="Social", G30+5)</f>
        <v>200</v>
      </c>
      <c r="H35" s="7" cm="1">
        <f t="array" ref="H35">_xlfn.IFS(B35="Organic", H30+500, B35="Paid Search", H30+200, B35="Direct", IF(MOD(H30,1000)=0, H30+200, H30+100),B35="Referral", H30+100,B35="Social", H30+100)</f>
        <v>3600</v>
      </c>
      <c r="I35" s="7" cm="1">
        <f t="array" ref="I35">_xlfn.IFS(B35="Organic", I30+100, B35="Paid Search", I30+100, B35="Direct",I30+100,B35="Referral", I30+50,B35="Social", I30+50)</f>
        <v>800</v>
      </c>
      <c r="J35" s="5">
        <v>100</v>
      </c>
      <c r="K35" s="7" cm="1">
        <f t="array" ref="K35">ROUND( _xlfn.IFS(   B35="Organic", K30 + _xlfn.STDEV.S(_xlfn._xlws.FILTER($K$2:$K$21, $B$2:$B$21="Organic")),
               B35="Paid Search", K30 + _xlfn.STDEV.S(_xlfn._xlws.FILTER($K$2:$K$21, $B$2:$B$21="Paid Search")),
               B35="Direct", K30 + _xlfn.STDEV.S(_xlfn._xlws.FILTER($K$2:$K$21, $B$2:$B$21="Direct")),
               B35="Referral", K30 + _xlfn.STDEV.S(_xlfn._xlws.FILTER($K$2:$K$21, $B$2:$B$21="Referral")),
               B35="Social", K30 + _xlfn.STDEV.S(_xlfn._xlws.FILTER($K$2:$K$21, $B$2:$B$21="Social"))
    ),0)</f>
        <v>529</v>
      </c>
      <c r="L35" s="7" t="str">
        <f>TEXT(Table1[[#This Row],[Date]],"DDDD")</f>
        <v>Sunday</v>
      </c>
      <c r="M35" s="20">
        <f>Table1[[#This Row],[Transactions]]/Table1[[#This Row],[Sessions]]</f>
        <v>1.8202172114362376E-2</v>
      </c>
      <c r="N35" s="21">
        <f>Table1[[#This Row],[Transactions]]/Table1[[#This Row],[Returning Users]]</f>
        <v>5.5053828701285071E-2</v>
      </c>
      <c r="O35" s="23">
        <f>Table1[[#This Row],[Avg. Order Value]]*Table1[[#This Row],[Purchase Frequency]]</f>
        <v>5.505382870128507</v>
      </c>
      <c r="P35" s="101" t="str">
        <f>TEXT(Table1[[#This Row],[Date]],"DDDD")</f>
        <v>Sunday</v>
      </c>
      <c r="Q35" s="2"/>
      <c r="R35" s="2"/>
      <c r="S35" s="2"/>
    </row>
    <row r="36" spans="1:19" x14ac:dyDescent="0.35">
      <c r="A36" s="6">
        <f t="shared" si="0"/>
        <v>45298</v>
      </c>
      <c r="B36" s="4" t="s">
        <v>15</v>
      </c>
      <c r="C36" s="7" cm="1">
        <f t="array" ref="C36">_xlfn.IFS(B36="Organic", IF(MOD(C31,1000)=0, C31+200, C31+100), B36="Paid Search", C31+100, B36="Direct", C31+100,B36="Referral", C31+100,B36="Social", C31+100)</f>
        <v>2100</v>
      </c>
      <c r="D36" s="8" cm="1">
        <f t="array" ref="D36">_xlfn.IFS(   B36="Organic", D31 + _xlfn.STDEV.S(_xlfn._xlws.FILTER($D$2:$D$21, $B$2:$B$21="Organic")),
        B36="Paid Search", D31 + _xlfn.STDEV.S(_xlfn._xlws.FILTER($D$2:$D$21, $B$2:$B$21="Paid Search")),
        B36="Direct", D31 + _xlfn.STDEV.S(_xlfn._xlws.FILTER($D$2:$D$21, $B$2:$B$21="Direct")),
        B36="Referral", D31 + _xlfn.STDEV.S(_xlfn._xlws.FILTER($D$2:$D$21, $B$2:$B$21="Referral")),
        B36="Social", D31 + _xlfn.STDEV.S(_xlfn._xlws.FILTER($D$2:$D$21, $B$2:$B$21="Social"))
    )</f>
        <v>34.123475382979798</v>
      </c>
      <c r="E36" s="9">
        <f t="shared" si="1"/>
        <v>3412.34753829798</v>
      </c>
      <c r="F36" s="10" cm="1">
        <f t="array" ref="F36">_xlfn.IFS(   B36="Organic", F31 + _xlfn.STDEV.S(_xlfn._xlws.FILTER($F$2:$F$21, $B$2:$B$21="Organic")),
        B36="Paid Search", F31 + _xlfn.STDEV.S(_xlfn._xlws.FILTER($F$2:$F$21, $B$2:$B$21="Paid Search")),
        B36="Direct", F31 + _xlfn.STDEV.S(_xlfn._xlws.FILTER($F$2:$F$21, $B$2:$B$21="Direct")),
        B36="Referral", F31 + _xlfn.STDEV.S(_xlfn._xlws.FILTER($F$2:$F$21, $B$2:$B$21="Referral")),
        B36="Social", F31 + _xlfn.STDEV.S(_xlfn._xlws.FILTER($F$2:$F$21, $B$2:$B$21="Social"))
    )</f>
        <v>0.58244997998398396</v>
      </c>
      <c r="G36" s="7" cm="1">
        <f t="array" ref="G36">_xlfn.IFS(B36="Organic", G31+5, B36="Paid Search", IF(MOD(G31,100)=0, G31+10, G31+5), B36="Direct", G31+5,B36="Referral", G31+5,B36="Social", G31+5)</f>
        <v>190</v>
      </c>
      <c r="H36" s="7" cm="1">
        <f t="array" ref="H36">_xlfn.IFS(B36="Organic", H31+500, B36="Paid Search", H31+200, B36="Direct", IF(MOD(H31,1000)=0, H31+200, H31+100),B36="Referral", H31+100,B36="Social", H31+100)</f>
        <v>5100</v>
      </c>
      <c r="I36" s="7" cm="1">
        <f t="array" ref="I36">_xlfn.IFS(B36="Organic", I31+100, B36="Paid Search", I31+100, B36="Direct",I31+100,B36="Referral", I31+50,B36="Social", I31+50)</f>
        <v>1000</v>
      </c>
      <c r="J36" s="5">
        <v>100</v>
      </c>
      <c r="K36" s="7" cm="1">
        <f t="array" ref="K36">ROUND( _xlfn.IFS(   B36="Organic", K31 + _xlfn.STDEV.S(_xlfn._xlws.FILTER($K$2:$K$21, $B$2:$B$21="Organic")),
               B36="Paid Search", K31 + _xlfn.STDEV.S(_xlfn._xlws.FILTER($K$2:$K$21, $B$2:$B$21="Paid Search")),
               B36="Direct", K31 + _xlfn.STDEV.S(_xlfn._xlws.FILTER($K$2:$K$21, $B$2:$B$21="Direct")),
               B36="Referral", K31 + _xlfn.STDEV.S(_xlfn._xlws.FILTER($K$2:$K$21, $B$2:$B$21="Referral")),
               B36="Social", K31 + _xlfn.STDEV.S(_xlfn._xlws.FILTER($K$2:$K$21, $B$2:$B$21="Social"))
    ),0)</f>
        <v>945</v>
      </c>
      <c r="L36" s="7" t="str">
        <f>TEXT(Table1[[#This Row],[Date]],"DDDD")</f>
        <v>Sunday</v>
      </c>
      <c r="M36" s="20">
        <f>Table1[[#This Row],[Transactions]]/Table1[[#This Row],[Sessions]]</f>
        <v>1.6249273991895141E-2</v>
      </c>
      <c r="N36" s="21">
        <f>Table1[[#This Row],[Transactions]]/Table1[[#This Row],[Returning Users]]</f>
        <v>3.6109497759766983E-2</v>
      </c>
      <c r="O36" s="23">
        <f>Table1[[#This Row],[Avg. Order Value]]*Table1[[#This Row],[Purchase Frequency]]</f>
        <v>3.6109497759766982</v>
      </c>
      <c r="P36" s="101" t="str">
        <f>TEXT(Table1[[#This Row],[Date]],"DDDD")</f>
        <v>Sunday</v>
      </c>
      <c r="Q36" s="2"/>
      <c r="R36" s="2"/>
      <c r="S36" s="2"/>
    </row>
    <row r="37" spans="1:19" x14ac:dyDescent="0.35">
      <c r="A37" s="6">
        <f t="shared" si="0"/>
        <v>45299</v>
      </c>
      <c r="B37" s="4" t="s">
        <v>11</v>
      </c>
      <c r="C37" s="7" cm="1">
        <f t="array" ref="C37">_xlfn.IFS(B37="Organic", IF(MOD(C32,1000)=0, C32+200, C32+100), B37="Paid Search", C32+100, B37="Direct", C32+100,B37="Referral", C32+100,B37="Social", C32+100)</f>
        <v>5800</v>
      </c>
      <c r="D37" s="8" cm="1">
        <f t="array" ref="D37">_xlfn.IFS(   B37="Organic", D32 + _xlfn.STDEV.S(_xlfn._xlws.FILTER($D$2:$D$21, $B$2:$B$21="Organic")),
        B37="Paid Search", D32 + _xlfn.STDEV.S(_xlfn._xlws.FILTER($D$2:$D$21, $B$2:$B$21="Paid Search")),
        B37="Direct", D32 + _xlfn.STDEV.S(_xlfn._xlws.FILTER($D$2:$D$21, $B$2:$B$21="Direct")),
        B37="Referral", D32 + _xlfn.STDEV.S(_xlfn._xlws.FILTER($D$2:$D$21, $B$2:$B$21="Referral")),
        B37="Social", D32 + _xlfn.STDEV.S(_xlfn._xlws.FILTER($D$2:$D$21, $B$2:$B$21="Social"))
    )</f>
        <v>63.326663997864529</v>
      </c>
      <c r="E37" s="9">
        <f t="shared" si="1"/>
        <v>6332.6663997864525</v>
      </c>
      <c r="F37" s="10" cm="1">
        <f t="array" ref="F37">_xlfn.IFS(   B37="Organic", F32 + _xlfn.STDEV.S(_xlfn._xlws.FILTER($F$2:$F$21, $B$2:$B$21="Organic")),
        B37="Paid Search", F32 + _xlfn.STDEV.S(_xlfn._xlws.FILTER($F$2:$F$21, $B$2:$B$21="Paid Search")),
        B37="Direct", F32 + _xlfn.STDEV.S(_xlfn._xlws.FILTER($F$2:$F$21, $B$2:$B$21="Direct")),
        B37="Referral", F32 + _xlfn.STDEV.S(_xlfn._xlws.FILTER($F$2:$F$21, $B$2:$B$21="Referral")),
        B37="Social", F32 + _xlfn.STDEV.S(_xlfn._xlws.FILTER($F$2:$F$21, $B$2:$B$21="Social"))
    )</f>
        <v>0.44163977794943221</v>
      </c>
      <c r="G37" s="7" cm="1">
        <f t="array" ref="G37">_xlfn.IFS(B37="Organic", G32+5, B37="Paid Search", IF(MOD(G32,100)=0, G32+10, G32+5), B37="Direct", G32+5,B37="Referral", G32+5,B37="Social", G32+5)</f>
        <v>215</v>
      </c>
      <c r="H37" s="7" cm="1">
        <f t="array" ref="H37">_xlfn.IFS(B37="Organic", H32+500, B37="Paid Search", H32+200, B37="Direct", IF(MOD(H32,1000)=0, H32+200, H32+100),B37="Referral", H32+100,B37="Social", H32+100)</f>
        <v>18500</v>
      </c>
      <c r="I37" s="7" cm="1">
        <f t="array" ref="I37">_xlfn.IFS(B37="Organic", I32+100, B37="Paid Search", I32+100, B37="Direct",I32+100,B37="Referral", I32+50,B37="Social", I32+50)</f>
        <v>3700</v>
      </c>
      <c r="J37" s="5">
        <v>100</v>
      </c>
      <c r="K37" s="7" cm="1">
        <f t="array" ref="K37">ROUND( _xlfn.IFS(   B37="Organic", K32 + _xlfn.STDEV.S(_xlfn._xlws.FILTER($K$2:$K$21, $B$2:$B$21="Organic")),
               B37="Paid Search", K32 + _xlfn.STDEV.S(_xlfn._xlws.FILTER($K$2:$K$21, $B$2:$B$21="Paid Search")),
               B37="Direct", K32 + _xlfn.STDEV.S(_xlfn._xlws.FILTER($K$2:$K$21, $B$2:$B$21="Direct")),
               B37="Referral", K32 + _xlfn.STDEV.S(_xlfn._xlws.FILTER($K$2:$K$21, $B$2:$B$21="Referral")),
               B37="Social", K32 + _xlfn.STDEV.S(_xlfn._xlws.FILTER($K$2:$K$21, $B$2:$B$21="Social"))
    ),0)</f>
        <v>2816</v>
      </c>
      <c r="L37" s="7" t="str">
        <f>TEXT(Table1[[#This Row],[Date]],"DDDD")</f>
        <v>Monday</v>
      </c>
      <c r="M37" s="20">
        <f>Table1[[#This Row],[Transactions]]/Table1[[#This Row],[Sessions]]</f>
        <v>1.0918390344459402E-2</v>
      </c>
      <c r="N37" s="21">
        <f>Table1[[#This Row],[Transactions]]/Table1[[#This Row],[Returning Users]]</f>
        <v>2.2488161931059847E-2</v>
      </c>
      <c r="O37" s="23">
        <f>Table1[[#This Row],[Avg. Order Value]]*Table1[[#This Row],[Purchase Frequency]]</f>
        <v>2.2488161931059847</v>
      </c>
      <c r="P37" s="101" t="str">
        <f>TEXT(Table1[[#This Row],[Date]],"DDDD")</f>
        <v>Monday</v>
      </c>
      <c r="Q37" s="2"/>
      <c r="R37" s="2"/>
      <c r="S37" s="2"/>
    </row>
    <row r="38" spans="1:19" x14ac:dyDescent="0.35">
      <c r="A38" s="6">
        <f t="shared" si="0"/>
        <v>45299</v>
      </c>
      <c r="B38" s="4" t="s">
        <v>12</v>
      </c>
      <c r="C38" s="7" cm="1">
        <f t="array" ref="C38">_xlfn.IFS(B38="Organic", IF(MOD(C33,1000)=0, C33+200, C33+100), B38="Paid Search", C33+100, B38="Direct", C33+100,B38="Referral", C33+100,B38="Social", C33+100)</f>
        <v>3700</v>
      </c>
      <c r="D38" s="8" cm="1">
        <f t="array" ref="D38">_xlfn.IFS(   B38="Organic", D33 + _xlfn.STDEV.S(_xlfn._xlws.FILTER($D$2:$D$21, $B$2:$B$21="Organic")),
        B38="Paid Search", D33 + _xlfn.STDEV.S(_xlfn._xlws.FILTER($D$2:$D$21, $B$2:$B$21="Paid Search")),
        B38="Direct", D33 + _xlfn.STDEV.S(_xlfn._xlws.FILTER($D$2:$D$21, $B$2:$B$21="Direct")),
        B38="Referral", D33 + _xlfn.STDEV.S(_xlfn._xlws.FILTER($D$2:$D$21, $B$2:$B$21="Referral")),
        B38="Social", D33 + _xlfn.STDEV.S(_xlfn._xlws.FILTER($D$2:$D$21, $B$2:$B$21="Social"))
    )</f>
        <v>58.640987597877142</v>
      </c>
      <c r="E38" s="9">
        <f t="shared" si="1"/>
        <v>5864.0987597877138</v>
      </c>
      <c r="F38" s="10" cm="1">
        <f t="array" ref="F38">_xlfn.IFS(   B38="Organic", F33 + _xlfn.STDEV.S(_xlfn._xlws.FILTER($F$2:$F$21, $B$2:$B$21="Organic")),
        B38="Paid Search", F33 + _xlfn.STDEV.S(_xlfn._xlws.FILTER($F$2:$F$21, $B$2:$B$21="Paid Search")),
        B38="Direct", F33 + _xlfn.STDEV.S(_xlfn._xlws.FILTER($F$2:$F$21, $B$2:$B$21="Direct")),
        B38="Referral", F33 + _xlfn.STDEV.S(_xlfn._xlws.FILTER($F$2:$F$21, $B$2:$B$21="Referral")),
        B38="Social", F33 + _xlfn.STDEV.S(_xlfn._xlws.FILTER($F$2:$F$21, $B$2:$B$21="Social"))
    )</f>
        <v>0.3716397779494322</v>
      </c>
      <c r="G38" s="7" cm="1">
        <f t="array" ref="G38">_xlfn.IFS(B38="Organic", G33+5, B38="Paid Search", IF(MOD(G33,100)=0, G33+10, G33+5), B38="Direct", G33+5,B38="Referral", G33+5,B38="Social", G33+5)</f>
        <v>240</v>
      </c>
      <c r="H38" s="7" cm="1">
        <f t="array" ref="H38">_xlfn.IFS(B38="Organic", H33+500, B38="Paid Search", H33+200, B38="Direct", IF(MOD(H33,1000)=0, H33+200, H33+100),B38="Referral", H33+100,B38="Social", H33+100)</f>
        <v>10400</v>
      </c>
      <c r="I38" s="7" cm="1">
        <f t="array" ref="I38">_xlfn.IFS(B38="Organic", I33+100, B38="Paid Search", I33+100, B38="Direct",I33+100,B38="Referral", I33+50,B38="Social", I33+50)</f>
        <v>2700</v>
      </c>
      <c r="J38" s="5">
        <v>100</v>
      </c>
      <c r="K38" s="7" cm="1">
        <f t="array" ref="K38">ROUND( _xlfn.IFS(   B38="Organic", K33 + _xlfn.STDEV.S(_xlfn._xlws.FILTER($K$2:$K$21, $B$2:$B$21="Organic")),
               B38="Paid Search", K33 + _xlfn.STDEV.S(_xlfn._xlws.FILTER($K$2:$K$21, $B$2:$B$21="Paid Search")),
               B38="Direct", K33 + _xlfn.STDEV.S(_xlfn._xlws.FILTER($K$2:$K$21, $B$2:$B$21="Direct")),
               B38="Referral", K33 + _xlfn.STDEV.S(_xlfn._xlws.FILTER($K$2:$K$21, $B$2:$B$21="Referral")),
               B38="Social", K33 + _xlfn.STDEV.S(_xlfn._xlws.FILTER($K$2:$K$21, $B$2:$B$21="Social"))
    ),0)</f>
        <v>2040</v>
      </c>
      <c r="L38" s="7" t="str">
        <f>TEXT(Table1[[#This Row],[Date]],"DDDD")</f>
        <v>Monday</v>
      </c>
      <c r="M38" s="20">
        <f>Table1[[#This Row],[Transactions]]/Table1[[#This Row],[Sessions]]</f>
        <v>1.5848915566993822E-2</v>
      </c>
      <c r="N38" s="21">
        <f>Table1[[#This Row],[Transactions]]/Table1[[#This Row],[Returning Users]]</f>
        <v>2.8745582155822128E-2</v>
      </c>
      <c r="O38" s="23">
        <f>Table1[[#This Row],[Avg. Order Value]]*Table1[[#This Row],[Purchase Frequency]]</f>
        <v>2.8745582155822129</v>
      </c>
      <c r="P38" s="101" t="str">
        <f>TEXT(Table1[[#This Row],[Date]],"DDDD")</f>
        <v>Monday</v>
      </c>
      <c r="Q38" s="2"/>
      <c r="R38" s="2"/>
      <c r="S38" s="2"/>
    </row>
    <row r="39" spans="1:19" x14ac:dyDescent="0.35">
      <c r="A39" s="6">
        <f t="shared" si="0"/>
        <v>45299</v>
      </c>
      <c r="B39" s="4" t="s">
        <v>13</v>
      </c>
      <c r="C39" s="7" cm="1">
        <f t="array" ref="C39">_xlfn.IFS(B39="Organic", IF(MOD(C34,1000)=0, C34+200, C34+100), B39="Paid Search", C34+100, B39="Direct", C34+100,B39="Referral", C34+100,B39="Social", C34+100)</f>
        <v>2700</v>
      </c>
      <c r="D39" s="8" cm="1">
        <f t="array" ref="D39">_xlfn.IFS(   B39="Organic", D34 + _xlfn.STDEV.S(_xlfn._xlws.FILTER($D$2:$D$21, $B$2:$B$21="Organic")),
        B39="Paid Search", D34 + _xlfn.STDEV.S(_xlfn._xlws.FILTER($D$2:$D$21, $B$2:$B$21="Paid Search")),
        B39="Direct", D34 + _xlfn.STDEV.S(_xlfn._xlws.FILTER($D$2:$D$21, $B$2:$B$21="Direct")),
        B39="Referral", D34 + _xlfn.STDEV.S(_xlfn._xlws.FILTER($D$2:$D$21, $B$2:$B$21="Referral")),
        B39="Social", D34 + _xlfn.STDEV.S(_xlfn._xlws.FILTER($D$2:$D$21, $B$2:$B$21="Social"))
    )</f>
        <v>46.327955589886443</v>
      </c>
      <c r="E39" s="9">
        <f t="shared" si="1"/>
        <v>4632.7955589886442</v>
      </c>
      <c r="F39" s="10" cm="1">
        <f t="array" ref="F39">_xlfn.IFS(   B39="Organic", F34 + _xlfn.STDEV.S(_xlfn._xlws.FILTER($F$2:$F$21, $B$2:$B$21="Organic")),
        B39="Paid Search", F34 + _xlfn.STDEV.S(_xlfn._xlws.FILTER($F$2:$F$21, $B$2:$B$21="Paid Search")),
        B39="Direct", F34 + _xlfn.STDEV.S(_xlfn._xlws.FILTER($F$2:$F$21, $B$2:$B$21="Direct")),
        B39="Referral", F34 + _xlfn.STDEV.S(_xlfn._xlws.FILTER($F$2:$F$21, $B$2:$B$21="Referral")),
        B39="Social", F34 + _xlfn.STDEV.S(_xlfn._xlws.FILTER($F$2:$F$21, $B$2:$B$21="Social"))
    )</f>
        <v>0.54163977794943219</v>
      </c>
      <c r="G39" s="7" cm="1">
        <f t="array" ref="G39">_xlfn.IFS(B39="Organic", G34+5, B39="Paid Search", IF(MOD(G34,100)=0, G34+10, G34+5), B39="Direct", G34+5,B39="Referral", G34+5,B39="Social", G34+5)</f>
        <v>185</v>
      </c>
      <c r="H39" s="7" cm="1">
        <f t="array" ref="H39">_xlfn.IFS(B39="Organic", H34+500, B39="Paid Search", H34+200, B39="Direct", IF(MOD(H34,1000)=0, H34+200, H34+100),B39="Referral", H34+100,B39="Social", H34+100)</f>
        <v>6800</v>
      </c>
      <c r="I39" s="7" cm="1">
        <f t="array" ref="I39">_xlfn.IFS(B39="Organic", I34+100, B39="Paid Search", I34+100, B39="Direct",I34+100,B39="Referral", I34+50,B39="Social", I34+50)</f>
        <v>1700</v>
      </c>
      <c r="J39" s="5">
        <v>100</v>
      </c>
      <c r="K39" s="7" cm="1">
        <f t="array" ref="K39">ROUND( _xlfn.IFS(   B39="Organic", K34 + _xlfn.STDEV.S(_xlfn._xlws.FILTER($K$2:$K$21, $B$2:$B$21="Organic")),
               B39="Paid Search", K34 + _xlfn.STDEV.S(_xlfn._xlws.FILTER($K$2:$K$21, $B$2:$B$21="Paid Search")),
               B39="Direct", K34 + _xlfn.STDEV.S(_xlfn._xlws.FILTER($K$2:$K$21, $B$2:$B$21="Direct")),
               B39="Referral", K34 + _xlfn.STDEV.S(_xlfn._xlws.FILTER($K$2:$K$21, $B$2:$B$21="Referral")),
               B39="Social", K34 + _xlfn.STDEV.S(_xlfn._xlws.FILTER($K$2:$K$21, $B$2:$B$21="Social"))
    ),0)</f>
        <v>1210</v>
      </c>
      <c r="L39" s="7" t="str">
        <f>TEXT(Table1[[#This Row],[Date]],"DDDD")</f>
        <v>Monday</v>
      </c>
      <c r="M39" s="20">
        <f>Table1[[#This Row],[Transactions]]/Table1[[#This Row],[Sessions]]</f>
        <v>1.7158502070328312E-2</v>
      </c>
      <c r="N39" s="21">
        <f>Table1[[#This Row],[Transactions]]/Table1[[#This Row],[Returning Users]]</f>
        <v>3.8287566603211934E-2</v>
      </c>
      <c r="O39" s="23">
        <f>Table1[[#This Row],[Avg. Order Value]]*Table1[[#This Row],[Purchase Frequency]]</f>
        <v>3.8287566603211936</v>
      </c>
      <c r="P39" s="101" t="str">
        <f>TEXT(Table1[[#This Row],[Date]],"DDDD")</f>
        <v>Monday</v>
      </c>
      <c r="Q39" s="2"/>
      <c r="R39" s="2"/>
      <c r="S39" s="2"/>
    </row>
    <row r="40" spans="1:19" x14ac:dyDescent="0.35">
      <c r="A40" s="6">
        <f t="shared" si="0"/>
        <v>45299</v>
      </c>
      <c r="B40" s="4" t="s">
        <v>14</v>
      </c>
      <c r="C40" s="7" cm="1">
        <f t="array" ref="C40">_xlfn.IFS(B40="Organic", IF(MOD(C35,1000)=0, C35+200, C35+100), B40="Paid Search", C35+100, B40="Direct", C35+100,B40="Referral", C35+100,B40="Social", C35+100)</f>
        <v>1700</v>
      </c>
      <c r="D40" s="8" cm="1">
        <f t="array" ref="D40">_xlfn.IFS(   B40="Organic", D35 + _xlfn.STDEV.S(_xlfn._xlws.FILTER($D$2:$D$21, $B$2:$B$21="Organic")),
        B40="Paid Search", D35 + _xlfn.STDEV.S(_xlfn._xlws.FILTER($D$2:$D$21, $B$2:$B$21="Paid Search")),
        B40="Direct", D35 + _xlfn.STDEV.S(_xlfn._xlws.FILTER($D$2:$D$21, $B$2:$B$21="Direct")),
        B40="Referral", D35 + _xlfn.STDEV.S(_xlfn._xlws.FILTER($D$2:$D$21, $B$2:$B$21="Referral")),
        B40="Social", D35 + _xlfn.STDEV.S(_xlfn._xlws.FILTER($D$2:$D$21, $B$2:$B$21="Social"))
    )</f>
        <v>30.831300510639736</v>
      </c>
      <c r="E40" s="9">
        <f t="shared" si="1"/>
        <v>3083.1300510639735</v>
      </c>
      <c r="F40" s="10" cm="1">
        <f t="array" ref="F40">_xlfn.IFS(   B40="Organic", F35 + _xlfn.STDEV.S(_xlfn._xlws.FILTER($F$2:$F$21, $B$2:$B$21="Organic")),
        B40="Paid Search", F35 + _xlfn.STDEV.S(_xlfn._xlws.FILTER($F$2:$F$21, $B$2:$B$21="Paid Search")),
        B40="Direct", F35 + _xlfn.STDEV.S(_xlfn._xlws.FILTER($F$2:$F$21, $B$2:$B$21="Direct")),
        B40="Referral", F35 + _xlfn.STDEV.S(_xlfn._xlws.FILTER($F$2:$F$21, $B$2:$B$21="Referral")),
        B40="Social", F35 + _xlfn.STDEV.S(_xlfn._xlws.FILTER($F$2:$F$21, $B$2:$B$21="Social"))
    )</f>
        <v>0.49831300510639737</v>
      </c>
      <c r="G40" s="7" cm="1">
        <f t="array" ref="G40">_xlfn.IFS(B40="Organic", G35+5, B40="Paid Search", IF(MOD(G35,100)=0, G35+10, G35+5), B40="Direct", G35+5,B40="Referral", G35+5,B40="Social", G35+5)</f>
        <v>205</v>
      </c>
      <c r="H40" s="7" cm="1">
        <f t="array" ref="H40">_xlfn.IFS(B40="Organic", H35+500, B40="Paid Search", H35+200, B40="Direct", IF(MOD(H35,1000)=0, H35+200, H35+100),B40="Referral", H35+100,B40="Social", H35+100)</f>
        <v>3700</v>
      </c>
      <c r="I40" s="7" cm="1">
        <f t="array" ref="I40">_xlfn.IFS(B40="Organic", I35+100, B40="Paid Search", I35+100, B40="Direct",I35+100,B40="Referral", I35+50,B40="Social", I35+50)</f>
        <v>850</v>
      </c>
      <c r="J40" s="5">
        <v>100</v>
      </c>
      <c r="K40" s="7" cm="1">
        <f t="array" ref="K40">ROUND( _xlfn.IFS(   B40="Organic", K35 + _xlfn.STDEV.S(_xlfn._xlws.FILTER($K$2:$K$21, $B$2:$B$21="Organic")),
               B40="Paid Search", K35 + _xlfn.STDEV.S(_xlfn._xlws.FILTER($K$2:$K$21, $B$2:$B$21="Paid Search")),
               B40="Direct", K35 + _xlfn.STDEV.S(_xlfn._xlws.FILTER($K$2:$K$21, $B$2:$B$21="Direct")),
               B40="Referral", K35 + _xlfn.STDEV.S(_xlfn._xlws.FILTER($K$2:$K$21, $B$2:$B$21="Referral")),
               B40="Social", K35 + _xlfn.STDEV.S(_xlfn._xlws.FILTER($K$2:$K$21, $B$2:$B$21="Social"))
    ),0)</f>
        <v>572</v>
      </c>
      <c r="L40" s="7" t="str">
        <f>TEXT(Table1[[#This Row],[Date]],"DDDD")</f>
        <v>Monday</v>
      </c>
      <c r="M40" s="20">
        <f>Table1[[#This Row],[Transactions]]/Table1[[#This Row],[Sessions]]</f>
        <v>1.8136059123905725E-2</v>
      </c>
      <c r="N40" s="21">
        <f>Table1[[#This Row],[Transactions]]/Table1[[#This Row],[Returning Users]]</f>
        <v>5.3900875018600934E-2</v>
      </c>
      <c r="O40" s="23">
        <f>Table1[[#This Row],[Avg. Order Value]]*Table1[[#This Row],[Purchase Frequency]]</f>
        <v>5.3900875018600933</v>
      </c>
      <c r="P40" s="101" t="str">
        <f>TEXT(Table1[[#This Row],[Date]],"DDDD")</f>
        <v>Monday</v>
      </c>
      <c r="Q40" s="2"/>
      <c r="R40" s="2"/>
      <c r="S40" s="2"/>
    </row>
    <row r="41" spans="1:19" x14ac:dyDescent="0.35">
      <c r="A41" s="6">
        <f t="shared" si="0"/>
        <v>45299</v>
      </c>
      <c r="B41" s="4" t="s">
        <v>15</v>
      </c>
      <c r="C41" s="7" cm="1">
        <f t="array" ref="C41">_xlfn.IFS(B41="Organic", IF(MOD(C36,1000)=0, C36+200, C36+100), B41="Paid Search", C36+100, B41="Direct", C36+100,B41="Referral", C36+100,B41="Social", C36+100)</f>
        <v>2200</v>
      </c>
      <c r="D41" s="8" cm="1">
        <f t="array" ref="D41">_xlfn.IFS(   B41="Organic", D36 + _xlfn.STDEV.S(_xlfn._xlws.FILTER($D$2:$D$21, $B$2:$B$21="Organic")),
        B41="Paid Search", D36 + _xlfn.STDEV.S(_xlfn._xlws.FILTER($D$2:$D$21, $B$2:$B$21="Paid Search")),
        B41="Direct", D36 + _xlfn.STDEV.S(_xlfn._xlws.FILTER($D$2:$D$21, $B$2:$B$21="Direct")),
        B41="Referral", D36 + _xlfn.STDEV.S(_xlfn._xlws.FILTER($D$2:$D$21, $B$2:$B$21="Referral")),
        B41="Social", D36 + _xlfn.STDEV.S(_xlfn._xlws.FILTER($D$2:$D$21, $B$2:$B$21="Social"))
    )</f>
        <v>35.831300510639728</v>
      </c>
      <c r="E41" s="9">
        <f t="shared" si="1"/>
        <v>3583.130051063973</v>
      </c>
      <c r="F41" s="10" cm="1">
        <f t="array" ref="F41">_xlfn.IFS(   B41="Organic", F36 + _xlfn.STDEV.S(_xlfn._xlws.FILTER($F$2:$F$21, $B$2:$B$21="Organic")),
        B41="Paid Search", F36 + _xlfn.STDEV.S(_xlfn._xlws.FILTER($F$2:$F$21, $B$2:$B$21="Paid Search")),
        B41="Direct", F36 + _xlfn.STDEV.S(_xlfn._xlws.FILTER($F$2:$F$21, $B$2:$B$21="Direct")),
        B41="Referral", F36 + _xlfn.STDEV.S(_xlfn._xlws.FILTER($F$2:$F$21, $B$2:$B$21="Referral")),
        B41="Social", F36 + _xlfn.STDEV.S(_xlfn._xlws.FILTER($F$2:$F$21, $B$2:$B$21="Social"))
    )</f>
        <v>0.60326663997864527</v>
      </c>
      <c r="G41" s="7" cm="1">
        <f t="array" ref="G41">_xlfn.IFS(B41="Organic", G36+5, B41="Paid Search", IF(MOD(G36,100)=0, G36+10, G36+5), B41="Direct", G36+5,B41="Referral", G36+5,B41="Social", G36+5)</f>
        <v>195</v>
      </c>
      <c r="H41" s="7" cm="1">
        <f t="array" ref="H41">_xlfn.IFS(B41="Organic", H36+500, B41="Paid Search", H36+200, B41="Direct", IF(MOD(H36,1000)=0, H36+200, H36+100),B41="Referral", H36+100,B41="Social", H36+100)</f>
        <v>5200</v>
      </c>
      <c r="I41" s="7" cm="1">
        <f t="array" ref="I41">_xlfn.IFS(B41="Organic", I36+100, B41="Paid Search", I36+100, B41="Direct",I36+100,B41="Referral", I36+50,B41="Social", I36+50)</f>
        <v>1050</v>
      </c>
      <c r="J41" s="5">
        <v>100</v>
      </c>
      <c r="K41" s="7" cm="1">
        <f t="array" ref="K41">ROUND( _xlfn.IFS(   B41="Organic", K36 + _xlfn.STDEV.S(_xlfn._xlws.FILTER($K$2:$K$21, $B$2:$B$21="Organic")),
               B41="Paid Search", K36 + _xlfn.STDEV.S(_xlfn._xlws.FILTER($K$2:$K$21, $B$2:$B$21="Paid Search")),
               B41="Direct", K36 + _xlfn.STDEV.S(_xlfn._xlws.FILTER($K$2:$K$21, $B$2:$B$21="Direct")),
               B41="Referral", K36 + _xlfn.STDEV.S(_xlfn._xlws.FILTER($K$2:$K$21, $B$2:$B$21="Referral")),
               B41="Social", K36 + _xlfn.STDEV.S(_xlfn._xlws.FILTER($K$2:$K$21, $B$2:$B$21="Social"))
    ),0)</f>
        <v>1010</v>
      </c>
      <c r="L41" s="7" t="str">
        <f>TEXT(Table1[[#This Row],[Date]],"DDDD")</f>
        <v>Monday</v>
      </c>
      <c r="M41" s="20">
        <f>Table1[[#This Row],[Transactions]]/Table1[[#This Row],[Sessions]]</f>
        <v>1.6286954777563513E-2</v>
      </c>
      <c r="N41" s="21">
        <f>Table1[[#This Row],[Transactions]]/Table1[[#This Row],[Returning Users]]</f>
        <v>3.5476535159049236E-2</v>
      </c>
      <c r="O41" s="23">
        <f>Table1[[#This Row],[Avg. Order Value]]*Table1[[#This Row],[Purchase Frequency]]</f>
        <v>3.5476535159049236</v>
      </c>
      <c r="P41" s="101" t="str">
        <f>TEXT(Table1[[#This Row],[Date]],"DDDD")</f>
        <v>Monday</v>
      </c>
      <c r="Q41" s="2"/>
      <c r="R41" s="2"/>
      <c r="S41" s="2"/>
    </row>
    <row r="42" spans="1:19" x14ac:dyDescent="0.35">
      <c r="A42" s="6">
        <f t="shared" si="0"/>
        <v>45300</v>
      </c>
      <c r="B42" s="4" t="s">
        <v>11</v>
      </c>
      <c r="C42" s="7" cm="1">
        <f t="array" ref="C42">_xlfn.IFS(B42="Organic", IF(MOD(C37,1000)=0, C37+200, C37+100), B42="Paid Search", C37+100, B42="Direct", C37+100,B42="Referral", C37+100,B42="Social", C37+100)</f>
        <v>5900</v>
      </c>
      <c r="D42" s="8" cm="1">
        <f t="array" ref="D42">_xlfn.IFS(   B42="Organic", D37 + _xlfn.STDEV.S(_xlfn._xlws.FILTER($D$2:$D$21, $B$2:$B$21="Organic")),
        B42="Paid Search", D37 + _xlfn.STDEV.S(_xlfn._xlws.FILTER($D$2:$D$21, $B$2:$B$21="Paid Search")),
        B42="Direct", D37 + _xlfn.STDEV.S(_xlfn._xlws.FILTER($D$2:$D$21, $B$2:$B$21="Direct")),
        B42="Referral", D37 + _xlfn.STDEV.S(_xlfn._xlws.FILTER($D$2:$D$21, $B$2:$B$21="Referral")),
        B42="Social", D37 + _xlfn.STDEV.S(_xlfn._xlws.FILTER($D$2:$D$21, $B$2:$B$21="Social"))
    )</f>
        <v>65.408329997330668</v>
      </c>
      <c r="E42" s="9">
        <f t="shared" si="1"/>
        <v>6540.8329997330666</v>
      </c>
      <c r="F42" s="10" cm="1">
        <f t="array" ref="F42">_xlfn.IFS(   B42="Organic", F37 + _xlfn.STDEV.S(_xlfn._xlws.FILTER($F$2:$F$21, $B$2:$B$21="Organic")),
        B42="Paid Search", F37 + _xlfn.STDEV.S(_xlfn._xlws.FILTER($F$2:$F$21, $B$2:$B$21="Paid Search")),
        B42="Direct", F37 + _xlfn.STDEV.S(_xlfn._xlws.FILTER($F$2:$F$21, $B$2:$B$21="Direct")),
        B42="Referral", F37 + _xlfn.STDEV.S(_xlfn._xlws.FILTER($F$2:$F$21, $B$2:$B$21="Referral")),
        B42="Social", F37 + _xlfn.STDEV.S(_xlfn._xlws.FILTER($F$2:$F$21, $B$2:$B$21="Social"))
    )</f>
        <v>0.45454972243679026</v>
      </c>
      <c r="G42" s="7" cm="1">
        <f t="array" ref="G42">_xlfn.IFS(B42="Organic", G37+5, B42="Paid Search", IF(MOD(G37,100)=0, G37+10, G37+5), B42="Direct", G37+5,B42="Referral", G37+5,B42="Social", G37+5)</f>
        <v>220</v>
      </c>
      <c r="H42" s="7" cm="1">
        <f t="array" ref="H42">_xlfn.IFS(B42="Organic", H37+500, B42="Paid Search", H37+200, B42="Direct", IF(MOD(H37,1000)=0, H37+200, H37+100),B42="Referral", H37+100,B42="Social", H37+100)</f>
        <v>19000</v>
      </c>
      <c r="I42" s="7" cm="1">
        <f t="array" ref="I42">_xlfn.IFS(B42="Organic", I37+100, B42="Paid Search", I37+100, B42="Direct",I37+100,B42="Referral", I37+50,B42="Social", I37+50)</f>
        <v>3800</v>
      </c>
      <c r="J42" s="5">
        <v>100</v>
      </c>
      <c r="K42" s="7" cm="1">
        <f t="array" ref="K42">ROUND( _xlfn.IFS(   B42="Organic", K37 + _xlfn.STDEV.S(_xlfn._xlws.FILTER($K$2:$K$21, $B$2:$B$21="Organic")),
               B42="Paid Search", K37 + _xlfn.STDEV.S(_xlfn._xlws.FILTER($K$2:$K$21, $B$2:$B$21="Paid Search")),
               B42="Direct", K37 + _xlfn.STDEV.S(_xlfn._xlws.FILTER($K$2:$K$21, $B$2:$B$21="Direct")),
               B42="Referral", K37 + _xlfn.STDEV.S(_xlfn._xlws.FILTER($K$2:$K$21, $B$2:$B$21="Referral")),
               B42="Social", K37 + _xlfn.STDEV.S(_xlfn._xlws.FILTER($K$2:$K$21, $B$2:$B$21="Social"))
    ),0)</f>
        <v>2945</v>
      </c>
      <c r="L42" s="7" t="str">
        <f>TEXT(Table1[[#This Row],[Date]],"DDDD")</f>
        <v>Tuesday</v>
      </c>
      <c r="M42" s="20">
        <f>Table1[[#This Row],[Transactions]]/Table1[[#This Row],[Sessions]]</f>
        <v>1.1086157626666215E-2</v>
      </c>
      <c r="N42" s="21">
        <f>Table1[[#This Row],[Transactions]]/Table1[[#This Row],[Returning Users]]</f>
        <v>2.2209959252064742E-2</v>
      </c>
      <c r="O42" s="23">
        <f>Table1[[#This Row],[Avg. Order Value]]*Table1[[#This Row],[Purchase Frequency]]</f>
        <v>2.2209959252064744</v>
      </c>
      <c r="P42" s="101" t="str">
        <f>TEXT(Table1[[#This Row],[Date]],"DDDD")</f>
        <v>Tuesday</v>
      </c>
      <c r="Q42" s="2"/>
      <c r="R42" s="2"/>
      <c r="S42" s="2"/>
    </row>
    <row r="43" spans="1:19" x14ac:dyDescent="0.35">
      <c r="A43" s="6">
        <f t="shared" si="0"/>
        <v>45300</v>
      </c>
      <c r="B43" s="4" t="s">
        <v>12</v>
      </c>
      <c r="C43" s="7" cm="1">
        <f t="array" ref="C43">_xlfn.IFS(B43="Organic", IF(MOD(C38,1000)=0, C38+200, C38+100), B43="Paid Search", C38+100, B43="Direct", C38+100,B43="Referral", C38+100,B43="Social", C38+100)</f>
        <v>3800</v>
      </c>
      <c r="D43" s="8" cm="1">
        <f t="array" ref="D43">_xlfn.IFS(   B43="Organic", D38 + _xlfn.STDEV.S(_xlfn._xlws.FILTER($D$2:$D$21, $B$2:$B$21="Organic")),
        B43="Paid Search", D38 + _xlfn.STDEV.S(_xlfn._xlws.FILTER($D$2:$D$21, $B$2:$B$21="Paid Search")),
        B43="Direct", D38 + _xlfn.STDEV.S(_xlfn._xlws.FILTER($D$2:$D$21, $B$2:$B$21="Direct")),
        B43="Referral", D38 + _xlfn.STDEV.S(_xlfn._xlws.FILTER($D$2:$D$21, $B$2:$B$21="Referral")),
        B43="Social", D38 + _xlfn.STDEV.S(_xlfn._xlws.FILTER($D$2:$D$21, $B$2:$B$21="Social"))
    )</f>
        <v>60.801234497346428</v>
      </c>
      <c r="E43" s="9">
        <f t="shared" si="1"/>
        <v>6080.1234497346431</v>
      </c>
      <c r="F43" s="10" cm="1">
        <f t="array" ref="F43">_xlfn.IFS(   B43="Organic", F38 + _xlfn.STDEV.S(_xlfn._xlws.FILTER($F$2:$F$21, $B$2:$B$21="Organic")),
        B43="Paid Search", F38 + _xlfn.STDEV.S(_xlfn._xlws.FILTER($F$2:$F$21, $B$2:$B$21="Paid Search")),
        B43="Direct", F38 + _xlfn.STDEV.S(_xlfn._xlws.FILTER($F$2:$F$21, $B$2:$B$21="Direct")),
        B43="Referral", F38 + _xlfn.STDEV.S(_xlfn._xlws.FILTER($F$2:$F$21, $B$2:$B$21="Referral")),
        B43="Social", F38 + _xlfn.STDEV.S(_xlfn._xlws.FILTER($F$2:$F$21, $B$2:$B$21="Social"))
    )</f>
        <v>0.38454972243679025</v>
      </c>
      <c r="G43" s="7" cm="1">
        <f t="array" ref="G43">_xlfn.IFS(B43="Organic", G38+5, B43="Paid Search", IF(MOD(G38,100)=0, G38+10, G38+5), B43="Direct", G38+5,B43="Referral", G38+5,B43="Social", G38+5)</f>
        <v>245</v>
      </c>
      <c r="H43" s="7" cm="1">
        <f t="array" ref="H43">_xlfn.IFS(B43="Organic", H38+500, B43="Paid Search", H38+200, B43="Direct", IF(MOD(H38,1000)=0, H38+200, H38+100),B43="Referral", H38+100,B43="Social", H38+100)</f>
        <v>10600</v>
      </c>
      <c r="I43" s="7" cm="1">
        <f t="array" ref="I43">_xlfn.IFS(B43="Organic", I38+100, B43="Paid Search", I38+100, B43="Direct",I38+100,B43="Referral", I38+50,B43="Social", I38+50)</f>
        <v>2800</v>
      </c>
      <c r="J43" s="5">
        <v>100</v>
      </c>
      <c r="K43" s="7" cm="1">
        <f t="array" ref="K43">ROUND( _xlfn.IFS(   B43="Organic", K38 + _xlfn.STDEV.S(_xlfn._xlws.FILTER($K$2:$K$21, $B$2:$B$21="Organic")),
               B43="Paid Search", K38 + _xlfn.STDEV.S(_xlfn._xlws.FILTER($K$2:$K$21, $B$2:$B$21="Paid Search")),
               B43="Direct", K38 + _xlfn.STDEV.S(_xlfn._xlws.FILTER($K$2:$K$21, $B$2:$B$21="Direct")),
               B43="Referral", K38 + _xlfn.STDEV.S(_xlfn._xlws.FILTER($K$2:$K$21, $B$2:$B$21="Referral")),
               B43="Social", K38 + _xlfn.STDEV.S(_xlfn._xlws.FILTER($K$2:$K$21, $B$2:$B$21="Social"))
    ),0)</f>
        <v>2125</v>
      </c>
      <c r="L43" s="7" t="str">
        <f>TEXT(Table1[[#This Row],[Date]],"DDDD")</f>
        <v>Tuesday</v>
      </c>
      <c r="M43" s="20">
        <f>Table1[[#This Row],[Transactions]]/Table1[[#This Row],[Sessions]]</f>
        <v>1.6000324867722744E-2</v>
      </c>
      <c r="N43" s="21">
        <f>Table1[[#This Row],[Transactions]]/Table1[[#This Row],[Returning Users]]</f>
        <v>2.8612345645810083E-2</v>
      </c>
      <c r="O43" s="23">
        <f>Table1[[#This Row],[Avg. Order Value]]*Table1[[#This Row],[Purchase Frequency]]</f>
        <v>2.8612345645810082</v>
      </c>
      <c r="P43" s="101" t="str">
        <f>TEXT(Table1[[#This Row],[Date]],"DDDD")</f>
        <v>Tuesday</v>
      </c>
      <c r="Q43" s="2"/>
      <c r="R43" s="2"/>
      <c r="S43" s="2"/>
    </row>
    <row r="44" spans="1:19" x14ac:dyDescent="0.35">
      <c r="A44" s="6">
        <f t="shared" si="0"/>
        <v>45300</v>
      </c>
      <c r="B44" s="4" t="s">
        <v>13</v>
      </c>
      <c r="C44" s="7" cm="1">
        <f t="array" ref="C44">_xlfn.IFS(B44="Organic", IF(MOD(C39,1000)=0, C39+200, C39+100), B44="Paid Search", C39+100, B44="Direct", C39+100,B44="Referral", C39+100,B44="Social", C39+100)</f>
        <v>2800</v>
      </c>
      <c r="D44" s="8" cm="1">
        <f t="array" ref="D44">_xlfn.IFS(   B44="Organic", D39 + _xlfn.STDEV.S(_xlfn._xlws.FILTER($D$2:$D$21, $B$2:$B$21="Organic")),
        B44="Paid Search", D39 + _xlfn.STDEV.S(_xlfn._xlws.FILTER($D$2:$D$21, $B$2:$B$21="Paid Search")),
        B44="Direct", D39 + _xlfn.STDEV.S(_xlfn._xlws.FILTER($D$2:$D$21, $B$2:$B$21="Direct")),
        B44="Referral", D39 + _xlfn.STDEV.S(_xlfn._xlws.FILTER($D$2:$D$21, $B$2:$B$21="Referral")),
        B44="Social", D39 + _xlfn.STDEV.S(_xlfn._xlws.FILTER($D$2:$D$21, $B$2:$B$21="Social"))
    )</f>
        <v>48.909944487358054</v>
      </c>
      <c r="E44" s="9">
        <f t="shared" si="1"/>
        <v>4890.9944487358052</v>
      </c>
      <c r="F44" s="10" cm="1">
        <f t="array" ref="F44">_xlfn.IFS(   B44="Organic", F39 + _xlfn.STDEV.S(_xlfn._xlws.FILTER($F$2:$F$21, $B$2:$B$21="Organic")),
        B44="Paid Search", F39 + _xlfn.STDEV.S(_xlfn._xlws.FILTER($F$2:$F$21, $B$2:$B$21="Paid Search")),
        B44="Direct", F39 + _xlfn.STDEV.S(_xlfn._xlws.FILTER($F$2:$F$21, $B$2:$B$21="Direct")),
        B44="Referral", F39 + _xlfn.STDEV.S(_xlfn._xlws.FILTER($F$2:$F$21, $B$2:$B$21="Referral")),
        B44="Social", F39 + _xlfn.STDEV.S(_xlfn._xlws.FILTER($F$2:$F$21, $B$2:$B$21="Social"))
    )</f>
        <v>0.55454972243679024</v>
      </c>
      <c r="G44" s="7" cm="1">
        <f t="array" ref="G44">_xlfn.IFS(B44="Organic", G39+5, B44="Paid Search", IF(MOD(G39,100)=0, G39+10, G39+5), B44="Direct", G39+5,B44="Referral", G39+5,B44="Social", G39+5)</f>
        <v>190</v>
      </c>
      <c r="H44" s="7" cm="1">
        <f t="array" ref="H44">_xlfn.IFS(B44="Organic", H39+500, B44="Paid Search", H39+200, B44="Direct", IF(MOD(H39,1000)=0, H39+200, H39+100),B44="Referral", H39+100,B44="Social", H39+100)</f>
        <v>6900</v>
      </c>
      <c r="I44" s="7" cm="1">
        <f t="array" ref="I44">_xlfn.IFS(B44="Organic", I39+100, B44="Paid Search", I39+100, B44="Direct",I39+100,B44="Referral", I39+50,B44="Social", I39+50)</f>
        <v>1800</v>
      </c>
      <c r="J44" s="5">
        <v>100</v>
      </c>
      <c r="K44" s="7" cm="1">
        <f t="array" ref="K44">ROUND( _xlfn.IFS(   B44="Organic", K39 + _xlfn.STDEV.S(_xlfn._xlws.FILTER($K$2:$K$21, $B$2:$B$21="Organic")),
               B44="Paid Search", K39 + _xlfn.STDEV.S(_xlfn._xlws.FILTER($K$2:$K$21, $B$2:$B$21="Paid Search")),
               B44="Direct", K39 + _xlfn.STDEV.S(_xlfn._xlws.FILTER($K$2:$K$21, $B$2:$B$21="Direct")),
               B44="Referral", K39 + _xlfn.STDEV.S(_xlfn._xlws.FILTER($K$2:$K$21, $B$2:$B$21="Referral")),
               B44="Social", K39 + _xlfn.STDEV.S(_xlfn._xlws.FILTER($K$2:$K$21, $B$2:$B$21="Social"))
    ),0)</f>
        <v>1275</v>
      </c>
      <c r="L44" s="7" t="str">
        <f>TEXT(Table1[[#This Row],[Date]],"DDDD")</f>
        <v>Tuesday</v>
      </c>
      <c r="M44" s="20">
        <f>Table1[[#This Row],[Transactions]]/Table1[[#This Row],[Sessions]]</f>
        <v>1.7467837316913589E-2</v>
      </c>
      <c r="N44" s="21">
        <f>Table1[[#This Row],[Transactions]]/Table1[[#This Row],[Returning Users]]</f>
        <v>3.8360740774398473E-2</v>
      </c>
      <c r="O44" s="23">
        <f>Table1[[#This Row],[Avg. Order Value]]*Table1[[#This Row],[Purchase Frequency]]</f>
        <v>3.8360740774398474</v>
      </c>
      <c r="P44" s="101" t="str">
        <f>TEXT(Table1[[#This Row],[Date]],"DDDD")</f>
        <v>Tuesday</v>
      </c>
      <c r="Q44" s="2"/>
      <c r="R44" s="2"/>
      <c r="S44" s="2"/>
    </row>
    <row r="45" spans="1:19" x14ac:dyDescent="0.35">
      <c r="A45" s="6">
        <f t="shared" si="0"/>
        <v>45300</v>
      </c>
      <c r="B45" s="4" t="s">
        <v>14</v>
      </c>
      <c r="C45" s="7" cm="1">
        <f t="array" ref="C45">_xlfn.IFS(B45="Organic", IF(MOD(C40,1000)=0, C40+200, C40+100), B45="Paid Search", C40+100, B45="Direct", C40+100,B45="Referral", C40+100,B45="Social", C40+100)</f>
        <v>1800</v>
      </c>
      <c r="D45" s="8" cm="1">
        <f t="array" ref="D45">_xlfn.IFS(   B45="Organic", D40 + _xlfn.STDEV.S(_xlfn._xlws.FILTER($D$2:$D$21, $B$2:$B$21="Organic")),
        B45="Paid Search", D40 + _xlfn.STDEV.S(_xlfn._xlws.FILTER($D$2:$D$21, $B$2:$B$21="Paid Search")),
        B45="Direct", D40 + _xlfn.STDEV.S(_xlfn._xlws.FILTER($D$2:$D$21, $B$2:$B$21="Direct")),
        B45="Referral", D40 + _xlfn.STDEV.S(_xlfn._xlws.FILTER($D$2:$D$21, $B$2:$B$21="Referral")),
        B45="Social", D40 + _xlfn.STDEV.S(_xlfn._xlws.FILTER($D$2:$D$21, $B$2:$B$21="Social"))
    )</f>
        <v>32.539125638299666</v>
      </c>
      <c r="E45" s="9">
        <f t="shared" si="1"/>
        <v>3253.9125638299665</v>
      </c>
      <c r="F45" s="10" cm="1">
        <f t="array" ref="F45">_xlfn.IFS(   B45="Organic", F40 + _xlfn.STDEV.S(_xlfn._xlws.FILTER($F$2:$F$21, $B$2:$B$21="Organic")),
        B45="Paid Search", F40 + _xlfn.STDEV.S(_xlfn._xlws.FILTER($F$2:$F$21, $B$2:$B$21="Paid Search")),
        B45="Direct", F40 + _xlfn.STDEV.S(_xlfn._xlws.FILTER($F$2:$F$21, $B$2:$B$21="Direct")),
        B45="Referral", F40 + _xlfn.STDEV.S(_xlfn._xlws.FILTER($F$2:$F$21, $B$2:$B$21="Referral")),
        B45="Social", F40 + _xlfn.STDEV.S(_xlfn._xlws.FILTER($F$2:$F$21, $B$2:$B$21="Social"))
    )</f>
        <v>0.51539125638299665</v>
      </c>
      <c r="G45" s="7" cm="1">
        <f t="array" ref="G45">_xlfn.IFS(B45="Organic", G40+5, B45="Paid Search", IF(MOD(G40,100)=0, G40+10, G40+5), B45="Direct", G40+5,B45="Referral", G40+5,B45="Social", G40+5)</f>
        <v>210</v>
      </c>
      <c r="H45" s="7" cm="1">
        <f t="array" ref="H45">_xlfn.IFS(B45="Organic", H40+500, B45="Paid Search", H40+200, B45="Direct", IF(MOD(H40,1000)=0, H40+200, H40+100),B45="Referral", H40+100,B45="Social", H40+100)</f>
        <v>3800</v>
      </c>
      <c r="I45" s="7" cm="1">
        <f t="array" ref="I45">_xlfn.IFS(B45="Organic", I40+100, B45="Paid Search", I40+100, B45="Direct",I40+100,B45="Referral", I40+50,B45="Social", I40+50)</f>
        <v>900</v>
      </c>
      <c r="J45" s="5">
        <v>100</v>
      </c>
      <c r="K45" s="7" cm="1">
        <f t="array" ref="K45">ROUND( _xlfn.IFS(   B45="Organic", K40 + _xlfn.STDEV.S(_xlfn._xlws.FILTER($K$2:$K$21, $B$2:$B$21="Organic")),
               B45="Paid Search", K40 + _xlfn.STDEV.S(_xlfn._xlws.FILTER($K$2:$K$21, $B$2:$B$21="Paid Search")),
               B45="Direct", K40 + _xlfn.STDEV.S(_xlfn._xlws.FILTER($K$2:$K$21, $B$2:$B$21="Direct")),
               B45="Referral", K40 + _xlfn.STDEV.S(_xlfn._xlws.FILTER($K$2:$K$21, $B$2:$B$21="Referral")),
               B45="Social", K40 + _xlfn.STDEV.S(_xlfn._xlws.FILTER($K$2:$K$21, $B$2:$B$21="Social"))
    ),0)</f>
        <v>615</v>
      </c>
      <c r="L45" s="7" t="str">
        <f>TEXT(Table1[[#This Row],[Date]],"DDDD")</f>
        <v>Tuesday</v>
      </c>
      <c r="M45" s="20">
        <f>Table1[[#This Row],[Transactions]]/Table1[[#This Row],[Sessions]]</f>
        <v>1.8077292021277593E-2</v>
      </c>
      <c r="N45" s="21">
        <f>Table1[[#This Row],[Transactions]]/Table1[[#This Row],[Returning Users]]</f>
        <v>5.2909147379349049E-2</v>
      </c>
      <c r="O45" s="23">
        <f>Table1[[#This Row],[Avg. Order Value]]*Table1[[#This Row],[Purchase Frequency]]</f>
        <v>5.2909147379349051</v>
      </c>
      <c r="P45" s="101" t="str">
        <f>TEXT(Table1[[#This Row],[Date]],"DDDD")</f>
        <v>Tuesday</v>
      </c>
      <c r="Q45" s="2"/>
      <c r="R45" s="2"/>
      <c r="S45" s="2"/>
    </row>
    <row r="46" spans="1:19" x14ac:dyDescent="0.35">
      <c r="A46" s="6">
        <f t="shared" si="0"/>
        <v>45300</v>
      </c>
      <c r="B46" s="4" t="s">
        <v>15</v>
      </c>
      <c r="C46" s="7" cm="1">
        <f t="array" ref="C46">_xlfn.IFS(B46="Organic", IF(MOD(C41,1000)=0, C41+200, C41+100), B46="Paid Search", C41+100, B46="Direct", C41+100,B46="Referral", C41+100,B46="Social", C41+100)</f>
        <v>2300</v>
      </c>
      <c r="D46" s="8" cm="1">
        <f t="array" ref="D46">_xlfn.IFS(   B46="Organic", D41 + _xlfn.STDEV.S(_xlfn._xlws.FILTER($D$2:$D$21, $B$2:$B$21="Organic")),
        B46="Paid Search", D41 + _xlfn.STDEV.S(_xlfn._xlws.FILTER($D$2:$D$21, $B$2:$B$21="Paid Search")),
        B46="Direct", D41 + _xlfn.STDEV.S(_xlfn._xlws.FILTER($D$2:$D$21, $B$2:$B$21="Direct")),
        B46="Referral", D41 + _xlfn.STDEV.S(_xlfn._xlws.FILTER($D$2:$D$21, $B$2:$B$21="Referral")),
        B46="Social", D41 + _xlfn.STDEV.S(_xlfn._xlws.FILTER($D$2:$D$21, $B$2:$B$21="Social"))
    )</f>
        <v>37.539125638299659</v>
      </c>
      <c r="E46" s="9">
        <f t="shared" si="1"/>
        <v>3753.9125638299661</v>
      </c>
      <c r="F46" s="10" cm="1">
        <f t="array" ref="F46">_xlfn.IFS(   B46="Organic", F41 + _xlfn.STDEV.S(_xlfn._xlws.FILTER($F$2:$F$21, $B$2:$B$21="Organic")),
        B46="Paid Search", F41 + _xlfn.STDEV.S(_xlfn._xlws.FILTER($F$2:$F$21, $B$2:$B$21="Paid Search")),
        B46="Direct", F41 + _xlfn.STDEV.S(_xlfn._xlws.FILTER($F$2:$F$21, $B$2:$B$21="Direct")),
        B46="Referral", F41 + _xlfn.STDEV.S(_xlfn._xlws.FILTER($F$2:$F$21, $B$2:$B$21="Referral")),
        B46="Social", F41 + _xlfn.STDEV.S(_xlfn._xlws.FILTER($F$2:$F$21, $B$2:$B$21="Social"))
    )</f>
        <v>0.62408329997330658</v>
      </c>
      <c r="G46" s="7" cm="1">
        <f t="array" ref="G46">_xlfn.IFS(B46="Organic", G41+5, B46="Paid Search", IF(MOD(G41,100)=0, G41+10, G41+5), B46="Direct", G41+5,B46="Referral", G41+5,B46="Social", G41+5)</f>
        <v>200</v>
      </c>
      <c r="H46" s="7" cm="1">
        <f t="array" ref="H46">_xlfn.IFS(B46="Organic", H41+500, B46="Paid Search", H41+200, B46="Direct", IF(MOD(H41,1000)=0, H41+200, H41+100),B46="Referral", H41+100,B46="Social", H41+100)</f>
        <v>5300</v>
      </c>
      <c r="I46" s="7" cm="1">
        <f t="array" ref="I46">_xlfn.IFS(B46="Organic", I41+100, B46="Paid Search", I41+100, B46="Direct",I41+100,B46="Referral", I41+50,B46="Social", I41+50)</f>
        <v>1100</v>
      </c>
      <c r="J46" s="5">
        <v>100</v>
      </c>
      <c r="K46" s="7" cm="1">
        <f t="array" ref="K46">ROUND( _xlfn.IFS(   B46="Organic", K41 + _xlfn.STDEV.S(_xlfn._xlws.FILTER($K$2:$K$21, $B$2:$B$21="Organic")),
               B46="Paid Search", K41 + _xlfn.STDEV.S(_xlfn._xlws.FILTER($K$2:$K$21, $B$2:$B$21="Paid Search")),
               B46="Direct", K41 + _xlfn.STDEV.S(_xlfn._xlws.FILTER($K$2:$K$21, $B$2:$B$21="Direct")),
               B46="Referral", K41 + _xlfn.STDEV.S(_xlfn._xlws.FILTER($K$2:$K$21, $B$2:$B$21="Referral")),
               B46="Social", K41 + _xlfn.STDEV.S(_xlfn._xlws.FILTER($K$2:$K$21, $B$2:$B$21="Social"))
    ),0)</f>
        <v>1075</v>
      </c>
      <c r="L46" s="7" t="str">
        <f>TEXT(Table1[[#This Row],[Date]],"DDDD")</f>
        <v>Tuesday</v>
      </c>
      <c r="M46" s="20">
        <f>Table1[[#This Row],[Transactions]]/Table1[[#This Row],[Sessions]]</f>
        <v>1.6321358973173765E-2</v>
      </c>
      <c r="N46" s="21">
        <f>Table1[[#This Row],[Transactions]]/Table1[[#This Row],[Returning Users]]</f>
        <v>3.4920116872836894E-2</v>
      </c>
      <c r="O46" s="23">
        <f>Table1[[#This Row],[Avg. Order Value]]*Table1[[#This Row],[Purchase Frequency]]</f>
        <v>3.4920116872836893</v>
      </c>
      <c r="P46" s="101" t="str">
        <f>TEXT(Table1[[#This Row],[Date]],"DDDD")</f>
        <v>Tuesday</v>
      </c>
      <c r="Q46" s="2"/>
      <c r="R46" s="2"/>
      <c r="S46" s="2"/>
    </row>
    <row r="47" spans="1:19" x14ac:dyDescent="0.35">
      <c r="A47" s="6">
        <f t="shared" si="0"/>
        <v>45301</v>
      </c>
      <c r="B47" s="4" t="s">
        <v>11</v>
      </c>
      <c r="C47" s="7" cm="1">
        <f t="array" ref="C47">_xlfn.IFS(B47="Organic", IF(MOD(C42,1000)=0, C42+200, C42+100), B47="Paid Search", C42+100, B47="Direct", C42+100,B47="Referral", C42+100,B47="Social", C42+100)</f>
        <v>6000</v>
      </c>
      <c r="D47" s="8" cm="1">
        <f t="array" ref="D47">_xlfn.IFS(   B47="Organic", D42 + _xlfn.STDEV.S(_xlfn._xlws.FILTER($D$2:$D$21, $B$2:$B$21="Organic")),
        B47="Paid Search", D42 + _xlfn.STDEV.S(_xlfn._xlws.FILTER($D$2:$D$21, $B$2:$B$21="Paid Search")),
        B47="Direct", D42 + _xlfn.STDEV.S(_xlfn._xlws.FILTER($D$2:$D$21, $B$2:$B$21="Direct")),
        B47="Referral", D42 + _xlfn.STDEV.S(_xlfn._xlws.FILTER($D$2:$D$21, $B$2:$B$21="Referral")),
        B47="Social", D42 + _xlfn.STDEV.S(_xlfn._xlws.FILTER($D$2:$D$21, $B$2:$B$21="Social"))
    )</f>
        <v>67.489995996796807</v>
      </c>
      <c r="E47" s="9">
        <f t="shared" si="1"/>
        <v>6748.9995996796806</v>
      </c>
      <c r="F47" s="10" cm="1">
        <f t="array" ref="F47">_xlfn.IFS(   B47="Organic", F42 + _xlfn.STDEV.S(_xlfn._xlws.FILTER($F$2:$F$21, $B$2:$B$21="Organic")),
        B47="Paid Search", F42 + _xlfn.STDEV.S(_xlfn._xlws.FILTER($F$2:$F$21, $B$2:$B$21="Paid Search")),
        B47="Direct", F42 + _xlfn.STDEV.S(_xlfn._xlws.FILTER($F$2:$F$21, $B$2:$B$21="Direct")),
        B47="Referral", F42 + _xlfn.STDEV.S(_xlfn._xlws.FILTER($F$2:$F$21, $B$2:$B$21="Referral")),
        B47="Social", F42 + _xlfn.STDEV.S(_xlfn._xlws.FILTER($F$2:$F$21, $B$2:$B$21="Social"))
    )</f>
        <v>0.46745966692414831</v>
      </c>
      <c r="G47" s="7" cm="1">
        <f t="array" ref="G47">_xlfn.IFS(B47="Organic", G42+5, B47="Paid Search", IF(MOD(G42,100)=0, G42+10, G42+5), B47="Direct", G42+5,B47="Referral", G42+5,B47="Social", G42+5)</f>
        <v>225</v>
      </c>
      <c r="H47" s="7" cm="1">
        <f t="array" ref="H47">_xlfn.IFS(B47="Organic", H42+500, B47="Paid Search", H42+200, B47="Direct", IF(MOD(H42,1000)=0, H42+200, H42+100),B47="Referral", H42+100,B47="Social", H42+100)</f>
        <v>19500</v>
      </c>
      <c r="I47" s="7" cm="1">
        <f t="array" ref="I47">_xlfn.IFS(B47="Organic", I42+100, B47="Paid Search", I42+100, B47="Direct",I42+100,B47="Referral", I42+50,B47="Social", I42+50)</f>
        <v>3900</v>
      </c>
      <c r="J47" s="5">
        <v>100</v>
      </c>
      <c r="K47" s="7" cm="1">
        <f t="array" ref="K47">ROUND( _xlfn.IFS(   B47="Organic", K42 + _xlfn.STDEV.S(_xlfn._xlws.FILTER($K$2:$K$21, $B$2:$B$21="Organic")),
               B47="Paid Search", K42 + _xlfn.STDEV.S(_xlfn._xlws.FILTER($K$2:$K$21, $B$2:$B$21="Paid Search")),
               B47="Direct", K42 + _xlfn.STDEV.S(_xlfn._xlws.FILTER($K$2:$K$21, $B$2:$B$21="Direct")),
               B47="Referral", K42 + _xlfn.STDEV.S(_xlfn._xlws.FILTER($K$2:$K$21, $B$2:$B$21="Referral")),
               B47="Social", K42 + _xlfn.STDEV.S(_xlfn._xlws.FILTER($K$2:$K$21, $B$2:$B$21="Social"))
    ),0)</f>
        <v>3074</v>
      </c>
      <c r="L47" s="7" t="str">
        <f>TEXT(Table1[[#This Row],[Date]],"DDDD")</f>
        <v>Wednesday</v>
      </c>
      <c r="M47" s="20">
        <f>Table1[[#This Row],[Transactions]]/Table1[[#This Row],[Sessions]]</f>
        <v>1.1248332666132801E-2</v>
      </c>
      <c r="N47" s="21">
        <f>Table1[[#This Row],[Transactions]]/Table1[[#This Row],[Returning Users]]</f>
        <v>2.1955106049706182E-2</v>
      </c>
      <c r="O47" s="23">
        <f>Table1[[#This Row],[Avg. Order Value]]*Table1[[#This Row],[Purchase Frequency]]</f>
        <v>2.1955106049706181</v>
      </c>
      <c r="P47" s="101" t="str">
        <f>TEXT(Table1[[#This Row],[Date]],"DDDD")</f>
        <v>Wednesday</v>
      </c>
      <c r="Q47" s="2"/>
      <c r="R47" s="2"/>
      <c r="S47" s="2"/>
    </row>
    <row r="48" spans="1:19" x14ac:dyDescent="0.35">
      <c r="A48" s="6">
        <f t="shared" si="0"/>
        <v>45301</v>
      </c>
      <c r="B48" s="4" t="s">
        <v>12</v>
      </c>
      <c r="C48" s="7" cm="1">
        <f t="array" ref="C48">_xlfn.IFS(B48="Organic", IF(MOD(C43,1000)=0, C43+200, C43+100), B48="Paid Search", C43+100, B48="Direct", C43+100,B48="Referral", C43+100,B48="Social", C43+100)</f>
        <v>3900</v>
      </c>
      <c r="D48" s="8" cm="1">
        <f t="array" ref="D48">_xlfn.IFS(   B48="Organic", D43 + _xlfn.STDEV.S(_xlfn._xlws.FILTER($D$2:$D$21, $B$2:$B$21="Organic")),
        B48="Paid Search", D43 + _xlfn.STDEV.S(_xlfn._xlws.FILTER($D$2:$D$21, $B$2:$B$21="Paid Search")),
        B48="Direct", D43 + _xlfn.STDEV.S(_xlfn._xlws.FILTER($D$2:$D$21, $B$2:$B$21="Direct")),
        B48="Referral", D43 + _xlfn.STDEV.S(_xlfn._xlws.FILTER($D$2:$D$21, $B$2:$B$21="Referral")),
        B48="Social", D43 + _xlfn.STDEV.S(_xlfn._xlws.FILTER($D$2:$D$21, $B$2:$B$21="Social"))
    )</f>
        <v>62.961481396815714</v>
      </c>
      <c r="E48" s="9">
        <f t="shared" si="1"/>
        <v>6296.1481396815716</v>
      </c>
      <c r="F48" s="10" cm="1">
        <f t="array" ref="F48">_xlfn.IFS(   B48="Organic", F43 + _xlfn.STDEV.S(_xlfn._xlws.FILTER($F$2:$F$21, $B$2:$B$21="Organic")),
        B48="Paid Search", F43 + _xlfn.STDEV.S(_xlfn._xlws.FILTER($F$2:$F$21, $B$2:$B$21="Paid Search")),
        B48="Direct", F43 + _xlfn.STDEV.S(_xlfn._xlws.FILTER($F$2:$F$21, $B$2:$B$21="Direct")),
        B48="Referral", F43 + _xlfn.STDEV.S(_xlfn._xlws.FILTER($F$2:$F$21, $B$2:$B$21="Referral")),
        B48="Social", F43 + _xlfn.STDEV.S(_xlfn._xlws.FILTER($F$2:$F$21, $B$2:$B$21="Social"))
    )</f>
        <v>0.3974596669241483</v>
      </c>
      <c r="G48" s="7" cm="1">
        <f t="array" ref="G48">_xlfn.IFS(B48="Organic", G43+5, B48="Paid Search", IF(MOD(G43,100)=0, G43+10, G43+5), B48="Direct", G43+5,B48="Referral", G43+5,B48="Social", G43+5)</f>
        <v>250</v>
      </c>
      <c r="H48" s="7" cm="1">
        <f t="array" ref="H48">_xlfn.IFS(B48="Organic", H43+500, B48="Paid Search", H43+200, B48="Direct", IF(MOD(H43,1000)=0, H43+200, H43+100),B48="Referral", H43+100,B48="Social", H43+100)</f>
        <v>10800</v>
      </c>
      <c r="I48" s="7" cm="1">
        <f t="array" ref="I48">_xlfn.IFS(B48="Organic", I43+100, B48="Paid Search", I43+100, B48="Direct",I43+100,B48="Referral", I43+50,B48="Social", I43+50)</f>
        <v>2900</v>
      </c>
      <c r="J48" s="5">
        <v>100</v>
      </c>
      <c r="K48" s="7" cm="1">
        <f t="array" ref="K48">ROUND( _xlfn.IFS(   B48="Organic", K43 + _xlfn.STDEV.S(_xlfn._xlws.FILTER($K$2:$K$21, $B$2:$B$21="Organic")),
               B48="Paid Search", K43 + _xlfn.STDEV.S(_xlfn._xlws.FILTER($K$2:$K$21, $B$2:$B$21="Paid Search")),
               B48="Direct", K43 + _xlfn.STDEV.S(_xlfn._xlws.FILTER($K$2:$K$21, $B$2:$B$21="Direct")),
               B48="Referral", K43 + _xlfn.STDEV.S(_xlfn._xlws.FILTER($K$2:$K$21, $B$2:$B$21="Referral")),
               B48="Social", K43 + _xlfn.STDEV.S(_xlfn._xlws.FILTER($K$2:$K$21, $B$2:$B$21="Social"))
    ),0)</f>
        <v>2210</v>
      </c>
      <c r="L48" s="7" t="str">
        <f>TEXT(Table1[[#This Row],[Date]],"DDDD")</f>
        <v>Wednesday</v>
      </c>
      <c r="M48" s="20">
        <f>Table1[[#This Row],[Transactions]]/Table1[[#This Row],[Sessions]]</f>
        <v>1.6143969588927106E-2</v>
      </c>
      <c r="N48" s="21">
        <f>Table1[[#This Row],[Transactions]]/Table1[[#This Row],[Returning Users]]</f>
        <v>2.8489358098106658E-2</v>
      </c>
      <c r="O48" s="23">
        <f>Table1[[#This Row],[Avg. Order Value]]*Table1[[#This Row],[Purchase Frequency]]</f>
        <v>2.8489358098106656</v>
      </c>
      <c r="P48" s="101" t="str">
        <f>TEXT(Table1[[#This Row],[Date]],"DDDD")</f>
        <v>Wednesday</v>
      </c>
      <c r="Q48" s="2"/>
      <c r="R48" s="2"/>
      <c r="S48" s="2"/>
    </row>
    <row r="49" spans="1:19" x14ac:dyDescent="0.35">
      <c r="A49" s="6">
        <f t="shared" si="0"/>
        <v>45301</v>
      </c>
      <c r="B49" s="4" t="s">
        <v>13</v>
      </c>
      <c r="C49" s="7" cm="1">
        <f t="array" ref="C49">_xlfn.IFS(B49="Organic", IF(MOD(C44,1000)=0, C44+200, C44+100), B49="Paid Search", C44+100, B49="Direct", C44+100,B49="Referral", C44+100,B49="Social", C44+100)</f>
        <v>2900</v>
      </c>
      <c r="D49" s="8" cm="1">
        <f t="array" ref="D49">_xlfn.IFS(   B49="Organic", D44 + _xlfn.STDEV.S(_xlfn._xlws.FILTER($D$2:$D$21, $B$2:$B$21="Organic")),
        B49="Paid Search", D44 + _xlfn.STDEV.S(_xlfn._xlws.FILTER($D$2:$D$21, $B$2:$B$21="Paid Search")),
        B49="Direct", D44 + _xlfn.STDEV.S(_xlfn._xlws.FILTER($D$2:$D$21, $B$2:$B$21="Direct")),
        B49="Referral", D44 + _xlfn.STDEV.S(_xlfn._xlws.FILTER($D$2:$D$21, $B$2:$B$21="Referral")),
        B49="Social", D44 + _xlfn.STDEV.S(_xlfn._xlws.FILTER($D$2:$D$21, $B$2:$B$21="Social"))
    )</f>
        <v>51.491933384829665</v>
      </c>
      <c r="E49" s="9">
        <f t="shared" si="1"/>
        <v>5149.1933384829663</v>
      </c>
      <c r="F49" s="10" cm="1">
        <f t="array" ref="F49">_xlfn.IFS(   B49="Organic", F44 + _xlfn.STDEV.S(_xlfn._xlws.FILTER($F$2:$F$21, $B$2:$B$21="Organic")),
        B49="Paid Search", F44 + _xlfn.STDEV.S(_xlfn._xlws.FILTER($F$2:$F$21, $B$2:$B$21="Paid Search")),
        B49="Direct", F44 + _xlfn.STDEV.S(_xlfn._xlws.FILTER($F$2:$F$21, $B$2:$B$21="Direct")),
        B49="Referral", F44 + _xlfn.STDEV.S(_xlfn._xlws.FILTER($F$2:$F$21, $B$2:$B$21="Referral")),
        B49="Social", F44 + _xlfn.STDEV.S(_xlfn._xlws.FILTER($F$2:$F$21, $B$2:$B$21="Social"))
    )</f>
        <v>0.56745966692414829</v>
      </c>
      <c r="G49" s="7" cm="1">
        <f t="array" ref="G49">_xlfn.IFS(B49="Organic", G44+5, B49="Paid Search", IF(MOD(G44,100)=0, G44+10, G44+5), B49="Direct", G44+5,B49="Referral", G44+5,B49="Social", G44+5)</f>
        <v>195</v>
      </c>
      <c r="H49" s="7" cm="1">
        <f t="array" ref="H49">_xlfn.IFS(B49="Organic", H44+500, B49="Paid Search", H44+200, B49="Direct", IF(MOD(H44,1000)=0, H44+200, H44+100),B49="Referral", H44+100,B49="Social", H44+100)</f>
        <v>7000</v>
      </c>
      <c r="I49" s="7" cm="1">
        <f t="array" ref="I49">_xlfn.IFS(B49="Organic", I44+100, B49="Paid Search", I44+100, B49="Direct",I44+100,B49="Referral", I44+50,B49="Social", I44+50)</f>
        <v>1900</v>
      </c>
      <c r="J49" s="5">
        <v>100</v>
      </c>
      <c r="K49" s="7" cm="1">
        <f t="array" ref="K49">ROUND( _xlfn.IFS(   B49="Organic", K44 + _xlfn.STDEV.S(_xlfn._xlws.FILTER($K$2:$K$21, $B$2:$B$21="Organic")),
               B49="Paid Search", K44 + _xlfn.STDEV.S(_xlfn._xlws.FILTER($K$2:$K$21, $B$2:$B$21="Paid Search")),
               B49="Direct", K44 + _xlfn.STDEV.S(_xlfn._xlws.FILTER($K$2:$K$21, $B$2:$B$21="Direct")),
               B49="Referral", K44 + _xlfn.STDEV.S(_xlfn._xlws.FILTER($K$2:$K$21, $B$2:$B$21="Referral")),
               B49="Social", K44 + _xlfn.STDEV.S(_xlfn._xlws.FILTER($K$2:$K$21, $B$2:$B$21="Social"))
    ),0)</f>
        <v>1340</v>
      </c>
      <c r="L49" s="7" t="str">
        <f>TEXT(Table1[[#This Row],[Date]],"DDDD")</f>
        <v>Wednesday</v>
      </c>
      <c r="M49" s="20">
        <f>Table1[[#This Row],[Transactions]]/Table1[[#This Row],[Sessions]]</f>
        <v>1.7755839098217124E-2</v>
      </c>
      <c r="N49" s="21">
        <f>Table1[[#This Row],[Transactions]]/Table1[[#This Row],[Returning Users]]</f>
        <v>3.842681595882811E-2</v>
      </c>
      <c r="O49" s="23">
        <f>Table1[[#This Row],[Avg. Order Value]]*Table1[[#This Row],[Purchase Frequency]]</f>
        <v>3.8426815958828109</v>
      </c>
      <c r="P49" s="101" t="str">
        <f>TEXT(Table1[[#This Row],[Date]],"DDDD")</f>
        <v>Wednesday</v>
      </c>
      <c r="Q49" s="2"/>
      <c r="R49" s="2"/>
      <c r="S49" s="2"/>
    </row>
    <row r="50" spans="1:19" x14ac:dyDescent="0.35">
      <c r="A50" s="6">
        <f t="shared" si="0"/>
        <v>45301</v>
      </c>
      <c r="B50" s="4" t="s">
        <v>14</v>
      </c>
      <c r="C50" s="7" cm="1">
        <f t="array" ref="C50">_xlfn.IFS(B50="Organic", IF(MOD(C45,1000)=0, C45+200, C45+100), B50="Paid Search", C45+100, B50="Direct", C45+100,B50="Referral", C45+100,B50="Social", C45+100)</f>
        <v>1900</v>
      </c>
      <c r="D50" s="8" cm="1">
        <f t="array" ref="D50">_xlfn.IFS(   B50="Organic", D45 + _xlfn.STDEV.S(_xlfn._xlws.FILTER($D$2:$D$21, $B$2:$B$21="Organic")),
        B50="Paid Search", D45 + _xlfn.STDEV.S(_xlfn._xlws.FILTER($D$2:$D$21, $B$2:$B$21="Paid Search")),
        B50="Direct", D45 + _xlfn.STDEV.S(_xlfn._xlws.FILTER($D$2:$D$21, $B$2:$B$21="Direct")),
        B50="Referral", D45 + _xlfn.STDEV.S(_xlfn._xlws.FILTER($D$2:$D$21, $B$2:$B$21="Referral")),
        B50="Social", D45 + _xlfn.STDEV.S(_xlfn._xlws.FILTER($D$2:$D$21, $B$2:$B$21="Social"))
    )</f>
        <v>34.246950765959596</v>
      </c>
      <c r="E50" s="9">
        <f t="shared" si="1"/>
        <v>3424.6950765959596</v>
      </c>
      <c r="F50" s="10" cm="1">
        <f t="array" ref="F50">_xlfn.IFS(   B50="Organic", F45 + _xlfn.STDEV.S(_xlfn._xlws.FILTER($F$2:$F$21, $B$2:$B$21="Organic")),
        B50="Paid Search", F45 + _xlfn.STDEV.S(_xlfn._xlws.FILTER($F$2:$F$21, $B$2:$B$21="Paid Search")),
        B50="Direct", F45 + _xlfn.STDEV.S(_xlfn._xlws.FILTER($F$2:$F$21, $B$2:$B$21="Direct")),
        B50="Referral", F45 + _xlfn.STDEV.S(_xlfn._xlws.FILTER($F$2:$F$21, $B$2:$B$21="Referral")),
        B50="Social", F45 + _xlfn.STDEV.S(_xlfn._xlws.FILTER($F$2:$F$21, $B$2:$B$21="Social"))
    )</f>
        <v>0.532469507659596</v>
      </c>
      <c r="G50" s="7" cm="1">
        <f t="array" ref="G50">_xlfn.IFS(B50="Organic", G45+5, B50="Paid Search", IF(MOD(G45,100)=0, G45+10, G45+5), B50="Direct", G45+5,B50="Referral", G45+5,B50="Social", G45+5)</f>
        <v>215</v>
      </c>
      <c r="H50" s="7" cm="1">
        <f t="array" ref="H50">_xlfn.IFS(B50="Organic", H45+500, B50="Paid Search", H45+200, B50="Direct", IF(MOD(H45,1000)=0, H45+200, H45+100),B50="Referral", H45+100,B50="Social", H45+100)</f>
        <v>3900</v>
      </c>
      <c r="I50" s="7" cm="1">
        <f t="array" ref="I50">_xlfn.IFS(B50="Organic", I45+100, B50="Paid Search", I45+100, B50="Direct",I45+100,B50="Referral", I45+50,B50="Social", I45+50)</f>
        <v>950</v>
      </c>
      <c r="J50" s="5">
        <v>100</v>
      </c>
      <c r="K50" s="7" cm="1">
        <f t="array" ref="K50">ROUND( _xlfn.IFS(   B50="Organic", K45 + _xlfn.STDEV.S(_xlfn._xlws.FILTER($K$2:$K$21, $B$2:$B$21="Organic")),
               B50="Paid Search", K45 + _xlfn.STDEV.S(_xlfn._xlws.FILTER($K$2:$K$21, $B$2:$B$21="Paid Search")),
               B50="Direct", K45 + _xlfn.STDEV.S(_xlfn._xlws.FILTER($K$2:$K$21, $B$2:$B$21="Direct")),
               B50="Referral", K45 + _xlfn.STDEV.S(_xlfn._xlws.FILTER($K$2:$K$21, $B$2:$B$21="Referral")),
               B50="Social", K45 + _xlfn.STDEV.S(_xlfn._xlws.FILTER($K$2:$K$21, $B$2:$B$21="Social"))
    ),0)</f>
        <v>658</v>
      </c>
      <c r="L50" s="7" t="str">
        <f>TEXT(Table1[[#This Row],[Date]],"DDDD")</f>
        <v>Wednesday</v>
      </c>
      <c r="M50" s="20">
        <f>Table1[[#This Row],[Transactions]]/Table1[[#This Row],[Sessions]]</f>
        <v>1.8024710929452421E-2</v>
      </c>
      <c r="N50" s="21">
        <f>Table1[[#This Row],[Transactions]]/Table1[[#This Row],[Returning Users]]</f>
        <v>5.2047037638236468E-2</v>
      </c>
      <c r="O50" s="23">
        <f>Table1[[#This Row],[Avg. Order Value]]*Table1[[#This Row],[Purchase Frequency]]</f>
        <v>5.2047037638236464</v>
      </c>
      <c r="P50" s="101" t="str">
        <f>TEXT(Table1[[#This Row],[Date]],"DDDD")</f>
        <v>Wednesday</v>
      </c>
      <c r="Q50" s="2"/>
      <c r="R50" s="2"/>
      <c r="S50" s="2"/>
    </row>
    <row r="51" spans="1:19" x14ac:dyDescent="0.35">
      <c r="A51" s="6">
        <f t="shared" si="0"/>
        <v>45301</v>
      </c>
      <c r="B51" s="4" t="s">
        <v>15</v>
      </c>
      <c r="C51" s="7" cm="1">
        <f t="array" ref="C51">_xlfn.IFS(B51="Organic", IF(MOD(C46,1000)=0, C46+200, C46+100), B51="Paid Search", C46+100, B51="Direct", C46+100,B51="Referral", C46+100,B51="Social", C46+100)</f>
        <v>2400</v>
      </c>
      <c r="D51" s="8" cm="1">
        <f t="array" ref="D51">_xlfn.IFS(   B51="Organic", D46 + _xlfn.STDEV.S(_xlfn._xlws.FILTER($D$2:$D$21, $B$2:$B$21="Organic")),
        B51="Paid Search", D46 + _xlfn.STDEV.S(_xlfn._xlws.FILTER($D$2:$D$21, $B$2:$B$21="Paid Search")),
        B51="Direct", D46 + _xlfn.STDEV.S(_xlfn._xlws.FILTER($D$2:$D$21, $B$2:$B$21="Direct")),
        B51="Referral", D46 + _xlfn.STDEV.S(_xlfn._xlws.FILTER($D$2:$D$21, $B$2:$B$21="Referral")),
        B51="Social", D46 + _xlfn.STDEV.S(_xlfn._xlws.FILTER($D$2:$D$21, $B$2:$B$21="Social"))
    )</f>
        <v>39.246950765959589</v>
      </c>
      <c r="E51" s="9">
        <f t="shared" si="1"/>
        <v>3924.6950765959591</v>
      </c>
      <c r="F51" s="10" cm="1">
        <f t="array" ref="F51">_xlfn.IFS(   B51="Organic", F46 + _xlfn.STDEV.S(_xlfn._xlws.FILTER($F$2:$F$21, $B$2:$B$21="Organic")),
        B51="Paid Search", F46 + _xlfn.STDEV.S(_xlfn._xlws.FILTER($F$2:$F$21, $B$2:$B$21="Paid Search")),
        B51="Direct", F46 + _xlfn.STDEV.S(_xlfn._xlws.FILTER($F$2:$F$21, $B$2:$B$21="Direct")),
        B51="Referral", F46 + _xlfn.STDEV.S(_xlfn._xlws.FILTER($F$2:$F$21, $B$2:$B$21="Referral")),
        B51="Social", F46 + _xlfn.STDEV.S(_xlfn._xlws.FILTER($F$2:$F$21, $B$2:$B$21="Social"))
    )</f>
        <v>0.6448999599679679</v>
      </c>
      <c r="G51" s="7" cm="1">
        <f t="array" ref="G51">_xlfn.IFS(B51="Organic", G46+5, B51="Paid Search", IF(MOD(G46,100)=0, G46+10, G46+5), B51="Direct", G46+5,B51="Referral", G46+5,B51="Social", G46+5)</f>
        <v>205</v>
      </c>
      <c r="H51" s="7" cm="1">
        <f t="array" ref="H51">_xlfn.IFS(B51="Organic", H46+500, B51="Paid Search", H46+200, B51="Direct", IF(MOD(H46,1000)=0, H46+200, H46+100),B51="Referral", H46+100,B51="Social", H46+100)</f>
        <v>5400</v>
      </c>
      <c r="I51" s="7" cm="1">
        <f t="array" ref="I51">_xlfn.IFS(B51="Organic", I46+100, B51="Paid Search", I46+100, B51="Direct",I46+100,B51="Referral", I46+50,B51="Social", I46+50)</f>
        <v>1150</v>
      </c>
      <c r="J51" s="5">
        <v>100</v>
      </c>
      <c r="K51" s="7" cm="1">
        <f t="array" ref="K51">ROUND( _xlfn.IFS(   B51="Organic", K46 + _xlfn.STDEV.S(_xlfn._xlws.FILTER($K$2:$K$21, $B$2:$B$21="Organic")),
               B51="Paid Search", K46 + _xlfn.STDEV.S(_xlfn._xlws.FILTER($K$2:$K$21, $B$2:$B$21="Paid Search")),
               B51="Direct", K46 + _xlfn.STDEV.S(_xlfn._xlws.FILTER($K$2:$K$21, $B$2:$B$21="Direct")),
               B51="Referral", K46 + _xlfn.STDEV.S(_xlfn._xlws.FILTER($K$2:$K$21, $B$2:$B$21="Referral")),
               B51="Social", K46 + _xlfn.STDEV.S(_xlfn._xlws.FILTER($K$2:$K$21, $B$2:$B$21="Social"))
    ),0)</f>
        <v>1140</v>
      </c>
      <c r="L51" s="7" t="str">
        <f>TEXT(Table1[[#This Row],[Date]],"DDDD")</f>
        <v>Wednesday</v>
      </c>
      <c r="M51" s="20">
        <f>Table1[[#This Row],[Transactions]]/Table1[[#This Row],[Sessions]]</f>
        <v>1.6352896152483164E-2</v>
      </c>
      <c r="N51" s="21">
        <f>Table1[[#This Row],[Transactions]]/Table1[[#This Row],[Returning Users]]</f>
        <v>3.4427149794701392E-2</v>
      </c>
      <c r="O51" s="23">
        <f>Table1[[#This Row],[Avg. Order Value]]*Table1[[#This Row],[Purchase Frequency]]</f>
        <v>3.4427149794701393</v>
      </c>
      <c r="P51" s="101" t="str">
        <f>TEXT(Table1[[#This Row],[Date]],"DDDD")</f>
        <v>Wednesday</v>
      </c>
      <c r="Q51" s="2"/>
      <c r="R51" s="2"/>
      <c r="S51" s="2"/>
    </row>
    <row r="52" spans="1:19" x14ac:dyDescent="0.35">
      <c r="A52" s="6">
        <f t="shared" si="0"/>
        <v>45302</v>
      </c>
      <c r="B52" s="4" t="s">
        <v>11</v>
      </c>
      <c r="C52" s="7" cm="1">
        <f t="array" ref="C52">_xlfn.IFS(B52="Organic", IF(MOD(C47,1000)=0, C47+200, C47+100), B52="Paid Search", C47+100, B52="Direct", C47+100,B52="Referral", C47+100,B52="Social", C47+100)</f>
        <v>6200</v>
      </c>
      <c r="D52" s="8" cm="1">
        <f t="array" ref="D52">_xlfn.IFS(   B52="Organic", D47 + _xlfn.STDEV.S(_xlfn._xlws.FILTER($D$2:$D$21, $B$2:$B$21="Organic")),
        B52="Paid Search", D47 + _xlfn.STDEV.S(_xlfn._xlws.FILTER($D$2:$D$21, $B$2:$B$21="Paid Search")),
        B52="Direct", D47 + _xlfn.STDEV.S(_xlfn._xlws.FILTER($D$2:$D$21, $B$2:$B$21="Direct")),
        B52="Referral", D47 + _xlfn.STDEV.S(_xlfn._xlws.FILTER($D$2:$D$21, $B$2:$B$21="Referral")),
        B52="Social", D47 + _xlfn.STDEV.S(_xlfn._xlws.FILTER($D$2:$D$21, $B$2:$B$21="Social"))
    )</f>
        <v>69.571661996262947</v>
      </c>
      <c r="E52" s="9">
        <f t="shared" si="1"/>
        <v>6957.1661996262947</v>
      </c>
      <c r="F52" s="10" cm="1">
        <f t="array" ref="F52">_xlfn.IFS(   B52="Organic", F47 + _xlfn.STDEV.S(_xlfn._xlws.FILTER($F$2:$F$21, $B$2:$B$21="Organic")),
        B52="Paid Search", F47 + _xlfn.STDEV.S(_xlfn._xlws.FILTER($F$2:$F$21, $B$2:$B$21="Paid Search")),
        B52="Direct", F47 + _xlfn.STDEV.S(_xlfn._xlws.FILTER($F$2:$F$21, $B$2:$B$21="Direct")),
        B52="Referral", F47 + _xlfn.STDEV.S(_xlfn._xlws.FILTER($F$2:$F$21, $B$2:$B$21="Referral")),
        B52="Social", F47 + _xlfn.STDEV.S(_xlfn._xlws.FILTER($F$2:$F$21, $B$2:$B$21="Social"))
    )</f>
        <v>0.48036961141150636</v>
      </c>
      <c r="G52" s="7" cm="1">
        <f t="array" ref="G52">_xlfn.IFS(B52="Organic", G47+5, B52="Paid Search", IF(MOD(G47,100)=0, G47+10, G47+5), B52="Direct", G47+5,B52="Referral", G47+5,B52="Social", G47+5)</f>
        <v>230</v>
      </c>
      <c r="H52" s="7" cm="1">
        <f t="array" ref="H52">_xlfn.IFS(B52="Organic", H47+500, B52="Paid Search", H47+200, B52="Direct", IF(MOD(H47,1000)=0, H47+200, H47+100),B52="Referral", H47+100,B52="Social", H47+100)</f>
        <v>20000</v>
      </c>
      <c r="I52" s="7" cm="1">
        <f t="array" ref="I52">_xlfn.IFS(B52="Organic", I47+100, B52="Paid Search", I47+100, B52="Direct",I47+100,B52="Referral", I47+50,B52="Social", I47+50)</f>
        <v>4000</v>
      </c>
      <c r="J52" s="5">
        <v>100</v>
      </c>
      <c r="K52" s="7" cm="1">
        <f t="array" ref="K52">ROUND( _xlfn.IFS(   B52="Organic", K47 + _xlfn.STDEV.S(_xlfn._xlws.FILTER($K$2:$K$21, $B$2:$B$21="Organic")),
               B52="Paid Search", K47 + _xlfn.STDEV.S(_xlfn._xlws.FILTER($K$2:$K$21, $B$2:$B$21="Paid Search")),
               B52="Direct", K47 + _xlfn.STDEV.S(_xlfn._xlws.FILTER($K$2:$K$21, $B$2:$B$21="Direct")),
               B52="Referral", K47 + _xlfn.STDEV.S(_xlfn._xlws.FILTER($K$2:$K$21, $B$2:$B$21="Referral")),
               B52="Social", K47 + _xlfn.STDEV.S(_xlfn._xlws.FILTER($K$2:$K$21, $B$2:$B$21="Social"))
    ),0)</f>
        <v>3203</v>
      </c>
      <c r="L52" s="7" t="str">
        <f>TEXT(Table1[[#This Row],[Date]],"DDDD")</f>
        <v>Thursday</v>
      </c>
      <c r="M52" s="20">
        <f>Table1[[#This Row],[Transactions]]/Table1[[#This Row],[Sessions]]</f>
        <v>1.1221235805848863E-2</v>
      </c>
      <c r="N52" s="21">
        <f>Table1[[#This Row],[Transactions]]/Table1[[#This Row],[Returning Users]]</f>
        <v>2.1720781141512005E-2</v>
      </c>
      <c r="O52" s="23">
        <f>Table1[[#This Row],[Avg. Order Value]]*Table1[[#This Row],[Purchase Frequency]]</f>
        <v>2.1720781141512004</v>
      </c>
      <c r="P52" s="101" t="str">
        <f>TEXT(Table1[[#This Row],[Date]],"DDDD")</f>
        <v>Thursday</v>
      </c>
      <c r="Q52" s="2"/>
      <c r="R52" s="2"/>
      <c r="S52" s="2"/>
    </row>
    <row r="53" spans="1:19" x14ac:dyDescent="0.35">
      <c r="A53" s="6">
        <f t="shared" si="0"/>
        <v>45302</v>
      </c>
      <c r="B53" s="4" t="s">
        <v>12</v>
      </c>
      <c r="C53" s="7" cm="1">
        <f t="array" ref="C53">_xlfn.IFS(B53="Organic", IF(MOD(C48,1000)=0, C48+200, C48+100), B53="Paid Search", C48+100, B53="Direct", C48+100,B53="Referral", C48+100,B53="Social", C48+100)</f>
        <v>4000</v>
      </c>
      <c r="D53" s="8" cm="1">
        <f t="array" ref="D53">_xlfn.IFS(   B53="Organic", D48 + _xlfn.STDEV.S(_xlfn._xlws.FILTER($D$2:$D$21, $B$2:$B$21="Organic")),
        B53="Paid Search", D48 + _xlfn.STDEV.S(_xlfn._xlws.FILTER($D$2:$D$21, $B$2:$B$21="Paid Search")),
        B53="Direct", D48 + _xlfn.STDEV.S(_xlfn._xlws.FILTER($D$2:$D$21, $B$2:$B$21="Direct")),
        B53="Referral", D48 + _xlfn.STDEV.S(_xlfn._xlws.FILTER($D$2:$D$21, $B$2:$B$21="Referral")),
        B53="Social", D48 + _xlfn.STDEV.S(_xlfn._xlws.FILTER($D$2:$D$21, $B$2:$B$21="Social"))
    )</f>
        <v>65.121728296284999</v>
      </c>
      <c r="E53" s="9">
        <f t="shared" si="1"/>
        <v>6512.1728296285</v>
      </c>
      <c r="F53" s="10" cm="1">
        <f t="array" ref="F53">_xlfn.IFS(   B53="Organic", F48 + _xlfn.STDEV.S(_xlfn._xlws.FILTER($F$2:$F$21, $B$2:$B$21="Organic")),
        B53="Paid Search", F48 + _xlfn.STDEV.S(_xlfn._xlws.FILTER($F$2:$F$21, $B$2:$B$21="Paid Search")),
        B53="Direct", F48 + _xlfn.STDEV.S(_xlfn._xlws.FILTER($F$2:$F$21, $B$2:$B$21="Direct")),
        B53="Referral", F48 + _xlfn.STDEV.S(_xlfn._xlws.FILTER($F$2:$F$21, $B$2:$B$21="Referral")),
        B53="Social", F48 + _xlfn.STDEV.S(_xlfn._xlws.FILTER($F$2:$F$21, $B$2:$B$21="Social"))
    )</f>
        <v>0.41036961141150635</v>
      </c>
      <c r="G53" s="7" cm="1">
        <f t="array" ref="G53">_xlfn.IFS(B53="Organic", G48+5, B53="Paid Search", IF(MOD(G48,100)=0, G48+10, G48+5), B53="Direct", G48+5,B53="Referral", G48+5,B53="Social", G48+5)</f>
        <v>255</v>
      </c>
      <c r="H53" s="7" cm="1">
        <f t="array" ref="H53">_xlfn.IFS(B53="Organic", H48+500, B53="Paid Search", H48+200, B53="Direct", IF(MOD(H48,1000)=0, H48+200, H48+100),B53="Referral", H48+100,B53="Social", H48+100)</f>
        <v>11000</v>
      </c>
      <c r="I53" s="7" cm="1">
        <f t="array" ref="I53">_xlfn.IFS(B53="Organic", I48+100, B53="Paid Search", I48+100, B53="Direct",I48+100,B53="Referral", I48+50,B53="Social", I48+50)</f>
        <v>3000</v>
      </c>
      <c r="J53" s="5">
        <v>100</v>
      </c>
      <c r="K53" s="7" cm="1">
        <f t="array" ref="K53">ROUND( _xlfn.IFS(   B53="Organic", K48 + _xlfn.STDEV.S(_xlfn._xlws.FILTER($K$2:$K$21, $B$2:$B$21="Organic")),
               B53="Paid Search", K48 + _xlfn.STDEV.S(_xlfn._xlws.FILTER($K$2:$K$21, $B$2:$B$21="Paid Search")),
               B53="Direct", K48 + _xlfn.STDEV.S(_xlfn._xlws.FILTER($K$2:$K$21, $B$2:$B$21="Direct")),
               B53="Referral", K48 + _xlfn.STDEV.S(_xlfn._xlws.FILTER($K$2:$K$21, $B$2:$B$21="Referral")),
               B53="Social", K48 + _xlfn.STDEV.S(_xlfn._xlws.FILTER($K$2:$K$21, $B$2:$B$21="Social"))
    ),0)</f>
        <v>2295</v>
      </c>
      <c r="L53" s="7" t="str">
        <f>TEXT(Table1[[#This Row],[Date]],"DDDD")</f>
        <v>Thursday</v>
      </c>
      <c r="M53" s="20">
        <f>Table1[[#This Row],[Transactions]]/Table1[[#This Row],[Sessions]]</f>
        <v>1.628043207407125E-2</v>
      </c>
      <c r="N53" s="21">
        <f>Table1[[#This Row],[Transactions]]/Table1[[#This Row],[Returning Users]]</f>
        <v>2.8375480739122005E-2</v>
      </c>
      <c r="O53" s="23">
        <f>Table1[[#This Row],[Avg. Order Value]]*Table1[[#This Row],[Purchase Frequency]]</f>
        <v>2.8375480739122003</v>
      </c>
      <c r="P53" s="101" t="str">
        <f>TEXT(Table1[[#This Row],[Date]],"DDDD")</f>
        <v>Thursday</v>
      </c>
      <c r="Q53" s="2"/>
      <c r="R53" s="2"/>
      <c r="S53" s="2"/>
    </row>
    <row r="54" spans="1:19" x14ac:dyDescent="0.35">
      <c r="A54" s="6">
        <f t="shared" si="0"/>
        <v>45302</v>
      </c>
      <c r="B54" s="4" t="s">
        <v>13</v>
      </c>
      <c r="C54" s="7" cm="1">
        <f t="array" ref="C54">_xlfn.IFS(B54="Organic", IF(MOD(C49,1000)=0, C49+200, C49+100), B54="Paid Search", C49+100, B54="Direct", C49+100,B54="Referral", C49+100,B54="Social", C49+100)</f>
        <v>3000</v>
      </c>
      <c r="D54" s="8" cm="1">
        <f t="array" ref="D54">_xlfn.IFS(   B54="Organic", D49 + _xlfn.STDEV.S(_xlfn._xlws.FILTER($D$2:$D$21, $B$2:$B$21="Organic")),
        B54="Paid Search", D49 + _xlfn.STDEV.S(_xlfn._xlws.FILTER($D$2:$D$21, $B$2:$B$21="Paid Search")),
        B54="Direct", D49 + _xlfn.STDEV.S(_xlfn._xlws.FILTER($D$2:$D$21, $B$2:$B$21="Direct")),
        B54="Referral", D49 + _xlfn.STDEV.S(_xlfn._xlws.FILTER($D$2:$D$21, $B$2:$B$21="Referral")),
        B54="Social", D49 + _xlfn.STDEV.S(_xlfn._xlws.FILTER($D$2:$D$21, $B$2:$B$21="Social"))
    )</f>
        <v>54.073922282301275</v>
      </c>
      <c r="E54" s="9">
        <f t="shared" si="1"/>
        <v>5407.3922282301273</v>
      </c>
      <c r="F54" s="10" cm="1">
        <f t="array" ref="F54">_xlfn.IFS(   B54="Organic", F49 + _xlfn.STDEV.S(_xlfn._xlws.FILTER($F$2:$F$21, $B$2:$B$21="Organic")),
        B54="Paid Search", F49 + _xlfn.STDEV.S(_xlfn._xlws.FILTER($F$2:$F$21, $B$2:$B$21="Paid Search")),
        B54="Direct", F49 + _xlfn.STDEV.S(_xlfn._xlws.FILTER($F$2:$F$21, $B$2:$B$21="Direct")),
        B54="Referral", F49 + _xlfn.STDEV.S(_xlfn._xlws.FILTER($F$2:$F$21, $B$2:$B$21="Referral")),
        B54="Social", F49 + _xlfn.STDEV.S(_xlfn._xlws.FILTER($F$2:$F$21, $B$2:$B$21="Social"))
    )</f>
        <v>0.58036961141150634</v>
      </c>
      <c r="G54" s="7" cm="1">
        <f t="array" ref="G54">_xlfn.IFS(B54="Organic", G49+5, B54="Paid Search", IF(MOD(G49,100)=0, G49+10, G49+5), B54="Direct", G49+5,B54="Referral", G49+5,B54="Social", G49+5)</f>
        <v>200</v>
      </c>
      <c r="H54" s="7" cm="1">
        <f t="array" ref="H54">_xlfn.IFS(B54="Organic", H49+500, B54="Paid Search", H49+200, B54="Direct", IF(MOD(H49,1000)=0, H49+200, H49+100),B54="Referral", H49+100,B54="Social", H49+100)</f>
        <v>7200</v>
      </c>
      <c r="I54" s="7" cm="1">
        <f t="array" ref="I54">_xlfn.IFS(B54="Organic", I49+100, B54="Paid Search", I49+100, B54="Direct",I49+100,B54="Referral", I49+50,B54="Social", I49+50)</f>
        <v>2000</v>
      </c>
      <c r="J54" s="5">
        <v>100</v>
      </c>
      <c r="K54" s="7" cm="1">
        <f t="array" ref="K54">ROUND( _xlfn.IFS(   B54="Organic", K49 + _xlfn.STDEV.S(_xlfn._xlws.FILTER($K$2:$K$21, $B$2:$B$21="Organic")),
               B54="Paid Search", K49 + _xlfn.STDEV.S(_xlfn._xlws.FILTER($K$2:$K$21, $B$2:$B$21="Paid Search")),
               B54="Direct", K49 + _xlfn.STDEV.S(_xlfn._xlws.FILTER($K$2:$K$21, $B$2:$B$21="Direct")),
               B54="Referral", K49 + _xlfn.STDEV.S(_xlfn._xlws.FILTER($K$2:$K$21, $B$2:$B$21="Referral")),
               B54="Social", K49 + _xlfn.STDEV.S(_xlfn._xlws.FILTER($K$2:$K$21, $B$2:$B$21="Social"))
    ),0)</f>
        <v>1405</v>
      </c>
      <c r="L54" s="7" t="str">
        <f>TEXT(Table1[[#This Row],[Date]],"DDDD")</f>
        <v>Thursday</v>
      </c>
      <c r="M54" s="20">
        <f>Table1[[#This Row],[Transactions]]/Table1[[#This Row],[Sessions]]</f>
        <v>1.8024640760767093E-2</v>
      </c>
      <c r="N54" s="21">
        <f>Table1[[#This Row],[Transactions]]/Table1[[#This Row],[Returning Users]]</f>
        <v>3.8486777425125462E-2</v>
      </c>
      <c r="O54" s="23">
        <f>Table1[[#This Row],[Avg. Order Value]]*Table1[[#This Row],[Purchase Frequency]]</f>
        <v>3.848677742512546</v>
      </c>
      <c r="P54" s="101" t="str">
        <f>TEXT(Table1[[#This Row],[Date]],"DDDD")</f>
        <v>Thursday</v>
      </c>
      <c r="Q54" s="2"/>
      <c r="R54" s="2"/>
      <c r="S54" s="2"/>
    </row>
    <row r="55" spans="1:19" x14ac:dyDescent="0.35">
      <c r="A55" s="6">
        <f t="shared" si="0"/>
        <v>45302</v>
      </c>
      <c r="B55" s="4" t="s">
        <v>14</v>
      </c>
      <c r="C55" s="7" cm="1">
        <f t="array" ref="C55">_xlfn.IFS(B55="Organic", IF(MOD(C50,1000)=0, C50+200, C50+100), B55="Paid Search", C50+100, B55="Direct", C50+100,B55="Referral", C50+100,B55="Social", C50+100)</f>
        <v>2000</v>
      </c>
      <c r="D55" s="8" cm="1">
        <f t="array" ref="D55">_xlfn.IFS(   B55="Organic", D50 + _xlfn.STDEV.S(_xlfn._xlws.FILTER($D$2:$D$21, $B$2:$B$21="Organic")),
        B55="Paid Search", D50 + _xlfn.STDEV.S(_xlfn._xlws.FILTER($D$2:$D$21, $B$2:$B$21="Paid Search")),
        B55="Direct", D50 + _xlfn.STDEV.S(_xlfn._xlws.FILTER($D$2:$D$21, $B$2:$B$21="Direct")),
        B55="Referral", D50 + _xlfn.STDEV.S(_xlfn._xlws.FILTER($D$2:$D$21, $B$2:$B$21="Referral")),
        B55="Social", D50 + _xlfn.STDEV.S(_xlfn._xlws.FILTER($D$2:$D$21, $B$2:$B$21="Social"))
    )</f>
        <v>35.954775893619527</v>
      </c>
      <c r="E55" s="9">
        <f t="shared" si="1"/>
        <v>3595.4775893619526</v>
      </c>
      <c r="F55" s="10" cm="1">
        <f t="array" ref="F55">_xlfn.IFS(   B55="Organic", F50 + _xlfn.STDEV.S(_xlfn._xlws.FILTER($F$2:$F$21, $B$2:$B$21="Organic")),
        B55="Paid Search", F50 + _xlfn.STDEV.S(_xlfn._xlws.FILTER($F$2:$F$21, $B$2:$B$21="Paid Search")),
        B55="Direct", F50 + _xlfn.STDEV.S(_xlfn._xlws.FILTER($F$2:$F$21, $B$2:$B$21="Direct")),
        B55="Referral", F50 + _xlfn.STDEV.S(_xlfn._xlws.FILTER($F$2:$F$21, $B$2:$B$21="Referral")),
        B55="Social", F50 + _xlfn.STDEV.S(_xlfn._xlws.FILTER($F$2:$F$21, $B$2:$B$21="Social"))
    )</f>
        <v>0.54954775893619534</v>
      </c>
      <c r="G55" s="7" cm="1">
        <f t="array" ref="G55">_xlfn.IFS(B55="Organic", G50+5, B55="Paid Search", IF(MOD(G50,100)=0, G50+10, G50+5), B55="Direct", G50+5,B55="Referral", G50+5,B55="Social", G50+5)</f>
        <v>220</v>
      </c>
      <c r="H55" s="7" cm="1">
        <f t="array" ref="H55">_xlfn.IFS(B55="Organic", H50+500, B55="Paid Search", H50+200, B55="Direct", IF(MOD(H50,1000)=0, H50+200, H50+100),B55="Referral", H50+100,B55="Social", H50+100)</f>
        <v>4000</v>
      </c>
      <c r="I55" s="7" cm="1">
        <f t="array" ref="I55">_xlfn.IFS(B55="Organic", I50+100, B55="Paid Search", I50+100, B55="Direct",I50+100,B55="Referral", I50+50,B55="Social", I50+50)</f>
        <v>1000</v>
      </c>
      <c r="J55" s="5">
        <v>100</v>
      </c>
      <c r="K55" s="7" cm="1">
        <f t="array" ref="K55">ROUND( _xlfn.IFS(   B55="Organic", K50 + _xlfn.STDEV.S(_xlfn._xlws.FILTER($K$2:$K$21, $B$2:$B$21="Organic")),
               B55="Paid Search", K50 + _xlfn.STDEV.S(_xlfn._xlws.FILTER($K$2:$K$21, $B$2:$B$21="Paid Search")),
               B55="Direct", K50 + _xlfn.STDEV.S(_xlfn._xlws.FILTER($K$2:$K$21, $B$2:$B$21="Direct")),
               B55="Referral", K50 + _xlfn.STDEV.S(_xlfn._xlws.FILTER($K$2:$K$21, $B$2:$B$21="Referral")),
               B55="Social", K50 + _xlfn.STDEV.S(_xlfn._xlws.FILTER($K$2:$K$21, $B$2:$B$21="Social"))
    ),0)</f>
        <v>701</v>
      </c>
      <c r="L55" s="7" t="str">
        <f>TEXT(Table1[[#This Row],[Date]],"DDDD")</f>
        <v>Thursday</v>
      </c>
      <c r="M55" s="20">
        <f>Table1[[#This Row],[Transactions]]/Table1[[#This Row],[Sessions]]</f>
        <v>1.7977387946809763E-2</v>
      </c>
      <c r="N55" s="21">
        <f>Table1[[#This Row],[Transactions]]/Table1[[#This Row],[Returning Users]]</f>
        <v>5.1290693143537125E-2</v>
      </c>
      <c r="O55" s="23">
        <f>Table1[[#This Row],[Avg. Order Value]]*Table1[[#This Row],[Purchase Frequency]]</f>
        <v>5.1290693143537123</v>
      </c>
      <c r="P55" s="101" t="str">
        <f>TEXT(Table1[[#This Row],[Date]],"DDDD")</f>
        <v>Thursday</v>
      </c>
      <c r="Q55" s="2"/>
      <c r="R55" s="2"/>
      <c r="S55" s="2"/>
    </row>
    <row r="56" spans="1:19" x14ac:dyDescent="0.35">
      <c r="A56" s="6">
        <f t="shared" si="0"/>
        <v>45302</v>
      </c>
      <c r="B56" s="4" t="s">
        <v>15</v>
      </c>
      <c r="C56" s="7" cm="1">
        <f t="array" ref="C56">_xlfn.IFS(B56="Organic", IF(MOD(C51,1000)=0, C51+200, C51+100), B56="Paid Search", C51+100, B56="Direct", C51+100,B56="Referral", C51+100,B56="Social", C51+100)</f>
        <v>2500</v>
      </c>
      <c r="D56" s="8" cm="1">
        <f t="array" ref="D56">_xlfn.IFS(   B56="Organic", D51 + _xlfn.STDEV.S(_xlfn._xlws.FILTER($D$2:$D$21, $B$2:$B$21="Organic")),
        B56="Paid Search", D51 + _xlfn.STDEV.S(_xlfn._xlws.FILTER($D$2:$D$21, $B$2:$B$21="Paid Search")),
        B56="Direct", D51 + _xlfn.STDEV.S(_xlfn._xlws.FILTER($D$2:$D$21, $B$2:$B$21="Direct")),
        B56="Referral", D51 + _xlfn.STDEV.S(_xlfn._xlws.FILTER($D$2:$D$21, $B$2:$B$21="Referral")),
        B56="Social", D51 + _xlfn.STDEV.S(_xlfn._xlws.FILTER($D$2:$D$21, $B$2:$B$21="Social"))
    )</f>
        <v>40.954775893619519</v>
      </c>
      <c r="E56" s="9">
        <f t="shared" si="1"/>
        <v>4095.4775893619521</v>
      </c>
      <c r="F56" s="10" cm="1">
        <f t="array" ref="F56">_xlfn.IFS(   B56="Organic", F51 + _xlfn.STDEV.S(_xlfn._xlws.FILTER($F$2:$F$21, $B$2:$B$21="Organic")),
        B56="Paid Search", F51 + _xlfn.STDEV.S(_xlfn._xlws.FILTER($F$2:$F$21, $B$2:$B$21="Paid Search")),
        B56="Direct", F51 + _xlfn.STDEV.S(_xlfn._xlws.FILTER($F$2:$F$21, $B$2:$B$21="Direct")),
        B56="Referral", F51 + _xlfn.STDEV.S(_xlfn._xlws.FILTER($F$2:$F$21, $B$2:$B$21="Referral")),
        B56="Social", F51 + _xlfn.STDEV.S(_xlfn._xlws.FILTER($F$2:$F$21, $B$2:$B$21="Social"))
    )</f>
        <v>0.66571661996262921</v>
      </c>
      <c r="G56" s="7" cm="1">
        <f t="array" ref="G56">_xlfn.IFS(B56="Organic", G51+5, B56="Paid Search", IF(MOD(G51,100)=0, G51+10, G51+5), B56="Direct", G51+5,B56="Referral", G51+5,B56="Social", G51+5)</f>
        <v>210</v>
      </c>
      <c r="H56" s="7" cm="1">
        <f t="array" ref="H56">_xlfn.IFS(B56="Organic", H51+500, B56="Paid Search", H51+200, B56="Direct", IF(MOD(H51,1000)=0, H51+200, H51+100),B56="Referral", H51+100,B56="Social", H51+100)</f>
        <v>5500</v>
      </c>
      <c r="I56" s="7" cm="1">
        <f t="array" ref="I56">_xlfn.IFS(B56="Organic", I51+100, B56="Paid Search", I51+100, B56="Direct",I51+100,B56="Referral", I51+50,B56="Social", I51+50)</f>
        <v>1200</v>
      </c>
      <c r="J56" s="5">
        <v>100</v>
      </c>
      <c r="K56" s="7" cm="1">
        <f t="array" ref="K56">ROUND( _xlfn.IFS(   B56="Organic", K51 + _xlfn.STDEV.S(_xlfn._xlws.FILTER($K$2:$K$21, $B$2:$B$21="Organic")),
               B56="Paid Search", K51 + _xlfn.STDEV.S(_xlfn._xlws.FILTER($K$2:$K$21, $B$2:$B$21="Paid Search")),
               B56="Direct", K51 + _xlfn.STDEV.S(_xlfn._xlws.FILTER($K$2:$K$21, $B$2:$B$21="Direct")),
               B56="Referral", K51 + _xlfn.STDEV.S(_xlfn._xlws.FILTER($K$2:$K$21, $B$2:$B$21="Referral")),
               B56="Social", K51 + _xlfn.STDEV.S(_xlfn._xlws.FILTER($K$2:$K$21, $B$2:$B$21="Social"))
    ),0)</f>
        <v>1205</v>
      </c>
      <c r="L56" s="7" t="str">
        <f>TEXT(Table1[[#This Row],[Date]],"DDDD")</f>
        <v>Thursday</v>
      </c>
      <c r="M56" s="20">
        <f>Table1[[#This Row],[Transactions]]/Table1[[#This Row],[Sessions]]</f>
        <v>1.6381910357447807E-2</v>
      </c>
      <c r="N56" s="21">
        <f>Table1[[#This Row],[Transactions]]/Table1[[#This Row],[Returning Users]]</f>
        <v>3.3987365886821178E-2</v>
      </c>
      <c r="O56" s="23">
        <f>Table1[[#This Row],[Avg. Order Value]]*Table1[[#This Row],[Purchase Frequency]]</f>
        <v>3.3987365886821177</v>
      </c>
      <c r="P56" s="101" t="str">
        <f>TEXT(Table1[[#This Row],[Date]],"DDDD")</f>
        <v>Thursday</v>
      </c>
      <c r="Q56" s="2"/>
      <c r="R56" s="2"/>
      <c r="S56" s="2"/>
    </row>
    <row r="57" spans="1:19" x14ac:dyDescent="0.35">
      <c r="A57" s="6">
        <f t="shared" si="0"/>
        <v>45303</v>
      </c>
      <c r="B57" s="4" t="s">
        <v>11</v>
      </c>
      <c r="C57" s="7" cm="1">
        <f t="array" ref="C57">_xlfn.IFS(B57="Organic", IF(MOD(C52,1000)=0, C52+200, C52+100), B57="Paid Search", C52+100, B57="Direct", C52+100,B57="Referral", C52+100,B57="Social", C52+100)</f>
        <v>6300</v>
      </c>
      <c r="D57" s="8" cm="1">
        <f t="array" ref="D57">_xlfn.IFS(   B57="Organic", D52 + _xlfn.STDEV.S(_xlfn._xlws.FILTER($D$2:$D$21, $B$2:$B$21="Organic")),
        B57="Paid Search", D52 + _xlfn.STDEV.S(_xlfn._xlws.FILTER($D$2:$D$21, $B$2:$B$21="Paid Search")),
        B57="Direct", D52 + _xlfn.STDEV.S(_xlfn._xlws.FILTER($D$2:$D$21, $B$2:$B$21="Direct")),
        B57="Referral", D52 + _xlfn.STDEV.S(_xlfn._xlws.FILTER($D$2:$D$21, $B$2:$B$21="Referral")),
        B57="Social", D52 + _xlfn.STDEV.S(_xlfn._xlws.FILTER($D$2:$D$21, $B$2:$B$21="Social"))
    )</f>
        <v>71.653327995729086</v>
      </c>
      <c r="E57" s="9">
        <f t="shared" si="1"/>
        <v>7165.3327995729087</v>
      </c>
      <c r="F57" s="10" cm="1">
        <f t="array" ref="F57">_xlfn.IFS(   B57="Organic", F52 + _xlfn.STDEV.S(_xlfn._xlws.FILTER($F$2:$F$21, $B$2:$B$21="Organic")),
        B57="Paid Search", F52 + _xlfn.STDEV.S(_xlfn._xlws.FILTER($F$2:$F$21, $B$2:$B$21="Paid Search")),
        B57="Direct", F52 + _xlfn.STDEV.S(_xlfn._xlws.FILTER($F$2:$F$21, $B$2:$B$21="Direct")),
        B57="Referral", F52 + _xlfn.STDEV.S(_xlfn._xlws.FILTER($F$2:$F$21, $B$2:$B$21="Referral")),
        B57="Social", F52 + _xlfn.STDEV.S(_xlfn._xlws.FILTER($F$2:$F$21, $B$2:$B$21="Social"))
    )</f>
        <v>0.49327955589886441</v>
      </c>
      <c r="G57" s="7" cm="1">
        <f t="array" ref="G57">_xlfn.IFS(B57="Organic", G52+5, B57="Paid Search", IF(MOD(G52,100)=0, G52+10, G52+5), B57="Direct", G52+5,B57="Referral", G52+5,B57="Social", G52+5)</f>
        <v>235</v>
      </c>
      <c r="H57" s="7" cm="1">
        <f t="array" ref="H57">_xlfn.IFS(B57="Organic", H52+500, B57="Paid Search", H52+200, B57="Direct", IF(MOD(H52,1000)=0, H52+200, H52+100),B57="Referral", H52+100,B57="Social", H52+100)</f>
        <v>20500</v>
      </c>
      <c r="I57" s="7" cm="1">
        <f t="array" ref="I57">_xlfn.IFS(B57="Organic", I52+100, B57="Paid Search", I52+100, B57="Direct",I52+100,B57="Referral", I52+50,B57="Social", I52+50)</f>
        <v>4100</v>
      </c>
      <c r="J57" s="5">
        <v>100</v>
      </c>
      <c r="K57" s="7" cm="1">
        <f t="array" ref="K57">ROUND( _xlfn.IFS(   B57="Organic", K52 + _xlfn.STDEV.S(_xlfn._xlws.FILTER($K$2:$K$21, $B$2:$B$21="Organic")),
               B57="Paid Search", K52 + _xlfn.STDEV.S(_xlfn._xlws.FILTER($K$2:$K$21, $B$2:$B$21="Paid Search")),
               B57="Direct", K52 + _xlfn.STDEV.S(_xlfn._xlws.FILTER($K$2:$K$21, $B$2:$B$21="Direct")),
               B57="Referral", K52 + _xlfn.STDEV.S(_xlfn._xlws.FILTER($K$2:$K$21, $B$2:$B$21="Referral")),
               B57="Social", K52 + _xlfn.STDEV.S(_xlfn._xlws.FILTER($K$2:$K$21, $B$2:$B$21="Social"))
    ),0)</f>
        <v>3332</v>
      </c>
      <c r="L57" s="7" t="str">
        <f>TEXT(Table1[[#This Row],[Date]],"DDDD")</f>
        <v>Friday</v>
      </c>
      <c r="M57" s="20">
        <f>Table1[[#This Row],[Transactions]]/Table1[[#This Row],[Sessions]]</f>
        <v>1.1373544126306204E-2</v>
      </c>
      <c r="N57" s="21">
        <f>Table1[[#This Row],[Transactions]]/Table1[[#This Row],[Returning Users]]</f>
        <v>2.1504600238814252E-2</v>
      </c>
      <c r="O57" s="23">
        <f>Table1[[#This Row],[Avg. Order Value]]*Table1[[#This Row],[Purchase Frequency]]</f>
        <v>2.1504600238814251</v>
      </c>
      <c r="P57" s="101" t="str">
        <f>TEXT(Table1[[#This Row],[Date]],"DDDD")</f>
        <v>Friday</v>
      </c>
      <c r="Q57" s="2"/>
      <c r="R57" s="2"/>
      <c r="S57" s="2"/>
    </row>
    <row r="58" spans="1:19" x14ac:dyDescent="0.35">
      <c r="A58" s="6">
        <f t="shared" si="0"/>
        <v>45303</v>
      </c>
      <c r="B58" s="4" t="s">
        <v>12</v>
      </c>
      <c r="C58" s="7" cm="1">
        <f t="array" ref="C58">_xlfn.IFS(B58="Organic", IF(MOD(C53,1000)=0, C53+200, C53+100), B58="Paid Search", C53+100, B58="Direct", C53+100,B58="Referral", C53+100,B58="Social", C53+100)</f>
        <v>4100</v>
      </c>
      <c r="D58" s="8" cm="1">
        <f t="array" ref="D58">_xlfn.IFS(   B58="Organic", D53 + _xlfn.STDEV.S(_xlfn._xlws.FILTER($D$2:$D$21, $B$2:$B$21="Organic")),
        B58="Paid Search", D53 + _xlfn.STDEV.S(_xlfn._xlws.FILTER($D$2:$D$21, $B$2:$B$21="Paid Search")),
        B58="Direct", D53 + _xlfn.STDEV.S(_xlfn._xlws.FILTER($D$2:$D$21, $B$2:$B$21="Direct")),
        B58="Referral", D53 + _xlfn.STDEV.S(_xlfn._xlws.FILTER($D$2:$D$21, $B$2:$B$21="Referral")),
        B58="Social", D53 + _xlfn.STDEV.S(_xlfn._xlws.FILTER($D$2:$D$21, $B$2:$B$21="Social"))
    )</f>
        <v>67.281975195754285</v>
      </c>
      <c r="E58" s="9">
        <f t="shared" si="1"/>
        <v>6728.1975195754285</v>
      </c>
      <c r="F58" s="10" cm="1">
        <f t="array" ref="F58">_xlfn.IFS(   B58="Organic", F53 + _xlfn.STDEV.S(_xlfn._xlws.FILTER($F$2:$F$21, $B$2:$B$21="Organic")),
        B58="Paid Search", F53 + _xlfn.STDEV.S(_xlfn._xlws.FILTER($F$2:$F$21, $B$2:$B$21="Paid Search")),
        B58="Direct", F53 + _xlfn.STDEV.S(_xlfn._xlws.FILTER($F$2:$F$21, $B$2:$B$21="Direct")),
        B58="Referral", F53 + _xlfn.STDEV.S(_xlfn._xlws.FILTER($F$2:$F$21, $B$2:$B$21="Referral")),
        B58="Social", F53 + _xlfn.STDEV.S(_xlfn._xlws.FILTER($F$2:$F$21, $B$2:$B$21="Social"))
    )</f>
        <v>0.4232795558988644</v>
      </c>
      <c r="G58" s="7" cm="1">
        <f t="array" ref="G58">_xlfn.IFS(B58="Organic", G53+5, B58="Paid Search", IF(MOD(G53,100)=0, G53+10, G53+5), B58="Direct", G53+5,B58="Referral", G53+5,B58="Social", G53+5)</f>
        <v>260</v>
      </c>
      <c r="H58" s="7" cm="1">
        <f t="array" ref="H58">_xlfn.IFS(B58="Organic", H53+500, B58="Paid Search", H53+200, B58="Direct", IF(MOD(H53,1000)=0, H53+200, H53+100),B58="Referral", H53+100,B58="Social", H53+100)</f>
        <v>11200</v>
      </c>
      <c r="I58" s="7" cm="1">
        <f t="array" ref="I58">_xlfn.IFS(B58="Organic", I53+100, B58="Paid Search", I53+100, B58="Direct",I53+100,B58="Referral", I53+50,B58="Social", I53+50)</f>
        <v>3100</v>
      </c>
      <c r="J58" s="5">
        <v>100</v>
      </c>
      <c r="K58" s="7" cm="1">
        <f t="array" ref="K58">ROUND( _xlfn.IFS(   B58="Organic", K53 + _xlfn.STDEV.S(_xlfn._xlws.FILTER($K$2:$K$21, $B$2:$B$21="Organic")),
               B58="Paid Search", K53 + _xlfn.STDEV.S(_xlfn._xlws.FILTER($K$2:$K$21, $B$2:$B$21="Paid Search")),
               B58="Direct", K53 + _xlfn.STDEV.S(_xlfn._xlws.FILTER($K$2:$K$21, $B$2:$B$21="Direct")),
               B58="Referral", K53 + _xlfn.STDEV.S(_xlfn._xlws.FILTER($K$2:$K$21, $B$2:$B$21="Referral")),
               B58="Social", K53 + _xlfn.STDEV.S(_xlfn._xlws.FILTER($K$2:$K$21, $B$2:$B$21="Social"))
    ),0)</f>
        <v>2380</v>
      </c>
      <c r="L58" s="7" t="str">
        <f>TEXT(Table1[[#This Row],[Date]],"DDDD")</f>
        <v>Friday</v>
      </c>
      <c r="M58" s="20">
        <f>Table1[[#This Row],[Transactions]]/Table1[[#This Row],[Sessions]]</f>
        <v>1.6410237852622998E-2</v>
      </c>
      <c r="N58" s="21">
        <f>Table1[[#This Row],[Transactions]]/Table1[[#This Row],[Returning Users]]</f>
        <v>2.8269737477207683E-2</v>
      </c>
      <c r="O58" s="23">
        <f>Table1[[#This Row],[Avg. Order Value]]*Table1[[#This Row],[Purchase Frequency]]</f>
        <v>2.8269737477207681</v>
      </c>
      <c r="P58" s="101" t="str">
        <f>TEXT(Table1[[#This Row],[Date]],"DDDD")</f>
        <v>Friday</v>
      </c>
      <c r="Q58" s="2"/>
      <c r="R58" s="2"/>
      <c r="S58" s="2"/>
    </row>
    <row r="59" spans="1:19" x14ac:dyDescent="0.35">
      <c r="A59" s="6">
        <f t="shared" si="0"/>
        <v>45303</v>
      </c>
      <c r="B59" s="4" t="s">
        <v>13</v>
      </c>
      <c r="C59" s="7" cm="1">
        <f t="array" ref="C59">_xlfn.IFS(B59="Organic", IF(MOD(C54,1000)=0, C54+200, C54+100), B59="Paid Search", C54+100, B59="Direct", C54+100,B59="Referral", C54+100,B59="Social", C54+100)</f>
        <v>3100</v>
      </c>
      <c r="D59" s="8" cm="1">
        <f t="array" ref="D59">_xlfn.IFS(   B59="Organic", D54 + _xlfn.STDEV.S(_xlfn._xlws.FILTER($D$2:$D$21, $B$2:$B$21="Organic")),
        B59="Paid Search", D54 + _xlfn.STDEV.S(_xlfn._xlws.FILTER($D$2:$D$21, $B$2:$B$21="Paid Search")),
        B59="Direct", D54 + _xlfn.STDEV.S(_xlfn._xlws.FILTER($D$2:$D$21, $B$2:$B$21="Direct")),
        B59="Referral", D54 + _xlfn.STDEV.S(_xlfn._xlws.FILTER($D$2:$D$21, $B$2:$B$21="Referral")),
        B59="Social", D54 + _xlfn.STDEV.S(_xlfn._xlws.FILTER($D$2:$D$21, $B$2:$B$21="Social"))
    )</f>
        <v>56.655911179772886</v>
      </c>
      <c r="E59" s="9">
        <f t="shared" si="1"/>
        <v>5665.5911179772884</v>
      </c>
      <c r="F59" s="10" cm="1">
        <f t="array" ref="F59">_xlfn.IFS(   B59="Organic", F54 + _xlfn.STDEV.S(_xlfn._xlws.FILTER($F$2:$F$21, $B$2:$B$21="Organic")),
        B59="Paid Search", F54 + _xlfn.STDEV.S(_xlfn._xlws.FILTER($F$2:$F$21, $B$2:$B$21="Paid Search")),
        B59="Direct", F54 + _xlfn.STDEV.S(_xlfn._xlws.FILTER($F$2:$F$21, $B$2:$B$21="Direct")),
        B59="Referral", F54 + _xlfn.STDEV.S(_xlfn._xlws.FILTER($F$2:$F$21, $B$2:$B$21="Referral")),
        B59="Social", F54 + _xlfn.STDEV.S(_xlfn._xlws.FILTER($F$2:$F$21, $B$2:$B$21="Social"))
    )</f>
        <v>0.59327955589886439</v>
      </c>
      <c r="G59" s="7" cm="1">
        <f t="array" ref="G59">_xlfn.IFS(B59="Organic", G54+5, B59="Paid Search", IF(MOD(G54,100)=0, G54+10, G54+5), B59="Direct", G54+5,B59="Referral", G54+5,B59="Social", G54+5)</f>
        <v>205</v>
      </c>
      <c r="H59" s="7" cm="1">
        <f t="array" ref="H59">_xlfn.IFS(B59="Organic", H54+500, B59="Paid Search", H54+200, B59="Direct", IF(MOD(H54,1000)=0, H54+200, H54+100),B59="Referral", H54+100,B59="Social", H54+100)</f>
        <v>7300</v>
      </c>
      <c r="I59" s="7" cm="1">
        <f t="array" ref="I59">_xlfn.IFS(B59="Organic", I54+100, B59="Paid Search", I54+100, B59="Direct",I54+100,B59="Referral", I54+50,B59="Social", I54+50)</f>
        <v>2100</v>
      </c>
      <c r="J59" s="5">
        <v>100</v>
      </c>
      <c r="K59" s="7" cm="1">
        <f t="array" ref="K59">ROUND( _xlfn.IFS(   B59="Organic", K54 + _xlfn.STDEV.S(_xlfn._xlws.FILTER($K$2:$K$21, $B$2:$B$21="Organic")),
               B59="Paid Search", K54 + _xlfn.STDEV.S(_xlfn._xlws.FILTER($K$2:$K$21, $B$2:$B$21="Paid Search")),
               B59="Direct", K54 + _xlfn.STDEV.S(_xlfn._xlws.FILTER($K$2:$K$21, $B$2:$B$21="Direct")),
               B59="Referral", K54 + _xlfn.STDEV.S(_xlfn._xlws.FILTER($K$2:$K$21, $B$2:$B$21="Referral")),
               B59="Social", K54 + _xlfn.STDEV.S(_xlfn._xlws.FILTER($K$2:$K$21, $B$2:$B$21="Social"))
    ),0)</f>
        <v>1470</v>
      </c>
      <c r="L59" s="7" t="str">
        <f>TEXT(Table1[[#This Row],[Date]],"DDDD")</f>
        <v>Friday</v>
      </c>
      <c r="M59" s="20">
        <f>Table1[[#This Row],[Transactions]]/Table1[[#This Row],[Sessions]]</f>
        <v>1.82761003805719E-2</v>
      </c>
      <c r="N59" s="21">
        <f>Table1[[#This Row],[Transactions]]/Table1[[#This Row],[Returning Users]]</f>
        <v>3.8541436176716251E-2</v>
      </c>
      <c r="O59" s="23">
        <f>Table1[[#This Row],[Avg. Order Value]]*Table1[[#This Row],[Purchase Frequency]]</f>
        <v>3.8541436176716251</v>
      </c>
      <c r="P59" s="101" t="str">
        <f>TEXT(Table1[[#This Row],[Date]],"DDDD")</f>
        <v>Friday</v>
      </c>
      <c r="Q59" s="2"/>
      <c r="R59" s="2"/>
      <c r="S59" s="2"/>
    </row>
    <row r="60" spans="1:19" x14ac:dyDescent="0.35">
      <c r="A60" s="6">
        <f t="shared" si="0"/>
        <v>45303</v>
      </c>
      <c r="B60" s="4" t="s">
        <v>14</v>
      </c>
      <c r="C60" s="7" cm="1">
        <f t="array" ref="C60">_xlfn.IFS(B60="Organic", IF(MOD(C55,1000)=0, C55+200, C55+100), B60="Paid Search", C55+100, B60="Direct", C55+100,B60="Referral", C55+100,B60="Social", C55+100)</f>
        <v>2100</v>
      </c>
      <c r="D60" s="8" cm="1">
        <f t="array" ref="D60">_xlfn.IFS(   B60="Organic", D55 + _xlfn.STDEV.S(_xlfn._xlws.FILTER($D$2:$D$21, $B$2:$B$21="Organic")),
        B60="Paid Search", D55 + _xlfn.STDEV.S(_xlfn._xlws.FILTER($D$2:$D$21, $B$2:$B$21="Paid Search")),
        B60="Direct", D55 + _xlfn.STDEV.S(_xlfn._xlws.FILTER($D$2:$D$21, $B$2:$B$21="Direct")),
        B60="Referral", D55 + _xlfn.STDEV.S(_xlfn._xlws.FILTER($D$2:$D$21, $B$2:$B$21="Referral")),
        B60="Social", D55 + _xlfn.STDEV.S(_xlfn._xlws.FILTER($D$2:$D$21, $B$2:$B$21="Social"))
    )</f>
        <v>37.662601021279457</v>
      </c>
      <c r="E60" s="9">
        <f t="shared" si="1"/>
        <v>3766.2601021279456</v>
      </c>
      <c r="F60" s="10" cm="1">
        <f t="array" ref="F60">_xlfn.IFS(   B60="Organic", F55 + _xlfn.STDEV.S(_xlfn._xlws.FILTER($F$2:$F$21, $B$2:$B$21="Organic")),
        B60="Paid Search", F55 + _xlfn.STDEV.S(_xlfn._xlws.FILTER($F$2:$F$21, $B$2:$B$21="Paid Search")),
        B60="Direct", F55 + _xlfn.STDEV.S(_xlfn._xlws.FILTER($F$2:$F$21, $B$2:$B$21="Direct")),
        B60="Referral", F55 + _xlfn.STDEV.S(_xlfn._xlws.FILTER($F$2:$F$21, $B$2:$B$21="Referral")),
        B60="Social", F55 + _xlfn.STDEV.S(_xlfn._xlws.FILTER($F$2:$F$21, $B$2:$B$21="Social"))
    )</f>
        <v>0.56662601021279468</v>
      </c>
      <c r="G60" s="7" cm="1">
        <f t="array" ref="G60">_xlfn.IFS(B60="Organic", G55+5, B60="Paid Search", IF(MOD(G55,100)=0, G55+10, G55+5), B60="Direct", G55+5,B60="Referral", G55+5,B60="Social", G55+5)</f>
        <v>225</v>
      </c>
      <c r="H60" s="7" cm="1">
        <f t="array" ref="H60">_xlfn.IFS(B60="Organic", H55+500, B60="Paid Search", H55+200, B60="Direct", IF(MOD(H55,1000)=0, H55+200, H55+100),B60="Referral", H55+100,B60="Social", H55+100)</f>
        <v>4100</v>
      </c>
      <c r="I60" s="7" cm="1">
        <f t="array" ref="I60">_xlfn.IFS(B60="Organic", I55+100, B60="Paid Search", I55+100, B60="Direct",I55+100,B60="Referral", I55+50,B60="Social", I55+50)</f>
        <v>1050</v>
      </c>
      <c r="J60" s="5">
        <v>100</v>
      </c>
      <c r="K60" s="7" cm="1">
        <f t="array" ref="K60">ROUND( _xlfn.IFS(   B60="Organic", K55 + _xlfn.STDEV.S(_xlfn._xlws.FILTER($K$2:$K$21, $B$2:$B$21="Organic")),
               B60="Paid Search", K55 + _xlfn.STDEV.S(_xlfn._xlws.FILTER($K$2:$K$21, $B$2:$B$21="Paid Search")),
               B60="Direct", K55 + _xlfn.STDEV.S(_xlfn._xlws.FILTER($K$2:$K$21, $B$2:$B$21="Direct")),
               B60="Referral", K55 + _xlfn.STDEV.S(_xlfn._xlws.FILTER($K$2:$K$21, $B$2:$B$21="Referral")),
               B60="Social", K55 + _xlfn.STDEV.S(_xlfn._xlws.FILTER($K$2:$K$21, $B$2:$B$21="Social"))
    ),0)</f>
        <v>744</v>
      </c>
      <c r="L60" s="7" t="str">
        <f>TEXT(Table1[[#This Row],[Date]],"DDDD")</f>
        <v>Friday</v>
      </c>
      <c r="M60" s="20">
        <f>Table1[[#This Row],[Transactions]]/Table1[[#This Row],[Sessions]]</f>
        <v>1.7934571914894979E-2</v>
      </c>
      <c r="N60" s="21">
        <f>Table1[[#This Row],[Transactions]]/Table1[[#This Row],[Returning Users]]</f>
        <v>5.062177556623583E-2</v>
      </c>
      <c r="O60" s="23">
        <f>Table1[[#This Row],[Avg. Order Value]]*Table1[[#This Row],[Purchase Frequency]]</f>
        <v>5.0621775566235829</v>
      </c>
      <c r="P60" s="101" t="str">
        <f>TEXT(Table1[[#This Row],[Date]],"DDDD")</f>
        <v>Friday</v>
      </c>
      <c r="Q60" s="2"/>
      <c r="R60" s="2"/>
      <c r="S60" s="2"/>
    </row>
    <row r="61" spans="1:19" x14ac:dyDescent="0.35">
      <c r="A61" s="6">
        <f t="shared" si="0"/>
        <v>45303</v>
      </c>
      <c r="B61" s="4" t="s">
        <v>15</v>
      </c>
      <c r="C61" s="7" cm="1">
        <f t="array" ref="C61">_xlfn.IFS(B61="Organic", IF(MOD(C56,1000)=0, C56+200, C56+100), B61="Paid Search", C56+100, B61="Direct", C56+100,B61="Referral", C56+100,B61="Social", C56+100)</f>
        <v>2600</v>
      </c>
      <c r="D61" s="8" cm="1">
        <f t="array" ref="D61">_xlfn.IFS(   B61="Organic", D56 + _xlfn.STDEV.S(_xlfn._xlws.FILTER($D$2:$D$21, $B$2:$B$21="Organic")),
        B61="Paid Search", D56 + _xlfn.STDEV.S(_xlfn._xlws.FILTER($D$2:$D$21, $B$2:$B$21="Paid Search")),
        B61="Direct", D56 + _xlfn.STDEV.S(_xlfn._xlws.FILTER($D$2:$D$21, $B$2:$B$21="Direct")),
        B61="Referral", D56 + _xlfn.STDEV.S(_xlfn._xlws.FILTER($D$2:$D$21, $B$2:$B$21="Referral")),
        B61="Social", D56 + _xlfn.STDEV.S(_xlfn._xlws.FILTER($D$2:$D$21, $B$2:$B$21="Social"))
    )</f>
        <v>42.66260102127945</v>
      </c>
      <c r="E61" s="9">
        <f t="shared" si="1"/>
        <v>4266.2601021279452</v>
      </c>
      <c r="F61" s="10" cm="1">
        <f t="array" ref="F61">_xlfn.IFS(   B61="Organic", F56 + _xlfn.STDEV.S(_xlfn._xlws.FILTER($F$2:$F$21, $B$2:$B$21="Organic")),
        B61="Paid Search", F56 + _xlfn.STDEV.S(_xlfn._xlws.FILTER($F$2:$F$21, $B$2:$B$21="Paid Search")),
        B61="Direct", F56 + _xlfn.STDEV.S(_xlfn._xlws.FILTER($F$2:$F$21, $B$2:$B$21="Direct")),
        B61="Referral", F56 + _xlfn.STDEV.S(_xlfn._xlws.FILTER($F$2:$F$21, $B$2:$B$21="Referral")),
        B61="Social", F56 + _xlfn.STDEV.S(_xlfn._xlws.FILTER($F$2:$F$21, $B$2:$B$21="Social"))
    )</f>
        <v>0.68653327995729052</v>
      </c>
      <c r="G61" s="7" cm="1">
        <f t="array" ref="G61">_xlfn.IFS(B61="Organic", G56+5, B61="Paid Search", IF(MOD(G56,100)=0, G56+10, G56+5), B61="Direct", G56+5,B61="Referral", G56+5,B61="Social", G56+5)</f>
        <v>215</v>
      </c>
      <c r="H61" s="7" cm="1">
        <f t="array" ref="H61">_xlfn.IFS(B61="Organic", H56+500, B61="Paid Search", H56+200, B61="Direct", IF(MOD(H56,1000)=0, H56+200, H56+100),B61="Referral", H56+100,B61="Social", H56+100)</f>
        <v>5600</v>
      </c>
      <c r="I61" s="7" cm="1">
        <f t="array" ref="I61">_xlfn.IFS(B61="Organic", I56+100, B61="Paid Search", I56+100, B61="Direct",I56+100,B61="Referral", I56+50,B61="Social", I56+50)</f>
        <v>1250</v>
      </c>
      <c r="J61" s="5">
        <v>100</v>
      </c>
      <c r="K61" s="7" cm="1">
        <f t="array" ref="K61">ROUND( _xlfn.IFS(   B61="Organic", K56 + _xlfn.STDEV.S(_xlfn._xlws.FILTER($K$2:$K$21, $B$2:$B$21="Organic")),
               B61="Paid Search", K56 + _xlfn.STDEV.S(_xlfn._xlws.FILTER($K$2:$K$21, $B$2:$B$21="Paid Search")),
               B61="Direct", K56 + _xlfn.STDEV.S(_xlfn._xlws.FILTER($K$2:$K$21, $B$2:$B$21="Direct")),
               B61="Referral", K56 + _xlfn.STDEV.S(_xlfn._xlws.FILTER($K$2:$K$21, $B$2:$B$21="Referral")),
               B61="Social", K56 + _xlfn.STDEV.S(_xlfn._xlws.FILTER($K$2:$K$21, $B$2:$B$21="Social"))
    ),0)</f>
        <v>1270</v>
      </c>
      <c r="L61" s="7" t="str">
        <f>TEXT(Table1[[#This Row],[Date]],"DDDD")</f>
        <v>Friday</v>
      </c>
      <c r="M61" s="20">
        <f>Table1[[#This Row],[Transactions]]/Table1[[#This Row],[Sessions]]</f>
        <v>1.6408692700492097E-2</v>
      </c>
      <c r="N61" s="21">
        <f>Table1[[#This Row],[Transactions]]/Table1[[#This Row],[Returning Users]]</f>
        <v>3.3592599229353898E-2</v>
      </c>
      <c r="O61" s="23">
        <f>Table1[[#This Row],[Avg. Order Value]]*Table1[[#This Row],[Purchase Frequency]]</f>
        <v>3.3592599229353897</v>
      </c>
      <c r="P61" s="101" t="str">
        <f>TEXT(Table1[[#This Row],[Date]],"DDDD")</f>
        <v>Friday</v>
      </c>
      <c r="Q61" s="2"/>
      <c r="R61" s="2"/>
      <c r="S61" s="2"/>
    </row>
    <row r="62" spans="1:19" x14ac:dyDescent="0.35">
      <c r="A62" s="6">
        <f t="shared" si="0"/>
        <v>45304</v>
      </c>
      <c r="B62" s="4" t="s">
        <v>11</v>
      </c>
      <c r="C62" s="7" cm="1">
        <f t="array" ref="C62">_xlfn.IFS(B62="Organic", IF(MOD(C57,1000)=0, C57+200, C57+100), B62="Paid Search", C57+100, B62="Direct", C57+100,B62="Referral", C57+100,B62="Social", C57+100)</f>
        <v>6400</v>
      </c>
      <c r="D62" s="8" cm="1">
        <f t="array" ref="D62">_xlfn.IFS(   B62="Organic", D57 + _xlfn.STDEV.S(_xlfn._xlws.FILTER($D$2:$D$21, $B$2:$B$21="Organic")),
        B62="Paid Search", D57 + _xlfn.STDEV.S(_xlfn._xlws.FILTER($D$2:$D$21, $B$2:$B$21="Paid Search")),
        B62="Direct", D57 + _xlfn.STDEV.S(_xlfn._xlws.FILTER($D$2:$D$21, $B$2:$B$21="Direct")),
        B62="Referral", D57 + _xlfn.STDEV.S(_xlfn._xlws.FILTER($D$2:$D$21, $B$2:$B$21="Referral")),
        B62="Social", D57 + _xlfn.STDEV.S(_xlfn._xlws.FILTER($D$2:$D$21, $B$2:$B$21="Social"))
    )</f>
        <v>73.734993995195225</v>
      </c>
      <c r="E62" s="9">
        <f t="shared" si="1"/>
        <v>7373.4993995195227</v>
      </c>
      <c r="F62" s="10" cm="1">
        <f t="array" ref="F62">_xlfn.IFS(   B62="Organic", F57 + _xlfn.STDEV.S(_xlfn._xlws.FILTER($F$2:$F$21, $B$2:$B$21="Organic")),
        B62="Paid Search", F57 + _xlfn.STDEV.S(_xlfn._xlws.FILTER($F$2:$F$21, $B$2:$B$21="Paid Search")),
        B62="Direct", F57 + _xlfn.STDEV.S(_xlfn._xlws.FILTER($F$2:$F$21, $B$2:$B$21="Direct")),
        B62="Referral", F57 + _xlfn.STDEV.S(_xlfn._xlws.FILTER($F$2:$F$21, $B$2:$B$21="Referral")),
        B62="Social", F57 + _xlfn.STDEV.S(_xlfn._xlws.FILTER($F$2:$F$21, $B$2:$B$21="Social"))
    )</f>
        <v>0.50618950038622246</v>
      </c>
      <c r="G62" s="7" cm="1">
        <f t="array" ref="G62">_xlfn.IFS(B62="Organic", G57+5, B62="Paid Search", IF(MOD(G57,100)=0, G57+10, G57+5), B62="Direct", G57+5,B62="Referral", G57+5,B62="Social", G57+5)</f>
        <v>240</v>
      </c>
      <c r="H62" s="7" cm="1">
        <f t="array" ref="H62">_xlfn.IFS(B62="Organic", H57+500, B62="Paid Search", H57+200, B62="Direct", IF(MOD(H57,1000)=0, H57+200, H57+100),B62="Referral", H57+100,B62="Social", H57+100)</f>
        <v>21000</v>
      </c>
      <c r="I62" s="7" cm="1">
        <f t="array" ref="I62">_xlfn.IFS(B62="Organic", I57+100, B62="Paid Search", I57+100, B62="Direct",I57+100,B62="Referral", I57+50,B62="Social", I57+50)</f>
        <v>4200</v>
      </c>
      <c r="J62" s="5">
        <v>100</v>
      </c>
      <c r="K62" s="7" cm="1">
        <f t="array" ref="K62">ROUND( _xlfn.IFS(   B62="Organic", K57 + _xlfn.STDEV.S(_xlfn._xlws.FILTER($K$2:$K$21, $B$2:$B$21="Organic")),
               B62="Paid Search", K57 + _xlfn.STDEV.S(_xlfn._xlws.FILTER($K$2:$K$21, $B$2:$B$21="Paid Search")),
               B62="Direct", K57 + _xlfn.STDEV.S(_xlfn._xlws.FILTER($K$2:$K$21, $B$2:$B$21="Direct")),
               B62="Referral", K57 + _xlfn.STDEV.S(_xlfn._xlws.FILTER($K$2:$K$21, $B$2:$B$21="Referral")),
               B62="Social", K57 + _xlfn.STDEV.S(_xlfn._xlws.FILTER($K$2:$K$21, $B$2:$B$21="Social"))
    ),0)</f>
        <v>3461</v>
      </c>
      <c r="L62" s="7" t="str">
        <f>TEXT(Table1[[#This Row],[Date]],"DDDD")</f>
        <v>Saturday</v>
      </c>
      <c r="M62" s="20">
        <f>Table1[[#This Row],[Transactions]]/Table1[[#This Row],[Sessions]]</f>
        <v>1.1521092811749255E-2</v>
      </c>
      <c r="N62" s="21">
        <f>Table1[[#This Row],[Transactions]]/Table1[[#This Row],[Returning Users]]</f>
        <v>2.130453452620492E-2</v>
      </c>
      <c r="O62" s="23">
        <f>Table1[[#This Row],[Avg. Order Value]]*Table1[[#This Row],[Purchase Frequency]]</f>
        <v>2.1304534526204919</v>
      </c>
      <c r="P62" s="101" t="str">
        <f>TEXT(Table1[[#This Row],[Date]],"DDDD")</f>
        <v>Saturday</v>
      </c>
      <c r="Q62" s="2"/>
      <c r="R62" s="2"/>
      <c r="S62" s="2"/>
    </row>
    <row r="63" spans="1:19" x14ac:dyDescent="0.35">
      <c r="A63" s="6">
        <f t="shared" si="0"/>
        <v>45304</v>
      </c>
      <c r="B63" s="4" t="s">
        <v>12</v>
      </c>
      <c r="C63" s="7" cm="1">
        <f t="array" ref="C63">_xlfn.IFS(B63="Organic", IF(MOD(C58,1000)=0, C58+200, C58+100), B63="Paid Search", C58+100, B63="Direct", C58+100,B63="Referral", C58+100,B63="Social", C58+100)</f>
        <v>4200</v>
      </c>
      <c r="D63" s="8" cm="1">
        <f t="array" ref="D63">_xlfn.IFS(   B63="Organic", D58 + _xlfn.STDEV.S(_xlfn._xlws.FILTER($D$2:$D$21, $B$2:$B$21="Organic")),
        B63="Paid Search", D58 + _xlfn.STDEV.S(_xlfn._xlws.FILTER($D$2:$D$21, $B$2:$B$21="Paid Search")),
        B63="Direct", D58 + _xlfn.STDEV.S(_xlfn._xlws.FILTER($D$2:$D$21, $B$2:$B$21="Direct")),
        B63="Referral", D58 + _xlfn.STDEV.S(_xlfn._xlws.FILTER($D$2:$D$21, $B$2:$B$21="Referral")),
        B63="Social", D58 + _xlfn.STDEV.S(_xlfn._xlws.FILTER($D$2:$D$21, $B$2:$B$21="Social"))
    )</f>
        <v>69.44222209522357</v>
      </c>
      <c r="E63" s="9">
        <f t="shared" si="1"/>
        <v>6944.2222095223569</v>
      </c>
      <c r="F63" s="10" cm="1">
        <f t="array" ref="F63">_xlfn.IFS(   B63="Organic", F58 + _xlfn.STDEV.S(_xlfn._xlws.FILTER($F$2:$F$21, $B$2:$B$21="Organic")),
        B63="Paid Search", F58 + _xlfn.STDEV.S(_xlfn._xlws.FILTER($F$2:$F$21, $B$2:$B$21="Paid Search")),
        B63="Direct", F58 + _xlfn.STDEV.S(_xlfn._xlws.FILTER($F$2:$F$21, $B$2:$B$21="Direct")),
        B63="Referral", F58 + _xlfn.STDEV.S(_xlfn._xlws.FILTER($F$2:$F$21, $B$2:$B$21="Referral")),
        B63="Social", F58 + _xlfn.STDEV.S(_xlfn._xlws.FILTER($F$2:$F$21, $B$2:$B$21="Social"))
    )</f>
        <v>0.43618950038622245</v>
      </c>
      <c r="G63" s="7" cm="1">
        <f t="array" ref="G63">_xlfn.IFS(B63="Organic", G58+5, B63="Paid Search", IF(MOD(G58,100)=0, G58+10, G58+5), B63="Direct", G58+5,B63="Referral", G58+5,B63="Social", G58+5)</f>
        <v>265</v>
      </c>
      <c r="H63" s="7" cm="1">
        <f t="array" ref="H63">_xlfn.IFS(B63="Organic", H58+500, B63="Paid Search", H58+200, B63="Direct", IF(MOD(H58,1000)=0, H58+200, H58+100),B63="Referral", H58+100,B63="Social", H58+100)</f>
        <v>11400</v>
      </c>
      <c r="I63" s="7" cm="1">
        <f t="array" ref="I63">_xlfn.IFS(B63="Organic", I58+100, B63="Paid Search", I58+100, B63="Direct",I58+100,B63="Referral", I58+50,B63="Social", I58+50)</f>
        <v>3200</v>
      </c>
      <c r="J63" s="5">
        <v>100</v>
      </c>
      <c r="K63" s="7" cm="1">
        <f t="array" ref="K63">ROUND( _xlfn.IFS(   B63="Organic", K58 + _xlfn.STDEV.S(_xlfn._xlws.FILTER($K$2:$K$21, $B$2:$B$21="Organic")),
               B63="Paid Search", K58 + _xlfn.STDEV.S(_xlfn._xlws.FILTER($K$2:$K$21, $B$2:$B$21="Paid Search")),
               B63="Direct", K58 + _xlfn.STDEV.S(_xlfn._xlws.FILTER($K$2:$K$21, $B$2:$B$21="Direct")),
               B63="Referral", K58 + _xlfn.STDEV.S(_xlfn._xlws.FILTER($K$2:$K$21, $B$2:$B$21="Referral")),
               B63="Social", K58 + _xlfn.STDEV.S(_xlfn._xlws.FILTER($K$2:$K$21, $B$2:$B$21="Social"))
    ),0)</f>
        <v>2465</v>
      </c>
      <c r="L63" s="7" t="str">
        <f>TEXT(Table1[[#This Row],[Date]],"DDDD")</f>
        <v>Saturday</v>
      </c>
      <c r="M63" s="20">
        <f>Table1[[#This Row],[Transactions]]/Table1[[#This Row],[Sessions]]</f>
        <v>1.6533862403624661E-2</v>
      </c>
      <c r="N63" s="21">
        <f>Table1[[#This Row],[Transactions]]/Table1[[#This Row],[Returning Users]]</f>
        <v>2.8171286854046074E-2</v>
      </c>
      <c r="O63" s="23">
        <f>Table1[[#This Row],[Avg. Order Value]]*Table1[[#This Row],[Purchase Frequency]]</f>
        <v>2.8171286854046071</v>
      </c>
      <c r="P63" s="101" t="str">
        <f>TEXT(Table1[[#This Row],[Date]],"DDDD")</f>
        <v>Saturday</v>
      </c>
      <c r="Q63" s="2"/>
      <c r="R63" s="2"/>
      <c r="S63" s="2"/>
    </row>
    <row r="64" spans="1:19" x14ac:dyDescent="0.35">
      <c r="A64" s="6">
        <f t="shared" si="0"/>
        <v>45304</v>
      </c>
      <c r="B64" s="4" t="s">
        <v>13</v>
      </c>
      <c r="C64" s="7" cm="1">
        <f t="array" ref="C64">_xlfn.IFS(B64="Organic", IF(MOD(C59,1000)=0, C59+200, C59+100), B64="Paid Search", C59+100, B64="Direct", C59+100,B64="Referral", C59+100,B64="Social", C59+100)</f>
        <v>3200</v>
      </c>
      <c r="D64" s="8" cm="1">
        <f t="array" ref="D64">_xlfn.IFS(   B64="Organic", D59 + _xlfn.STDEV.S(_xlfn._xlws.FILTER($D$2:$D$21, $B$2:$B$21="Organic")),
        B64="Paid Search", D59 + _xlfn.STDEV.S(_xlfn._xlws.FILTER($D$2:$D$21, $B$2:$B$21="Paid Search")),
        B64="Direct", D59 + _xlfn.STDEV.S(_xlfn._xlws.FILTER($D$2:$D$21, $B$2:$B$21="Direct")),
        B64="Referral", D59 + _xlfn.STDEV.S(_xlfn._xlws.FILTER($D$2:$D$21, $B$2:$B$21="Referral")),
        B64="Social", D59 + _xlfn.STDEV.S(_xlfn._xlws.FILTER($D$2:$D$21, $B$2:$B$21="Social"))
    )</f>
        <v>59.237900077244497</v>
      </c>
      <c r="E64" s="9">
        <f t="shared" si="1"/>
        <v>5923.7900077244494</v>
      </c>
      <c r="F64" s="10" cm="1">
        <f t="array" ref="F64">_xlfn.IFS(   B64="Organic", F59 + _xlfn.STDEV.S(_xlfn._xlws.FILTER($F$2:$F$21, $B$2:$B$21="Organic")),
        B64="Paid Search", F59 + _xlfn.STDEV.S(_xlfn._xlws.FILTER($F$2:$F$21, $B$2:$B$21="Paid Search")),
        B64="Direct", F59 + _xlfn.STDEV.S(_xlfn._xlws.FILTER($F$2:$F$21, $B$2:$B$21="Direct")),
        B64="Referral", F59 + _xlfn.STDEV.S(_xlfn._xlws.FILTER($F$2:$F$21, $B$2:$B$21="Referral")),
        B64="Social", F59 + _xlfn.STDEV.S(_xlfn._xlws.FILTER($F$2:$F$21, $B$2:$B$21="Social"))
    )</f>
        <v>0.60618950038622244</v>
      </c>
      <c r="G64" s="7" cm="1">
        <f t="array" ref="G64">_xlfn.IFS(B64="Organic", G59+5, B64="Paid Search", IF(MOD(G59,100)=0, G59+10, G59+5), B64="Direct", G59+5,B64="Referral", G59+5,B64="Social", G59+5)</f>
        <v>210</v>
      </c>
      <c r="H64" s="7" cm="1">
        <f t="array" ref="H64">_xlfn.IFS(B64="Organic", H59+500, B64="Paid Search", H59+200, B64="Direct", IF(MOD(H59,1000)=0, H59+200, H59+100),B64="Referral", H59+100,B64="Social", H59+100)</f>
        <v>7400</v>
      </c>
      <c r="I64" s="7" cm="1">
        <f t="array" ref="I64">_xlfn.IFS(B64="Organic", I59+100, B64="Paid Search", I59+100, B64="Direct",I59+100,B64="Referral", I59+50,B64="Social", I59+50)</f>
        <v>2200</v>
      </c>
      <c r="J64" s="5">
        <v>100</v>
      </c>
      <c r="K64" s="7" cm="1">
        <f t="array" ref="K64">ROUND( _xlfn.IFS(   B64="Organic", K59 + _xlfn.STDEV.S(_xlfn._xlws.FILTER($K$2:$K$21, $B$2:$B$21="Organic")),
               B64="Paid Search", K59 + _xlfn.STDEV.S(_xlfn._xlws.FILTER($K$2:$K$21, $B$2:$B$21="Paid Search")),
               B64="Direct", K59 + _xlfn.STDEV.S(_xlfn._xlws.FILTER($K$2:$K$21, $B$2:$B$21="Direct")),
               B64="Referral", K59 + _xlfn.STDEV.S(_xlfn._xlws.FILTER($K$2:$K$21, $B$2:$B$21="Referral")),
               B64="Social", K59 + _xlfn.STDEV.S(_xlfn._xlws.FILTER($K$2:$K$21, $B$2:$B$21="Social"))
    ),0)</f>
        <v>1535</v>
      </c>
      <c r="L64" s="7" t="str">
        <f>TEXT(Table1[[#This Row],[Date]],"DDDD")</f>
        <v>Saturday</v>
      </c>
      <c r="M64" s="20">
        <f>Table1[[#This Row],[Transactions]]/Table1[[#This Row],[Sessions]]</f>
        <v>1.8511843774138906E-2</v>
      </c>
      <c r="N64" s="21">
        <f>Table1[[#This Row],[Transactions]]/Table1[[#This Row],[Returning Users]]</f>
        <v>3.8591465848367749E-2</v>
      </c>
      <c r="O64" s="23">
        <f>Table1[[#This Row],[Avg. Order Value]]*Table1[[#This Row],[Purchase Frequency]]</f>
        <v>3.859146584836775</v>
      </c>
      <c r="P64" s="101" t="str">
        <f>TEXT(Table1[[#This Row],[Date]],"DDDD")</f>
        <v>Saturday</v>
      </c>
      <c r="Q64" s="2"/>
      <c r="R64" s="2"/>
      <c r="S64" s="2"/>
    </row>
    <row r="65" spans="1:19" x14ac:dyDescent="0.35">
      <c r="A65" s="6">
        <f t="shared" si="0"/>
        <v>45304</v>
      </c>
      <c r="B65" s="4" t="s">
        <v>14</v>
      </c>
      <c r="C65" s="7" cm="1">
        <f t="array" ref="C65">_xlfn.IFS(B65="Organic", IF(MOD(C60,1000)=0, C60+200, C60+100), B65="Paid Search", C60+100, B65="Direct", C60+100,B65="Referral", C60+100,B65="Social", C60+100)</f>
        <v>2200</v>
      </c>
      <c r="D65" s="8" cm="1">
        <f t="array" ref="D65">_xlfn.IFS(   B65="Organic", D60 + _xlfn.STDEV.S(_xlfn._xlws.FILTER($D$2:$D$21, $B$2:$B$21="Organic")),
        B65="Paid Search", D60 + _xlfn.STDEV.S(_xlfn._xlws.FILTER($D$2:$D$21, $B$2:$B$21="Paid Search")),
        B65="Direct", D60 + _xlfn.STDEV.S(_xlfn._xlws.FILTER($D$2:$D$21, $B$2:$B$21="Direct")),
        B65="Referral", D60 + _xlfn.STDEV.S(_xlfn._xlws.FILTER($D$2:$D$21, $B$2:$B$21="Referral")),
        B65="Social", D60 + _xlfn.STDEV.S(_xlfn._xlws.FILTER($D$2:$D$21, $B$2:$B$21="Social"))
    )</f>
        <v>39.370426148939387</v>
      </c>
      <c r="E65" s="9">
        <f t="shared" si="1"/>
        <v>3937.0426148939387</v>
      </c>
      <c r="F65" s="10" cm="1">
        <f t="array" ref="F65">_xlfn.IFS(   B65="Organic", F60 + _xlfn.STDEV.S(_xlfn._xlws.FILTER($F$2:$F$21, $B$2:$B$21="Organic")),
        B65="Paid Search", F60 + _xlfn.STDEV.S(_xlfn._xlws.FILTER($F$2:$F$21, $B$2:$B$21="Paid Search")),
        B65="Direct", F60 + _xlfn.STDEV.S(_xlfn._xlws.FILTER($F$2:$F$21, $B$2:$B$21="Direct")),
        B65="Referral", F60 + _xlfn.STDEV.S(_xlfn._xlws.FILTER($F$2:$F$21, $B$2:$B$21="Referral")),
        B65="Social", F60 + _xlfn.STDEV.S(_xlfn._xlws.FILTER($F$2:$F$21, $B$2:$B$21="Social"))
    )</f>
        <v>0.58370426148939403</v>
      </c>
      <c r="G65" s="7" cm="1">
        <f t="array" ref="G65">_xlfn.IFS(B65="Organic", G60+5, B65="Paid Search", IF(MOD(G60,100)=0, G60+10, G60+5), B65="Direct", G60+5,B65="Referral", G60+5,B65="Social", G60+5)</f>
        <v>230</v>
      </c>
      <c r="H65" s="7" cm="1">
        <f t="array" ref="H65">_xlfn.IFS(B65="Organic", H60+500, B65="Paid Search", H60+200, B65="Direct", IF(MOD(H60,1000)=0, H60+200, H60+100),B65="Referral", H60+100,B65="Social", H60+100)</f>
        <v>4200</v>
      </c>
      <c r="I65" s="7" cm="1">
        <f t="array" ref="I65">_xlfn.IFS(B65="Organic", I60+100, B65="Paid Search", I60+100, B65="Direct",I60+100,B65="Referral", I60+50,B65="Social", I60+50)</f>
        <v>1100</v>
      </c>
      <c r="J65" s="5">
        <v>100</v>
      </c>
      <c r="K65" s="7" cm="1">
        <f t="array" ref="K65">ROUND( _xlfn.IFS(   B65="Organic", K60 + _xlfn.STDEV.S(_xlfn._xlws.FILTER($K$2:$K$21, $B$2:$B$21="Organic")),
               B65="Paid Search", K60 + _xlfn.STDEV.S(_xlfn._xlws.FILTER($K$2:$K$21, $B$2:$B$21="Paid Search")),
               B65="Direct", K60 + _xlfn.STDEV.S(_xlfn._xlws.FILTER($K$2:$K$21, $B$2:$B$21="Direct")),
               B65="Referral", K60 + _xlfn.STDEV.S(_xlfn._xlws.FILTER($K$2:$K$21, $B$2:$B$21="Referral")),
               B65="Social", K60 + _xlfn.STDEV.S(_xlfn._xlws.FILTER($K$2:$K$21, $B$2:$B$21="Social"))
    ),0)</f>
        <v>787</v>
      </c>
      <c r="L65" s="7" t="str">
        <f>TEXT(Table1[[#This Row],[Date]],"DDDD")</f>
        <v>Saturday</v>
      </c>
      <c r="M65" s="20">
        <f>Table1[[#This Row],[Transactions]]/Table1[[#This Row],[Sessions]]</f>
        <v>1.7895648249517903E-2</v>
      </c>
      <c r="N65" s="21">
        <f>Table1[[#This Row],[Transactions]]/Table1[[#This Row],[Returning Users]]</f>
        <v>5.0025954445920444E-2</v>
      </c>
      <c r="O65" s="23">
        <f>Table1[[#This Row],[Avg. Order Value]]*Table1[[#This Row],[Purchase Frequency]]</f>
        <v>5.0025954445920444</v>
      </c>
      <c r="P65" s="101" t="str">
        <f>TEXT(Table1[[#This Row],[Date]],"DDDD")</f>
        <v>Saturday</v>
      </c>
      <c r="Q65" s="2"/>
      <c r="R65" s="2"/>
      <c r="S65" s="2"/>
    </row>
    <row r="66" spans="1:19" x14ac:dyDescent="0.35">
      <c r="A66" s="6">
        <f t="shared" si="0"/>
        <v>45304</v>
      </c>
      <c r="B66" s="4" t="s">
        <v>15</v>
      </c>
      <c r="C66" s="7" cm="1">
        <f t="array" ref="C66">_xlfn.IFS(B66="Organic", IF(MOD(C61,1000)=0, C61+200, C61+100), B66="Paid Search", C61+100, B66="Direct", C61+100,B66="Referral", C61+100,B66="Social", C61+100)</f>
        <v>2700</v>
      </c>
      <c r="D66" s="8" cm="1">
        <f t="array" ref="D66">_xlfn.IFS(   B66="Organic", D61 + _xlfn.STDEV.S(_xlfn._xlws.FILTER($D$2:$D$21, $B$2:$B$21="Organic")),
        B66="Paid Search", D61 + _xlfn.STDEV.S(_xlfn._xlws.FILTER($D$2:$D$21, $B$2:$B$21="Paid Search")),
        B66="Direct", D61 + _xlfn.STDEV.S(_xlfn._xlws.FILTER($D$2:$D$21, $B$2:$B$21="Direct")),
        B66="Referral", D61 + _xlfn.STDEV.S(_xlfn._xlws.FILTER($D$2:$D$21, $B$2:$B$21="Referral")),
        B66="Social", D61 + _xlfn.STDEV.S(_xlfn._xlws.FILTER($D$2:$D$21, $B$2:$B$21="Social"))
    )</f>
        <v>44.37042614893938</v>
      </c>
      <c r="E66" s="9">
        <f t="shared" si="1"/>
        <v>4437.0426148939378</v>
      </c>
      <c r="F66" s="10" cm="1">
        <f t="array" ref="F66">_xlfn.IFS(   B66="Organic", F61 + _xlfn.STDEV.S(_xlfn._xlws.FILTER($F$2:$F$21, $B$2:$B$21="Organic")),
        B66="Paid Search", F61 + _xlfn.STDEV.S(_xlfn._xlws.FILTER($F$2:$F$21, $B$2:$B$21="Paid Search")),
        B66="Direct", F61 + _xlfn.STDEV.S(_xlfn._xlws.FILTER($F$2:$F$21, $B$2:$B$21="Direct")),
        B66="Referral", F61 + _xlfn.STDEV.S(_xlfn._xlws.FILTER($F$2:$F$21, $B$2:$B$21="Referral")),
        B66="Social", F61 + _xlfn.STDEV.S(_xlfn._xlws.FILTER($F$2:$F$21, $B$2:$B$21="Social"))
    )</f>
        <v>0.70734993995195183</v>
      </c>
      <c r="G66" s="7" cm="1">
        <f t="array" ref="G66">_xlfn.IFS(B66="Organic", G61+5, B66="Paid Search", IF(MOD(G61,100)=0, G61+10, G61+5), B66="Direct", G61+5,B66="Referral", G61+5,B66="Social", G61+5)</f>
        <v>220</v>
      </c>
      <c r="H66" s="7" cm="1">
        <f t="array" ref="H66">_xlfn.IFS(B66="Organic", H61+500, B66="Paid Search", H61+200, B66="Direct", IF(MOD(H61,1000)=0, H61+200, H61+100),B66="Referral", H61+100,B66="Social", H61+100)</f>
        <v>5700</v>
      </c>
      <c r="I66" s="7" cm="1">
        <f t="array" ref="I66">_xlfn.IFS(B66="Organic", I61+100, B66="Paid Search", I61+100, B66="Direct",I61+100,B66="Referral", I61+50,B66="Social", I61+50)</f>
        <v>1300</v>
      </c>
      <c r="J66" s="5">
        <v>100</v>
      </c>
      <c r="K66" s="7" cm="1">
        <f t="array" ref="K66">ROUND( _xlfn.IFS(   B66="Organic", K61 + _xlfn.STDEV.S(_xlfn._xlws.FILTER($K$2:$K$21, $B$2:$B$21="Organic")),
               B66="Paid Search", K61 + _xlfn.STDEV.S(_xlfn._xlws.FILTER($K$2:$K$21, $B$2:$B$21="Paid Search")),
               B66="Direct", K61 + _xlfn.STDEV.S(_xlfn._xlws.FILTER($K$2:$K$21, $B$2:$B$21="Direct")),
               B66="Referral", K61 + _xlfn.STDEV.S(_xlfn._xlws.FILTER($K$2:$K$21, $B$2:$B$21="Referral")),
               B66="Social", K61 + _xlfn.STDEV.S(_xlfn._xlws.FILTER($K$2:$K$21, $B$2:$B$21="Social"))
    ),0)</f>
        <v>1335</v>
      </c>
      <c r="L66" s="7" t="str">
        <f>TEXT(Table1[[#This Row],[Date]],"DDDD")</f>
        <v>Saturday</v>
      </c>
      <c r="M66" s="20">
        <f>Table1[[#This Row],[Transactions]]/Table1[[#This Row],[Sessions]]</f>
        <v>1.6433491166273843E-2</v>
      </c>
      <c r="N66" s="21">
        <f>Table1[[#This Row],[Transactions]]/Table1[[#This Row],[Returning Users]]</f>
        <v>3.3236274268868451E-2</v>
      </c>
      <c r="O66" s="23">
        <f>Table1[[#This Row],[Avg. Order Value]]*Table1[[#This Row],[Purchase Frequency]]</f>
        <v>3.3236274268868451</v>
      </c>
      <c r="P66" s="101" t="str">
        <f>TEXT(Table1[[#This Row],[Date]],"DDDD")</f>
        <v>Saturday</v>
      </c>
      <c r="Q66" s="2"/>
      <c r="R66" s="2"/>
      <c r="S66" s="2"/>
    </row>
    <row r="67" spans="1:19" x14ac:dyDescent="0.35">
      <c r="A67" s="6">
        <f t="shared" si="0"/>
        <v>45305</v>
      </c>
      <c r="B67" s="4" t="s">
        <v>11</v>
      </c>
      <c r="C67" s="7" cm="1">
        <f t="array" ref="C67">_xlfn.IFS(B67="Organic", IF(MOD(C62,1000)=0, C62+200, C62+100), B67="Paid Search", C62+100, B67="Direct", C62+100,B67="Referral", C62+100,B67="Social", C62+100)</f>
        <v>6500</v>
      </c>
      <c r="D67" s="8" cm="1">
        <f t="array" ref="D67">_xlfn.IFS(   B67="Organic", D62 + _xlfn.STDEV.S(_xlfn._xlws.FILTER($D$2:$D$21, $B$2:$B$21="Organic")),
        B67="Paid Search", D62 + _xlfn.STDEV.S(_xlfn._xlws.FILTER($D$2:$D$21, $B$2:$B$21="Paid Search")),
        B67="Direct", D62 + _xlfn.STDEV.S(_xlfn._xlws.FILTER($D$2:$D$21, $B$2:$B$21="Direct")),
        B67="Referral", D62 + _xlfn.STDEV.S(_xlfn._xlws.FILTER($D$2:$D$21, $B$2:$B$21="Referral")),
        B67="Social", D62 + _xlfn.STDEV.S(_xlfn._xlws.FILTER($D$2:$D$21, $B$2:$B$21="Social"))
    )</f>
        <v>75.816659994661364</v>
      </c>
      <c r="E67" s="9">
        <f t="shared" si="1"/>
        <v>7581.6659994661368</v>
      </c>
      <c r="F67" s="10" cm="1">
        <f t="array" ref="F67">_xlfn.IFS(   B67="Organic", F62 + _xlfn.STDEV.S(_xlfn._xlws.FILTER($F$2:$F$21, $B$2:$B$21="Organic")),
        B67="Paid Search", F62 + _xlfn.STDEV.S(_xlfn._xlws.FILTER($F$2:$F$21, $B$2:$B$21="Paid Search")),
        B67="Direct", F62 + _xlfn.STDEV.S(_xlfn._xlws.FILTER($F$2:$F$21, $B$2:$B$21="Direct")),
        B67="Referral", F62 + _xlfn.STDEV.S(_xlfn._xlws.FILTER($F$2:$F$21, $B$2:$B$21="Referral")),
        B67="Social", F62 + _xlfn.STDEV.S(_xlfn._xlws.FILTER($F$2:$F$21, $B$2:$B$21="Social"))
    )</f>
        <v>0.51909944487358051</v>
      </c>
      <c r="G67" s="7" cm="1">
        <f t="array" ref="G67">_xlfn.IFS(B67="Organic", G62+5, B67="Paid Search", IF(MOD(G62,100)=0, G62+10, G62+5), B67="Direct", G62+5,B67="Referral", G62+5,B67="Social", G62+5)</f>
        <v>245</v>
      </c>
      <c r="H67" s="7" cm="1">
        <f t="array" ref="H67">_xlfn.IFS(B67="Organic", H62+500, B67="Paid Search", H62+200, B67="Direct", IF(MOD(H62,1000)=0, H62+200, H62+100),B67="Referral", H62+100,B67="Social", H62+100)</f>
        <v>21500</v>
      </c>
      <c r="I67" s="7" cm="1">
        <f t="array" ref="I67">_xlfn.IFS(B67="Organic", I62+100, B67="Paid Search", I62+100, B67="Direct",I62+100,B67="Referral", I62+50,B67="Social", I62+50)</f>
        <v>4300</v>
      </c>
      <c r="J67" s="5">
        <v>100</v>
      </c>
      <c r="K67" s="7" cm="1">
        <f t="array" ref="K67">ROUND( _xlfn.IFS(   B67="Organic", K62 + _xlfn.STDEV.S(_xlfn._xlws.FILTER($K$2:$K$21, $B$2:$B$21="Organic")),
               B67="Paid Search", K62 + _xlfn.STDEV.S(_xlfn._xlws.FILTER($K$2:$K$21, $B$2:$B$21="Paid Search")),
               B67="Direct", K62 + _xlfn.STDEV.S(_xlfn._xlws.FILTER($K$2:$K$21, $B$2:$B$21="Direct")),
               B67="Referral", K62 + _xlfn.STDEV.S(_xlfn._xlws.FILTER($K$2:$K$21, $B$2:$B$21="Referral")),
               B67="Social", K62 + _xlfn.STDEV.S(_xlfn._xlws.FILTER($K$2:$K$21, $B$2:$B$21="Social"))
    ),0)</f>
        <v>3590</v>
      </c>
      <c r="L67" s="7" t="str">
        <f>TEXT(Table1[[#This Row],[Date]],"DDDD")</f>
        <v>Sunday</v>
      </c>
      <c r="M67" s="20">
        <f>Table1[[#This Row],[Transactions]]/Table1[[#This Row],[Sessions]]</f>
        <v>1.166410153764021E-2</v>
      </c>
      <c r="N67" s="21">
        <f>Table1[[#This Row],[Transactions]]/Table1[[#This Row],[Returning Users]]</f>
        <v>2.1118846795170298E-2</v>
      </c>
      <c r="O67" s="23">
        <f>Table1[[#This Row],[Avg. Order Value]]*Table1[[#This Row],[Purchase Frequency]]</f>
        <v>2.1118846795170296</v>
      </c>
      <c r="P67" s="101" t="str">
        <f>TEXT(Table1[[#This Row],[Date]],"DDDD")</f>
        <v>Sunday</v>
      </c>
      <c r="Q67" s="2"/>
      <c r="R67" s="2"/>
      <c r="S67" s="2"/>
    </row>
    <row r="68" spans="1:19" x14ac:dyDescent="0.35">
      <c r="A68" s="6">
        <f t="shared" si="0"/>
        <v>45305</v>
      </c>
      <c r="B68" s="4" t="s">
        <v>12</v>
      </c>
      <c r="C68" s="7" cm="1">
        <f t="array" ref="C68">_xlfn.IFS(B68="Organic", IF(MOD(C63,1000)=0, C63+200, C63+100), B68="Paid Search", C63+100, B68="Direct", C63+100,B68="Referral", C63+100,B68="Social", C63+100)</f>
        <v>4300</v>
      </c>
      <c r="D68" s="8" cm="1">
        <f t="array" ref="D68">_xlfn.IFS(   B68="Organic", D63 + _xlfn.STDEV.S(_xlfn._xlws.FILTER($D$2:$D$21, $B$2:$B$21="Organic")),
        B68="Paid Search", D63 + _xlfn.STDEV.S(_xlfn._xlws.FILTER($D$2:$D$21, $B$2:$B$21="Paid Search")),
        B68="Direct", D63 + _xlfn.STDEV.S(_xlfn._xlws.FILTER($D$2:$D$21, $B$2:$B$21="Direct")),
        B68="Referral", D63 + _xlfn.STDEV.S(_xlfn._xlws.FILTER($D$2:$D$21, $B$2:$B$21="Referral")),
        B68="Social", D63 + _xlfn.STDEV.S(_xlfn._xlws.FILTER($D$2:$D$21, $B$2:$B$21="Social"))
    )</f>
        <v>71.602468994692856</v>
      </c>
      <c r="E68" s="9">
        <f t="shared" si="1"/>
        <v>7160.2468994692854</v>
      </c>
      <c r="F68" s="10" cm="1">
        <f t="array" ref="F68">_xlfn.IFS(   B68="Organic", F63 + _xlfn.STDEV.S(_xlfn._xlws.FILTER($F$2:$F$21, $B$2:$B$21="Organic")),
        B68="Paid Search", F63 + _xlfn.STDEV.S(_xlfn._xlws.FILTER($F$2:$F$21, $B$2:$B$21="Paid Search")),
        B68="Direct", F63 + _xlfn.STDEV.S(_xlfn._xlws.FILTER($F$2:$F$21, $B$2:$B$21="Direct")),
        B68="Referral", F63 + _xlfn.STDEV.S(_xlfn._xlws.FILTER($F$2:$F$21, $B$2:$B$21="Referral")),
        B68="Social", F63 + _xlfn.STDEV.S(_xlfn._xlws.FILTER($F$2:$F$21, $B$2:$B$21="Social"))
    )</f>
        <v>0.4490994448735805</v>
      </c>
      <c r="G68" s="7" cm="1">
        <f t="array" ref="G68">_xlfn.IFS(B68="Organic", G63+5, B68="Paid Search", IF(MOD(G63,100)=0, G63+10, G63+5), B68="Direct", G63+5,B68="Referral", G63+5,B68="Social", G63+5)</f>
        <v>270</v>
      </c>
      <c r="H68" s="7" cm="1">
        <f t="array" ref="H68">_xlfn.IFS(B68="Organic", H63+500, B68="Paid Search", H63+200, B68="Direct", IF(MOD(H63,1000)=0, H63+200, H63+100),B68="Referral", H63+100,B68="Social", H63+100)</f>
        <v>11600</v>
      </c>
      <c r="I68" s="7" cm="1">
        <f t="array" ref="I68">_xlfn.IFS(B68="Organic", I63+100, B68="Paid Search", I63+100, B68="Direct",I63+100,B68="Referral", I63+50,B68="Social", I63+50)</f>
        <v>3300</v>
      </c>
      <c r="J68" s="5">
        <v>100</v>
      </c>
      <c r="K68" s="7" cm="1">
        <f t="array" ref="K68">ROUND( _xlfn.IFS(   B68="Organic", K63 + _xlfn.STDEV.S(_xlfn._xlws.FILTER($K$2:$K$21, $B$2:$B$21="Organic")),
               B68="Paid Search", K63 + _xlfn.STDEV.S(_xlfn._xlws.FILTER($K$2:$K$21, $B$2:$B$21="Paid Search")),
               B68="Direct", K63 + _xlfn.STDEV.S(_xlfn._xlws.FILTER($K$2:$K$21, $B$2:$B$21="Direct")),
               B68="Referral", K63 + _xlfn.STDEV.S(_xlfn._xlws.FILTER($K$2:$K$21, $B$2:$B$21="Referral")),
               B68="Social", K63 + _xlfn.STDEV.S(_xlfn._xlws.FILTER($K$2:$K$21, $B$2:$B$21="Social"))
    ),0)</f>
        <v>2550</v>
      </c>
      <c r="L68" s="7" t="str">
        <f>TEXT(Table1[[#This Row],[Date]],"DDDD")</f>
        <v>Sunday</v>
      </c>
      <c r="M68" s="20">
        <f>Table1[[#This Row],[Transactions]]/Table1[[#This Row],[Sessions]]</f>
        <v>1.6651736975509968E-2</v>
      </c>
      <c r="N68" s="21">
        <f>Table1[[#This Row],[Transactions]]/Table1[[#This Row],[Returning Users]]</f>
        <v>2.8079399605761904E-2</v>
      </c>
      <c r="O68" s="23">
        <f>Table1[[#This Row],[Avg. Order Value]]*Table1[[#This Row],[Purchase Frequency]]</f>
        <v>2.8079399605761903</v>
      </c>
      <c r="P68" s="101" t="str">
        <f>TEXT(Table1[[#This Row],[Date]],"DDDD")</f>
        <v>Sunday</v>
      </c>
      <c r="Q68" s="2"/>
      <c r="R68" s="2"/>
      <c r="S68" s="2"/>
    </row>
    <row r="69" spans="1:19" x14ac:dyDescent="0.35">
      <c r="A69" s="6">
        <f t="shared" si="0"/>
        <v>45305</v>
      </c>
      <c r="B69" s="4" t="s">
        <v>13</v>
      </c>
      <c r="C69" s="7" cm="1">
        <f t="array" ref="C69">_xlfn.IFS(B69="Organic", IF(MOD(C64,1000)=0, C64+200, C64+100), B69="Paid Search", C64+100, B69="Direct", C64+100,B69="Referral", C64+100,B69="Social", C64+100)</f>
        <v>3300</v>
      </c>
      <c r="D69" s="8" cm="1">
        <f t="array" ref="D69">_xlfn.IFS(   B69="Organic", D64 + _xlfn.STDEV.S(_xlfn._xlws.FILTER($D$2:$D$21, $B$2:$B$21="Organic")),
        B69="Paid Search", D64 + _xlfn.STDEV.S(_xlfn._xlws.FILTER($D$2:$D$21, $B$2:$B$21="Paid Search")),
        B69="Direct", D64 + _xlfn.STDEV.S(_xlfn._xlws.FILTER($D$2:$D$21, $B$2:$B$21="Direct")),
        B69="Referral", D64 + _xlfn.STDEV.S(_xlfn._xlws.FILTER($D$2:$D$21, $B$2:$B$21="Referral")),
        B69="Social", D64 + _xlfn.STDEV.S(_xlfn._xlws.FILTER($D$2:$D$21, $B$2:$B$21="Social"))
    )</f>
        <v>61.819888974716108</v>
      </c>
      <c r="E69" s="9">
        <f t="shared" si="1"/>
        <v>6181.9888974716105</v>
      </c>
      <c r="F69" s="10" cm="1">
        <f t="array" ref="F69">_xlfn.IFS(   B69="Organic", F64 + _xlfn.STDEV.S(_xlfn._xlws.FILTER($F$2:$F$21, $B$2:$B$21="Organic")),
        B69="Paid Search", F64 + _xlfn.STDEV.S(_xlfn._xlws.FILTER($F$2:$F$21, $B$2:$B$21="Paid Search")),
        B69="Direct", F64 + _xlfn.STDEV.S(_xlfn._xlws.FILTER($F$2:$F$21, $B$2:$B$21="Direct")),
        B69="Referral", F64 + _xlfn.STDEV.S(_xlfn._xlws.FILTER($F$2:$F$21, $B$2:$B$21="Referral")),
        B69="Social", F64 + _xlfn.STDEV.S(_xlfn._xlws.FILTER($F$2:$F$21, $B$2:$B$21="Social"))
    )</f>
        <v>0.61909944487358048</v>
      </c>
      <c r="G69" s="7" cm="1">
        <f t="array" ref="G69">_xlfn.IFS(B69="Organic", G64+5, B69="Paid Search", IF(MOD(G64,100)=0, G64+10, G64+5), B69="Direct", G64+5,B69="Referral", G64+5,B69="Social", G64+5)</f>
        <v>215</v>
      </c>
      <c r="H69" s="7" cm="1">
        <f t="array" ref="H69">_xlfn.IFS(B69="Organic", H64+500, B69="Paid Search", H64+200, B69="Direct", IF(MOD(H64,1000)=0, H64+200, H64+100),B69="Referral", H64+100,B69="Social", H64+100)</f>
        <v>7500</v>
      </c>
      <c r="I69" s="7" cm="1">
        <f t="array" ref="I69">_xlfn.IFS(B69="Organic", I64+100, B69="Paid Search", I64+100, B69="Direct",I64+100,B69="Referral", I64+50,B69="Social", I64+50)</f>
        <v>2300</v>
      </c>
      <c r="J69" s="5">
        <v>100</v>
      </c>
      <c r="K69" s="7" cm="1">
        <f t="array" ref="K69">ROUND( _xlfn.IFS(   B69="Organic", K64 + _xlfn.STDEV.S(_xlfn._xlws.FILTER($K$2:$K$21, $B$2:$B$21="Organic")),
               B69="Paid Search", K64 + _xlfn.STDEV.S(_xlfn._xlws.FILTER($K$2:$K$21, $B$2:$B$21="Paid Search")),
               B69="Direct", K64 + _xlfn.STDEV.S(_xlfn._xlws.FILTER($K$2:$K$21, $B$2:$B$21="Direct")),
               B69="Referral", K64 + _xlfn.STDEV.S(_xlfn._xlws.FILTER($K$2:$K$21, $B$2:$B$21="Referral")),
               B69="Social", K64 + _xlfn.STDEV.S(_xlfn._xlws.FILTER($K$2:$K$21, $B$2:$B$21="Social"))
    ),0)</f>
        <v>1600</v>
      </c>
      <c r="L69" s="7" t="str">
        <f>TEXT(Table1[[#This Row],[Date]],"DDDD")</f>
        <v>Sunday</v>
      </c>
      <c r="M69" s="20">
        <f>Table1[[#This Row],[Transactions]]/Table1[[#This Row],[Sessions]]</f>
        <v>1.8733299689307911E-2</v>
      </c>
      <c r="N69" s="21">
        <f>Table1[[#This Row],[Transactions]]/Table1[[#This Row],[Returning Users]]</f>
        <v>3.8637430609197568E-2</v>
      </c>
      <c r="O69" s="23">
        <f>Table1[[#This Row],[Avg. Order Value]]*Table1[[#This Row],[Purchase Frequency]]</f>
        <v>3.8637430609197567</v>
      </c>
      <c r="P69" s="101" t="str">
        <f>TEXT(Table1[[#This Row],[Date]],"DDDD")</f>
        <v>Sunday</v>
      </c>
      <c r="Q69" s="2"/>
      <c r="R69" s="2"/>
      <c r="S69" s="2"/>
    </row>
    <row r="70" spans="1:19" x14ac:dyDescent="0.35">
      <c r="A70" s="6">
        <f t="shared" si="0"/>
        <v>45305</v>
      </c>
      <c r="B70" s="4" t="s">
        <v>14</v>
      </c>
      <c r="C70" s="7" cm="1">
        <f t="array" ref="C70">_xlfn.IFS(B70="Organic", IF(MOD(C65,1000)=0, C65+200, C65+100), B70="Paid Search", C65+100, B70="Direct", C65+100,B70="Referral", C65+100,B70="Social", C65+100)</f>
        <v>2300</v>
      </c>
      <c r="D70" s="8" cm="1">
        <f t="array" ref="D70">_xlfn.IFS(   B70="Organic", D65 + _xlfn.STDEV.S(_xlfn._xlws.FILTER($D$2:$D$21, $B$2:$B$21="Organic")),
        B70="Paid Search", D65 + _xlfn.STDEV.S(_xlfn._xlws.FILTER($D$2:$D$21, $B$2:$B$21="Paid Search")),
        B70="Direct", D65 + _xlfn.STDEV.S(_xlfn._xlws.FILTER($D$2:$D$21, $B$2:$B$21="Direct")),
        B70="Referral", D65 + _xlfn.STDEV.S(_xlfn._xlws.FILTER($D$2:$D$21, $B$2:$B$21="Referral")),
        B70="Social", D65 + _xlfn.STDEV.S(_xlfn._xlws.FILTER($D$2:$D$21, $B$2:$B$21="Social"))
    )</f>
        <v>41.078251276599318</v>
      </c>
      <c r="E70" s="9">
        <f t="shared" si="1"/>
        <v>4107.8251276599321</v>
      </c>
      <c r="F70" s="10" cm="1">
        <f t="array" ref="F70">_xlfn.IFS(   B70="Organic", F65 + _xlfn.STDEV.S(_xlfn._xlws.FILTER($F$2:$F$21, $B$2:$B$21="Organic")),
        B70="Paid Search", F65 + _xlfn.STDEV.S(_xlfn._xlws.FILTER($F$2:$F$21, $B$2:$B$21="Paid Search")),
        B70="Direct", F65 + _xlfn.STDEV.S(_xlfn._xlws.FILTER($F$2:$F$21, $B$2:$B$21="Direct")),
        B70="Referral", F65 + _xlfn.STDEV.S(_xlfn._xlws.FILTER($F$2:$F$21, $B$2:$B$21="Referral")),
        B70="Social", F65 + _xlfn.STDEV.S(_xlfn._xlws.FILTER($F$2:$F$21, $B$2:$B$21="Social"))
    )</f>
        <v>0.60078251276599337</v>
      </c>
      <c r="G70" s="7" cm="1">
        <f t="array" ref="G70">_xlfn.IFS(B70="Organic", G65+5, B70="Paid Search", IF(MOD(G65,100)=0, G65+10, G65+5), B70="Direct", G65+5,B70="Referral", G65+5,B70="Social", G65+5)</f>
        <v>235</v>
      </c>
      <c r="H70" s="7" cm="1">
        <f t="array" ref="H70">_xlfn.IFS(B70="Organic", H65+500, B70="Paid Search", H65+200, B70="Direct", IF(MOD(H65,1000)=0, H65+200, H65+100),B70="Referral", H65+100,B70="Social", H65+100)</f>
        <v>4300</v>
      </c>
      <c r="I70" s="7" cm="1">
        <f t="array" ref="I70">_xlfn.IFS(B70="Organic", I65+100, B70="Paid Search", I65+100, B70="Direct",I65+100,B70="Referral", I65+50,B70="Social", I65+50)</f>
        <v>1150</v>
      </c>
      <c r="J70" s="5">
        <v>100</v>
      </c>
      <c r="K70" s="7" cm="1">
        <f t="array" ref="K70">ROUND( _xlfn.IFS(   B70="Organic", K65 + _xlfn.STDEV.S(_xlfn._xlws.FILTER($K$2:$K$21, $B$2:$B$21="Organic")),
               B70="Paid Search", K65 + _xlfn.STDEV.S(_xlfn._xlws.FILTER($K$2:$K$21, $B$2:$B$21="Paid Search")),
               B70="Direct", K65 + _xlfn.STDEV.S(_xlfn._xlws.FILTER($K$2:$K$21, $B$2:$B$21="Direct")),
               B70="Referral", K65 + _xlfn.STDEV.S(_xlfn._xlws.FILTER($K$2:$K$21, $B$2:$B$21="Referral")),
               B70="Social", K65 + _xlfn.STDEV.S(_xlfn._xlws.FILTER($K$2:$K$21, $B$2:$B$21="Social"))
    ),0)</f>
        <v>830</v>
      </c>
      <c r="L70" s="7" t="str">
        <f>TEXT(Table1[[#This Row],[Date]],"DDDD")</f>
        <v>Sunday</v>
      </c>
      <c r="M70" s="20">
        <f>Table1[[#This Row],[Transactions]]/Table1[[#This Row],[Sessions]]</f>
        <v>1.7860109250695356E-2</v>
      </c>
      <c r="N70" s="21">
        <f>Table1[[#This Row],[Transactions]]/Table1[[#This Row],[Returning Users]]</f>
        <v>4.9491869007950988E-2</v>
      </c>
      <c r="O70" s="23">
        <f>Table1[[#This Row],[Avg. Order Value]]*Table1[[#This Row],[Purchase Frequency]]</f>
        <v>4.949186900795099</v>
      </c>
      <c r="P70" s="101" t="str">
        <f>TEXT(Table1[[#This Row],[Date]],"DDDD")</f>
        <v>Sunday</v>
      </c>
      <c r="Q70" s="2"/>
      <c r="R70" s="2"/>
      <c r="S70" s="2"/>
    </row>
    <row r="71" spans="1:19" x14ac:dyDescent="0.35">
      <c r="A71" s="6">
        <f t="shared" si="0"/>
        <v>45305</v>
      </c>
      <c r="B71" s="4" t="s">
        <v>15</v>
      </c>
      <c r="C71" s="7" cm="1">
        <f t="array" ref="C71">_xlfn.IFS(B71="Organic", IF(MOD(C66,1000)=0, C66+200, C66+100), B71="Paid Search", C66+100, B71="Direct", C66+100,B71="Referral", C66+100,B71="Social", C66+100)</f>
        <v>2800</v>
      </c>
      <c r="D71" s="8" cm="1">
        <f t="array" ref="D71">_xlfn.IFS(   B71="Organic", D66 + _xlfn.STDEV.S(_xlfn._xlws.FILTER($D$2:$D$21, $B$2:$B$21="Organic")),
        B71="Paid Search", D66 + _xlfn.STDEV.S(_xlfn._xlws.FILTER($D$2:$D$21, $B$2:$B$21="Paid Search")),
        B71="Direct", D66 + _xlfn.STDEV.S(_xlfn._xlws.FILTER($D$2:$D$21, $B$2:$B$21="Direct")),
        B71="Referral", D66 + _xlfn.STDEV.S(_xlfn._xlws.FILTER($D$2:$D$21, $B$2:$B$21="Referral")),
        B71="Social", D66 + _xlfn.STDEV.S(_xlfn._xlws.FILTER($D$2:$D$21, $B$2:$B$21="Social"))
    )</f>
        <v>46.07825127659931</v>
      </c>
      <c r="E71" s="9">
        <f t="shared" si="1"/>
        <v>4607.8251276599312</v>
      </c>
      <c r="F71" s="10" cm="1">
        <f t="array" ref="F71">_xlfn.IFS(   B71="Organic", F66 + _xlfn.STDEV.S(_xlfn._xlws.FILTER($F$2:$F$21, $B$2:$B$21="Organic")),
        B71="Paid Search", F66 + _xlfn.STDEV.S(_xlfn._xlws.FILTER($F$2:$F$21, $B$2:$B$21="Paid Search")),
        B71="Direct", F66 + _xlfn.STDEV.S(_xlfn._xlws.FILTER($F$2:$F$21, $B$2:$B$21="Direct")),
        B71="Referral", F66 + _xlfn.STDEV.S(_xlfn._xlws.FILTER($F$2:$F$21, $B$2:$B$21="Referral")),
        B71="Social", F66 + _xlfn.STDEV.S(_xlfn._xlws.FILTER($F$2:$F$21, $B$2:$B$21="Social"))
    )</f>
        <v>0.72816659994661315</v>
      </c>
      <c r="G71" s="7" cm="1">
        <f t="array" ref="G71">_xlfn.IFS(B71="Organic", G66+5, B71="Paid Search", IF(MOD(G66,100)=0, G66+10, G66+5), B71="Direct", G66+5,B71="Referral", G66+5,B71="Social", G66+5)</f>
        <v>225</v>
      </c>
      <c r="H71" s="7" cm="1">
        <f t="array" ref="H71">_xlfn.IFS(B71="Organic", H66+500, B71="Paid Search", H66+200, B71="Direct", IF(MOD(H66,1000)=0, H66+200, H66+100),B71="Referral", H66+100,B71="Social", H66+100)</f>
        <v>5800</v>
      </c>
      <c r="I71" s="7" cm="1">
        <f t="array" ref="I71">_xlfn.IFS(B71="Organic", I66+100, B71="Paid Search", I66+100, B71="Direct",I66+100,B71="Referral", I66+50,B71="Social", I66+50)</f>
        <v>1350</v>
      </c>
      <c r="J71" s="5">
        <v>100</v>
      </c>
      <c r="K71" s="7" cm="1">
        <f t="array" ref="K71">ROUND( _xlfn.IFS(   B71="Organic", K66 + _xlfn.STDEV.S(_xlfn._xlws.FILTER($K$2:$K$21, $B$2:$B$21="Organic")),
               B71="Paid Search", K66 + _xlfn.STDEV.S(_xlfn._xlws.FILTER($K$2:$K$21, $B$2:$B$21="Paid Search")),
               B71="Direct", K66 + _xlfn.STDEV.S(_xlfn._xlws.FILTER($K$2:$K$21, $B$2:$B$21="Direct")),
               B71="Referral", K66 + _xlfn.STDEV.S(_xlfn._xlws.FILTER($K$2:$K$21, $B$2:$B$21="Referral")),
               B71="Social", K66 + _xlfn.STDEV.S(_xlfn._xlws.FILTER($K$2:$K$21, $B$2:$B$21="Social"))
    ),0)</f>
        <v>1400</v>
      </c>
      <c r="L71" s="7" t="str">
        <f>TEXT(Table1[[#This Row],[Date]],"DDDD")</f>
        <v>Sunday</v>
      </c>
      <c r="M71" s="20">
        <f>Table1[[#This Row],[Transactions]]/Table1[[#This Row],[Sessions]]</f>
        <v>1.6456518313071183E-2</v>
      </c>
      <c r="N71" s="21">
        <f>Table1[[#This Row],[Transactions]]/Table1[[#This Row],[Returning Users]]</f>
        <v>3.2913036626142367E-2</v>
      </c>
      <c r="O71" s="23">
        <f>Table1[[#This Row],[Avg. Order Value]]*Table1[[#This Row],[Purchase Frequency]]</f>
        <v>3.2913036626142365</v>
      </c>
      <c r="P71" s="101" t="str">
        <f>TEXT(Table1[[#This Row],[Date]],"DDDD")</f>
        <v>Sunday</v>
      </c>
      <c r="Q71" s="2"/>
      <c r="R71" s="2"/>
      <c r="S71" s="2"/>
    </row>
    <row r="72" spans="1:19" x14ac:dyDescent="0.35">
      <c r="A72" s="6">
        <f t="shared" si="0"/>
        <v>45306</v>
      </c>
      <c r="B72" s="4" t="s">
        <v>11</v>
      </c>
      <c r="C72" s="7" cm="1">
        <f t="array" ref="C72">_xlfn.IFS(B72="Organic", IF(MOD(C67,1000)=0, C67+200, C67+100), B72="Paid Search", C67+100, B72="Direct", C67+100,B72="Referral", C67+100,B72="Social", C67+100)</f>
        <v>6600</v>
      </c>
      <c r="D72" s="8" cm="1">
        <f t="array" ref="D72">_xlfn.IFS(   B72="Organic", D67 + _xlfn.STDEV.S(_xlfn._xlws.FILTER($D$2:$D$21, $B$2:$B$21="Organic")),
        B72="Paid Search", D67 + _xlfn.STDEV.S(_xlfn._xlws.FILTER($D$2:$D$21, $B$2:$B$21="Paid Search")),
        B72="Direct", D67 + _xlfn.STDEV.S(_xlfn._xlws.FILTER($D$2:$D$21, $B$2:$B$21="Direct")),
        B72="Referral", D67 + _xlfn.STDEV.S(_xlfn._xlws.FILTER($D$2:$D$21, $B$2:$B$21="Referral")),
        B72="Social", D67 + _xlfn.STDEV.S(_xlfn._xlws.FILTER($D$2:$D$21, $B$2:$B$21="Social"))
    )</f>
        <v>77.898325994127504</v>
      </c>
      <c r="E72" s="9">
        <f t="shared" si="1"/>
        <v>7789.8325994127499</v>
      </c>
      <c r="F72" s="10" cm="1">
        <f t="array" ref="F72">_xlfn.IFS(   B72="Organic", F67 + _xlfn.STDEV.S(_xlfn._xlws.FILTER($F$2:$F$21, $B$2:$B$21="Organic")),
        B72="Paid Search", F67 + _xlfn.STDEV.S(_xlfn._xlws.FILTER($F$2:$F$21, $B$2:$B$21="Paid Search")),
        B72="Direct", F67 + _xlfn.STDEV.S(_xlfn._xlws.FILTER($F$2:$F$21, $B$2:$B$21="Direct")),
        B72="Referral", F67 + _xlfn.STDEV.S(_xlfn._xlws.FILTER($F$2:$F$21, $B$2:$B$21="Referral")),
        B72="Social", F67 + _xlfn.STDEV.S(_xlfn._xlws.FILTER($F$2:$F$21, $B$2:$B$21="Social"))
    )</f>
        <v>0.53200938936093856</v>
      </c>
      <c r="G72" s="7" cm="1">
        <f t="array" ref="G72">_xlfn.IFS(B72="Organic", G67+5, B72="Paid Search", IF(MOD(G67,100)=0, G67+10, G67+5), B72="Direct", G67+5,B72="Referral", G67+5,B72="Social", G67+5)</f>
        <v>250</v>
      </c>
      <c r="H72" s="7" cm="1">
        <f t="array" ref="H72">_xlfn.IFS(B72="Organic", H67+500, B72="Paid Search", H67+200, B72="Direct", IF(MOD(H67,1000)=0, H67+200, H67+100),B72="Referral", H67+100,B72="Social", H67+100)</f>
        <v>22000</v>
      </c>
      <c r="I72" s="7" cm="1">
        <f t="array" ref="I72">_xlfn.IFS(B72="Organic", I67+100, B72="Paid Search", I67+100, B72="Direct",I67+100,B72="Referral", I67+50,B72="Social", I67+50)</f>
        <v>4400</v>
      </c>
      <c r="J72" s="5">
        <v>100</v>
      </c>
      <c r="K72" s="7" cm="1">
        <f t="array" ref="K72">ROUND( _xlfn.IFS(   B72="Organic", K67 + _xlfn.STDEV.S(_xlfn._xlws.FILTER($K$2:$K$21, $B$2:$B$21="Organic")),
               B72="Paid Search", K67 + _xlfn.STDEV.S(_xlfn._xlws.FILTER($K$2:$K$21, $B$2:$B$21="Paid Search")),
               B72="Direct", K67 + _xlfn.STDEV.S(_xlfn._xlws.FILTER($K$2:$K$21, $B$2:$B$21="Direct")),
               B72="Referral", K67 + _xlfn.STDEV.S(_xlfn._xlws.FILTER($K$2:$K$21, $B$2:$B$21="Referral")),
               B72="Social", K67 + _xlfn.STDEV.S(_xlfn._xlws.FILTER($K$2:$K$21, $B$2:$B$21="Social"))
    ),0)</f>
        <v>3719</v>
      </c>
      <c r="L72" s="7" t="str">
        <f>TEXT(Table1[[#This Row],[Date]],"DDDD")</f>
        <v>Monday</v>
      </c>
      <c r="M72" s="20">
        <f>Table1[[#This Row],[Transactions]]/Table1[[#This Row],[Sessions]]</f>
        <v>1.1802776665776895E-2</v>
      </c>
      <c r="N72" s="21">
        <f>Table1[[#This Row],[Transactions]]/Table1[[#This Row],[Returning Users]]</f>
        <v>2.0946040869622883E-2</v>
      </c>
      <c r="O72" s="23">
        <f>Table1[[#This Row],[Avg. Order Value]]*Table1[[#This Row],[Purchase Frequency]]</f>
        <v>2.0946040869622884</v>
      </c>
      <c r="P72" s="101" t="str">
        <f>TEXT(Table1[[#This Row],[Date]],"DDDD")</f>
        <v>Monday</v>
      </c>
      <c r="Q72" s="2"/>
      <c r="R72" s="2"/>
      <c r="S72" s="2"/>
    </row>
    <row r="73" spans="1:19" x14ac:dyDescent="0.35">
      <c r="A73" s="6">
        <f t="shared" si="0"/>
        <v>45306</v>
      </c>
      <c r="B73" s="4" t="s">
        <v>12</v>
      </c>
      <c r="C73" s="7" cm="1">
        <f t="array" ref="C73">_xlfn.IFS(B73="Organic", IF(MOD(C68,1000)=0, C68+200, C68+100), B73="Paid Search", C68+100, B73="Direct", C68+100,B73="Referral", C68+100,B73="Social", C68+100)</f>
        <v>4400</v>
      </c>
      <c r="D73" s="8" cm="1">
        <f t="array" ref="D73">_xlfn.IFS(   B73="Organic", D68 + _xlfn.STDEV.S(_xlfn._xlws.FILTER($D$2:$D$21, $B$2:$B$21="Organic")),
        B73="Paid Search", D68 + _xlfn.STDEV.S(_xlfn._xlws.FILTER($D$2:$D$21, $B$2:$B$21="Paid Search")),
        B73="Direct", D68 + _xlfn.STDEV.S(_xlfn._xlws.FILTER($D$2:$D$21, $B$2:$B$21="Direct")),
        B73="Referral", D68 + _xlfn.STDEV.S(_xlfn._xlws.FILTER($D$2:$D$21, $B$2:$B$21="Referral")),
        B73="Social", D68 + _xlfn.STDEV.S(_xlfn._xlws.FILTER($D$2:$D$21, $B$2:$B$21="Social"))
    )</f>
        <v>73.762715894162142</v>
      </c>
      <c r="E73" s="9">
        <f t="shared" si="1"/>
        <v>7376.2715894162138</v>
      </c>
      <c r="F73" s="10" cm="1">
        <f t="array" ref="F73">_xlfn.IFS(   B73="Organic", F68 + _xlfn.STDEV.S(_xlfn._xlws.FILTER($F$2:$F$21, $B$2:$B$21="Organic")),
        B73="Paid Search", F68 + _xlfn.STDEV.S(_xlfn._xlws.FILTER($F$2:$F$21, $B$2:$B$21="Paid Search")),
        B73="Direct", F68 + _xlfn.STDEV.S(_xlfn._xlws.FILTER($F$2:$F$21, $B$2:$B$21="Direct")),
        B73="Referral", F68 + _xlfn.STDEV.S(_xlfn._xlws.FILTER($F$2:$F$21, $B$2:$B$21="Referral")),
        B73="Social", F68 + _xlfn.STDEV.S(_xlfn._xlws.FILTER($F$2:$F$21, $B$2:$B$21="Social"))
    )</f>
        <v>0.46200938936093855</v>
      </c>
      <c r="G73" s="7" cm="1">
        <f t="array" ref="G73">_xlfn.IFS(B73="Organic", G68+5, B73="Paid Search", IF(MOD(G68,100)=0, G68+10, G68+5), B73="Direct", G68+5,B73="Referral", G68+5,B73="Social", G68+5)</f>
        <v>275</v>
      </c>
      <c r="H73" s="7" cm="1">
        <f t="array" ref="H73">_xlfn.IFS(B73="Organic", H68+500, B73="Paid Search", H68+200, B73="Direct", IF(MOD(H68,1000)=0, H68+200, H68+100),B73="Referral", H68+100,B73="Social", H68+100)</f>
        <v>11800</v>
      </c>
      <c r="I73" s="7" cm="1">
        <f t="array" ref="I73">_xlfn.IFS(B73="Organic", I68+100, B73="Paid Search", I68+100, B73="Direct",I68+100,B73="Referral", I68+50,B73="Social", I68+50)</f>
        <v>3400</v>
      </c>
      <c r="J73" s="5">
        <v>100</v>
      </c>
      <c r="K73" s="7" cm="1">
        <f t="array" ref="K73">ROUND( _xlfn.IFS(   B73="Organic", K68 + _xlfn.STDEV.S(_xlfn._xlws.FILTER($K$2:$K$21, $B$2:$B$21="Organic")),
               B73="Paid Search", K68 + _xlfn.STDEV.S(_xlfn._xlws.FILTER($K$2:$K$21, $B$2:$B$21="Paid Search")),
               B73="Direct", K68 + _xlfn.STDEV.S(_xlfn._xlws.FILTER($K$2:$K$21, $B$2:$B$21="Direct")),
               B73="Referral", K68 + _xlfn.STDEV.S(_xlfn._xlws.FILTER($K$2:$K$21, $B$2:$B$21="Referral")),
               B73="Social", K68 + _xlfn.STDEV.S(_xlfn._xlws.FILTER($K$2:$K$21, $B$2:$B$21="Social"))
    ),0)</f>
        <v>2635</v>
      </c>
      <c r="L73" s="7" t="str">
        <f>TEXT(Table1[[#This Row],[Date]],"DDDD")</f>
        <v>Monday</v>
      </c>
      <c r="M73" s="20">
        <f>Table1[[#This Row],[Transactions]]/Table1[[#This Row],[Sessions]]</f>
        <v>1.6764253612309578E-2</v>
      </c>
      <c r="N73" s="21">
        <f>Table1[[#This Row],[Transactions]]/Table1[[#This Row],[Returning Users]]</f>
        <v>2.7993440567044454E-2</v>
      </c>
      <c r="O73" s="23">
        <f>Table1[[#This Row],[Avg. Order Value]]*Table1[[#This Row],[Purchase Frequency]]</f>
        <v>2.7993440567044456</v>
      </c>
      <c r="P73" s="101" t="str">
        <f>TEXT(Table1[[#This Row],[Date]],"DDDD")</f>
        <v>Monday</v>
      </c>
      <c r="Q73" s="2"/>
      <c r="R73" s="2"/>
      <c r="S73" s="2"/>
    </row>
    <row r="74" spans="1:19" x14ac:dyDescent="0.35">
      <c r="A74" s="6">
        <f t="shared" si="0"/>
        <v>45306</v>
      </c>
      <c r="B74" s="4" t="s">
        <v>13</v>
      </c>
      <c r="C74" s="7" cm="1">
        <f t="array" ref="C74">_xlfn.IFS(B74="Organic", IF(MOD(C69,1000)=0, C69+200, C69+100), B74="Paid Search", C69+100, B74="Direct", C69+100,B74="Referral", C69+100,B74="Social", C69+100)</f>
        <v>3400</v>
      </c>
      <c r="D74" s="8" cm="1">
        <f t="array" ref="D74">_xlfn.IFS(   B74="Organic", D69 + _xlfn.STDEV.S(_xlfn._xlws.FILTER($D$2:$D$21, $B$2:$B$21="Organic")),
        B74="Paid Search", D69 + _xlfn.STDEV.S(_xlfn._xlws.FILTER($D$2:$D$21, $B$2:$B$21="Paid Search")),
        B74="Direct", D69 + _xlfn.STDEV.S(_xlfn._xlws.FILTER($D$2:$D$21, $B$2:$B$21="Direct")),
        B74="Referral", D69 + _xlfn.STDEV.S(_xlfn._xlws.FILTER($D$2:$D$21, $B$2:$B$21="Referral")),
        B74="Social", D69 + _xlfn.STDEV.S(_xlfn._xlws.FILTER($D$2:$D$21, $B$2:$B$21="Social"))
    )</f>
        <v>64.401877872187725</v>
      </c>
      <c r="E74" s="9">
        <f t="shared" si="1"/>
        <v>6440.1877872187724</v>
      </c>
      <c r="F74" s="10" cm="1">
        <f t="array" ref="F74">_xlfn.IFS(   B74="Organic", F69 + _xlfn.STDEV.S(_xlfn._xlws.FILTER($F$2:$F$21, $B$2:$B$21="Organic")),
        B74="Paid Search", F69 + _xlfn.STDEV.S(_xlfn._xlws.FILTER($F$2:$F$21, $B$2:$B$21="Paid Search")),
        B74="Direct", F69 + _xlfn.STDEV.S(_xlfn._xlws.FILTER($F$2:$F$21, $B$2:$B$21="Direct")),
        B74="Referral", F69 + _xlfn.STDEV.S(_xlfn._xlws.FILTER($F$2:$F$21, $B$2:$B$21="Referral")),
        B74="Social", F69 + _xlfn.STDEV.S(_xlfn._xlws.FILTER($F$2:$F$21, $B$2:$B$21="Social"))
    )</f>
        <v>0.63200938936093853</v>
      </c>
      <c r="G74" s="7" cm="1">
        <f t="array" ref="G74">_xlfn.IFS(B74="Organic", G69+5, B74="Paid Search", IF(MOD(G69,100)=0, G69+10, G69+5), B74="Direct", G69+5,B74="Referral", G69+5,B74="Social", G69+5)</f>
        <v>220</v>
      </c>
      <c r="H74" s="7" cm="1">
        <f t="array" ref="H74">_xlfn.IFS(B74="Organic", H69+500, B74="Paid Search", H69+200, B74="Direct", IF(MOD(H69,1000)=0, H69+200, H69+100),B74="Referral", H69+100,B74="Social", H69+100)</f>
        <v>7600</v>
      </c>
      <c r="I74" s="7" cm="1">
        <f t="array" ref="I74">_xlfn.IFS(B74="Organic", I69+100, B74="Paid Search", I69+100, B74="Direct",I69+100,B74="Referral", I69+50,B74="Social", I69+50)</f>
        <v>2400</v>
      </c>
      <c r="J74" s="5">
        <v>100</v>
      </c>
      <c r="K74" s="7" cm="1">
        <f t="array" ref="K74">ROUND( _xlfn.IFS(   B74="Organic", K69 + _xlfn.STDEV.S(_xlfn._xlws.FILTER($K$2:$K$21, $B$2:$B$21="Organic")),
               B74="Paid Search", K69 + _xlfn.STDEV.S(_xlfn._xlws.FILTER($K$2:$K$21, $B$2:$B$21="Paid Search")),
               B74="Direct", K69 + _xlfn.STDEV.S(_xlfn._xlws.FILTER($K$2:$K$21, $B$2:$B$21="Direct")),
               B74="Referral", K69 + _xlfn.STDEV.S(_xlfn._xlws.FILTER($K$2:$K$21, $B$2:$B$21="Referral")),
               B74="Social", K69 + _xlfn.STDEV.S(_xlfn._xlws.FILTER($K$2:$K$21, $B$2:$B$21="Social"))
    ),0)</f>
        <v>1665</v>
      </c>
      <c r="L74" s="7" t="str">
        <f>TEXT(Table1[[#This Row],[Date]],"DDDD")</f>
        <v>Monday</v>
      </c>
      <c r="M74" s="20">
        <f>Table1[[#This Row],[Transactions]]/Table1[[#This Row],[Sessions]]</f>
        <v>1.8941728785937566E-2</v>
      </c>
      <c r="N74" s="21">
        <f>Table1[[#This Row],[Transactions]]/Table1[[#This Row],[Returning Users]]</f>
        <v>3.867980652984248E-2</v>
      </c>
      <c r="O74" s="23">
        <f>Table1[[#This Row],[Avg. Order Value]]*Table1[[#This Row],[Purchase Frequency]]</f>
        <v>3.8679806529842478</v>
      </c>
      <c r="P74" s="101" t="str">
        <f>TEXT(Table1[[#This Row],[Date]],"DDDD")</f>
        <v>Monday</v>
      </c>
      <c r="Q74" s="2"/>
      <c r="R74" s="2"/>
      <c r="S74" s="2"/>
    </row>
    <row r="75" spans="1:19" x14ac:dyDescent="0.35">
      <c r="A75" s="6">
        <f t="shared" si="0"/>
        <v>45306</v>
      </c>
      <c r="B75" s="4" t="s">
        <v>14</v>
      </c>
      <c r="C75" s="7" cm="1">
        <f t="array" ref="C75">_xlfn.IFS(B75="Organic", IF(MOD(C70,1000)=0, C70+200, C70+100), B75="Paid Search", C70+100, B75="Direct", C70+100,B75="Referral", C70+100,B75="Social", C70+100)</f>
        <v>2400</v>
      </c>
      <c r="D75" s="8" cm="1">
        <f t="array" ref="D75">_xlfn.IFS(   B75="Organic", D70 + _xlfn.STDEV.S(_xlfn._xlws.FILTER($D$2:$D$21, $B$2:$B$21="Organic")),
        B75="Paid Search", D70 + _xlfn.STDEV.S(_xlfn._xlws.FILTER($D$2:$D$21, $B$2:$B$21="Paid Search")),
        B75="Direct", D70 + _xlfn.STDEV.S(_xlfn._xlws.FILTER($D$2:$D$21, $B$2:$B$21="Direct")),
        B75="Referral", D70 + _xlfn.STDEV.S(_xlfn._xlws.FILTER($D$2:$D$21, $B$2:$B$21="Referral")),
        B75="Social", D70 + _xlfn.STDEV.S(_xlfn._xlws.FILTER($D$2:$D$21, $B$2:$B$21="Social"))
    )</f>
        <v>42.786076404259248</v>
      </c>
      <c r="E75" s="9">
        <f t="shared" si="1"/>
        <v>4278.6076404259247</v>
      </c>
      <c r="F75" s="10" cm="1">
        <f t="array" ref="F75">_xlfn.IFS(   B75="Organic", F70 + _xlfn.STDEV.S(_xlfn._xlws.FILTER($F$2:$F$21, $B$2:$B$21="Organic")),
        B75="Paid Search", F70 + _xlfn.STDEV.S(_xlfn._xlws.FILTER($F$2:$F$21, $B$2:$B$21="Paid Search")),
        B75="Direct", F70 + _xlfn.STDEV.S(_xlfn._xlws.FILTER($F$2:$F$21, $B$2:$B$21="Direct")),
        B75="Referral", F70 + _xlfn.STDEV.S(_xlfn._xlws.FILTER($F$2:$F$21, $B$2:$B$21="Referral")),
        B75="Social", F70 + _xlfn.STDEV.S(_xlfn._xlws.FILTER($F$2:$F$21, $B$2:$B$21="Social"))
    )</f>
        <v>0.61786076404259271</v>
      </c>
      <c r="G75" s="7" cm="1">
        <f t="array" ref="G75">_xlfn.IFS(B75="Organic", G70+5, B75="Paid Search", IF(MOD(G70,100)=0, G70+10, G70+5), B75="Direct", G70+5,B75="Referral", G70+5,B75="Social", G70+5)</f>
        <v>240</v>
      </c>
      <c r="H75" s="7" cm="1">
        <f t="array" ref="H75">_xlfn.IFS(B75="Organic", H70+500, B75="Paid Search", H70+200, B75="Direct", IF(MOD(H70,1000)=0, H70+200, H70+100),B75="Referral", H70+100,B75="Social", H70+100)</f>
        <v>4400</v>
      </c>
      <c r="I75" s="7" cm="1">
        <f t="array" ref="I75">_xlfn.IFS(B75="Organic", I70+100, B75="Paid Search", I70+100, B75="Direct",I70+100,B75="Referral", I70+50,B75="Social", I70+50)</f>
        <v>1200</v>
      </c>
      <c r="J75" s="5">
        <v>100</v>
      </c>
      <c r="K75" s="7" cm="1">
        <f t="array" ref="K75">ROUND( _xlfn.IFS(   B75="Organic", K70 + _xlfn.STDEV.S(_xlfn._xlws.FILTER($K$2:$K$21, $B$2:$B$21="Organic")),
               B75="Paid Search", K70 + _xlfn.STDEV.S(_xlfn._xlws.FILTER($K$2:$K$21, $B$2:$B$21="Paid Search")),
               B75="Direct", K70 + _xlfn.STDEV.S(_xlfn._xlws.FILTER($K$2:$K$21, $B$2:$B$21="Direct")),
               B75="Referral", K70 + _xlfn.STDEV.S(_xlfn._xlws.FILTER($K$2:$K$21, $B$2:$B$21="Referral")),
               B75="Social", K70 + _xlfn.STDEV.S(_xlfn._xlws.FILTER($K$2:$K$21, $B$2:$B$21="Social"))
    ),0)</f>
        <v>873</v>
      </c>
      <c r="L75" s="7" t="str">
        <f>TEXT(Table1[[#This Row],[Date]],"DDDD")</f>
        <v>Monday</v>
      </c>
      <c r="M75" s="20">
        <f>Table1[[#This Row],[Transactions]]/Table1[[#This Row],[Sessions]]</f>
        <v>1.7827531835108022E-2</v>
      </c>
      <c r="N75" s="21">
        <f>Table1[[#This Row],[Transactions]]/Table1[[#This Row],[Returning Users]]</f>
        <v>4.9010396797547824E-2</v>
      </c>
      <c r="O75" s="23">
        <f>Table1[[#This Row],[Avg. Order Value]]*Table1[[#This Row],[Purchase Frequency]]</f>
        <v>4.9010396797547822</v>
      </c>
      <c r="P75" s="101" t="str">
        <f>TEXT(Table1[[#This Row],[Date]],"DDDD")</f>
        <v>Monday</v>
      </c>
      <c r="Q75" s="2"/>
      <c r="R75" s="2"/>
      <c r="S75" s="2"/>
    </row>
    <row r="76" spans="1:19" x14ac:dyDescent="0.35">
      <c r="A76" s="6">
        <f t="shared" si="0"/>
        <v>45306</v>
      </c>
      <c r="B76" s="4" t="s">
        <v>15</v>
      </c>
      <c r="C76" s="7" cm="1">
        <f t="array" ref="C76">_xlfn.IFS(B76="Organic", IF(MOD(C71,1000)=0, C71+200, C71+100), B76="Paid Search", C71+100, B76="Direct", C71+100,B76="Referral", C71+100,B76="Social", C71+100)</f>
        <v>2900</v>
      </c>
      <c r="D76" s="8" cm="1">
        <f t="array" ref="D76">_xlfn.IFS(   B76="Organic", D71 + _xlfn.STDEV.S(_xlfn._xlws.FILTER($D$2:$D$21, $B$2:$B$21="Organic")),
        B76="Paid Search", D71 + _xlfn.STDEV.S(_xlfn._xlws.FILTER($D$2:$D$21, $B$2:$B$21="Paid Search")),
        B76="Direct", D71 + _xlfn.STDEV.S(_xlfn._xlws.FILTER($D$2:$D$21, $B$2:$B$21="Direct")),
        B76="Referral", D71 + _xlfn.STDEV.S(_xlfn._xlws.FILTER($D$2:$D$21, $B$2:$B$21="Referral")),
        B76="Social", D71 + _xlfn.STDEV.S(_xlfn._xlws.FILTER($D$2:$D$21, $B$2:$B$21="Social"))
    )</f>
        <v>47.786076404259241</v>
      </c>
      <c r="E76" s="9">
        <f t="shared" si="1"/>
        <v>4778.6076404259238</v>
      </c>
      <c r="F76" s="10" cm="1">
        <f t="array" ref="F76">_xlfn.IFS(   B76="Organic", F71 + _xlfn.STDEV.S(_xlfn._xlws.FILTER($F$2:$F$21, $B$2:$B$21="Organic")),
        B76="Paid Search", F71 + _xlfn.STDEV.S(_xlfn._xlws.FILTER($F$2:$F$21, $B$2:$B$21="Paid Search")),
        B76="Direct", F71 + _xlfn.STDEV.S(_xlfn._xlws.FILTER($F$2:$F$21, $B$2:$B$21="Direct")),
        B76="Referral", F71 + _xlfn.STDEV.S(_xlfn._xlws.FILTER($F$2:$F$21, $B$2:$B$21="Referral")),
        B76="Social", F71 + _xlfn.STDEV.S(_xlfn._xlws.FILTER($F$2:$F$21, $B$2:$B$21="Social"))
    )</f>
        <v>0.74898325994127446</v>
      </c>
      <c r="G76" s="7" cm="1">
        <f t="array" ref="G76">_xlfn.IFS(B76="Organic", G71+5, B76="Paid Search", IF(MOD(G71,100)=0, G71+10, G71+5), B76="Direct", G71+5,B76="Referral", G71+5,B76="Social", G71+5)</f>
        <v>230</v>
      </c>
      <c r="H76" s="7" cm="1">
        <f t="array" ref="H76">_xlfn.IFS(B76="Organic", H71+500, B76="Paid Search", H71+200, B76="Direct", IF(MOD(H71,1000)=0, H71+200, H71+100),B76="Referral", H71+100,B76="Social", H71+100)</f>
        <v>5900</v>
      </c>
      <c r="I76" s="7" cm="1">
        <f t="array" ref="I76">_xlfn.IFS(B76="Organic", I71+100, B76="Paid Search", I71+100, B76="Direct",I71+100,B76="Referral", I71+50,B76="Social", I71+50)</f>
        <v>1400</v>
      </c>
      <c r="J76" s="5">
        <v>100</v>
      </c>
      <c r="K76" s="7" cm="1">
        <f t="array" ref="K76">ROUND( _xlfn.IFS(   B76="Organic", K71 + _xlfn.STDEV.S(_xlfn._xlws.FILTER($K$2:$K$21, $B$2:$B$21="Organic")),
               B76="Paid Search", K71 + _xlfn.STDEV.S(_xlfn._xlws.FILTER($K$2:$K$21, $B$2:$B$21="Paid Search")),
               B76="Direct", K71 + _xlfn.STDEV.S(_xlfn._xlws.FILTER($K$2:$K$21, $B$2:$B$21="Direct")),
               B76="Referral", K71 + _xlfn.STDEV.S(_xlfn._xlws.FILTER($K$2:$K$21, $B$2:$B$21="Referral")),
               B76="Social", K71 + _xlfn.STDEV.S(_xlfn._xlws.FILTER($K$2:$K$21, $B$2:$B$21="Social"))
    ),0)</f>
        <v>1465</v>
      </c>
      <c r="L76" s="7" t="str">
        <f>TEXT(Table1[[#This Row],[Date]],"DDDD")</f>
        <v>Monday</v>
      </c>
      <c r="M76" s="20">
        <f>Table1[[#This Row],[Transactions]]/Table1[[#This Row],[Sessions]]</f>
        <v>1.6477957380779049E-2</v>
      </c>
      <c r="N76" s="21">
        <f>Table1[[#This Row],[Transactions]]/Table1[[#This Row],[Returning Users]]</f>
        <v>3.261848218720767E-2</v>
      </c>
      <c r="O76" s="23">
        <f>Table1[[#This Row],[Avg. Order Value]]*Table1[[#This Row],[Purchase Frequency]]</f>
        <v>3.2618482187207669</v>
      </c>
      <c r="P76" s="101" t="str">
        <f>TEXT(Table1[[#This Row],[Date]],"DDDD")</f>
        <v>Monday</v>
      </c>
      <c r="Q76" s="2"/>
      <c r="R76" s="2"/>
      <c r="S76" s="2"/>
    </row>
    <row r="77" spans="1:19" x14ac:dyDescent="0.35">
      <c r="A77" s="6">
        <f t="shared" si="0"/>
        <v>45307</v>
      </c>
      <c r="B77" s="4" t="s">
        <v>11</v>
      </c>
      <c r="C77" s="7" cm="1">
        <f t="array" ref="C77">_xlfn.IFS(B77="Organic", IF(MOD(C72,1000)=0, C72+200, C72+100), B77="Paid Search", C72+100, B77="Direct", C72+100,B77="Referral", C72+100,B77="Social", C72+100)</f>
        <v>6700</v>
      </c>
      <c r="D77" s="8" cm="1">
        <f t="array" ref="D77">_xlfn.IFS(   B77="Organic", D72 + _xlfn.STDEV.S(_xlfn._xlws.FILTER($D$2:$D$21, $B$2:$B$21="Organic")),
        B77="Paid Search", D72 + _xlfn.STDEV.S(_xlfn._xlws.FILTER($D$2:$D$21, $B$2:$B$21="Paid Search")),
        B77="Direct", D72 + _xlfn.STDEV.S(_xlfn._xlws.FILTER($D$2:$D$21, $B$2:$B$21="Direct")),
        B77="Referral", D72 + _xlfn.STDEV.S(_xlfn._xlws.FILTER($D$2:$D$21, $B$2:$B$21="Referral")),
        B77="Social", D72 + _xlfn.STDEV.S(_xlfn._xlws.FILTER($D$2:$D$21, $B$2:$B$21="Social"))
    )</f>
        <v>79.979991993593643</v>
      </c>
      <c r="E77" s="9">
        <f t="shared" si="1"/>
        <v>7997.999199359364</v>
      </c>
      <c r="F77" s="10" cm="1">
        <f t="array" ref="F77">_xlfn.IFS(   B77="Organic", F72 + _xlfn.STDEV.S(_xlfn._xlws.FILTER($F$2:$F$21, $B$2:$B$21="Organic")),
        B77="Paid Search", F72 + _xlfn.STDEV.S(_xlfn._xlws.FILTER($F$2:$F$21, $B$2:$B$21="Paid Search")),
        B77="Direct", F72 + _xlfn.STDEV.S(_xlfn._xlws.FILTER($F$2:$F$21, $B$2:$B$21="Direct")),
        B77="Referral", F72 + _xlfn.STDEV.S(_xlfn._xlws.FILTER($F$2:$F$21, $B$2:$B$21="Referral")),
        B77="Social", F72 + _xlfn.STDEV.S(_xlfn._xlws.FILTER($F$2:$F$21, $B$2:$B$21="Social"))
    )</f>
        <v>0.54491933384829661</v>
      </c>
      <c r="G77" s="7" cm="1">
        <f t="array" ref="G77">_xlfn.IFS(B77="Organic", G72+5, B77="Paid Search", IF(MOD(G72,100)=0, G72+10, G72+5), B77="Direct", G72+5,B77="Referral", G72+5,B77="Social", G72+5)</f>
        <v>255</v>
      </c>
      <c r="H77" s="7" cm="1">
        <f t="array" ref="H77">_xlfn.IFS(B77="Organic", H72+500, B77="Paid Search", H72+200, B77="Direct", IF(MOD(H72,1000)=0, H72+200, H72+100),B77="Referral", H72+100,B77="Social", H72+100)</f>
        <v>22500</v>
      </c>
      <c r="I77" s="7" cm="1">
        <f t="array" ref="I77">_xlfn.IFS(B77="Organic", I72+100, B77="Paid Search", I72+100, B77="Direct",I72+100,B77="Referral", I72+50,B77="Social", I72+50)</f>
        <v>4500</v>
      </c>
      <c r="J77" s="5">
        <v>100</v>
      </c>
      <c r="K77" s="7" cm="1">
        <f t="array" ref="K77">ROUND( _xlfn.IFS(   B77="Organic", K72 + _xlfn.STDEV.S(_xlfn._xlws.FILTER($K$2:$K$21, $B$2:$B$21="Organic")),
               B77="Paid Search", K72 + _xlfn.STDEV.S(_xlfn._xlws.FILTER($K$2:$K$21, $B$2:$B$21="Paid Search")),
               B77="Direct", K72 + _xlfn.STDEV.S(_xlfn._xlws.FILTER($K$2:$K$21, $B$2:$B$21="Direct")),
               B77="Referral", K72 + _xlfn.STDEV.S(_xlfn._xlws.FILTER($K$2:$K$21, $B$2:$B$21="Referral")),
               B77="Social", K72 + _xlfn.STDEV.S(_xlfn._xlws.FILTER($K$2:$K$21, $B$2:$B$21="Social"))
    ),0)</f>
        <v>3848</v>
      </c>
      <c r="L77" s="7" t="str">
        <f>TEXT(Table1[[#This Row],[Date]],"DDDD")</f>
        <v>Tuesday</v>
      </c>
      <c r="M77" s="20">
        <f>Table1[[#This Row],[Transactions]]/Table1[[#This Row],[Sessions]]</f>
        <v>1.1937312237849797E-2</v>
      </c>
      <c r="N77" s="21">
        <f>Table1[[#This Row],[Transactions]]/Table1[[#This Row],[Returning Users]]</f>
        <v>2.0784821204156353E-2</v>
      </c>
      <c r="O77" s="23">
        <f>Table1[[#This Row],[Avg. Order Value]]*Table1[[#This Row],[Purchase Frequency]]</f>
        <v>2.0784821204156354</v>
      </c>
      <c r="P77" s="101" t="str">
        <f>TEXT(Table1[[#This Row],[Date]],"DDDD")</f>
        <v>Tuesday</v>
      </c>
      <c r="Q77" s="2"/>
      <c r="R77" s="2"/>
      <c r="S77" s="2"/>
    </row>
    <row r="78" spans="1:19" x14ac:dyDescent="0.35">
      <c r="A78" s="6">
        <f t="shared" si="0"/>
        <v>45307</v>
      </c>
      <c r="B78" s="4" t="s">
        <v>12</v>
      </c>
      <c r="C78" s="7" cm="1">
        <f t="array" ref="C78">_xlfn.IFS(B78="Organic", IF(MOD(C73,1000)=0, C73+200, C73+100), B78="Paid Search", C73+100, B78="Direct", C73+100,B78="Referral", C73+100,B78="Social", C73+100)</f>
        <v>4500</v>
      </c>
      <c r="D78" s="8" cm="1">
        <f t="array" ref="D78">_xlfn.IFS(   B78="Organic", D73 + _xlfn.STDEV.S(_xlfn._xlws.FILTER($D$2:$D$21, $B$2:$B$21="Organic")),
        B78="Paid Search", D73 + _xlfn.STDEV.S(_xlfn._xlws.FILTER($D$2:$D$21, $B$2:$B$21="Paid Search")),
        B78="Direct", D73 + _xlfn.STDEV.S(_xlfn._xlws.FILTER($D$2:$D$21, $B$2:$B$21="Direct")),
        B78="Referral", D73 + _xlfn.STDEV.S(_xlfn._xlws.FILTER($D$2:$D$21, $B$2:$B$21="Referral")),
        B78="Social", D73 + _xlfn.STDEV.S(_xlfn._xlws.FILTER($D$2:$D$21, $B$2:$B$21="Social"))
    )</f>
        <v>75.922962793631427</v>
      </c>
      <c r="E78" s="9">
        <f t="shared" si="1"/>
        <v>7592.2962793631432</v>
      </c>
      <c r="F78" s="10" cm="1">
        <f t="array" ref="F78">_xlfn.IFS(   B78="Organic", F73 + _xlfn.STDEV.S(_xlfn._xlws.FILTER($F$2:$F$21, $B$2:$B$21="Organic")),
        B78="Paid Search", F73 + _xlfn.STDEV.S(_xlfn._xlws.FILTER($F$2:$F$21, $B$2:$B$21="Paid Search")),
        B78="Direct", F73 + _xlfn.STDEV.S(_xlfn._xlws.FILTER($F$2:$F$21, $B$2:$B$21="Direct")),
        B78="Referral", F73 + _xlfn.STDEV.S(_xlfn._xlws.FILTER($F$2:$F$21, $B$2:$B$21="Referral")),
        B78="Social", F73 + _xlfn.STDEV.S(_xlfn._xlws.FILTER($F$2:$F$21, $B$2:$B$21="Social"))
    )</f>
        <v>0.4749193338482966</v>
      </c>
      <c r="G78" s="7" cm="1">
        <f t="array" ref="G78">_xlfn.IFS(B78="Organic", G73+5, B78="Paid Search", IF(MOD(G73,100)=0, G73+10, G73+5), B78="Direct", G73+5,B78="Referral", G73+5,B78="Social", G73+5)</f>
        <v>280</v>
      </c>
      <c r="H78" s="7" cm="1">
        <f t="array" ref="H78">_xlfn.IFS(B78="Organic", H73+500, B78="Paid Search", H73+200, B78="Direct", IF(MOD(H73,1000)=0, H73+200, H73+100),B78="Referral", H73+100,B78="Social", H73+100)</f>
        <v>12000</v>
      </c>
      <c r="I78" s="7" cm="1">
        <f t="array" ref="I78">_xlfn.IFS(B78="Organic", I73+100, B78="Paid Search", I73+100, B78="Direct",I73+100,B78="Referral", I73+50,B78="Social", I73+50)</f>
        <v>3500</v>
      </c>
      <c r="J78" s="5">
        <v>100</v>
      </c>
      <c r="K78" s="7" cm="1">
        <f t="array" ref="K78">ROUND( _xlfn.IFS(   B78="Organic", K73 + _xlfn.STDEV.S(_xlfn._xlws.FILTER($K$2:$K$21, $B$2:$B$21="Organic")),
               B78="Paid Search", K73 + _xlfn.STDEV.S(_xlfn._xlws.FILTER($K$2:$K$21, $B$2:$B$21="Paid Search")),
               B78="Direct", K73 + _xlfn.STDEV.S(_xlfn._xlws.FILTER($K$2:$K$21, $B$2:$B$21="Direct")),
               B78="Referral", K73 + _xlfn.STDEV.S(_xlfn._xlws.FILTER($K$2:$K$21, $B$2:$B$21="Referral")),
               B78="Social", K73 + _xlfn.STDEV.S(_xlfn._xlws.FILTER($K$2:$K$21, $B$2:$B$21="Social"))
    ),0)</f>
        <v>2720</v>
      </c>
      <c r="L78" s="7" t="str">
        <f>TEXT(Table1[[#This Row],[Date]],"DDDD")</f>
        <v>Tuesday</v>
      </c>
      <c r="M78" s="20">
        <f>Table1[[#This Row],[Transactions]]/Table1[[#This Row],[Sessions]]</f>
        <v>1.6871769509695874E-2</v>
      </c>
      <c r="N78" s="21">
        <f>Table1[[#This Row],[Transactions]]/Table1[[#This Row],[Returning Users]]</f>
        <v>2.7912853968246849E-2</v>
      </c>
      <c r="O78" s="23">
        <f>Table1[[#This Row],[Avg. Order Value]]*Table1[[#This Row],[Purchase Frequency]]</f>
        <v>2.7912853968246849</v>
      </c>
      <c r="P78" s="101" t="str">
        <f>TEXT(Table1[[#This Row],[Date]],"DDDD")</f>
        <v>Tuesday</v>
      </c>
      <c r="Q78" s="2"/>
      <c r="R78" s="2"/>
      <c r="S78" s="2"/>
    </row>
    <row r="79" spans="1:19" x14ac:dyDescent="0.35">
      <c r="A79" s="6">
        <f t="shared" si="0"/>
        <v>45307</v>
      </c>
      <c r="B79" s="4" t="s">
        <v>13</v>
      </c>
      <c r="C79" s="7" cm="1">
        <f t="array" ref="C79">_xlfn.IFS(B79="Organic", IF(MOD(C74,1000)=0, C74+200, C74+100), B79="Paid Search", C74+100, B79="Direct", C74+100,B79="Referral", C74+100,B79="Social", C74+100)</f>
        <v>3500</v>
      </c>
      <c r="D79" s="8" cm="1">
        <f t="array" ref="D79">_xlfn.IFS(   B79="Organic", D74 + _xlfn.STDEV.S(_xlfn._xlws.FILTER($D$2:$D$21, $B$2:$B$21="Organic")),
        B79="Paid Search", D74 + _xlfn.STDEV.S(_xlfn._xlws.FILTER($D$2:$D$21, $B$2:$B$21="Paid Search")),
        B79="Direct", D74 + _xlfn.STDEV.S(_xlfn._xlws.FILTER($D$2:$D$21, $B$2:$B$21="Direct")),
        B79="Referral", D74 + _xlfn.STDEV.S(_xlfn._xlws.FILTER($D$2:$D$21, $B$2:$B$21="Referral")),
        B79="Social", D74 + _xlfn.STDEV.S(_xlfn._xlws.FILTER($D$2:$D$21, $B$2:$B$21="Social"))
    )</f>
        <v>66.983866769659343</v>
      </c>
      <c r="E79" s="9">
        <f t="shared" si="1"/>
        <v>6698.3866769659344</v>
      </c>
      <c r="F79" s="10" cm="1">
        <f t="array" ref="F79">_xlfn.IFS(   B79="Organic", F74 + _xlfn.STDEV.S(_xlfn._xlws.FILTER($F$2:$F$21, $B$2:$B$21="Organic")),
        B79="Paid Search", F74 + _xlfn.STDEV.S(_xlfn._xlws.FILTER($F$2:$F$21, $B$2:$B$21="Paid Search")),
        B79="Direct", F74 + _xlfn.STDEV.S(_xlfn._xlws.FILTER($F$2:$F$21, $B$2:$B$21="Direct")),
        B79="Referral", F74 + _xlfn.STDEV.S(_xlfn._xlws.FILTER($F$2:$F$21, $B$2:$B$21="Referral")),
        B79="Social", F74 + _xlfn.STDEV.S(_xlfn._xlws.FILTER($F$2:$F$21, $B$2:$B$21="Social"))
    )</f>
        <v>0.64491933384829658</v>
      </c>
      <c r="G79" s="7" cm="1">
        <f t="array" ref="G79">_xlfn.IFS(B79="Organic", G74+5, B79="Paid Search", IF(MOD(G74,100)=0, G74+10, G74+5), B79="Direct", G74+5,B79="Referral", G74+5,B79="Social", G74+5)</f>
        <v>225</v>
      </c>
      <c r="H79" s="7" cm="1">
        <f t="array" ref="H79">_xlfn.IFS(B79="Organic", H74+500, B79="Paid Search", H74+200, B79="Direct", IF(MOD(H74,1000)=0, H74+200, H74+100),B79="Referral", H74+100,B79="Social", H74+100)</f>
        <v>7700</v>
      </c>
      <c r="I79" s="7" cm="1">
        <f t="array" ref="I79">_xlfn.IFS(B79="Organic", I74+100, B79="Paid Search", I74+100, B79="Direct",I74+100,B79="Referral", I74+50,B79="Social", I74+50)</f>
        <v>2500</v>
      </c>
      <c r="J79" s="5">
        <v>100</v>
      </c>
      <c r="K79" s="7" cm="1">
        <f t="array" ref="K79">ROUND( _xlfn.IFS(   B79="Organic", K74 + _xlfn.STDEV.S(_xlfn._xlws.FILTER($K$2:$K$21, $B$2:$B$21="Organic")),
               B79="Paid Search", K74 + _xlfn.STDEV.S(_xlfn._xlws.FILTER($K$2:$K$21, $B$2:$B$21="Paid Search")),
               B79="Direct", K74 + _xlfn.STDEV.S(_xlfn._xlws.FILTER($K$2:$K$21, $B$2:$B$21="Direct")),
               B79="Referral", K74 + _xlfn.STDEV.S(_xlfn._xlws.FILTER($K$2:$K$21, $B$2:$B$21="Referral")),
               B79="Social", K74 + _xlfn.STDEV.S(_xlfn._xlws.FILTER($K$2:$K$21, $B$2:$B$21="Social"))
    ),0)</f>
        <v>1730</v>
      </c>
      <c r="L79" s="7" t="str">
        <f>TEXT(Table1[[#This Row],[Date]],"DDDD")</f>
        <v>Tuesday</v>
      </c>
      <c r="M79" s="20">
        <f>Table1[[#This Row],[Transactions]]/Table1[[#This Row],[Sessions]]</f>
        <v>1.9138247648474098E-2</v>
      </c>
      <c r="N79" s="21">
        <f>Table1[[#This Row],[Transactions]]/Table1[[#This Row],[Returning Users]]</f>
        <v>3.8718998132751065E-2</v>
      </c>
      <c r="O79" s="23">
        <f>Table1[[#This Row],[Avg. Order Value]]*Table1[[#This Row],[Purchase Frequency]]</f>
        <v>3.8718998132751064</v>
      </c>
      <c r="P79" s="101" t="str">
        <f>TEXT(Table1[[#This Row],[Date]],"DDDD")</f>
        <v>Tuesday</v>
      </c>
      <c r="Q79" s="2"/>
      <c r="R79" s="2"/>
      <c r="S79" s="2"/>
    </row>
    <row r="80" spans="1:19" x14ac:dyDescent="0.35">
      <c r="A80" s="6">
        <f t="shared" si="0"/>
        <v>45307</v>
      </c>
      <c r="B80" s="4" t="s">
        <v>14</v>
      </c>
      <c r="C80" s="7" cm="1">
        <f t="array" ref="C80">_xlfn.IFS(B80="Organic", IF(MOD(C75,1000)=0, C75+200, C75+100), B80="Paid Search", C75+100, B80="Direct", C75+100,B80="Referral", C75+100,B80="Social", C75+100)</f>
        <v>2500</v>
      </c>
      <c r="D80" s="8" cm="1">
        <f t="array" ref="D80">_xlfn.IFS(   B80="Organic", D75 + _xlfn.STDEV.S(_xlfn._xlws.FILTER($D$2:$D$21, $B$2:$B$21="Organic")),
        B80="Paid Search", D75 + _xlfn.STDEV.S(_xlfn._xlws.FILTER($D$2:$D$21, $B$2:$B$21="Paid Search")),
        B80="Direct", D75 + _xlfn.STDEV.S(_xlfn._xlws.FILTER($D$2:$D$21, $B$2:$B$21="Direct")),
        B80="Referral", D75 + _xlfn.STDEV.S(_xlfn._xlws.FILTER($D$2:$D$21, $B$2:$B$21="Referral")),
        B80="Social", D75 + _xlfn.STDEV.S(_xlfn._xlws.FILTER($D$2:$D$21, $B$2:$B$21="Social"))
    )</f>
        <v>44.493901531919178</v>
      </c>
      <c r="E80" s="9">
        <f t="shared" si="1"/>
        <v>4449.3901531919182</v>
      </c>
      <c r="F80" s="10" cm="1">
        <f t="array" ref="F80">_xlfn.IFS(   B80="Organic", F75 + _xlfn.STDEV.S(_xlfn._xlws.FILTER($F$2:$F$21, $B$2:$B$21="Organic")),
        B80="Paid Search", F75 + _xlfn.STDEV.S(_xlfn._xlws.FILTER($F$2:$F$21, $B$2:$B$21="Paid Search")),
        B80="Direct", F75 + _xlfn.STDEV.S(_xlfn._xlws.FILTER($F$2:$F$21, $B$2:$B$21="Direct")),
        B80="Referral", F75 + _xlfn.STDEV.S(_xlfn._xlws.FILTER($F$2:$F$21, $B$2:$B$21="Referral")),
        B80="Social", F75 + _xlfn.STDEV.S(_xlfn._xlws.FILTER($F$2:$F$21, $B$2:$B$21="Social"))
    )</f>
        <v>0.63493901531919206</v>
      </c>
      <c r="G80" s="7" cm="1">
        <f t="array" ref="G80">_xlfn.IFS(B80="Organic", G75+5, B80="Paid Search", IF(MOD(G75,100)=0, G75+10, G75+5), B80="Direct", G75+5,B80="Referral", G75+5,B80="Social", G75+5)</f>
        <v>245</v>
      </c>
      <c r="H80" s="7" cm="1">
        <f t="array" ref="H80">_xlfn.IFS(B80="Organic", H75+500, B80="Paid Search", H75+200, B80="Direct", IF(MOD(H75,1000)=0, H75+200, H75+100),B80="Referral", H75+100,B80="Social", H75+100)</f>
        <v>4500</v>
      </c>
      <c r="I80" s="7" cm="1">
        <f t="array" ref="I80">_xlfn.IFS(B80="Organic", I75+100, B80="Paid Search", I75+100, B80="Direct",I75+100,B80="Referral", I75+50,B80="Social", I75+50)</f>
        <v>1250</v>
      </c>
      <c r="J80" s="5">
        <v>100</v>
      </c>
      <c r="K80" s="7" cm="1">
        <f t="array" ref="K80">ROUND( _xlfn.IFS(   B80="Organic", K75 + _xlfn.STDEV.S(_xlfn._xlws.FILTER($K$2:$K$21, $B$2:$B$21="Organic")),
               B80="Paid Search", K75 + _xlfn.STDEV.S(_xlfn._xlws.FILTER($K$2:$K$21, $B$2:$B$21="Paid Search")),
               B80="Direct", K75 + _xlfn.STDEV.S(_xlfn._xlws.FILTER($K$2:$K$21, $B$2:$B$21="Direct")),
               B80="Referral", K75 + _xlfn.STDEV.S(_xlfn._xlws.FILTER($K$2:$K$21, $B$2:$B$21="Referral")),
               B80="Social", K75 + _xlfn.STDEV.S(_xlfn._xlws.FILTER($K$2:$K$21, $B$2:$B$21="Social"))
    ),0)</f>
        <v>916</v>
      </c>
      <c r="L80" s="7" t="str">
        <f>TEXT(Table1[[#This Row],[Date]],"DDDD")</f>
        <v>Tuesday</v>
      </c>
      <c r="M80" s="20">
        <f>Table1[[#This Row],[Transactions]]/Table1[[#This Row],[Sessions]]</f>
        <v>1.779756061276767E-2</v>
      </c>
      <c r="N80" s="21">
        <f>Table1[[#This Row],[Transactions]]/Table1[[#This Row],[Returning Users]]</f>
        <v>4.8574128309955437E-2</v>
      </c>
      <c r="O80" s="23">
        <f>Table1[[#This Row],[Avg. Order Value]]*Table1[[#This Row],[Purchase Frequency]]</f>
        <v>4.8574128309955436</v>
      </c>
      <c r="P80" s="101" t="str">
        <f>TEXT(Table1[[#This Row],[Date]],"DDDD")</f>
        <v>Tuesday</v>
      </c>
      <c r="Q80" s="2"/>
      <c r="R80" s="2"/>
      <c r="S80" s="2"/>
    </row>
    <row r="81" spans="1:19" x14ac:dyDescent="0.35">
      <c r="A81" s="6">
        <f t="shared" si="0"/>
        <v>45307</v>
      </c>
      <c r="B81" s="4" t="s">
        <v>15</v>
      </c>
      <c r="C81" s="7" cm="1">
        <f t="array" ref="C81">_xlfn.IFS(B81="Organic", IF(MOD(C76,1000)=0, C76+200, C76+100), B81="Paid Search", C76+100, B81="Direct", C76+100,B81="Referral", C76+100,B81="Social", C76+100)</f>
        <v>3000</v>
      </c>
      <c r="D81" s="8" cm="1">
        <f t="array" ref="D81">_xlfn.IFS(   B81="Organic", D76 + _xlfn.STDEV.S(_xlfn._xlws.FILTER($D$2:$D$21, $B$2:$B$21="Organic")),
        B81="Paid Search", D76 + _xlfn.STDEV.S(_xlfn._xlws.FILTER($D$2:$D$21, $B$2:$B$21="Paid Search")),
        B81="Direct", D76 + _xlfn.STDEV.S(_xlfn._xlws.FILTER($D$2:$D$21, $B$2:$B$21="Direct")),
        B81="Referral", D76 + _xlfn.STDEV.S(_xlfn._xlws.FILTER($D$2:$D$21, $B$2:$B$21="Referral")),
        B81="Social", D76 + _xlfn.STDEV.S(_xlfn._xlws.FILTER($D$2:$D$21, $B$2:$B$21="Social"))
    )</f>
        <v>49.493901531919171</v>
      </c>
      <c r="E81" s="9">
        <f t="shared" si="1"/>
        <v>4949.3901531919173</v>
      </c>
      <c r="F81" s="10" cm="1">
        <f t="array" ref="F81">_xlfn.IFS(   B81="Organic", F76 + _xlfn.STDEV.S(_xlfn._xlws.FILTER($F$2:$F$21, $B$2:$B$21="Organic")),
        B81="Paid Search", F76 + _xlfn.STDEV.S(_xlfn._xlws.FILTER($F$2:$F$21, $B$2:$B$21="Paid Search")),
        B81="Direct", F76 + _xlfn.STDEV.S(_xlfn._xlws.FILTER($F$2:$F$21, $B$2:$B$21="Direct")),
        B81="Referral", F76 + _xlfn.STDEV.S(_xlfn._xlws.FILTER($F$2:$F$21, $B$2:$B$21="Referral")),
        B81="Social", F76 + _xlfn.STDEV.S(_xlfn._xlws.FILTER($F$2:$F$21, $B$2:$B$21="Social"))
    )</f>
        <v>0.76979991993593577</v>
      </c>
      <c r="G81" s="7" cm="1">
        <f t="array" ref="G81">_xlfn.IFS(B81="Organic", G76+5, B81="Paid Search", IF(MOD(G76,100)=0, G76+10, G76+5), B81="Direct", G76+5,B81="Referral", G76+5,B81="Social", G76+5)</f>
        <v>235</v>
      </c>
      <c r="H81" s="7" cm="1">
        <f t="array" ref="H81">_xlfn.IFS(B81="Organic", H76+500, B81="Paid Search", H76+200, B81="Direct", IF(MOD(H76,1000)=0, H76+200, H76+100),B81="Referral", H76+100,B81="Social", H76+100)</f>
        <v>6000</v>
      </c>
      <c r="I81" s="7" cm="1">
        <f t="array" ref="I81">_xlfn.IFS(B81="Organic", I76+100, B81="Paid Search", I76+100, B81="Direct",I76+100,B81="Referral", I76+50,B81="Social", I76+50)</f>
        <v>1450</v>
      </c>
      <c r="J81" s="5">
        <v>100</v>
      </c>
      <c r="K81" s="7" cm="1">
        <f t="array" ref="K81">ROUND( _xlfn.IFS(   B81="Organic", K76 + _xlfn.STDEV.S(_xlfn._xlws.FILTER($K$2:$K$21, $B$2:$B$21="Organic")),
               B81="Paid Search", K76 + _xlfn.STDEV.S(_xlfn._xlws.FILTER($K$2:$K$21, $B$2:$B$21="Paid Search")),
               B81="Direct", K76 + _xlfn.STDEV.S(_xlfn._xlws.FILTER($K$2:$K$21, $B$2:$B$21="Direct")),
               B81="Referral", K76 + _xlfn.STDEV.S(_xlfn._xlws.FILTER($K$2:$K$21, $B$2:$B$21="Referral")),
               B81="Social", K76 + _xlfn.STDEV.S(_xlfn._xlws.FILTER($K$2:$K$21, $B$2:$B$21="Social"))
    ),0)</f>
        <v>1530</v>
      </c>
      <c r="L81" s="7" t="str">
        <f>TEXT(Table1[[#This Row],[Date]],"DDDD")</f>
        <v>Tuesday</v>
      </c>
      <c r="M81" s="20">
        <f>Table1[[#This Row],[Transactions]]/Table1[[#This Row],[Sessions]]</f>
        <v>1.6497967177306391E-2</v>
      </c>
      <c r="N81" s="21">
        <f>Table1[[#This Row],[Transactions]]/Table1[[#This Row],[Returning Users]]</f>
        <v>3.2348955249620372E-2</v>
      </c>
      <c r="O81" s="23">
        <f>Table1[[#This Row],[Avg. Order Value]]*Table1[[#This Row],[Purchase Frequency]]</f>
        <v>3.2348955249620372</v>
      </c>
      <c r="P81" s="101" t="str">
        <f>TEXT(Table1[[#This Row],[Date]],"DDDD")</f>
        <v>Tuesday</v>
      </c>
      <c r="Q81" s="2"/>
      <c r="R81" s="2"/>
      <c r="S81" s="2"/>
    </row>
    <row r="82" spans="1:19" x14ac:dyDescent="0.35">
      <c r="A82" s="6">
        <f t="shared" si="0"/>
        <v>45308</v>
      </c>
      <c r="B82" s="4" t="s">
        <v>11</v>
      </c>
      <c r="C82" s="7" cm="1">
        <f t="array" ref="C82">_xlfn.IFS(B82="Organic", IF(MOD(C77,1000)=0, C77+200, C77+100), B82="Paid Search", C77+100, B82="Direct", C77+100,B82="Referral", C77+100,B82="Social", C77+100)</f>
        <v>6800</v>
      </c>
      <c r="D82" s="8" cm="1">
        <f t="array" ref="D82">_xlfn.IFS(   B82="Organic", D77 + _xlfn.STDEV.S(_xlfn._xlws.FILTER($D$2:$D$21, $B$2:$B$21="Organic")),
        B82="Paid Search", D77 + _xlfn.STDEV.S(_xlfn._xlws.FILTER($D$2:$D$21, $B$2:$B$21="Paid Search")),
        B82="Direct", D77 + _xlfn.STDEV.S(_xlfn._xlws.FILTER($D$2:$D$21, $B$2:$B$21="Direct")),
        B82="Referral", D77 + _xlfn.STDEV.S(_xlfn._xlws.FILTER($D$2:$D$21, $B$2:$B$21="Referral")),
        B82="Social", D77 + _xlfn.STDEV.S(_xlfn._xlws.FILTER($D$2:$D$21, $B$2:$B$21="Social"))
    )</f>
        <v>82.061657993059782</v>
      </c>
      <c r="E82" s="9">
        <f t="shared" si="1"/>
        <v>8206.165799305978</v>
      </c>
      <c r="F82" s="10" cm="1">
        <f t="array" ref="F82">_xlfn.IFS(   B82="Organic", F77 + _xlfn.STDEV.S(_xlfn._xlws.FILTER($F$2:$F$21, $B$2:$B$21="Organic")),
        B82="Paid Search", F77 + _xlfn.STDEV.S(_xlfn._xlws.FILTER($F$2:$F$21, $B$2:$B$21="Paid Search")),
        B82="Direct", F77 + _xlfn.STDEV.S(_xlfn._xlws.FILTER($F$2:$F$21, $B$2:$B$21="Direct")),
        B82="Referral", F77 + _xlfn.STDEV.S(_xlfn._xlws.FILTER($F$2:$F$21, $B$2:$B$21="Referral")),
        B82="Social", F77 + _xlfn.STDEV.S(_xlfn._xlws.FILTER($F$2:$F$21, $B$2:$B$21="Social"))
    )</f>
        <v>0.55782927833565465</v>
      </c>
      <c r="G82" s="7" cm="1">
        <f t="array" ref="G82">_xlfn.IFS(B82="Organic", G77+5, B82="Paid Search", IF(MOD(G77,100)=0, G77+10, G77+5), B82="Direct", G77+5,B82="Referral", G77+5,B82="Social", G77+5)</f>
        <v>260</v>
      </c>
      <c r="H82" s="7" cm="1">
        <f t="array" ref="H82">_xlfn.IFS(B82="Organic", H77+500, B82="Paid Search", H77+200, B82="Direct", IF(MOD(H77,1000)=0, H77+200, H77+100),B82="Referral", H77+100,B82="Social", H77+100)</f>
        <v>23000</v>
      </c>
      <c r="I82" s="7" cm="1">
        <f t="array" ref="I82">_xlfn.IFS(B82="Organic", I77+100, B82="Paid Search", I77+100, B82="Direct",I77+100,B82="Referral", I77+50,B82="Social", I77+50)</f>
        <v>4600</v>
      </c>
      <c r="J82" s="5">
        <v>100</v>
      </c>
      <c r="K82" s="7" cm="1">
        <f t="array" ref="K82">ROUND( _xlfn.IFS(   B82="Organic", K77 + _xlfn.STDEV.S(_xlfn._xlws.FILTER($K$2:$K$21, $B$2:$B$21="Organic")),
               B82="Paid Search", K77 + _xlfn.STDEV.S(_xlfn._xlws.FILTER($K$2:$K$21, $B$2:$B$21="Paid Search")),
               B82="Direct", K77 + _xlfn.STDEV.S(_xlfn._xlws.FILTER($K$2:$K$21, $B$2:$B$21="Direct")),
               B82="Referral", K77 + _xlfn.STDEV.S(_xlfn._xlws.FILTER($K$2:$K$21, $B$2:$B$21="Referral")),
               B82="Social", K77 + _xlfn.STDEV.S(_xlfn._xlws.FILTER($K$2:$K$21, $B$2:$B$21="Social"))
    ),0)</f>
        <v>3977</v>
      </c>
      <c r="L82" s="7" t="str">
        <f>TEXT(Table1[[#This Row],[Date]],"DDDD")</f>
        <v>Wednesday</v>
      </c>
      <c r="M82" s="20">
        <f>Table1[[#This Row],[Transactions]]/Table1[[#This Row],[Sessions]]</f>
        <v>1.2067890881332321E-2</v>
      </c>
      <c r="N82" s="21">
        <f>Table1[[#This Row],[Transactions]]/Table1[[#This Row],[Returning Users]]</f>
        <v>2.0634060345250133E-2</v>
      </c>
      <c r="O82" s="23">
        <f>Table1[[#This Row],[Avg. Order Value]]*Table1[[#This Row],[Purchase Frequency]]</f>
        <v>2.0634060345250131</v>
      </c>
      <c r="P82" s="101" t="str">
        <f>TEXT(Table1[[#This Row],[Date]],"DDDD")</f>
        <v>Wednesday</v>
      </c>
      <c r="Q82" s="2"/>
      <c r="R82" s="2"/>
      <c r="S82" s="2"/>
    </row>
    <row r="83" spans="1:19" x14ac:dyDescent="0.35">
      <c r="A83" s="6">
        <f t="shared" si="0"/>
        <v>45308</v>
      </c>
      <c r="B83" s="4" t="s">
        <v>12</v>
      </c>
      <c r="C83" s="7" cm="1">
        <f t="array" ref="C83">_xlfn.IFS(B83="Organic", IF(MOD(C78,1000)=0, C78+200, C78+100), B83="Paid Search", C78+100, B83="Direct", C78+100,B83="Referral", C78+100,B83="Social", C78+100)</f>
        <v>4600</v>
      </c>
      <c r="D83" s="8" cm="1">
        <f t="array" ref="D83">_xlfn.IFS(   B83="Organic", D78 + _xlfn.STDEV.S(_xlfn._xlws.FILTER($D$2:$D$21, $B$2:$B$21="Organic")),
        B83="Paid Search", D78 + _xlfn.STDEV.S(_xlfn._xlws.FILTER($D$2:$D$21, $B$2:$B$21="Paid Search")),
        B83="Direct", D78 + _xlfn.STDEV.S(_xlfn._xlws.FILTER($D$2:$D$21, $B$2:$B$21="Direct")),
        B83="Referral", D78 + _xlfn.STDEV.S(_xlfn._xlws.FILTER($D$2:$D$21, $B$2:$B$21="Referral")),
        B83="Social", D78 + _xlfn.STDEV.S(_xlfn._xlws.FILTER($D$2:$D$21, $B$2:$B$21="Social"))
    )</f>
        <v>78.083209693100713</v>
      </c>
      <c r="E83" s="9">
        <f t="shared" si="1"/>
        <v>7808.3209693100716</v>
      </c>
      <c r="F83" s="10" cm="1">
        <f t="array" ref="F83">_xlfn.IFS(   B83="Organic", F78 + _xlfn.STDEV.S(_xlfn._xlws.FILTER($F$2:$F$21, $B$2:$B$21="Organic")),
        B83="Paid Search", F78 + _xlfn.STDEV.S(_xlfn._xlws.FILTER($F$2:$F$21, $B$2:$B$21="Paid Search")),
        B83="Direct", F78 + _xlfn.STDEV.S(_xlfn._xlws.FILTER($F$2:$F$21, $B$2:$B$21="Direct")),
        B83="Referral", F78 + _xlfn.STDEV.S(_xlfn._xlws.FILTER($F$2:$F$21, $B$2:$B$21="Referral")),
        B83="Social", F78 + _xlfn.STDEV.S(_xlfn._xlws.FILTER($F$2:$F$21, $B$2:$B$21="Social"))
    )</f>
        <v>0.48782927833565465</v>
      </c>
      <c r="G83" s="7" cm="1">
        <f t="array" ref="G83">_xlfn.IFS(B83="Organic", G78+5, B83="Paid Search", IF(MOD(G78,100)=0, G78+10, G78+5), B83="Direct", G78+5,B83="Referral", G78+5,B83="Social", G78+5)</f>
        <v>285</v>
      </c>
      <c r="H83" s="7" cm="1">
        <f t="array" ref="H83">_xlfn.IFS(B83="Organic", H78+500, B83="Paid Search", H78+200, B83="Direct", IF(MOD(H78,1000)=0, H78+200, H78+100),B83="Referral", H78+100,B83="Social", H78+100)</f>
        <v>12200</v>
      </c>
      <c r="I83" s="7" cm="1">
        <f t="array" ref="I83">_xlfn.IFS(B83="Organic", I78+100, B83="Paid Search", I78+100, B83="Direct",I78+100,B83="Referral", I78+50,B83="Social", I78+50)</f>
        <v>3600</v>
      </c>
      <c r="J83" s="5">
        <v>100</v>
      </c>
      <c r="K83" s="7" cm="1">
        <f t="array" ref="K83">ROUND( _xlfn.IFS(   B83="Organic", K78 + _xlfn.STDEV.S(_xlfn._xlws.FILTER($K$2:$K$21, $B$2:$B$21="Organic")),
               B83="Paid Search", K78 + _xlfn.STDEV.S(_xlfn._xlws.FILTER($K$2:$K$21, $B$2:$B$21="Paid Search")),
               B83="Direct", K78 + _xlfn.STDEV.S(_xlfn._xlws.FILTER($K$2:$K$21, $B$2:$B$21="Direct")),
               B83="Referral", K78 + _xlfn.STDEV.S(_xlfn._xlws.FILTER($K$2:$K$21, $B$2:$B$21="Referral")),
               B83="Social", K78 + _xlfn.STDEV.S(_xlfn._xlws.FILTER($K$2:$K$21, $B$2:$B$21="Social"))
    ),0)</f>
        <v>2805</v>
      </c>
      <c r="L83" s="7" t="str">
        <f>TEXT(Table1[[#This Row],[Date]],"DDDD")</f>
        <v>Wednesday</v>
      </c>
      <c r="M83" s="20">
        <f>Table1[[#This Row],[Transactions]]/Table1[[#This Row],[Sessions]]</f>
        <v>1.697461080284798E-2</v>
      </c>
      <c r="N83" s="21">
        <f>Table1[[#This Row],[Transactions]]/Table1[[#This Row],[Returning Users]]</f>
        <v>2.7837151405740005E-2</v>
      </c>
      <c r="O83" s="23">
        <f>Table1[[#This Row],[Avg. Order Value]]*Table1[[#This Row],[Purchase Frequency]]</f>
        <v>2.7837151405740004</v>
      </c>
      <c r="P83" s="101" t="str">
        <f>TEXT(Table1[[#This Row],[Date]],"DDDD")</f>
        <v>Wednesday</v>
      </c>
      <c r="Q83" s="2"/>
      <c r="R83" s="2"/>
      <c r="S83" s="2"/>
    </row>
    <row r="84" spans="1:19" x14ac:dyDescent="0.35">
      <c r="A84" s="6">
        <f t="shared" si="0"/>
        <v>45308</v>
      </c>
      <c r="B84" s="4" t="s">
        <v>13</v>
      </c>
      <c r="C84" s="7" cm="1">
        <f t="array" ref="C84">_xlfn.IFS(B84="Organic", IF(MOD(C79,1000)=0, C79+200, C79+100), B84="Paid Search", C79+100, B84="Direct", C79+100,B84="Referral", C79+100,B84="Social", C79+100)</f>
        <v>3600</v>
      </c>
      <c r="D84" s="8" cm="1">
        <f t="array" ref="D84">_xlfn.IFS(   B84="Organic", D79 + _xlfn.STDEV.S(_xlfn._xlws.FILTER($D$2:$D$21, $B$2:$B$21="Organic")),
        B84="Paid Search", D79 + _xlfn.STDEV.S(_xlfn._xlws.FILTER($D$2:$D$21, $B$2:$B$21="Paid Search")),
        B84="Direct", D79 + _xlfn.STDEV.S(_xlfn._xlws.FILTER($D$2:$D$21, $B$2:$B$21="Direct")),
        B84="Referral", D79 + _xlfn.STDEV.S(_xlfn._xlws.FILTER($D$2:$D$21, $B$2:$B$21="Referral")),
        B84="Social", D79 + _xlfn.STDEV.S(_xlfn._xlws.FILTER($D$2:$D$21, $B$2:$B$21="Social"))
    )</f>
        <v>69.565855667130961</v>
      </c>
      <c r="E84" s="9">
        <f t="shared" si="1"/>
        <v>6956.5855667130963</v>
      </c>
      <c r="F84" s="10" cm="1">
        <f t="array" ref="F84">_xlfn.IFS(   B84="Organic", F79 + _xlfn.STDEV.S(_xlfn._xlws.FILTER($F$2:$F$21, $B$2:$B$21="Organic")),
        B84="Paid Search", F79 + _xlfn.STDEV.S(_xlfn._xlws.FILTER($F$2:$F$21, $B$2:$B$21="Paid Search")),
        B84="Direct", F79 + _xlfn.STDEV.S(_xlfn._xlws.FILTER($F$2:$F$21, $B$2:$B$21="Direct")),
        B84="Referral", F79 + _xlfn.STDEV.S(_xlfn._xlws.FILTER($F$2:$F$21, $B$2:$B$21="Referral")),
        B84="Social", F79 + _xlfn.STDEV.S(_xlfn._xlws.FILTER($F$2:$F$21, $B$2:$B$21="Social"))
    )</f>
        <v>0.65782927833565463</v>
      </c>
      <c r="G84" s="7" cm="1">
        <f t="array" ref="G84">_xlfn.IFS(B84="Organic", G79+5, B84="Paid Search", IF(MOD(G79,100)=0, G79+10, G79+5), B84="Direct", G79+5,B84="Referral", G79+5,B84="Social", G79+5)</f>
        <v>230</v>
      </c>
      <c r="H84" s="7" cm="1">
        <f t="array" ref="H84">_xlfn.IFS(B84="Organic", H79+500, B84="Paid Search", H79+200, B84="Direct", IF(MOD(H79,1000)=0, H79+200, H79+100),B84="Referral", H79+100,B84="Social", H79+100)</f>
        <v>7800</v>
      </c>
      <c r="I84" s="7" cm="1">
        <f t="array" ref="I84">_xlfn.IFS(B84="Organic", I79+100, B84="Paid Search", I79+100, B84="Direct",I79+100,B84="Referral", I79+50,B84="Social", I79+50)</f>
        <v>2600</v>
      </c>
      <c r="J84" s="5">
        <v>100</v>
      </c>
      <c r="K84" s="7" cm="1">
        <f t="array" ref="K84">ROUND( _xlfn.IFS(   B84="Organic", K79 + _xlfn.STDEV.S(_xlfn._xlws.FILTER($K$2:$K$21, $B$2:$B$21="Organic")),
               B84="Paid Search", K79 + _xlfn.STDEV.S(_xlfn._xlws.FILTER($K$2:$K$21, $B$2:$B$21="Paid Search")),
               B84="Direct", K79 + _xlfn.STDEV.S(_xlfn._xlws.FILTER($K$2:$K$21, $B$2:$B$21="Direct")),
               B84="Referral", K79 + _xlfn.STDEV.S(_xlfn._xlws.FILTER($K$2:$K$21, $B$2:$B$21="Referral")),
               B84="Social", K79 + _xlfn.STDEV.S(_xlfn._xlws.FILTER($K$2:$K$21, $B$2:$B$21="Social"))
    ),0)</f>
        <v>1795</v>
      </c>
      <c r="L84" s="7" t="str">
        <f>TEXT(Table1[[#This Row],[Date]],"DDDD")</f>
        <v>Wednesday</v>
      </c>
      <c r="M84" s="20">
        <f>Table1[[#This Row],[Transactions]]/Table1[[#This Row],[Sessions]]</f>
        <v>1.9323848796425267E-2</v>
      </c>
      <c r="N84" s="21">
        <f>Table1[[#This Row],[Transactions]]/Table1[[#This Row],[Returning Users]]</f>
        <v>3.8755351346591062E-2</v>
      </c>
      <c r="O84" s="23">
        <f>Table1[[#This Row],[Avg. Order Value]]*Table1[[#This Row],[Purchase Frequency]]</f>
        <v>3.8755351346591063</v>
      </c>
      <c r="P84" s="101" t="str">
        <f>TEXT(Table1[[#This Row],[Date]],"DDDD")</f>
        <v>Wednesday</v>
      </c>
      <c r="Q84" s="2"/>
      <c r="R84" s="2"/>
      <c r="S84" s="2"/>
    </row>
    <row r="85" spans="1:19" x14ac:dyDescent="0.35">
      <c r="A85" s="6">
        <f t="shared" si="0"/>
        <v>45308</v>
      </c>
      <c r="B85" s="4" t="s">
        <v>14</v>
      </c>
      <c r="C85" s="7" cm="1">
        <f t="array" ref="C85">_xlfn.IFS(B85="Organic", IF(MOD(C80,1000)=0, C80+200, C80+100), B85="Paid Search", C80+100, B85="Direct", C80+100,B85="Referral", C80+100,B85="Social", C80+100)</f>
        <v>2600</v>
      </c>
      <c r="D85" s="8" cm="1">
        <f t="array" ref="D85">_xlfn.IFS(   B85="Organic", D80 + _xlfn.STDEV.S(_xlfn._xlws.FILTER($D$2:$D$21, $B$2:$B$21="Organic")),
        B85="Paid Search", D80 + _xlfn.STDEV.S(_xlfn._xlws.FILTER($D$2:$D$21, $B$2:$B$21="Paid Search")),
        B85="Direct", D80 + _xlfn.STDEV.S(_xlfn._xlws.FILTER($D$2:$D$21, $B$2:$B$21="Direct")),
        B85="Referral", D80 + _xlfn.STDEV.S(_xlfn._xlws.FILTER($D$2:$D$21, $B$2:$B$21="Referral")),
        B85="Social", D80 + _xlfn.STDEV.S(_xlfn._xlws.FILTER($D$2:$D$21, $B$2:$B$21="Social"))
    )</f>
        <v>46.201726659579109</v>
      </c>
      <c r="E85" s="9">
        <f t="shared" si="1"/>
        <v>4620.1726659579108</v>
      </c>
      <c r="F85" s="10" cm="1">
        <f t="array" ref="F85">_xlfn.IFS(   B85="Organic", F80 + _xlfn.STDEV.S(_xlfn._xlws.FILTER($F$2:$F$21, $B$2:$B$21="Organic")),
        B85="Paid Search", F80 + _xlfn.STDEV.S(_xlfn._xlws.FILTER($F$2:$F$21, $B$2:$B$21="Paid Search")),
        B85="Direct", F80 + _xlfn.STDEV.S(_xlfn._xlws.FILTER($F$2:$F$21, $B$2:$B$21="Direct")),
        B85="Referral", F80 + _xlfn.STDEV.S(_xlfn._xlws.FILTER($F$2:$F$21, $B$2:$B$21="Referral")),
        B85="Social", F80 + _xlfn.STDEV.S(_xlfn._xlws.FILTER($F$2:$F$21, $B$2:$B$21="Social"))
    )</f>
        <v>0.6520172665957914</v>
      </c>
      <c r="G85" s="7" cm="1">
        <f t="array" ref="G85">_xlfn.IFS(B85="Organic", G80+5, B85="Paid Search", IF(MOD(G80,100)=0, G80+10, G80+5), B85="Direct", G80+5,B85="Referral", G80+5,B85="Social", G80+5)</f>
        <v>250</v>
      </c>
      <c r="H85" s="7" cm="1">
        <f t="array" ref="H85">_xlfn.IFS(B85="Organic", H80+500, B85="Paid Search", H80+200, B85="Direct", IF(MOD(H80,1000)=0, H80+200, H80+100),B85="Referral", H80+100,B85="Social", H80+100)</f>
        <v>4600</v>
      </c>
      <c r="I85" s="7" cm="1">
        <f t="array" ref="I85">_xlfn.IFS(B85="Organic", I80+100, B85="Paid Search", I80+100, B85="Direct",I80+100,B85="Referral", I80+50,B85="Social", I80+50)</f>
        <v>1300</v>
      </c>
      <c r="J85" s="5">
        <v>100</v>
      </c>
      <c r="K85" s="7" cm="1">
        <f t="array" ref="K85">ROUND( _xlfn.IFS(   B85="Organic", K80 + _xlfn.STDEV.S(_xlfn._xlws.FILTER($K$2:$K$21, $B$2:$B$21="Organic")),
               B85="Paid Search", K80 + _xlfn.STDEV.S(_xlfn._xlws.FILTER($K$2:$K$21, $B$2:$B$21="Paid Search")),
               B85="Direct", K80 + _xlfn.STDEV.S(_xlfn._xlws.FILTER($K$2:$K$21, $B$2:$B$21="Direct")),
               B85="Referral", K80 + _xlfn.STDEV.S(_xlfn._xlws.FILTER($K$2:$K$21, $B$2:$B$21="Referral")),
               B85="Social", K80 + _xlfn.STDEV.S(_xlfn._xlws.FILTER($K$2:$K$21, $B$2:$B$21="Social"))
    ),0)</f>
        <v>959</v>
      </c>
      <c r="L85" s="7" t="str">
        <f>TEXT(Table1[[#This Row],[Date]],"DDDD")</f>
        <v>Wednesday</v>
      </c>
      <c r="M85" s="20">
        <f>Table1[[#This Row],[Transactions]]/Table1[[#This Row],[Sessions]]</f>
        <v>1.7769894869068888E-2</v>
      </c>
      <c r="N85" s="21">
        <f>Table1[[#This Row],[Transactions]]/Table1[[#This Row],[Returning Users]]</f>
        <v>4.8176982960979255E-2</v>
      </c>
      <c r="O85" s="23">
        <f>Table1[[#This Row],[Avg. Order Value]]*Table1[[#This Row],[Purchase Frequency]]</f>
        <v>4.8176982960979258</v>
      </c>
      <c r="P85" s="101" t="str">
        <f>TEXT(Table1[[#This Row],[Date]],"DDDD")</f>
        <v>Wednesday</v>
      </c>
      <c r="Q85" s="2"/>
      <c r="R85" s="2"/>
      <c r="S85" s="2"/>
    </row>
    <row r="86" spans="1:19" x14ac:dyDescent="0.35">
      <c r="A86" s="6">
        <f t="shared" si="0"/>
        <v>45308</v>
      </c>
      <c r="B86" s="4" t="s">
        <v>15</v>
      </c>
      <c r="C86" s="7" cm="1">
        <f t="array" ref="C86">_xlfn.IFS(B86="Organic", IF(MOD(C81,1000)=0, C81+200, C81+100), B86="Paid Search", C81+100, B86="Direct", C81+100,B86="Referral", C81+100,B86="Social", C81+100)</f>
        <v>3100</v>
      </c>
      <c r="D86" s="8" cm="1">
        <f t="array" ref="D86">_xlfn.IFS(   B86="Organic", D81 + _xlfn.STDEV.S(_xlfn._xlws.FILTER($D$2:$D$21, $B$2:$B$21="Organic")),
        B86="Paid Search", D81 + _xlfn.STDEV.S(_xlfn._xlws.FILTER($D$2:$D$21, $B$2:$B$21="Paid Search")),
        B86="Direct", D81 + _xlfn.STDEV.S(_xlfn._xlws.FILTER($D$2:$D$21, $B$2:$B$21="Direct")),
        B86="Referral", D81 + _xlfn.STDEV.S(_xlfn._xlws.FILTER($D$2:$D$21, $B$2:$B$21="Referral")),
        B86="Social", D81 + _xlfn.STDEV.S(_xlfn._xlws.FILTER($D$2:$D$21, $B$2:$B$21="Social"))
    )</f>
        <v>51.201726659579101</v>
      </c>
      <c r="E86" s="9">
        <f t="shared" si="1"/>
        <v>5120.1726659579099</v>
      </c>
      <c r="F86" s="10" cm="1">
        <f t="array" ref="F86">_xlfn.IFS(   B86="Organic", F81 + _xlfn.STDEV.S(_xlfn._xlws.FILTER($F$2:$F$21, $B$2:$B$21="Organic")),
        B86="Paid Search", F81 + _xlfn.STDEV.S(_xlfn._xlws.FILTER($F$2:$F$21, $B$2:$B$21="Paid Search")),
        B86="Direct", F81 + _xlfn.STDEV.S(_xlfn._xlws.FILTER($F$2:$F$21, $B$2:$B$21="Direct")),
        B86="Referral", F81 + _xlfn.STDEV.S(_xlfn._xlws.FILTER($F$2:$F$21, $B$2:$B$21="Referral")),
        B86="Social", F81 + _xlfn.STDEV.S(_xlfn._xlws.FILTER($F$2:$F$21, $B$2:$B$21="Social"))
    )</f>
        <v>0.79061657993059709</v>
      </c>
      <c r="G86" s="7" cm="1">
        <f t="array" ref="G86">_xlfn.IFS(B86="Organic", G81+5, B86="Paid Search", IF(MOD(G81,100)=0, G81+10, G81+5), B86="Direct", G81+5,B86="Referral", G81+5,B86="Social", G81+5)</f>
        <v>240</v>
      </c>
      <c r="H86" s="7" cm="1">
        <f t="array" ref="H86">_xlfn.IFS(B86="Organic", H81+500, B86="Paid Search", H81+200, B86="Direct", IF(MOD(H81,1000)=0, H81+200, H81+100),B86="Referral", H81+100,B86="Social", H81+100)</f>
        <v>6100</v>
      </c>
      <c r="I86" s="7" cm="1">
        <f t="array" ref="I86">_xlfn.IFS(B86="Organic", I81+100, B86="Paid Search", I81+100, B86="Direct",I81+100,B86="Referral", I81+50,B86="Social", I81+50)</f>
        <v>1500</v>
      </c>
      <c r="J86" s="5">
        <v>100</v>
      </c>
      <c r="K86" s="7" cm="1">
        <f t="array" ref="K86">ROUND( _xlfn.IFS(   B86="Organic", K81 + _xlfn.STDEV.S(_xlfn._xlws.FILTER($K$2:$K$21, $B$2:$B$21="Organic")),
               B86="Paid Search", K81 + _xlfn.STDEV.S(_xlfn._xlws.FILTER($K$2:$K$21, $B$2:$B$21="Paid Search")),
               B86="Direct", K81 + _xlfn.STDEV.S(_xlfn._xlws.FILTER($K$2:$K$21, $B$2:$B$21="Direct")),
               B86="Referral", K81 + _xlfn.STDEV.S(_xlfn._xlws.FILTER($K$2:$K$21, $B$2:$B$21="Referral")),
               B86="Social", K81 + _xlfn.STDEV.S(_xlfn._xlws.FILTER($K$2:$K$21, $B$2:$B$21="Social"))
    ),0)</f>
        <v>1595</v>
      </c>
      <c r="L86" s="7" t="str">
        <f>TEXT(Table1[[#This Row],[Date]],"DDDD")</f>
        <v>Wednesday</v>
      </c>
      <c r="M86" s="20">
        <f>Table1[[#This Row],[Transactions]]/Table1[[#This Row],[Sessions]]</f>
        <v>1.6516686019219066E-2</v>
      </c>
      <c r="N86" s="21">
        <f>Table1[[#This Row],[Transactions]]/Table1[[#This Row],[Returning Users]]</f>
        <v>3.2101396024814481E-2</v>
      </c>
      <c r="O86" s="23">
        <f>Table1[[#This Row],[Avg. Order Value]]*Table1[[#This Row],[Purchase Frequency]]</f>
        <v>3.2101396024814481</v>
      </c>
      <c r="P86" s="101" t="str">
        <f>TEXT(Table1[[#This Row],[Date]],"DDDD")</f>
        <v>Wednesday</v>
      </c>
      <c r="Q86" s="2"/>
      <c r="R86" s="2"/>
      <c r="S86" s="2"/>
    </row>
    <row r="87" spans="1:19" x14ac:dyDescent="0.35">
      <c r="A87" s="6">
        <f t="shared" ref="A87:A150" si="2">IF(COUNTIF(A82:A86,A86)=5,A86+1,A86)</f>
        <v>45309</v>
      </c>
      <c r="B87" s="4" t="s">
        <v>11</v>
      </c>
      <c r="C87" s="7" cm="1">
        <f t="array" ref="C87">_xlfn.IFS(B87="Organic", IF(MOD(C82,1000)=0, C82+200, C82+100), B87="Paid Search", C82+100, B87="Direct", C82+100,B87="Referral", C82+100,B87="Social", C82+100)</f>
        <v>6900</v>
      </c>
      <c r="D87" s="8" cm="1">
        <f t="array" ref="D87">_xlfn.IFS(   B87="Organic", D82 + _xlfn.STDEV.S(_xlfn._xlws.FILTER($D$2:$D$21, $B$2:$B$21="Organic")),
        B87="Paid Search", D82 + _xlfn.STDEV.S(_xlfn._xlws.FILTER($D$2:$D$21, $B$2:$B$21="Paid Search")),
        B87="Direct", D82 + _xlfn.STDEV.S(_xlfn._xlws.FILTER($D$2:$D$21, $B$2:$B$21="Direct")),
        B87="Referral", D82 + _xlfn.STDEV.S(_xlfn._xlws.FILTER($D$2:$D$21, $B$2:$B$21="Referral")),
        B87="Social", D82 + _xlfn.STDEV.S(_xlfn._xlws.FILTER($D$2:$D$21, $B$2:$B$21="Social"))
    )</f>
        <v>84.143323992525922</v>
      </c>
      <c r="E87" s="9">
        <f t="shared" ref="E87:E150" si="3">D87*J87</f>
        <v>8414.3323992525929</v>
      </c>
      <c r="F87" s="10" cm="1">
        <f t="array" ref="F87">_xlfn.IFS(   B87="Organic", F82 + _xlfn.STDEV.S(_xlfn._xlws.FILTER($F$2:$F$21, $B$2:$B$21="Organic")),
        B87="Paid Search", F82 + _xlfn.STDEV.S(_xlfn._xlws.FILTER($F$2:$F$21, $B$2:$B$21="Paid Search")),
        B87="Direct", F82 + _xlfn.STDEV.S(_xlfn._xlws.FILTER($F$2:$F$21, $B$2:$B$21="Direct")),
        B87="Referral", F82 + _xlfn.STDEV.S(_xlfn._xlws.FILTER($F$2:$F$21, $B$2:$B$21="Referral")),
        B87="Social", F82 + _xlfn.STDEV.S(_xlfn._xlws.FILTER($F$2:$F$21, $B$2:$B$21="Social"))
    )</f>
        <v>0.5707392228230127</v>
      </c>
      <c r="G87" s="7" cm="1">
        <f t="array" ref="G87">_xlfn.IFS(B87="Organic", G82+5, B87="Paid Search", IF(MOD(G82,100)=0, G82+10, G82+5), B87="Direct", G82+5,B87="Referral", G82+5,B87="Social", G82+5)</f>
        <v>265</v>
      </c>
      <c r="H87" s="7" cm="1">
        <f t="array" ref="H87">_xlfn.IFS(B87="Organic", H82+500, B87="Paid Search", H82+200, B87="Direct", IF(MOD(H82,1000)=0, H82+200, H82+100),B87="Referral", H82+100,B87="Social", H82+100)</f>
        <v>23500</v>
      </c>
      <c r="I87" s="7" cm="1">
        <f t="array" ref="I87">_xlfn.IFS(B87="Organic", I82+100, B87="Paid Search", I82+100, B87="Direct",I82+100,B87="Referral", I82+50,B87="Social", I82+50)</f>
        <v>4700</v>
      </c>
      <c r="J87" s="5">
        <v>100</v>
      </c>
      <c r="K87" s="7" cm="1">
        <f t="array" ref="K87">ROUND( _xlfn.IFS(   B87="Organic", K82 + _xlfn.STDEV.S(_xlfn._xlws.FILTER($K$2:$K$21, $B$2:$B$21="Organic")),
               B87="Paid Search", K82 + _xlfn.STDEV.S(_xlfn._xlws.FILTER($K$2:$K$21, $B$2:$B$21="Paid Search")),
               B87="Direct", K82 + _xlfn.STDEV.S(_xlfn._xlws.FILTER($K$2:$K$21, $B$2:$B$21="Direct")),
               B87="Referral", K82 + _xlfn.STDEV.S(_xlfn._xlws.FILTER($K$2:$K$21, $B$2:$B$21="Referral")),
               B87="Social", K82 + _xlfn.STDEV.S(_xlfn._xlws.FILTER($K$2:$K$21, $B$2:$B$21="Social"))
    ),0)</f>
        <v>4106</v>
      </c>
      <c r="L87" s="7" t="str">
        <f>TEXT(Table1[[#This Row],[Date]],"DDDD")</f>
        <v>Thursday</v>
      </c>
      <c r="M87" s="20">
        <f>Table1[[#This Row],[Transactions]]/Table1[[#This Row],[Sessions]]</f>
        <v>1.2194684636597959E-2</v>
      </c>
      <c r="N87" s="21">
        <f>Table1[[#This Row],[Transactions]]/Table1[[#This Row],[Returning Users]]</f>
        <v>2.049277252618751E-2</v>
      </c>
      <c r="O87" s="23">
        <f>Table1[[#This Row],[Avg. Order Value]]*Table1[[#This Row],[Purchase Frequency]]</f>
        <v>2.0492772526187508</v>
      </c>
      <c r="P87" s="101" t="str">
        <f>TEXT(Table1[[#This Row],[Date]],"DDDD")</f>
        <v>Thursday</v>
      </c>
      <c r="Q87" s="2"/>
      <c r="R87" s="2"/>
      <c r="S87" s="2"/>
    </row>
    <row r="88" spans="1:19" x14ac:dyDescent="0.35">
      <c r="A88" s="6">
        <f t="shared" si="2"/>
        <v>45309</v>
      </c>
      <c r="B88" s="4" t="s">
        <v>12</v>
      </c>
      <c r="C88" s="7" cm="1">
        <f t="array" ref="C88">_xlfn.IFS(B88="Organic", IF(MOD(C83,1000)=0, C83+200, C83+100), B88="Paid Search", C83+100, B88="Direct", C83+100,B88="Referral", C83+100,B88="Social", C83+100)</f>
        <v>4700</v>
      </c>
      <c r="D88" s="8" cm="1">
        <f t="array" ref="D88">_xlfn.IFS(   B88="Organic", D83 + _xlfn.STDEV.S(_xlfn._xlws.FILTER($D$2:$D$21, $B$2:$B$21="Organic")),
        B88="Paid Search", D83 + _xlfn.STDEV.S(_xlfn._xlws.FILTER($D$2:$D$21, $B$2:$B$21="Paid Search")),
        B88="Direct", D83 + _xlfn.STDEV.S(_xlfn._xlws.FILTER($D$2:$D$21, $B$2:$B$21="Direct")),
        B88="Referral", D83 + _xlfn.STDEV.S(_xlfn._xlws.FILTER($D$2:$D$21, $B$2:$B$21="Referral")),
        B88="Social", D83 + _xlfn.STDEV.S(_xlfn._xlws.FILTER($D$2:$D$21, $B$2:$B$21="Social"))
    )</f>
        <v>80.243456592569999</v>
      </c>
      <c r="E88" s="9">
        <f t="shared" si="3"/>
        <v>8024.3456592570001</v>
      </c>
      <c r="F88" s="10" cm="1">
        <f t="array" ref="F88">_xlfn.IFS(   B88="Organic", F83 + _xlfn.STDEV.S(_xlfn._xlws.FILTER($F$2:$F$21, $B$2:$B$21="Organic")),
        B88="Paid Search", F83 + _xlfn.STDEV.S(_xlfn._xlws.FILTER($F$2:$F$21, $B$2:$B$21="Paid Search")),
        B88="Direct", F83 + _xlfn.STDEV.S(_xlfn._xlws.FILTER($F$2:$F$21, $B$2:$B$21="Direct")),
        B88="Referral", F83 + _xlfn.STDEV.S(_xlfn._xlws.FILTER($F$2:$F$21, $B$2:$B$21="Referral")),
        B88="Social", F83 + _xlfn.STDEV.S(_xlfn._xlws.FILTER($F$2:$F$21, $B$2:$B$21="Social"))
    )</f>
        <v>0.50073922282301264</v>
      </c>
      <c r="G88" s="7" cm="1">
        <f t="array" ref="G88">_xlfn.IFS(B88="Organic", G83+5, B88="Paid Search", IF(MOD(G83,100)=0, G83+10, G83+5), B88="Direct", G83+5,B88="Referral", G83+5,B88="Social", G83+5)</f>
        <v>290</v>
      </c>
      <c r="H88" s="7" cm="1">
        <f t="array" ref="H88">_xlfn.IFS(B88="Organic", H83+500, B88="Paid Search", H83+200, B88="Direct", IF(MOD(H83,1000)=0, H83+200, H83+100),B88="Referral", H83+100,B88="Social", H83+100)</f>
        <v>12400</v>
      </c>
      <c r="I88" s="7" cm="1">
        <f t="array" ref="I88">_xlfn.IFS(B88="Organic", I83+100, B88="Paid Search", I83+100, B88="Direct",I83+100,B88="Referral", I83+50,B88="Social", I83+50)</f>
        <v>3700</v>
      </c>
      <c r="J88" s="5">
        <v>100</v>
      </c>
      <c r="K88" s="7" cm="1">
        <f t="array" ref="K88">ROUND( _xlfn.IFS(   B88="Organic", K83 + _xlfn.STDEV.S(_xlfn._xlws.FILTER($K$2:$K$21, $B$2:$B$21="Organic")),
               B88="Paid Search", K83 + _xlfn.STDEV.S(_xlfn._xlws.FILTER($K$2:$K$21, $B$2:$B$21="Paid Search")),
               B88="Direct", K83 + _xlfn.STDEV.S(_xlfn._xlws.FILTER($K$2:$K$21, $B$2:$B$21="Direct")),
               B88="Referral", K83 + _xlfn.STDEV.S(_xlfn._xlws.FILTER($K$2:$K$21, $B$2:$B$21="Referral")),
               B88="Social", K83 + _xlfn.STDEV.S(_xlfn._xlws.FILTER($K$2:$K$21, $B$2:$B$21="Social"))
    ),0)</f>
        <v>2890</v>
      </c>
      <c r="L88" s="7" t="str">
        <f>TEXT(Table1[[#This Row],[Date]],"DDDD")</f>
        <v>Thursday</v>
      </c>
      <c r="M88" s="20">
        <f>Table1[[#This Row],[Transactions]]/Table1[[#This Row],[Sessions]]</f>
        <v>1.7073075870759576E-2</v>
      </c>
      <c r="N88" s="21">
        <f>Table1[[#This Row],[Transactions]]/Table1[[#This Row],[Returning Users]]</f>
        <v>2.7765901935145328E-2</v>
      </c>
      <c r="O88" s="23">
        <f>Table1[[#This Row],[Avg. Order Value]]*Table1[[#This Row],[Purchase Frequency]]</f>
        <v>2.776590193514533</v>
      </c>
      <c r="P88" s="101" t="str">
        <f>TEXT(Table1[[#This Row],[Date]],"DDDD")</f>
        <v>Thursday</v>
      </c>
      <c r="Q88" s="2"/>
      <c r="R88" s="2"/>
      <c r="S88" s="2"/>
    </row>
    <row r="89" spans="1:19" x14ac:dyDescent="0.35">
      <c r="A89" s="6">
        <f t="shared" si="2"/>
        <v>45309</v>
      </c>
      <c r="B89" s="4" t="s">
        <v>13</v>
      </c>
      <c r="C89" s="7" cm="1">
        <f t="array" ref="C89">_xlfn.IFS(B89="Organic", IF(MOD(C84,1000)=0, C84+200, C84+100), B89="Paid Search", C84+100, B89="Direct", C84+100,B89="Referral", C84+100,B89="Social", C84+100)</f>
        <v>3700</v>
      </c>
      <c r="D89" s="8" cm="1">
        <f t="array" ref="D89">_xlfn.IFS(   B89="Organic", D84 + _xlfn.STDEV.S(_xlfn._xlws.FILTER($D$2:$D$21, $B$2:$B$21="Organic")),
        B89="Paid Search", D84 + _xlfn.STDEV.S(_xlfn._xlws.FILTER($D$2:$D$21, $B$2:$B$21="Paid Search")),
        B89="Direct", D84 + _xlfn.STDEV.S(_xlfn._xlws.FILTER($D$2:$D$21, $B$2:$B$21="Direct")),
        B89="Referral", D84 + _xlfn.STDEV.S(_xlfn._xlws.FILTER($D$2:$D$21, $B$2:$B$21="Referral")),
        B89="Social", D84 + _xlfn.STDEV.S(_xlfn._xlws.FILTER($D$2:$D$21, $B$2:$B$21="Social"))
    )</f>
        <v>72.147844564602579</v>
      </c>
      <c r="E89" s="9">
        <f t="shared" si="3"/>
        <v>7214.7844564602583</v>
      </c>
      <c r="F89" s="10" cm="1">
        <f t="array" ref="F89">_xlfn.IFS(   B89="Organic", F84 + _xlfn.STDEV.S(_xlfn._xlws.FILTER($F$2:$F$21, $B$2:$B$21="Organic")),
        B89="Paid Search", F84 + _xlfn.STDEV.S(_xlfn._xlws.FILTER($F$2:$F$21, $B$2:$B$21="Paid Search")),
        B89="Direct", F84 + _xlfn.STDEV.S(_xlfn._xlws.FILTER($F$2:$F$21, $B$2:$B$21="Direct")),
        B89="Referral", F84 + _xlfn.STDEV.S(_xlfn._xlws.FILTER($F$2:$F$21, $B$2:$B$21="Referral")),
        B89="Social", F84 + _xlfn.STDEV.S(_xlfn._xlws.FILTER($F$2:$F$21, $B$2:$B$21="Social"))
    )</f>
        <v>0.67073922282301268</v>
      </c>
      <c r="G89" s="7" cm="1">
        <f t="array" ref="G89">_xlfn.IFS(B89="Organic", G84+5, B89="Paid Search", IF(MOD(G84,100)=0, G84+10, G84+5), B89="Direct", G84+5,B89="Referral", G84+5,B89="Social", G84+5)</f>
        <v>235</v>
      </c>
      <c r="H89" s="7" cm="1">
        <f t="array" ref="H89">_xlfn.IFS(B89="Organic", H84+500, B89="Paid Search", H84+200, B89="Direct", IF(MOD(H84,1000)=0, H84+200, H84+100),B89="Referral", H84+100,B89="Social", H84+100)</f>
        <v>7900</v>
      </c>
      <c r="I89" s="7" cm="1">
        <f t="array" ref="I89">_xlfn.IFS(B89="Organic", I84+100, B89="Paid Search", I84+100, B89="Direct",I84+100,B89="Referral", I84+50,B89="Social", I84+50)</f>
        <v>2700</v>
      </c>
      <c r="J89" s="5">
        <v>100</v>
      </c>
      <c r="K89" s="7" cm="1">
        <f t="array" ref="K89">ROUND( _xlfn.IFS(   B89="Organic", K84 + _xlfn.STDEV.S(_xlfn._xlws.FILTER($K$2:$K$21, $B$2:$B$21="Organic")),
               B89="Paid Search", K84 + _xlfn.STDEV.S(_xlfn._xlws.FILTER($K$2:$K$21, $B$2:$B$21="Paid Search")),
               B89="Direct", K84 + _xlfn.STDEV.S(_xlfn._xlws.FILTER($K$2:$K$21, $B$2:$B$21="Direct")),
               B89="Referral", K84 + _xlfn.STDEV.S(_xlfn._xlws.FILTER($K$2:$K$21, $B$2:$B$21="Referral")),
               B89="Social", K84 + _xlfn.STDEV.S(_xlfn._xlws.FILTER($K$2:$K$21, $B$2:$B$21="Social"))
    ),0)</f>
        <v>1860</v>
      </c>
      <c r="L89" s="7" t="str">
        <f>TEXT(Table1[[#This Row],[Date]],"DDDD")</f>
        <v>Thursday</v>
      </c>
      <c r="M89" s="20">
        <f>Table1[[#This Row],[Transactions]]/Table1[[#This Row],[Sessions]]</f>
        <v>1.949941744989259E-2</v>
      </c>
      <c r="N89" s="21">
        <f>Table1[[#This Row],[Transactions]]/Table1[[#This Row],[Returning Users]]</f>
        <v>3.8789163744409987E-2</v>
      </c>
      <c r="O89" s="23">
        <f>Table1[[#This Row],[Avg. Order Value]]*Table1[[#This Row],[Purchase Frequency]]</f>
        <v>3.8789163744409985</v>
      </c>
      <c r="P89" s="101" t="str">
        <f>TEXT(Table1[[#This Row],[Date]],"DDDD")</f>
        <v>Thursday</v>
      </c>
      <c r="Q89" s="2"/>
      <c r="R89" s="2"/>
      <c r="S89" s="2"/>
    </row>
    <row r="90" spans="1:19" x14ac:dyDescent="0.35">
      <c r="A90" s="6">
        <f t="shared" si="2"/>
        <v>45309</v>
      </c>
      <c r="B90" s="4" t="s">
        <v>14</v>
      </c>
      <c r="C90" s="7" cm="1">
        <f t="array" ref="C90">_xlfn.IFS(B90="Organic", IF(MOD(C85,1000)=0, C85+200, C85+100), B90="Paid Search", C85+100, B90="Direct", C85+100,B90="Referral", C85+100,B90="Social", C85+100)</f>
        <v>2700</v>
      </c>
      <c r="D90" s="8" cm="1">
        <f t="array" ref="D90">_xlfn.IFS(   B90="Organic", D85 + _xlfn.STDEV.S(_xlfn._xlws.FILTER($D$2:$D$21, $B$2:$B$21="Organic")),
        B90="Paid Search", D85 + _xlfn.STDEV.S(_xlfn._xlws.FILTER($D$2:$D$21, $B$2:$B$21="Paid Search")),
        B90="Direct", D85 + _xlfn.STDEV.S(_xlfn._xlws.FILTER($D$2:$D$21, $B$2:$B$21="Direct")),
        B90="Referral", D85 + _xlfn.STDEV.S(_xlfn._xlws.FILTER($D$2:$D$21, $B$2:$B$21="Referral")),
        B90="Social", D85 + _xlfn.STDEV.S(_xlfn._xlws.FILTER($D$2:$D$21, $B$2:$B$21="Social"))
    )</f>
        <v>47.909551787239039</v>
      </c>
      <c r="E90" s="9">
        <f t="shared" si="3"/>
        <v>4790.9551787239043</v>
      </c>
      <c r="F90" s="10" cm="1">
        <f t="array" ref="F90">_xlfn.IFS(   B90="Organic", F85 + _xlfn.STDEV.S(_xlfn._xlws.FILTER($F$2:$F$21, $B$2:$B$21="Organic")),
        B90="Paid Search", F85 + _xlfn.STDEV.S(_xlfn._xlws.FILTER($F$2:$F$21, $B$2:$B$21="Paid Search")),
        B90="Direct", F85 + _xlfn.STDEV.S(_xlfn._xlws.FILTER($F$2:$F$21, $B$2:$B$21="Direct")),
        B90="Referral", F85 + _xlfn.STDEV.S(_xlfn._xlws.FILTER($F$2:$F$21, $B$2:$B$21="Referral")),
        B90="Social", F85 + _xlfn.STDEV.S(_xlfn._xlws.FILTER($F$2:$F$21, $B$2:$B$21="Social"))
    )</f>
        <v>0.66909551787239074</v>
      </c>
      <c r="G90" s="7" cm="1">
        <f t="array" ref="G90">_xlfn.IFS(B90="Organic", G85+5, B90="Paid Search", IF(MOD(G85,100)=0, G85+10, G85+5), B90="Direct", G85+5,B90="Referral", G85+5,B90="Social", G85+5)</f>
        <v>255</v>
      </c>
      <c r="H90" s="7" cm="1">
        <f t="array" ref="H90">_xlfn.IFS(B90="Organic", H85+500, B90="Paid Search", H85+200, B90="Direct", IF(MOD(H85,1000)=0, H85+200, H85+100),B90="Referral", H85+100,B90="Social", H85+100)</f>
        <v>4700</v>
      </c>
      <c r="I90" s="7" cm="1">
        <f t="array" ref="I90">_xlfn.IFS(B90="Organic", I85+100, B90="Paid Search", I85+100, B90="Direct",I85+100,B90="Referral", I85+50,B90="Social", I85+50)</f>
        <v>1350</v>
      </c>
      <c r="J90" s="5">
        <v>100</v>
      </c>
      <c r="K90" s="7" cm="1">
        <f t="array" ref="K90">ROUND( _xlfn.IFS(   B90="Organic", K85 + _xlfn.STDEV.S(_xlfn._xlws.FILTER($K$2:$K$21, $B$2:$B$21="Organic")),
               B90="Paid Search", K85 + _xlfn.STDEV.S(_xlfn._xlws.FILTER($K$2:$K$21, $B$2:$B$21="Paid Search")),
               B90="Direct", K85 + _xlfn.STDEV.S(_xlfn._xlws.FILTER($K$2:$K$21, $B$2:$B$21="Direct")),
               B90="Referral", K85 + _xlfn.STDEV.S(_xlfn._xlws.FILTER($K$2:$K$21, $B$2:$B$21="Referral")),
               B90="Social", K85 + _xlfn.STDEV.S(_xlfn._xlws.FILTER($K$2:$K$21, $B$2:$B$21="Social"))
    ),0)</f>
        <v>1002</v>
      </c>
      <c r="L90" s="7" t="str">
        <f>TEXT(Table1[[#This Row],[Date]],"DDDD")</f>
        <v>Thursday</v>
      </c>
      <c r="M90" s="20">
        <f>Table1[[#This Row],[Transactions]]/Table1[[#This Row],[Sessions]]</f>
        <v>1.7744278439718163E-2</v>
      </c>
      <c r="N90" s="21">
        <f>Table1[[#This Row],[Transactions]]/Table1[[#This Row],[Returning Users]]</f>
        <v>4.781392393936032E-2</v>
      </c>
      <c r="O90" s="23">
        <f>Table1[[#This Row],[Avg. Order Value]]*Table1[[#This Row],[Purchase Frequency]]</f>
        <v>4.7813923939360317</v>
      </c>
      <c r="P90" s="101" t="str">
        <f>TEXT(Table1[[#This Row],[Date]],"DDDD")</f>
        <v>Thursday</v>
      </c>
      <c r="Q90" s="2"/>
      <c r="R90" s="2"/>
      <c r="S90" s="2"/>
    </row>
    <row r="91" spans="1:19" x14ac:dyDescent="0.35">
      <c r="A91" s="6">
        <f t="shared" si="2"/>
        <v>45309</v>
      </c>
      <c r="B91" s="4" t="s">
        <v>15</v>
      </c>
      <c r="C91" s="7" cm="1">
        <f t="array" ref="C91">_xlfn.IFS(B91="Organic", IF(MOD(C86,1000)=0, C86+200, C86+100), B91="Paid Search", C86+100, B91="Direct", C86+100,B91="Referral", C86+100,B91="Social", C86+100)</f>
        <v>3200</v>
      </c>
      <c r="D91" s="8" cm="1">
        <f t="array" ref="D91">_xlfn.IFS(   B91="Organic", D86 + _xlfn.STDEV.S(_xlfn._xlws.FILTER($D$2:$D$21, $B$2:$B$21="Organic")),
        B91="Paid Search", D86 + _xlfn.STDEV.S(_xlfn._xlws.FILTER($D$2:$D$21, $B$2:$B$21="Paid Search")),
        B91="Direct", D86 + _xlfn.STDEV.S(_xlfn._xlws.FILTER($D$2:$D$21, $B$2:$B$21="Direct")),
        B91="Referral", D86 + _xlfn.STDEV.S(_xlfn._xlws.FILTER($D$2:$D$21, $B$2:$B$21="Referral")),
        B91="Social", D86 + _xlfn.STDEV.S(_xlfn._xlws.FILTER($D$2:$D$21, $B$2:$B$21="Social"))
    )</f>
        <v>52.909551787239032</v>
      </c>
      <c r="E91" s="9">
        <f t="shared" si="3"/>
        <v>5290.9551787239034</v>
      </c>
      <c r="F91" s="10" cm="1">
        <f t="array" ref="F91">_xlfn.IFS(   B91="Organic", F86 + _xlfn.STDEV.S(_xlfn._xlws.FILTER($F$2:$F$21, $B$2:$B$21="Organic")),
        B91="Paid Search", F86 + _xlfn.STDEV.S(_xlfn._xlws.FILTER($F$2:$F$21, $B$2:$B$21="Paid Search")),
        B91="Direct", F86 + _xlfn.STDEV.S(_xlfn._xlws.FILTER($F$2:$F$21, $B$2:$B$21="Direct")),
        B91="Referral", F86 + _xlfn.STDEV.S(_xlfn._xlws.FILTER($F$2:$F$21, $B$2:$B$21="Referral")),
        B91="Social", F86 + _xlfn.STDEV.S(_xlfn._xlws.FILTER($F$2:$F$21, $B$2:$B$21="Social"))
    )</f>
        <v>0.8114332399252584</v>
      </c>
      <c r="G91" s="7" cm="1">
        <f t="array" ref="G91">_xlfn.IFS(B91="Organic", G86+5, B91="Paid Search", IF(MOD(G86,100)=0, G86+10, G86+5), B91="Direct", G86+5,B91="Referral", G86+5,B91="Social", G86+5)</f>
        <v>245</v>
      </c>
      <c r="H91" s="7" cm="1">
        <f t="array" ref="H91">_xlfn.IFS(B91="Organic", H86+500, B91="Paid Search", H86+200, B91="Direct", IF(MOD(H86,1000)=0, H86+200, H86+100),B91="Referral", H86+100,B91="Social", H86+100)</f>
        <v>6200</v>
      </c>
      <c r="I91" s="7" cm="1">
        <f t="array" ref="I91">_xlfn.IFS(B91="Organic", I86+100, B91="Paid Search", I86+100, B91="Direct",I86+100,B91="Referral", I86+50,B91="Social", I86+50)</f>
        <v>1550</v>
      </c>
      <c r="J91" s="5">
        <v>100</v>
      </c>
      <c r="K91" s="7" cm="1">
        <f t="array" ref="K91">ROUND( _xlfn.IFS(   B91="Organic", K86 + _xlfn.STDEV.S(_xlfn._xlws.FILTER($K$2:$K$21, $B$2:$B$21="Organic")),
               B91="Paid Search", K86 + _xlfn.STDEV.S(_xlfn._xlws.FILTER($K$2:$K$21, $B$2:$B$21="Paid Search")),
               B91="Direct", K86 + _xlfn.STDEV.S(_xlfn._xlws.FILTER($K$2:$K$21, $B$2:$B$21="Direct")),
               B91="Referral", K86 + _xlfn.STDEV.S(_xlfn._xlws.FILTER($K$2:$K$21, $B$2:$B$21="Referral")),
               B91="Social", K86 + _xlfn.STDEV.S(_xlfn._xlws.FILTER($K$2:$K$21, $B$2:$B$21="Social"))
    ),0)</f>
        <v>1660</v>
      </c>
      <c r="L91" s="7" t="str">
        <f>TEXT(Table1[[#This Row],[Date]],"DDDD")</f>
        <v>Thursday</v>
      </c>
      <c r="M91" s="20">
        <f>Table1[[#This Row],[Transactions]]/Table1[[#This Row],[Sessions]]</f>
        <v>1.6534234933512196E-2</v>
      </c>
      <c r="N91" s="21">
        <f>Table1[[#This Row],[Transactions]]/Table1[[#This Row],[Returning Users]]</f>
        <v>3.1873223968216284E-2</v>
      </c>
      <c r="O91" s="23">
        <f>Table1[[#This Row],[Avg. Order Value]]*Table1[[#This Row],[Purchase Frequency]]</f>
        <v>3.1873223968216284</v>
      </c>
      <c r="P91" s="101" t="str">
        <f>TEXT(Table1[[#This Row],[Date]],"DDDD")</f>
        <v>Thursday</v>
      </c>
      <c r="Q91" s="2"/>
      <c r="R91" s="2"/>
      <c r="S91" s="2"/>
    </row>
    <row r="92" spans="1:19" x14ac:dyDescent="0.35">
      <c r="A92" s="6">
        <f t="shared" si="2"/>
        <v>45310</v>
      </c>
      <c r="B92" s="4" t="s">
        <v>11</v>
      </c>
      <c r="C92" s="7" cm="1">
        <f t="array" ref="C92">_xlfn.IFS(B92="Organic", IF(MOD(C87,1000)=0, C87+200, C87+100), B92="Paid Search", C87+100, B92="Direct", C87+100,B92="Referral", C87+100,B92="Social", C87+100)</f>
        <v>7000</v>
      </c>
      <c r="D92" s="8" cm="1">
        <f t="array" ref="D92">_xlfn.IFS(   B92="Organic", D87 + _xlfn.STDEV.S(_xlfn._xlws.FILTER($D$2:$D$21, $B$2:$B$21="Organic")),
        B92="Paid Search", D87 + _xlfn.STDEV.S(_xlfn._xlws.FILTER($D$2:$D$21, $B$2:$B$21="Paid Search")),
        B92="Direct", D87 + _xlfn.STDEV.S(_xlfn._xlws.FILTER($D$2:$D$21, $B$2:$B$21="Direct")),
        B92="Referral", D87 + _xlfn.STDEV.S(_xlfn._xlws.FILTER($D$2:$D$21, $B$2:$B$21="Referral")),
        B92="Social", D87 + _xlfn.STDEV.S(_xlfn._xlws.FILTER($D$2:$D$21, $B$2:$B$21="Social"))
    )</f>
        <v>86.224989991992061</v>
      </c>
      <c r="E92" s="9">
        <f t="shared" si="3"/>
        <v>8622.4989991992061</v>
      </c>
      <c r="F92" s="10" cm="1">
        <f t="array" ref="F92">_xlfn.IFS(   B92="Organic", F87 + _xlfn.STDEV.S(_xlfn._xlws.FILTER($F$2:$F$21, $B$2:$B$21="Organic")),
        B92="Paid Search", F87 + _xlfn.STDEV.S(_xlfn._xlws.FILTER($F$2:$F$21, $B$2:$B$21="Paid Search")),
        B92="Direct", F87 + _xlfn.STDEV.S(_xlfn._xlws.FILTER($F$2:$F$21, $B$2:$B$21="Direct")),
        B92="Referral", F87 + _xlfn.STDEV.S(_xlfn._xlws.FILTER($F$2:$F$21, $B$2:$B$21="Referral")),
        B92="Social", F87 + _xlfn.STDEV.S(_xlfn._xlws.FILTER($F$2:$F$21, $B$2:$B$21="Social"))
    )</f>
        <v>0.58364916731037075</v>
      </c>
      <c r="G92" s="7" cm="1">
        <f t="array" ref="G92">_xlfn.IFS(B92="Organic", G87+5, B92="Paid Search", IF(MOD(G87,100)=0, G87+10, G87+5), B92="Direct", G87+5,B92="Referral", G87+5,B92="Social", G87+5)</f>
        <v>270</v>
      </c>
      <c r="H92" s="7" cm="1">
        <f t="array" ref="H92">_xlfn.IFS(B92="Organic", H87+500, B92="Paid Search", H87+200, B92="Direct", IF(MOD(H87,1000)=0, H87+200, H87+100),B92="Referral", H87+100,B92="Social", H87+100)</f>
        <v>24000</v>
      </c>
      <c r="I92" s="7" cm="1">
        <f t="array" ref="I92">_xlfn.IFS(B92="Organic", I87+100, B92="Paid Search", I87+100, B92="Direct",I87+100,B92="Referral", I87+50,B92="Social", I87+50)</f>
        <v>4800</v>
      </c>
      <c r="J92" s="5">
        <v>100</v>
      </c>
      <c r="K92" s="7" cm="1">
        <f t="array" ref="K92">ROUND( _xlfn.IFS(   B92="Organic", K87 + _xlfn.STDEV.S(_xlfn._xlws.FILTER($K$2:$K$21, $B$2:$B$21="Organic")),
               B92="Paid Search", K87 + _xlfn.STDEV.S(_xlfn._xlws.FILTER($K$2:$K$21, $B$2:$B$21="Paid Search")),
               B92="Direct", K87 + _xlfn.STDEV.S(_xlfn._xlws.FILTER($K$2:$K$21, $B$2:$B$21="Direct")),
               B92="Referral", K87 + _xlfn.STDEV.S(_xlfn._xlws.FILTER($K$2:$K$21, $B$2:$B$21="Referral")),
               B92="Social", K87 + _xlfn.STDEV.S(_xlfn._xlws.FILTER($K$2:$K$21, $B$2:$B$21="Social"))
    ),0)</f>
        <v>4235</v>
      </c>
      <c r="L92" s="7" t="str">
        <f>TEXT(Table1[[#This Row],[Date]],"DDDD")</f>
        <v>Friday</v>
      </c>
      <c r="M92" s="20">
        <f>Table1[[#This Row],[Transactions]]/Table1[[#This Row],[Sessions]]</f>
        <v>1.2317855713141724E-2</v>
      </c>
      <c r="N92" s="21">
        <f>Table1[[#This Row],[Transactions]]/Table1[[#This Row],[Returning Users]]</f>
        <v>2.036009208783756E-2</v>
      </c>
      <c r="O92" s="23">
        <f>Table1[[#This Row],[Avg. Order Value]]*Table1[[#This Row],[Purchase Frequency]]</f>
        <v>2.036009208783756</v>
      </c>
      <c r="P92" s="101" t="str">
        <f>TEXT(Table1[[#This Row],[Date]],"DDDD")</f>
        <v>Friday</v>
      </c>
      <c r="Q92" s="2"/>
      <c r="R92" s="2"/>
      <c r="S92" s="2"/>
    </row>
    <row r="93" spans="1:19" x14ac:dyDescent="0.35">
      <c r="A93" s="6">
        <f t="shared" si="2"/>
        <v>45310</v>
      </c>
      <c r="B93" s="4" t="s">
        <v>12</v>
      </c>
      <c r="C93" s="7" cm="1">
        <f t="array" ref="C93">_xlfn.IFS(B93="Organic", IF(MOD(C88,1000)=0, C88+200, C88+100), B93="Paid Search", C88+100, B93="Direct", C88+100,B93="Referral", C88+100,B93="Social", C88+100)</f>
        <v>4800</v>
      </c>
      <c r="D93" s="8" cm="1">
        <f t="array" ref="D93">_xlfn.IFS(   B93="Organic", D88 + _xlfn.STDEV.S(_xlfn._xlws.FILTER($D$2:$D$21, $B$2:$B$21="Organic")),
        B93="Paid Search", D88 + _xlfn.STDEV.S(_xlfn._xlws.FILTER($D$2:$D$21, $B$2:$B$21="Paid Search")),
        B93="Direct", D88 + _xlfn.STDEV.S(_xlfn._xlws.FILTER($D$2:$D$21, $B$2:$B$21="Direct")),
        B93="Referral", D88 + _xlfn.STDEV.S(_xlfn._xlws.FILTER($D$2:$D$21, $B$2:$B$21="Referral")),
        B93="Social", D88 + _xlfn.STDEV.S(_xlfn._xlws.FILTER($D$2:$D$21, $B$2:$B$21="Social"))
    )</f>
        <v>82.403703492039284</v>
      </c>
      <c r="E93" s="9">
        <f t="shared" si="3"/>
        <v>8240.3703492039276</v>
      </c>
      <c r="F93" s="10" cm="1">
        <f t="array" ref="F93">_xlfn.IFS(   B93="Organic", F88 + _xlfn.STDEV.S(_xlfn._xlws.FILTER($F$2:$F$21, $B$2:$B$21="Organic")),
        B93="Paid Search", F88 + _xlfn.STDEV.S(_xlfn._xlws.FILTER($F$2:$F$21, $B$2:$B$21="Paid Search")),
        B93="Direct", F88 + _xlfn.STDEV.S(_xlfn._xlws.FILTER($F$2:$F$21, $B$2:$B$21="Direct")),
        B93="Referral", F88 + _xlfn.STDEV.S(_xlfn._xlws.FILTER($F$2:$F$21, $B$2:$B$21="Referral")),
        B93="Social", F88 + _xlfn.STDEV.S(_xlfn._xlws.FILTER($F$2:$F$21, $B$2:$B$21="Social"))
    )</f>
        <v>0.51364916731037069</v>
      </c>
      <c r="G93" s="7" cm="1">
        <f t="array" ref="G93">_xlfn.IFS(B93="Organic", G88+5, B93="Paid Search", IF(MOD(G88,100)=0, G88+10, G88+5), B93="Direct", G88+5,B93="Referral", G88+5,B93="Social", G88+5)</f>
        <v>295</v>
      </c>
      <c r="H93" s="7" cm="1">
        <f t="array" ref="H93">_xlfn.IFS(B93="Organic", H88+500, B93="Paid Search", H88+200, B93="Direct", IF(MOD(H88,1000)=0, H88+200, H88+100),B93="Referral", H88+100,B93="Social", H88+100)</f>
        <v>12600</v>
      </c>
      <c r="I93" s="7" cm="1">
        <f t="array" ref="I93">_xlfn.IFS(B93="Organic", I88+100, B93="Paid Search", I88+100, B93="Direct",I88+100,B93="Referral", I88+50,B93="Social", I88+50)</f>
        <v>3800</v>
      </c>
      <c r="J93" s="5">
        <v>100</v>
      </c>
      <c r="K93" s="7" cm="1">
        <f t="array" ref="K93">ROUND( _xlfn.IFS(   B93="Organic", K88 + _xlfn.STDEV.S(_xlfn._xlws.FILTER($K$2:$K$21, $B$2:$B$21="Organic")),
               B93="Paid Search", K88 + _xlfn.STDEV.S(_xlfn._xlws.FILTER($K$2:$K$21, $B$2:$B$21="Paid Search")),
               B93="Direct", K88 + _xlfn.STDEV.S(_xlfn._xlws.FILTER($K$2:$K$21, $B$2:$B$21="Direct")),
               B93="Referral", K88 + _xlfn.STDEV.S(_xlfn._xlws.FILTER($K$2:$K$21, $B$2:$B$21="Referral")),
               B93="Social", K88 + _xlfn.STDEV.S(_xlfn._xlws.FILTER($K$2:$K$21, $B$2:$B$21="Social"))
    ),0)</f>
        <v>2975</v>
      </c>
      <c r="L93" s="7" t="str">
        <f>TEXT(Table1[[#This Row],[Date]],"DDDD")</f>
        <v>Friday</v>
      </c>
      <c r="M93" s="20">
        <f>Table1[[#This Row],[Transactions]]/Table1[[#This Row],[Sessions]]</f>
        <v>1.7167438227508183E-2</v>
      </c>
      <c r="N93" s="21">
        <f>Table1[[#This Row],[Transactions]]/Table1[[#This Row],[Returning Users]]</f>
        <v>2.7698723862870346E-2</v>
      </c>
      <c r="O93" s="23">
        <f>Table1[[#This Row],[Avg. Order Value]]*Table1[[#This Row],[Purchase Frequency]]</f>
        <v>2.7698723862870347</v>
      </c>
      <c r="P93" s="101" t="str">
        <f>TEXT(Table1[[#This Row],[Date]],"DDDD")</f>
        <v>Friday</v>
      </c>
      <c r="Q93" s="2"/>
      <c r="R93" s="2"/>
      <c r="S93" s="2"/>
    </row>
    <row r="94" spans="1:19" x14ac:dyDescent="0.35">
      <c r="A94" s="6">
        <f t="shared" si="2"/>
        <v>45310</v>
      </c>
      <c r="B94" s="4" t="s">
        <v>13</v>
      </c>
      <c r="C94" s="7" cm="1">
        <f t="array" ref="C94">_xlfn.IFS(B94="Organic", IF(MOD(C89,1000)=0, C89+200, C89+100), B94="Paid Search", C89+100, B94="Direct", C89+100,B94="Referral", C89+100,B94="Social", C89+100)</f>
        <v>3800</v>
      </c>
      <c r="D94" s="8" cm="1">
        <f t="array" ref="D94">_xlfn.IFS(   B94="Organic", D89 + _xlfn.STDEV.S(_xlfn._xlws.FILTER($D$2:$D$21, $B$2:$B$21="Organic")),
        B94="Paid Search", D89 + _xlfn.STDEV.S(_xlfn._xlws.FILTER($D$2:$D$21, $B$2:$B$21="Paid Search")),
        B94="Direct", D89 + _xlfn.STDEV.S(_xlfn._xlws.FILTER($D$2:$D$21, $B$2:$B$21="Direct")),
        B94="Referral", D89 + _xlfn.STDEV.S(_xlfn._xlws.FILTER($D$2:$D$21, $B$2:$B$21="Referral")),
        B94="Social", D89 + _xlfn.STDEV.S(_xlfn._xlws.FILTER($D$2:$D$21, $B$2:$B$21="Social"))
    )</f>
        <v>74.729833462074197</v>
      </c>
      <c r="E94" s="9">
        <f t="shared" si="3"/>
        <v>7472.9833462074193</v>
      </c>
      <c r="F94" s="10" cm="1">
        <f t="array" ref="F94">_xlfn.IFS(   B94="Organic", F89 + _xlfn.STDEV.S(_xlfn._xlws.FILTER($F$2:$F$21, $B$2:$B$21="Organic")),
        B94="Paid Search", F89 + _xlfn.STDEV.S(_xlfn._xlws.FILTER($F$2:$F$21, $B$2:$B$21="Paid Search")),
        B94="Direct", F89 + _xlfn.STDEV.S(_xlfn._xlws.FILTER($F$2:$F$21, $B$2:$B$21="Direct")),
        B94="Referral", F89 + _xlfn.STDEV.S(_xlfn._xlws.FILTER($F$2:$F$21, $B$2:$B$21="Referral")),
        B94="Social", F89 + _xlfn.STDEV.S(_xlfn._xlws.FILTER($F$2:$F$21, $B$2:$B$21="Social"))
    )</f>
        <v>0.68364916731037073</v>
      </c>
      <c r="G94" s="7" cm="1">
        <f t="array" ref="G94">_xlfn.IFS(B94="Organic", G89+5, B94="Paid Search", IF(MOD(G89,100)=0, G89+10, G89+5), B94="Direct", G89+5,B94="Referral", G89+5,B94="Social", G89+5)</f>
        <v>240</v>
      </c>
      <c r="H94" s="7" cm="1">
        <f t="array" ref="H94">_xlfn.IFS(B94="Organic", H89+500, B94="Paid Search", H89+200, B94="Direct", IF(MOD(H89,1000)=0, H89+200, H89+100),B94="Referral", H89+100,B94="Social", H89+100)</f>
        <v>8000</v>
      </c>
      <c r="I94" s="7" cm="1">
        <f t="array" ref="I94">_xlfn.IFS(B94="Organic", I89+100, B94="Paid Search", I89+100, B94="Direct",I89+100,B94="Referral", I89+50,B94="Social", I89+50)</f>
        <v>2800</v>
      </c>
      <c r="J94" s="5">
        <v>100</v>
      </c>
      <c r="K94" s="7" cm="1">
        <f t="array" ref="K94">ROUND( _xlfn.IFS(   B94="Organic", K89 + _xlfn.STDEV.S(_xlfn._xlws.FILTER($K$2:$K$21, $B$2:$B$21="Organic")),
               B94="Paid Search", K89 + _xlfn.STDEV.S(_xlfn._xlws.FILTER($K$2:$K$21, $B$2:$B$21="Paid Search")),
               B94="Direct", K89 + _xlfn.STDEV.S(_xlfn._xlws.FILTER($K$2:$K$21, $B$2:$B$21="Direct")),
               B94="Referral", K89 + _xlfn.STDEV.S(_xlfn._xlws.FILTER($K$2:$K$21, $B$2:$B$21="Referral")),
               B94="Social", K89 + _xlfn.STDEV.S(_xlfn._xlws.FILTER($K$2:$K$21, $B$2:$B$21="Social"))
    ),0)</f>
        <v>1925</v>
      </c>
      <c r="L94" s="7" t="str">
        <f>TEXT(Table1[[#This Row],[Date]],"DDDD")</f>
        <v>Friday</v>
      </c>
      <c r="M94" s="20">
        <f>Table1[[#This Row],[Transactions]]/Table1[[#This Row],[Sessions]]</f>
        <v>1.9665745647914262E-2</v>
      </c>
      <c r="N94" s="21">
        <f>Table1[[#This Row],[Transactions]]/Table1[[#This Row],[Returning Users]]</f>
        <v>3.8820692707571013E-2</v>
      </c>
      <c r="O94" s="23">
        <f>Table1[[#This Row],[Avg. Order Value]]*Table1[[#This Row],[Purchase Frequency]]</f>
        <v>3.8820692707571012</v>
      </c>
      <c r="P94" s="101" t="str">
        <f>TEXT(Table1[[#This Row],[Date]],"DDDD")</f>
        <v>Friday</v>
      </c>
      <c r="Q94" s="2"/>
      <c r="R94" s="2"/>
      <c r="S94" s="2"/>
    </row>
    <row r="95" spans="1:19" x14ac:dyDescent="0.35">
      <c r="A95" s="6">
        <f t="shared" si="2"/>
        <v>45310</v>
      </c>
      <c r="B95" s="4" t="s">
        <v>14</v>
      </c>
      <c r="C95" s="7" cm="1">
        <f t="array" ref="C95">_xlfn.IFS(B95="Organic", IF(MOD(C90,1000)=0, C90+200, C90+100), B95="Paid Search", C90+100, B95="Direct", C90+100,B95="Referral", C90+100,B95="Social", C90+100)</f>
        <v>2800</v>
      </c>
      <c r="D95" s="8" cm="1">
        <f t="array" ref="D95">_xlfn.IFS(   B95="Organic", D90 + _xlfn.STDEV.S(_xlfn._xlws.FILTER($D$2:$D$21, $B$2:$B$21="Organic")),
        B95="Paid Search", D90 + _xlfn.STDEV.S(_xlfn._xlws.FILTER($D$2:$D$21, $B$2:$B$21="Paid Search")),
        B95="Direct", D90 + _xlfn.STDEV.S(_xlfn._xlws.FILTER($D$2:$D$21, $B$2:$B$21="Direct")),
        B95="Referral", D90 + _xlfn.STDEV.S(_xlfn._xlws.FILTER($D$2:$D$21, $B$2:$B$21="Referral")),
        B95="Social", D90 + _xlfn.STDEV.S(_xlfn._xlws.FILTER($D$2:$D$21, $B$2:$B$21="Social"))
    )</f>
        <v>49.617376914898969</v>
      </c>
      <c r="E95" s="9">
        <f t="shared" si="3"/>
        <v>4961.7376914898969</v>
      </c>
      <c r="F95" s="10" cm="1">
        <f t="array" ref="F95">_xlfn.IFS(   B95="Organic", F90 + _xlfn.STDEV.S(_xlfn._xlws.FILTER($F$2:$F$21, $B$2:$B$21="Organic")),
        B95="Paid Search", F90 + _xlfn.STDEV.S(_xlfn._xlws.FILTER($F$2:$F$21, $B$2:$B$21="Paid Search")),
        B95="Direct", F90 + _xlfn.STDEV.S(_xlfn._xlws.FILTER($F$2:$F$21, $B$2:$B$21="Direct")),
        B95="Referral", F90 + _xlfn.STDEV.S(_xlfn._xlws.FILTER($F$2:$F$21, $B$2:$B$21="Referral")),
        B95="Social", F90 + _xlfn.STDEV.S(_xlfn._xlws.FILTER($F$2:$F$21, $B$2:$B$21="Social"))
    )</f>
        <v>0.68617376914899009</v>
      </c>
      <c r="G95" s="7" cm="1">
        <f t="array" ref="G95">_xlfn.IFS(B95="Organic", G90+5, B95="Paid Search", IF(MOD(G90,100)=0, G90+10, G90+5), B95="Direct", G90+5,B95="Referral", G90+5,B95="Social", G90+5)</f>
        <v>260</v>
      </c>
      <c r="H95" s="7" cm="1">
        <f t="array" ref="H95">_xlfn.IFS(B95="Organic", H90+500, B95="Paid Search", H90+200, B95="Direct", IF(MOD(H90,1000)=0, H90+200, H90+100),B95="Referral", H90+100,B95="Social", H90+100)</f>
        <v>4800</v>
      </c>
      <c r="I95" s="7" cm="1">
        <f t="array" ref="I95">_xlfn.IFS(B95="Organic", I90+100, B95="Paid Search", I90+100, B95="Direct",I90+100,B95="Referral", I90+50,B95="Social", I90+50)</f>
        <v>1400</v>
      </c>
      <c r="J95" s="5">
        <v>100</v>
      </c>
      <c r="K95" s="7" cm="1">
        <f t="array" ref="K95">ROUND( _xlfn.IFS(   B95="Organic", K90 + _xlfn.STDEV.S(_xlfn._xlws.FILTER($K$2:$K$21, $B$2:$B$21="Organic")),
               B95="Paid Search", K90 + _xlfn.STDEV.S(_xlfn._xlws.FILTER($K$2:$K$21, $B$2:$B$21="Paid Search")),
               B95="Direct", K90 + _xlfn.STDEV.S(_xlfn._xlws.FILTER($K$2:$K$21, $B$2:$B$21="Direct")),
               B95="Referral", K90 + _xlfn.STDEV.S(_xlfn._xlws.FILTER($K$2:$K$21, $B$2:$B$21="Referral")),
               B95="Social", K90 + _xlfn.STDEV.S(_xlfn._xlws.FILTER($K$2:$K$21, $B$2:$B$21="Social"))
    ),0)</f>
        <v>1045</v>
      </c>
      <c r="L95" s="7" t="str">
        <f>TEXT(Table1[[#This Row],[Date]],"DDDD")</f>
        <v>Friday</v>
      </c>
      <c r="M95" s="20">
        <f>Table1[[#This Row],[Transactions]]/Table1[[#This Row],[Sessions]]</f>
        <v>1.7720491755321061E-2</v>
      </c>
      <c r="N95" s="21">
        <f>Table1[[#This Row],[Transactions]]/Table1[[#This Row],[Returning Users]]</f>
        <v>4.7480743459233463E-2</v>
      </c>
      <c r="O95" s="23">
        <f>Table1[[#This Row],[Avg. Order Value]]*Table1[[#This Row],[Purchase Frequency]]</f>
        <v>4.7480743459233459</v>
      </c>
      <c r="P95" s="101" t="str">
        <f>TEXT(Table1[[#This Row],[Date]],"DDDD")</f>
        <v>Friday</v>
      </c>
      <c r="Q95" s="2"/>
      <c r="R95" s="2"/>
      <c r="S95" s="2"/>
    </row>
    <row r="96" spans="1:19" x14ac:dyDescent="0.35">
      <c r="A96" s="6">
        <f t="shared" si="2"/>
        <v>45310</v>
      </c>
      <c r="B96" s="4" t="s">
        <v>15</v>
      </c>
      <c r="C96" s="7" cm="1">
        <f t="array" ref="C96">_xlfn.IFS(B96="Organic", IF(MOD(C91,1000)=0, C91+200, C91+100), B96="Paid Search", C91+100, B96="Direct", C91+100,B96="Referral", C91+100,B96="Social", C91+100)</f>
        <v>3300</v>
      </c>
      <c r="D96" s="8" cm="1">
        <f t="array" ref="D96">_xlfn.IFS(   B96="Organic", D91 + _xlfn.STDEV.S(_xlfn._xlws.FILTER($D$2:$D$21, $B$2:$B$21="Organic")),
        B96="Paid Search", D91 + _xlfn.STDEV.S(_xlfn._xlws.FILTER($D$2:$D$21, $B$2:$B$21="Paid Search")),
        B96="Direct", D91 + _xlfn.STDEV.S(_xlfn._xlws.FILTER($D$2:$D$21, $B$2:$B$21="Direct")),
        B96="Referral", D91 + _xlfn.STDEV.S(_xlfn._xlws.FILTER($D$2:$D$21, $B$2:$B$21="Referral")),
        B96="Social", D91 + _xlfn.STDEV.S(_xlfn._xlws.FILTER($D$2:$D$21, $B$2:$B$21="Social"))
    )</f>
        <v>54.617376914898962</v>
      </c>
      <c r="E96" s="9">
        <f t="shared" si="3"/>
        <v>5461.737691489896</v>
      </c>
      <c r="F96" s="10" cm="1">
        <f t="array" ref="F96">_xlfn.IFS(   B96="Organic", F91 + _xlfn.STDEV.S(_xlfn._xlws.FILTER($F$2:$F$21, $B$2:$B$21="Organic")),
        B96="Paid Search", F91 + _xlfn.STDEV.S(_xlfn._xlws.FILTER($F$2:$F$21, $B$2:$B$21="Paid Search")),
        B96="Direct", F91 + _xlfn.STDEV.S(_xlfn._xlws.FILTER($F$2:$F$21, $B$2:$B$21="Direct")),
        B96="Referral", F91 + _xlfn.STDEV.S(_xlfn._xlws.FILTER($F$2:$F$21, $B$2:$B$21="Referral")),
        B96="Social", F91 + _xlfn.STDEV.S(_xlfn._xlws.FILTER($F$2:$F$21, $B$2:$B$21="Social"))
    )</f>
        <v>0.83224989991991971</v>
      </c>
      <c r="G96" s="7" cm="1">
        <f t="array" ref="G96">_xlfn.IFS(B96="Organic", G91+5, B96="Paid Search", IF(MOD(G91,100)=0, G91+10, G91+5), B96="Direct", G91+5,B96="Referral", G91+5,B96="Social", G91+5)</f>
        <v>250</v>
      </c>
      <c r="H96" s="7" cm="1">
        <f t="array" ref="H96">_xlfn.IFS(B96="Organic", H91+500, B96="Paid Search", H91+200, B96="Direct", IF(MOD(H91,1000)=0, H91+200, H91+100),B96="Referral", H91+100,B96="Social", H91+100)</f>
        <v>6300</v>
      </c>
      <c r="I96" s="7" cm="1">
        <f t="array" ref="I96">_xlfn.IFS(B96="Organic", I91+100, B96="Paid Search", I91+100, B96="Direct",I91+100,B96="Referral", I91+50,B96="Social", I91+50)</f>
        <v>1600</v>
      </c>
      <c r="J96" s="5">
        <v>100</v>
      </c>
      <c r="K96" s="7" cm="1">
        <f t="array" ref="K96">ROUND( _xlfn.IFS(   B96="Organic", K91 + _xlfn.STDEV.S(_xlfn._xlws.FILTER($K$2:$K$21, $B$2:$B$21="Organic")),
               B96="Paid Search", K91 + _xlfn.STDEV.S(_xlfn._xlws.FILTER($K$2:$K$21, $B$2:$B$21="Paid Search")),
               B96="Direct", K91 + _xlfn.STDEV.S(_xlfn._xlws.FILTER($K$2:$K$21, $B$2:$B$21="Direct")),
               B96="Referral", K91 + _xlfn.STDEV.S(_xlfn._xlws.FILTER($K$2:$K$21, $B$2:$B$21="Referral")),
               B96="Social", K91 + _xlfn.STDEV.S(_xlfn._xlws.FILTER($K$2:$K$21, $B$2:$B$21="Social"))
    ),0)</f>
        <v>1725</v>
      </c>
      <c r="L96" s="7" t="str">
        <f>TEXT(Table1[[#This Row],[Date]],"DDDD")</f>
        <v>Friday</v>
      </c>
      <c r="M96" s="20">
        <f>Table1[[#This Row],[Transactions]]/Table1[[#This Row],[Sessions]]</f>
        <v>1.6550720277242109E-2</v>
      </c>
      <c r="N96" s="21">
        <f>Table1[[#This Row],[Transactions]]/Table1[[#This Row],[Returning Users]]</f>
        <v>3.166224748689795E-2</v>
      </c>
      <c r="O96" s="23">
        <f>Table1[[#This Row],[Avg. Order Value]]*Table1[[#This Row],[Purchase Frequency]]</f>
        <v>3.1662247486897952</v>
      </c>
      <c r="P96" s="101" t="str">
        <f>TEXT(Table1[[#This Row],[Date]],"DDDD")</f>
        <v>Friday</v>
      </c>
      <c r="Q96" s="2"/>
      <c r="R96" s="2"/>
      <c r="S96" s="2"/>
    </row>
    <row r="97" spans="1:19" x14ac:dyDescent="0.35">
      <c r="A97" s="6">
        <f t="shared" si="2"/>
        <v>45311</v>
      </c>
      <c r="B97" s="4" t="s">
        <v>11</v>
      </c>
      <c r="C97" s="7" cm="1">
        <f t="array" ref="C97">_xlfn.IFS(B97="Organic", IF(MOD(C92,1000)=0, C92+200, C92+100), B97="Paid Search", C92+100, B97="Direct", C92+100,B97="Referral", C92+100,B97="Social", C92+100)</f>
        <v>7200</v>
      </c>
      <c r="D97" s="8" cm="1">
        <f t="array" ref="D97">_xlfn.IFS(   B97="Organic", D92 + _xlfn.STDEV.S(_xlfn._xlws.FILTER($D$2:$D$21, $B$2:$B$21="Organic")),
        B97="Paid Search", D92 + _xlfn.STDEV.S(_xlfn._xlws.FILTER($D$2:$D$21, $B$2:$B$21="Paid Search")),
        B97="Direct", D92 + _xlfn.STDEV.S(_xlfn._xlws.FILTER($D$2:$D$21, $B$2:$B$21="Direct")),
        B97="Referral", D92 + _xlfn.STDEV.S(_xlfn._xlws.FILTER($D$2:$D$21, $B$2:$B$21="Referral")),
        B97="Social", D92 + _xlfn.STDEV.S(_xlfn._xlws.FILTER($D$2:$D$21, $B$2:$B$21="Social"))
    )</f>
        <v>88.3066559914582</v>
      </c>
      <c r="E97" s="9">
        <f t="shared" si="3"/>
        <v>8830.6655991458192</v>
      </c>
      <c r="F97" s="10" cm="1">
        <f t="array" ref="F97">_xlfn.IFS(   B97="Organic", F92 + _xlfn.STDEV.S(_xlfn._xlws.FILTER($F$2:$F$21, $B$2:$B$21="Organic")),
        B97="Paid Search", F92 + _xlfn.STDEV.S(_xlfn._xlws.FILTER($F$2:$F$21, $B$2:$B$21="Paid Search")),
        B97="Direct", F92 + _xlfn.STDEV.S(_xlfn._xlws.FILTER($F$2:$F$21, $B$2:$B$21="Direct")),
        B97="Referral", F92 + _xlfn.STDEV.S(_xlfn._xlws.FILTER($F$2:$F$21, $B$2:$B$21="Referral")),
        B97="Social", F92 + _xlfn.STDEV.S(_xlfn._xlws.FILTER($F$2:$F$21, $B$2:$B$21="Social"))
    )</f>
        <v>0.5965591117977288</v>
      </c>
      <c r="G97" s="7" cm="1">
        <f t="array" ref="G97">_xlfn.IFS(B97="Organic", G92+5, B97="Paid Search", IF(MOD(G92,100)=0, G92+10, G92+5), B97="Direct", G92+5,B97="Referral", G92+5,B97="Social", G92+5)</f>
        <v>275</v>
      </c>
      <c r="H97" s="7" cm="1">
        <f t="array" ref="H97">_xlfn.IFS(B97="Organic", H92+500, B97="Paid Search", H92+200, B97="Direct", IF(MOD(H92,1000)=0, H92+200, H92+100),B97="Referral", H92+100,B97="Social", H92+100)</f>
        <v>24500</v>
      </c>
      <c r="I97" s="7" cm="1">
        <f t="array" ref="I97">_xlfn.IFS(B97="Organic", I92+100, B97="Paid Search", I92+100, B97="Direct",I92+100,B97="Referral", I92+50,B97="Social", I92+50)</f>
        <v>4900</v>
      </c>
      <c r="J97" s="5">
        <v>100</v>
      </c>
      <c r="K97" s="7" cm="1">
        <f t="array" ref="K97">ROUND( _xlfn.IFS(   B97="Organic", K92 + _xlfn.STDEV.S(_xlfn._xlws.FILTER($K$2:$K$21, $B$2:$B$21="Organic")),
               B97="Paid Search", K92 + _xlfn.STDEV.S(_xlfn._xlws.FILTER($K$2:$K$21, $B$2:$B$21="Paid Search")),
               B97="Direct", K92 + _xlfn.STDEV.S(_xlfn._xlws.FILTER($K$2:$K$21, $B$2:$B$21="Direct")),
               B97="Referral", K92 + _xlfn.STDEV.S(_xlfn._xlws.FILTER($K$2:$K$21, $B$2:$B$21="Referral")),
               B97="Social", K92 + _xlfn.STDEV.S(_xlfn._xlws.FILTER($K$2:$K$21, $B$2:$B$21="Social"))
    ),0)</f>
        <v>4364</v>
      </c>
      <c r="L97" s="7" t="str">
        <f>TEXT(Table1[[#This Row],[Date]],"DDDD")</f>
        <v>Saturday</v>
      </c>
      <c r="M97" s="20">
        <f>Table1[[#This Row],[Transactions]]/Table1[[#This Row],[Sessions]]</f>
        <v>1.2264813332146973E-2</v>
      </c>
      <c r="N97" s="21">
        <f>Table1[[#This Row],[Transactions]]/Table1[[#This Row],[Returning Users]]</f>
        <v>2.0235255726731943E-2</v>
      </c>
      <c r="O97" s="23">
        <f>Table1[[#This Row],[Avg. Order Value]]*Table1[[#This Row],[Purchase Frequency]]</f>
        <v>2.0235255726731944</v>
      </c>
      <c r="P97" s="101" t="str">
        <f>TEXT(Table1[[#This Row],[Date]],"DDDD")</f>
        <v>Saturday</v>
      </c>
      <c r="Q97" s="2"/>
      <c r="R97" s="2"/>
      <c r="S97" s="2"/>
    </row>
    <row r="98" spans="1:19" x14ac:dyDescent="0.35">
      <c r="A98" s="6">
        <f t="shared" si="2"/>
        <v>45311</v>
      </c>
      <c r="B98" s="4" t="s">
        <v>12</v>
      </c>
      <c r="C98" s="7" cm="1">
        <f t="array" ref="C98">_xlfn.IFS(B98="Organic", IF(MOD(C93,1000)=0, C93+200, C93+100), B98="Paid Search", C93+100, B98="Direct", C93+100,B98="Referral", C93+100,B98="Social", C93+100)</f>
        <v>4900</v>
      </c>
      <c r="D98" s="8" cm="1">
        <f t="array" ref="D98">_xlfn.IFS(   B98="Organic", D93 + _xlfn.STDEV.S(_xlfn._xlws.FILTER($D$2:$D$21, $B$2:$B$21="Organic")),
        B98="Paid Search", D93 + _xlfn.STDEV.S(_xlfn._xlws.FILTER($D$2:$D$21, $B$2:$B$21="Paid Search")),
        B98="Direct", D93 + _xlfn.STDEV.S(_xlfn._xlws.FILTER($D$2:$D$21, $B$2:$B$21="Direct")),
        B98="Referral", D93 + _xlfn.STDEV.S(_xlfn._xlws.FILTER($D$2:$D$21, $B$2:$B$21="Referral")),
        B98="Social", D93 + _xlfn.STDEV.S(_xlfn._xlws.FILTER($D$2:$D$21, $B$2:$B$21="Social"))
    )</f>
        <v>84.56395039150857</v>
      </c>
      <c r="E98" s="9">
        <f t="shared" si="3"/>
        <v>8456.395039150857</v>
      </c>
      <c r="F98" s="10" cm="1">
        <f t="array" ref="F98">_xlfn.IFS(   B98="Organic", F93 + _xlfn.STDEV.S(_xlfn._xlws.FILTER($F$2:$F$21, $B$2:$B$21="Organic")),
        B98="Paid Search", F93 + _xlfn.STDEV.S(_xlfn._xlws.FILTER($F$2:$F$21, $B$2:$B$21="Paid Search")),
        B98="Direct", F93 + _xlfn.STDEV.S(_xlfn._xlws.FILTER($F$2:$F$21, $B$2:$B$21="Direct")),
        B98="Referral", F93 + _xlfn.STDEV.S(_xlfn._xlws.FILTER($F$2:$F$21, $B$2:$B$21="Referral")),
        B98="Social", F93 + _xlfn.STDEV.S(_xlfn._xlws.FILTER($F$2:$F$21, $B$2:$B$21="Social"))
    )</f>
        <v>0.52655911179772874</v>
      </c>
      <c r="G98" s="7" cm="1">
        <f t="array" ref="G98">_xlfn.IFS(B98="Organic", G93+5, B98="Paid Search", IF(MOD(G93,100)=0, G93+10, G93+5), B98="Direct", G93+5,B98="Referral", G93+5,B98="Social", G93+5)</f>
        <v>300</v>
      </c>
      <c r="H98" s="7" cm="1">
        <f t="array" ref="H98">_xlfn.IFS(B98="Organic", H93+500, B98="Paid Search", H93+200, B98="Direct", IF(MOD(H93,1000)=0, H93+200, H93+100),B98="Referral", H93+100,B98="Social", H93+100)</f>
        <v>12800</v>
      </c>
      <c r="I98" s="7" cm="1">
        <f t="array" ref="I98">_xlfn.IFS(B98="Organic", I93+100, B98="Paid Search", I93+100, B98="Direct",I93+100,B98="Referral", I93+50,B98="Social", I93+50)</f>
        <v>3900</v>
      </c>
      <c r="J98" s="5">
        <v>100</v>
      </c>
      <c r="K98" s="7" cm="1">
        <f t="array" ref="K98">ROUND( _xlfn.IFS(   B98="Organic", K93 + _xlfn.STDEV.S(_xlfn._xlws.FILTER($K$2:$K$21, $B$2:$B$21="Organic")),
               B98="Paid Search", K93 + _xlfn.STDEV.S(_xlfn._xlws.FILTER($K$2:$K$21, $B$2:$B$21="Paid Search")),
               B98="Direct", K93 + _xlfn.STDEV.S(_xlfn._xlws.FILTER($K$2:$K$21, $B$2:$B$21="Direct")),
               B98="Referral", K93 + _xlfn.STDEV.S(_xlfn._xlws.FILTER($K$2:$K$21, $B$2:$B$21="Referral")),
               B98="Social", K93 + _xlfn.STDEV.S(_xlfn._xlws.FILTER($K$2:$K$21, $B$2:$B$21="Social"))
    ),0)</f>
        <v>3060</v>
      </c>
      <c r="L98" s="7" t="str">
        <f>TEXT(Table1[[#This Row],[Date]],"DDDD")</f>
        <v>Saturday</v>
      </c>
      <c r="M98" s="20">
        <f>Table1[[#This Row],[Transactions]]/Table1[[#This Row],[Sessions]]</f>
        <v>1.7257949059491545E-2</v>
      </c>
      <c r="N98" s="21">
        <f>Table1[[#This Row],[Transactions]]/Table1[[#This Row],[Returning Users]]</f>
        <v>2.7635277905721754E-2</v>
      </c>
      <c r="O98" s="23">
        <f>Table1[[#This Row],[Avg. Order Value]]*Table1[[#This Row],[Purchase Frequency]]</f>
        <v>2.7635277905721756</v>
      </c>
      <c r="P98" s="101" t="str">
        <f>TEXT(Table1[[#This Row],[Date]],"DDDD")</f>
        <v>Saturday</v>
      </c>
      <c r="Q98" s="2"/>
      <c r="R98" s="2"/>
      <c r="S98" s="2"/>
    </row>
    <row r="99" spans="1:19" x14ac:dyDescent="0.35">
      <c r="A99" s="6">
        <f t="shared" si="2"/>
        <v>45311</v>
      </c>
      <c r="B99" s="4" t="s">
        <v>13</v>
      </c>
      <c r="C99" s="7" cm="1">
        <f t="array" ref="C99">_xlfn.IFS(B99="Organic", IF(MOD(C94,1000)=0, C94+200, C94+100), B99="Paid Search", C94+100, B99="Direct", C94+100,B99="Referral", C94+100,B99="Social", C94+100)</f>
        <v>3900</v>
      </c>
      <c r="D99" s="8" cm="1">
        <f t="array" ref="D99">_xlfn.IFS(   B99="Organic", D94 + _xlfn.STDEV.S(_xlfn._xlws.FILTER($D$2:$D$21, $B$2:$B$21="Organic")),
        B99="Paid Search", D94 + _xlfn.STDEV.S(_xlfn._xlws.FILTER($D$2:$D$21, $B$2:$B$21="Paid Search")),
        B99="Direct", D94 + _xlfn.STDEV.S(_xlfn._xlws.FILTER($D$2:$D$21, $B$2:$B$21="Direct")),
        B99="Referral", D94 + _xlfn.STDEV.S(_xlfn._xlws.FILTER($D$2:$D$21, $B$2:$B$21="Referral")),
        B99="Social", D94 + _xlfn.STDEV.S(_xlfn._xlws.FILTER($D$2:$D$21, $B$2:$B$21="Social"))
    )</f>
        <v>77.311822359545815</v>
      </c>
      <c r="E99" s="9">
        <f t="shared" si="3"/>
        <v>7731.1822359545813</v>
      </c>
      <c r="F99" s="10" cm="1">
        <f t="array" ref="F99">_xlfn.IFS(   B99="Organic", F94 + _xlfn.STDEV.S(_xlfn._xlws.FILTER($F$2:$F$21, $B$2:$B$21="Organic")),
        B99="Paid Search", F94 + _xlfn.STDEV.S(_xlfn._xlws.FILTER($F$2:$F$21, $B$2:$B$21="Paid Search")),
        B99="Direct", F94 + _xlfn.STDEV.S(_xlfn._xlws.FILTER($F$2:$F$21, $B$2:$B$21="Direct")),
        B99="Referral", F94 + _xlfn.STDEV.S(_xlfn._xlws.FILTER($F$2:$F$21, $B$2:$B$21="Referral")),
        B99="Social", F94 + _xlfn.STDEV.S(_xlfn._xlws.FILTER($F$2:$F$21, $B$2:$B$21="Social"))
    )</f>
        <v>0.69655911179772878</v>
      </c>
      <c r="G99" s="7" cm="1">
        <f t="array" ref="G99">_xlfn.IFS(B99="Organic", G94+5, B99="Paid Search", IF(MOD(G94,100)=0, G94+10, G94+5), B99="Direct", G94+5,B99="Referral", G94+5,B99="Social", G94+5)</f>
        <v>245</v>
      </c>
      <c r="H99" s="7" cm="1">
        <f t="array" ref="H99">_xlfn.IFS(B99="Organic", H94+500, B99="Paid Search", H94+200, B99="Direct", IF(MOD(H94,1000)=0, H94+200, H94+100),B99="Referral", H94+100,B99="Social", H94+100)</f>
        <v>8200</v>
      </c>
      <c r="I99" s="7" cm="1">
        <f t="array" ref="I99">_xlfn.IFS(B99="Organic", I94+100, B99="Paid Search", I94+100, B99="Direct",I94+100,B99="Referral", I94+50,B99="Social", I94+50)</f>
        <v>2900</v>
      </c>
      <c r="J99" s="5">
        <v>100</v>
      </c>
      <c r="K99" s="7" cm="1">
        <f t="array" ref="K99">ROUND( _xlfn.IFS(   B99="Organic", K94 + _xlfn.STDEV.S(_xlfn._xlws.FILTER($K$2:$K$21, $B$2:$B$21="Organic")),
               B99="Paid Search", K94 + _xlfn.STDEV.S(_xlfn._xlws.FILTER($K$2:$K$21, $B$2:$B$21="Paid Search")),
               B99="Direct", K94 + _xlfn.STDEV.S(_xlfn._xlws.FILTER($K$2:$K$21, $B$2:$B$21="Direct")),
               B99="Referral", K94 + _xlfn.STDEV.S(_xlfn._xlws.FILTER($K$2:$K$21, $B$2:$B$21="Referral")),
               B99="Social", K94 + _xlfn.STDEV.S(_xlfn._xlws.FILTER($K$2:$K$21, $B$2:$B$21="Social"))
    ),0)</f>
        <v>1990</v>
      </c>
      <c r="L99" s="7" t="str">
        <f>TEXT(Table1[[#This Row],[Date]],"DDDD")</f>
        <v>Saturday</v>
      </c>
      <c r="M99" s="20">
        <f>Table1[[#This Row],[Transactions]]/Table1[[#This Row],[Sessions]]</f>
        <v>1.9823544194755339E-2</v>
      </c>
      <c r="N99" s="21">
        <f>Table1[[#This Row],[Transactions]]/Table1[[#This Row],[Returning Users]]</f>
        <v>3.8850161989721514E-2</v>
      </c>
      <c r="O99" s="23">
        <f>Table1[[#This Row],[Avg. Order Value]]*Table1[[#This Row],[Purchase Frequency]]</f>
        <v>3.8850161989721514</v>
      </c>
      <c r="P99" s="101" t="str">
        <f>TEXT(Table1[[#This Row],[Date]],"DDDD")</f>
        <v>Saturday</v>
      </c>
      <c r="Q99" s="2"/>
      <c r="R99" s="2"/>
      <c r="S99" s="2"/>
    </row>
    <row r="100" spans="1:19" x14ac:dyDescent="0.35">
      <c r="A100" s="6">
        <f t="shared" si="2"/>
        <v>45311</v>
      </c>
      <c r="B100" s="4" t="s">
        <v>14</v>
      </c>
      <c r="C100" s="7" cm="1">
        <f t="array" ref="C100">_xlfn.IFS(B100="Organic", IF(MOD(C95,1000)=0, C95+200, C95+100), B100="Paid Search", C95+100, B100="Direct", C95+100,B100="Referral", C95+100,B100="Social", C95+100)</f>
        <v>2900</v>
      </c>
      <c r="D100" s="8" cm="1">
        <f t="array" ref="D100">_xlfn.IFS(   B100="Organic", D95 + _xlfn.STDEV.S(_xlfn._xlws.FILTER($D$2:$D$21, $B$2:$B$21="Organic")),
        B100="Paid Search", D95 + _xlfn.STDEV.S(_xlfn._xlws.FILTER($D$2:$D$21, $B$2:$B$21="Paid Search")),
        B100="Direct", D95 + _xlfn.STDEV.S(_xlfn._xlws.FILTER($D$2:$D$21, $B$2:$B$21="Direct")),
        B100="Referral", D95 + _xlfn.STDEV.S(_xlfn._xlws.FILTER($D$2:$D$21, $B$2:$B$21="Referral")),
        B100="Social", D95 + _xlfn.STDEV.S(_xlfn._xlws.FILTER($D$2:$D$21, $B$2:$B$21="Social"))
    )</f>
        <v>51.3252020425589</v>
      </c>
      <c r="E100" s="9">
        <f t="shared" si="3"/>
        <v>5132.5202042558903</v>
      </c>
      <c r="F100" s="10" cm="1">
        <f t="array" ref="F100">_xlfn.IFS(   B100="Organic", F95 + _xlfn.STDEV.S(_xlfn._xlws.FILTER($F$2:$F$21, $B$2:$B$21="Organic")),
        B100="Paid Search", F95 + _xlfn.STDEV.S(_xlfn._xlws.FILTER($F$2:$F$21, $B$2:$B$21="Paid Search")),
        B100="Direct", F95 + _xlfn.STDEV.S(_xlfn._xlws.FILTER($F$2:$F$21, $B$2:$B$21="Direct")),
        B100="Referral", F95 + _xlfn.STDEV.S(_xlfn._xlws.FILTER($F$2:$F$21, $B$2:$B$21="Referral")),
        B100="Social", F95 + _xlfn.STDEV.S(_xlfn._xlws.FILTER($F$2:$F$21, $B$2:$B$21="Social"))
    )</f>
        <v>0.70325202042558943</v>
      </c>
      <c r="G100" s="7" cm="1">
        <f t="array" ref="G100">_xlfn.IFS(B100="Organic", G95+5, B100="Paid Search", IF(MOD(G95,100)=0, G95+10, G95+5), B100="Direct", G95+5,B100="Referral", G95+5,B100="Social", G95+5)</f>
        <v>265</v>
      </c>
      <c r="H100" s="7" cm="1">
        <f t="array" ref="H100">_xlfn.IFS(B100="Organic", H95+500, B100="Paid Search", H95+200, B100="Direct", IF(MOD(H95,1000)=0, H95+200, H95+100),B100="Referral", H95+100,B100="Social", H95+100)</f>
        <v>4900</v>
      </c>
      <c r="I100" s="7" cm="1">
        <f t="array" ref="I100">_xlfn.IFS(B100="Organic", I95+100, B100="Paid Search", I95+100, B100="Direct",I95+100,B100="Referral", I95+50,B100="Social", I95+50)</f>
        <v>1450</v>
      </c>
      <c r="J100" s="5">
        <v>100</v>
      </c>
      <c r="K100" s="7" cm="1">
        <f t="array" ref="K100">ROUND( _xlfn.IFS(   B100="Organic", K95 + _xlfn.STDEV.S(_xlfn._xlws.FILTER($K$2:$K$21, $B$2:$B$21="Organic")),
               B100="Paid Search", K95 + _xlfn.STDEV.S(_xlfn._xlws.FILTER($K$2:$K$21, $B$2:$B$21="Paid Search")),
               B100="Direct", K95 + _xlfn.STDEV.S(_xlfn._xlws.FILTER($K$2:$K$21, $B$2:$B$21="Direct")),
               B100="Referral", K95 + _xlfn.STDEV.S(_xlfn._xlws.FILTER($K$2:$K$21, $B$2:$B$21="Referral")),
               B100="Social", K95 + _xlfn.STDEV.S(_xlfn._xlws.FILTER($K$2:$K$21, $B$2:$B$21="Social"))
    ),0)</f>
        <v>1088</v>
      </c>
      <c r="L100" s="7" t="str">
        <f>TEXT(Table1[[#This Row],[Date]],"DDDD")</f>
        <v>Saturday</v>
      </c>
      <c r="M100" s="20">
        <f>Table1[[#This Row],[Transactions]]/Table1[[#This Row],[Sessions]]</f>
        <v>1.7698345531916862E-2</v>
      </c>
      <c r="N100" s="21">
        <f>Table1[[#This Row],[Transactions]]/Table1[[#This Row],[Returning Users]]</f>
        <v>4.7173898936175462E-2</v>
      </c>
      <c r="O100" s="23">
        <f>Table1[[#This Row],[Avg. Order Value]]*Table1[[#This Row],[Purchase Frequency]]</f>
        <v>4.717389893617546</v>
      </c>
      <c r="P100" s="101" t="str">
        <f>TEXT(Table1[[#This Row],[Date]],"DDDD")</f>
        <v>Saturday</v>
      </c>
      <c r="Q100" s="2"/>
      <c r="R100" s="2"/>
      <c r="S100" s="2"/>
    </row>
    <row r="101" spans="1:19" x14ac:dyDescent="0.35">
      <c r="A101" s="6">
        <f t="shared" si="2"/>
        <v>45311</v>
      </c>
      <c r="B101" s="4" t="s">
        <v>15</v>
      </c>
      <c r="C101" s="7" cm="1">
        <f t="array" ref="C101">_xlfn.IFS(B101="Organic", IF(MOD(C96,1000)=0, C96+200, C96+100), B101="Paid Search", C96+100, B101="Direct", C96+100,B101="Referral", C96+100,B101="Social", C96+100)</f>
        <v>3400</v>
      </c>
      <c r="D101" s="8" cm="1">
        <f t="array" ref="D101">_xlfn.IFS(   B101="Organic", D96 + _xlfn.STDEV.S(_xlfn._xlws.FILTER($D$2:$D$21, $B$2:$B$21="Organic")),
        B101="Paid Search", D96 + _xlfn.STDEV.S(_xlfn._xlws.FILTER($D$2:$D$21, $B$2:$B$21="Paid Search")),
        B101="Direct", D96 + _xlfn.STDEV.S(_xlfn._xlws.FILTER($D$2:$D$21, $B$2:$B$21="Direct")),
        B101="Referral", D96 + _xlfn.STDEV.S(_xlfn._xlws.FILTER($D$2:$D$21, $B$2:$B$21="Referral")),
        B101="Social", D96 + _xlfn.STDEV.S(_xlfn._xlws.FILTER($D$2:$D$21, $B$2:$B$21="Social"))
    )</f>
        <v>56.325202042558892</v>
      </c>
      <c r="E101" s="9">
        <f t="shared" si="3"/>
        <v>5632.5202042558894</v>
      </c>
      <c r="F101" s="10" cm="1">
        <f t="array" ref="F101">_xlfn.IFS(   B101="Organic", F96 + _xlfn.STDEV.S(_xlfn._xlws.FILTER($F$2:$F$21, $B$2:$B$21="Organic")),
        B101="Paid Search", F96 + _xlfn.STDEV.S(_xlfn._xlws.FILTER($F$2:$F$21, $B$2:$B$21="Paid Search")),
        B101="Direct", F96 + _xlfn.STDEV.S(_xlfn._xlws.FILTER($F$2:$F$21, $B$2:$B$21="Direct")),
        B101="Referral", F96 + _xlfn.STDEV.S(_xlfn._xlws.FILTER($F$2:$F$21, $B$2:$B$21="Referral")),
        B101="Social", F96 + _xlfn.STDEV.S(_xlfn._xlws.FILTER($F$2:$F$21, $B$2:$B$21="Social"))
    )</f>
        <v>0.85306655991458102</v>
      </c>
      <c r="G101" s="7" cm="1">
        <f t="array" ref="G101">_xlfn.IFS(B101="Organic", G96+5, B101="Paid Search", IF(MOD(G96,100)=0, G96+10, G96+5), B101="Direct", G96+5,B101="Referral", G96+5,B101="Social", G96+5)</f>
        <v>255</v>
      </c>
      <c r="H101" s="7" cm="1">
        <f t="array" ref="H101">_xlfn.IFS(B101="Organic", H96+500, B101="Paid Search", H96+200, B101="Direct", IF(MOD(H96,1000)=0, H96+200, H96+100),B101="Referral", H96+100,B101="Social", H96+100)</f>
        <v>6400</v>
      </c>
      <c r="I101" s="7" cm="1">
        <f t="array" ref="I101">_xlfn.IFS(B101="Organic", I96+100, B101="Paid Search", I96+100, B101="Direct",I96+100,B101="Referral", I96+50,B101="Social", I96+50)</f>
        <v>1650</v>
      </c>
      <c r="J101" s="5">
        <v>100</v>
      </c>
      <c r="K101" s="7" cm="1">
        <f t="array" ref="K101">ROUND( _xlfn.IFS(   B101="Organic", K96 + _xlfn.STDEV.S(_xlfn._xlws.FILTER($K$2:$K$21, $B$2:$B$21="Organic")),
               B101="Paid Search", K96 + _xlfn.STDEV.S(_xlfn._xlws.FILTER($K$2:$K$21, $B$2:$B$21="Paid Search")),
               B101="Direct", K96 + _xlfn.STDEV.S(_xlfn._xlws.FILTER($K$2:$K$21, $B$2:$B$21="Direct")),
               B101="Referral", K96 + _xlfn.STDEV.S(_xlfn._xlws.FILTER($K$2:$K$21, $B$2:$B$21="Referral")),
               B101="Social", K96 + _xlfn.STDEV.S(_xlfn._xlws.FILTER($K$2:$K$21, $B$2:$B$21="Social"))
    ),0)</f>
        <v>1790</v>
      </c>
      <c r="L101" s="7" t="str">
        <f>TEXT(Table1[[#This Row],[Date]],"DDDD")</f>
        <v>Saturday</v>
      </c>
      <c r="M101" s="20">
        <f>Table1[[#This Row],[Transactions]]/Table1[[#This Row],[Sessions]]</f>
        <v>1.6566235894870263E-2</v>
      </c>
      <c r="N101" s="21">
        <f>Table1[[#This Row],[Transactions]]/Table1[[#This Row],[Returning Users]]</f>
        <v>3.1466593319865302E-2</v>
      </c>
      <c r="O101" s="23">
        <f>Table1[[#This Row],[Avg. Order Value]]*Table1[[#This Row],[Purchase Frequency]]</f>
        <v>3.1466593319865304</v>
      </c>
      <c r="P101" s="101" t="str">
        <f>TEXT(Table1[[#This Row],[Date]],"DDDD")</f>
        <v>Saturday</v>
      </c>
      <c r="Q101" s="2"/>
      <c r="R101" s="2"/>
      <c r="S101" s="2"/>
    </row>
    <row r="102" spans="1:19" x14ac:dyDescent="0.35">
      <c r="A102" s="6">
        <f t="shared" si="2"/>
        <v>45312</v>
      </c>
      <c r="B102" s="4" t="s">
        <v>11</v>
      </c>
      <c r="C102" s="7" cm="1">
        <f t="array" ref="C102">_xlfn.IFS(B102="Organic", IF(MOD(C97,1000)=0, C97+200, C97+100), B102="Paid Search", C97+100, B102="Direct", C97+100,B102="Referral", C97+100,B102="Social", C97+100)</f>
        <v>7300</v>
      </c>
      <c r="D102" s="8" cm="1">
        <f t="array" ref="D102">_xlfn.IFS(   B102="Organic", D97 + _xlfn.STDEV.S(_xlfn._xlws.FILTER($D$2:$D$21, $B$2:$B$21="Organic")),
        B102="Paid Search", D97 + _xlfn.STDEV.S(_xlfn._xlws.FILTER($D$2:$D$21, $B$2:$B$21="Paid Search")),
        B102="Direct", D97 + _xlfn.STDEV.S(_xlfn._xlws.FILTER($D$2:$D$21, $B$2:$B$21="Direct")),
        B102="Referral", D97 + _xlfn.STDEV.S(_xlfn._xlws.FILTER($D$2:$D$21, $B$2:$B$21="Referral")),
        B102="Social", D97 + _xlfn.STDEV.S(_xlfn._xlws.FILTER($D$2:$D$21, $B$2:$B$21="Social"))
    )</f>
        <v>90.388321990924339</v>
      </c>
      <c r="E102" s="9">
        <f t="shared" si="3"/>
        <v>9038.8321990924342</v>
      </c>
      <c r="F102" s="10" cm="1">
        <f t="array" ref="F102">_xlfn.IFS(   B102="Organic", F97 + _xlfn.STDEV.S(_xlfn._xlws.FILTER($F$2:$F$21, $B$2:$B$21="Organic")),
        B102="Paid Search", F97 + _xlfn.STDEV.S(_xlfn._xlws.FILTER($F$2:$F$21, $B$2:$B$21="Paid Search")),
        B102="Direct", F97 + _xlfn.STDEV.S(_xlfn._xlws.FILTER($F$2:$F$21, $B$2:$B$21="Direct")),
        B102="Referral", F97 + _xlfn.STDEV.S(_xlfn._xlws.FILTER($F$2:$F$21, $B$2:$B$21="Referral")),
        B102="Social", F97 + _xlfn.STDEV.S(_xlfn._xlws.FILTER($F$2:$F$21, $B$2:$B$21="Social"))
    )</f>
        <v>0.60946905628508685</v>
      </c>
      <c r="G102" s="7" cm="1">
        <f t="array" ref="G102">_xlfn.IFS(B102="Organic", G97+5, B102="Paid Search", IF(MOD(G97,100)=0, G97+10, G97+5), B102="Direct", G97+5,B102="Referral", G97+5,B102="Social", G97+5)</f>
        <v>280</v>
      </c>
      <c r="H102" s="7" cm="1">
        <f t="array" ref="H102">_xlfn.IFS(B102="Organic", H97+500, B102="Paid Search", H97+200, B102="Direct", IF(MOD(H97,1000)=0, H97+200, H97+100),B102="Referral", H97+100,B102="Social", H97+100)</f>
        <v>25000</v>
      </c>
      <c r="I102" s="7" cm="1">
        <f t="array" ref="I102">_xlfn.IFS(B102="Organic", I97+100, B102="Paid Search", I97+100, B102="Direct",I97+100,B102="Referral", I97+50,B102="Social", I97+50)</f>
        <v>5000</v>
      </c>
      <c r="J102" s="5">
        <v>100</v>
      </c>
      <c r="K102" s="7" cm="1">
        <f t="array" ref="K102">ROUND( _xlfn.IFS(   B102="Organic", K97 + _xlfn.STDEV.S(_xlfn._xlws.FILTER($K$2:$K$21, $B$2:$B$21="Organic")),
               B102="Paid Search", K97 + _xlfn.STDEV.S(_xlfn._xlws.FILTER($K$2:$K$21, $B$2:$B$21="Paid Search")),
               B102="Direct", K97 + _xlfn.STDEV.S(_xlfn._xlws.FILTER($K$2:$K$21, $B$2:$B$21="Direct")),
               B102="Referral", K97 + _xlfn.STDEV.S(_xlfn._xlws.FILTER($K$2:$K$21, $B$2:$B$21="Referral")),
               B102="Social", K97 + _xlfn.STDEV.S(_xlfn._xlws.FILTER($K$2:$K$21, $B$2:$B$21="Social"))
    ),0)</f>
        <v>4493</v>
      </c>
      <c r="L102" s="7" t="str">
        <f>TEXT(Table1[[#This Row],[Date]],"DDDD")</f>
        <v>Sunday</v>
      </c>
      <c r="M102" s="20">
        <f>Table1[[#This Row],[Transactions]]/Table1[[#This Row],[Sessions]]</f>
        <v>1.2381961916564979E-2</v>
      </c>
      <c r="N102" s="21">
        <f>Table1[[#This Row],[Transactions]]/Table1[[#This Row],[Returning Users]]</f>
        <v>2.0117587801229544E-2</v>
      </c>
      <c r="O102" s="23">
        <f>Table1[[#This Row],[Avg. Order Value]]*Table1[[#This Row],[Purchase Frequency]]</f>
        <v>2.0117587801229542</v>
      </c>
      <c r="P102" s="101" t="str">
        <f>TEXT(Table1[[#This Row],[Date]],"DDDD")</f>
        <v>Sunday</v>
      </c>
      <c r="Q102" s="2"/>
      <c r="R102" s="2"/>
      <c r="S102" s="2"/>
    </row>
    <row r="103" spans="1:19" x14ac:dyDescent="0.35">
      <c r="A103" s="6">
        <f t="shared" si="2"/>
        <v>45312</v>
      </c>
      <c r="B103" s="4" t="s">
        <v>12</v>
      </c>
      <c r="C103" s="7" cm="1">
        <f t="array" ref="C103">_xlfn.IFS(B103="Organic", IF(MOD(C98,1000)=0, C98+200, C98+100), B103="Paid Search", C98+100, B103="Direct", C98+100,B103="Referral", C98+100,B103="Social", C98+100)</f>
        <v>5000</v>
      </c>
      <c r="D103" s="8" cm="1">
        <f t="array" ref="D103">_xlfn.IFS(   B103="Organic", D98 + _xlfn.STDEV.S(_xlfn._xlws.FILTER($D$2:$D$21, $B$2:$B$21="Organic")),
        B103="Paid Search", D98 + _xlfn.STDEV.S(_xlfn._xlws.FILTER($D$2:$D$21, $B$2:$B$21="Paid Search")),
        B103="Direct", D98 + _xlfn.STDEV.S(_xlfn._xlws.FILTER($D$2:$D$21, $B$2:$B$21="Direct")),
        B103="Referral", D98 + _xlfn.STDEV.S(_xlfn._xlws.FILTER($D$2:$D$21, $B$2:$B$21="Referral")),
        B103="Social", D98 + _xlfn.STDEV.S(_xlfn._xlws.FILTER($D$2:$D$21, $B$2:$B$21="Social"))
    )</f>
        <v>86.724197290977855</v>
      </c>
      <c r="E103" s="9">
        <f t="shared" si="3"/>
        <v>8672.4197290977863</v>
      </c>
      <c r="F103" s="10" cm="1">
        <f t="array" ref="F103">_xlfn.IFS(   B103="Organic", F98 + _xlfn.STDEV.S(_xlfn._xlws.FILTER($F$2:$F$21, $B$2:$B$21="Organic")),
        B103="Paid Search", F98 + _xlfn.STDEV.S(_xlfn._xlws.FILTER($F$2:$F$21, $B$2:$B$21="Paid Search")),
        B103="Direct", F98 + _xlfn.STDEV.S(_xlfn._xlws.FILTER($F$2:$F$21, $B$2:$B$21="Direct")),
        B103="Referral", F98 + _xlfn.STDEV.S(_xlfn._xlws.FILTER($F$2:$F$21, $B$2:$B$21="Referral")),
        B103="Social", F98 + _xlfn.STDEV.S(_xlfn._xlws.FILTER($F$2:$F$21, $B$2:$B$21="Social"))
    )</f>
        <v>0.53946905628508679</v>
      </c>
      <c r="G103" s="7" cm="1">
        <f t="array" ref="G103">_xlfn.IFS(B103="Organic", G98+5, B103="Paid Search", IF(MOD(G98,100)=0, G98+10, G98+5), B103="Direct", G98+5,B103="Referral", G98+5,B103="Social", G98+5)</f>
        <v>310</v>
      </c>
      <c r="H103" s="7" cm="1">
        <f t="array" ref="H103">_xlfn.IFS(B103="Organic", H98+500, B103="Paid Search", H98+200, B103="Direct", IF(MOD(H98,1000)=0, H98+200, H98+100),B103="Referral", H98+100,B103="Social", H98+100)</f>
        <v>13000</v>
      </c>
      <c r="I103" s="7" cm="1">
        <f t="array" ref="I103">_xlfn.IFS(B103="Organic", I98+100, B103="Paid Search", I98+100, B103="Direct",I98+100,B103="Referral", I98+50,B103="Social", I98+50)</f>
        <v>4000</v>
      </c>
      <c r="J103" s="5">
        <v>100</v>
      </c>
      <c r="K103" s="7" cm="1">
        <f t="array" ref="K103">ROUND( _xlfn.IFS(   B103="Organic", K98 + _xlfn.STDEV.S(_xlfn._xlws.FILTER($K$2:$K$21, $B$2:$B$21="Organic")),
               B103="Paid Search", K98 + _xlfn.STDEV.S(_xlfn._xlws.FILTER($K$2:$K$21, $B$2:$B$21="Paid Search")),
               B103="Direct", K98 + _xlfn.STDEV.S(_xlfn._xlws.FILTER($K$2:$K$21, $B$2:$B$21="Direct")),
               B103="Referral", K98 + _xlfn.STDEV.S(_xlfn._xlws.FILTER($K$2:$K$21, $B$2:$B$21="Referral")),
               B103="Social", K98 + _xlfn.STDEV.S(_xlfn._xlws.FILTER($K$2:$K$21, $B$2:$B$21="Social"))
    ),0)</f>
        <v>3145</v>
      </c>
      <c r="L103" s="7" t="str">
        <f>TEXT(Table1[[#This Row],[Date]],"DDDD")</f>
        <v>Sunday</v>
      </c>
      <c r="M103" s="20">
        <f>Table1[[#This Row],[Transactions]]/Table1[[#This Row],[Sessions]]</f>
        <v>1.7344839458195573E-2</v>
      </c>
      <c r="N103" s="21">
        <f>Table1[[#This Row],[Transactions]]/Table1[[#This Row],[Returning Users]]</f>
        <v>2.7575261459770382E-2</v>
      </c>
      <c r="O103" s="23">
        <f>Table1[[#This Row],[Avg. Order Value]]*Table1[[#This Row],[Purchase Frequency]]</f>
        <v>2.7575261459770384</v>
      </c>
      <c r="P103" s="101" t="str">
        <f>TEXT(Table1[[#This Row],[Date]],"DDDD")</f>
        <v>Sunday</v>
      </c>
      <c r="Q103" s="2"/>
      <c r="R103" s="2"/>
      <c r="S103" s="2"/>
    </row>
    <row r="104" spans="1:19" x14ac:dyDescent="0.35">
      <c r="A104" s="6">
        <f t="shared" si="2"/>
        <v>45312</v>
      </c>
      <c r="B104" s="4" t="s">
        <v>13</v>
      </c>
      <c r="C104" s="7" cm="1">
        <f t="array" ref="C104">_xlfn.IFS(B104="Organic", IF(MOD(C99,1000)=0, C99+200, C99+100), B104="Paid Search", C99+100, B104="Direct", C99+100,B104="Referral", C99+100,B104="Social", C99+100)</f>
        <v>4000</v>
      </c>
      <c r="D104" s="8" cm="1">
        <f t="array" ref="D104">_xlfn.IFS(   B104="Organic", D99 + _xlfn.STDEV.S(_xlfn._xlws.FILTER($D$2:$D$21, $B$2:$B$21="Organic")),
        B104="Paid Search", D99 + _xlfn.STDEV.S(_xlfn._xlws.FILTER($D$2:$D$21, $B$2:$B$21="Paid Search")),
        B104="Direct", D99 + _xlfn.STDEV.S(_xlfn._xlws.FILTER($D$2:$D$21, $B$2:$B$21="Direct")),
        B104="Referral", D99 + _xlfn.STDEV.S(_xlfn._xlws.FILTER($D$2:$D$21, $B$2:$B$21="Referral")),
        B104="Social", D99 + _xlfn.STDEV.S(_xlfn._xlws.FILTER($D$2:$D$21, $B$2:$B$21="Social"))
    )</f>
        <v>79.893811257017433</v>
      </c>
      <c r="E104" s="9">
        <f t="shared" si="3"/>
        <v>7989.3811257017433</v>
      </c>
      <c r="F104" s="10" cm="1">
        <f t="array" ref="F104">_xlfn.IFS(   B104="Organic", F99 + _xlfn.STDEV.S(_xlfn._xlws.FILTER($F$2:$F$21, $B$2:$B$21="Organic")),
        B104="Paid Search", F99 + _xlfn.STDEV.S(_xlfn._xlws.FILTER($F$2:$F$21, $B$2:$B$21="Paid Search")),
        B104="Direct", F99 + _xlfn.STDEV.S(_xlfn._xlws.FILTER($F$2:$F$21, $B$2:$B$21="Direct")),
        B104="Referral", F99 + _xlfn.STDEV.S(_xlfn._xlws.FILTER($F$2:$F$21, $B$2:$B$21="Referral")),
        B104="Social", F99 + _xlfn.STDEV.S(_xlfn._xlws.FILTER($F$2:$F$21, $B$2:$B$21="Social"))
    )</f>
        <v>0.70946905628508683</v>
      </c>
      <c r="G104" s="7" cm="1">
        <f t="array" ref="G104">_xlfn.IFS(B104="Organic", G99+5, B104="Paid Search", IF(MOD(G99,100)=0, G99+10, G99+5), B104="Direct", G99+5,B104="Referral", G99+5,B104="Social", G99+5)</f>
        <v>250</v>
      </c>
      <c r="H104" s="7" cm="1">
        <f t="array" ref="H104">_xlfn.IFS(B104="Organic", H99+500, B104="Paid Search", H99+200, B104="Direct", IF(MOD(H99,1000)=0, H99+200, H99+100),B104="Referral", H99+100,B104="Social", H99+100)</f>
        <v>8300</v>
      </c>
      <c r="I104" s="7" cm="1">
        <f t="array" ref="I104">_xlfn.IFS(B104="Organic", I99+100, B104="Paid Search", I99+100, B104="Direct",I99+100,B104="Referral", I99+50,B104="Social", I99+50)</f>
        <v>3000</v>
      </c>
      <c r="J104" s="5">
        <v>100</v>
      </c>
      <c r="K104" s="7" cm="1">
        <f t="array" ref="K104">ROUND( _xlfn.IFS(   B104="Organic", K99 + _xlfn.STDEV.S(_xlfn._xlws.FILTER($K$2:$K$21, $B$2:$B$21="Organic")),
               B104="Paid Search", K99 + _xlfn.STDEV.S(_xlfn._xlws.FILTER($K$2:$K$21, $B$2:$B$21="Paid Search")),
               B104="Direct", K99 + _xlfn.STDEV.S(_xlfn._xlws.FILTER($K$2:$K$21, $B$2:$B$21="Direct")),
               B104="Referral", K99 + _xlfn.STDEV.S(_xlfn._xlws.FILTER($K$2:$K$21, $B$2:$B$21="Referral")),
               B104="Social", K99 + _xlfn.STDEV.S(_xlfn._xlws.FILTER($K$2:$K$21, $B$2:$B$21="Social"))
    ),0)</f>
        <v>2055</v>
      </c>
      <c r="L104" s="7" t="str">
        <f>TEXT(Table1[[#This Row],[Date]],"DDDD")</f>
        <v>Sunday</v>
      </c>
      <c r="M104" s="20">
        <f>Table1[[#This Row],[Transactions]]/Table1[[#This Row],[Sessions]]</f>
        <v>1.9973452814254358E-2</v>
      </c>
      <c r="N104" s="21">
        <f>Table1[[#This Row],[Transactions]]/Table1[[#This Row],[Returning Users]]</f>
        <v>3.8877767035044981E-2</v>
      </c>
      <c r="O104" s="23">
        <f>Table1[[#This Row],[Avg. Order Value]]*Table1[[#This Row],[Purchase Frequency]]</f>
        <v>3.8877767035044983</v>
      </c>
      <c r="P104" s="101" t="str">
        <f>TEXT(Table1[[#This Row],[Date]],"DDDD")</f>
        <v>Sunday</v>
      </c>
      <c r="Q104" s="2"/>
      <c r="R104" s="2"/>
      <c r="S104" s="2"/>
    </row>
    <row r="105" spans="1:19" x14ac:dyDescent="0.35">
      <c r="A105" s="6">
        <f t="shared" si="2"/>
        <v>45312</v>
      </c>
      <c r="B105" s="4" t="s">
        <v>14</v>
      </c>
      <c r="C105" s="7" cm="1">
        <f t="array" ref="C105">_xlfn.IFS(B105="Organic", IF(MOD(C100,1000)=0, C100+200, C100+100), B105="Paid Search", C100+100, B105="Direct", C100+100,B105="Referral", C100+100,B105="Social", C100+100)</f>
        <v>3000</v>
      </c>
      <c r="D105" s="8" cm="1">
        <f t="array" ref="D105">_xlfn.IFS(   B105="Organic", D100 + _xlfn.STDEV.S(_xlfn._xlws.FILTER($D$2:$D$21, $B$2:$B$21="Organic")),
        B105="Paid Search", D100 + _xlfn.STDEV.S(_xlfn._xlws.FILTER($D$2:$D$21, $B$2:$B$21="Paid Search")),
        B105="Direct", D100 + _xlfn.STDEV.S(_xlfn._xlws.FILTER($D$2:$D$21, $B$2:$B$21="Direct")),
        B105="Referral", D100 + _xlfn.STDEV.S(_xlfn._xlws.FILTER($D$2:$D$21, $B$2:$B$21="Referral")),
        B105="Social", D100 + _xlfn.STDEV.S(_xlfn._xlws.FILTER($D$2:$D$21, $B$2:$B$21="Social"))
    )</f>
        <v>53.03302717021883</v>
      </c>
      <c r="E105" s="9">
        <f t="shared" si="3"/>
        <v>5303.3027170218829</v>
      </c>
      <c r="F105" s="10" cm="1">
        <f t="array" ref="F105">_xlfn.IFS(   B105="Organic", F100 + _xlfn.STDEV.S(_xlfn._xlws.FILTER($F$2:$F$21, $B$2:$B$21="Organic")),
        B105="Paid Search", F100 + _xlfn.STDEV.S(_xlfn._xlws.FILTER($F$2:$F$21, $B$2:$B$21="Paid Search")),
        B105="Direct", F100 + _xlfn.STDEV.S(_xlfn._xlws.FILTER($F$2:$F$21, $B$2:$B$21="Direct")),
        B105="Referral", F100 + _xlfn.STDEV.S(_xlfn._xlws.FILTER($F$2:$F$21, $B$2:$B$21="Referral")),
        B105="Social", F100 + _xlfn.STDEV.S(_xlfn._xlws.FILTER($F$2:$F$21, $B$2:$B$21="Social"))
    )</f>
        <v>0.72033027170218877</v>
      </c>
      <c r="G105" s="7" cm="1">
        <f t="array" ref="G105">_xlfn.IFS(B105="Organic", G100+5, B105="Paid Search", IF(MOD(G100,100)=0, G100+10, G100+5), B105="Direct", G100+5,B105="Referral", G100+5,B105="Social", G100+5)</f>
        <v>270</v>
      </c>
      <c r="H105" s="7" cm="1">
        <f t="array" ref="H105">_xlfn.IFS(B105="Organic", H100+500, B105="Paid Search", H100+200, B105="Direct", IF(MOD(H100,1000)=0, H100+200, H100+100),B105="Referral", H100+100,B105="Social", H100+100)</f>
        <v>5000</v>
      </c>
      <c r="I105" s="7" cm="1">
        <f t="array" ref="I105">_xlfn.IFS(B105="Organic", I100+100, B105="Paid Search", I100+100, B105="Direct",I100+100,B105="Referral", I100+50,B105="Social", I100+50)</f>
        <v>1500</v>
      </c>
      <c r="J105" s="5">
        <v>100</v>
      </c>
      <c r="K105" s="7" cm="1">
        <f t="array" ref="K105">ROUND( _xlfn.IFS(   B105="Organic", K100 + _xlfn.STDEV.S(_xlfn._xlws.FILTER($K$2:$K$21, $B$2:$B$21="Organic")),
               B105="Paid Search", K100 + _xlfn.STDEV.S(_xlfn._xlws.FILTER($K$2:$K$21, $B$2:$B$21="Paid Search")),
               B105="Direct", K100 + _xlfn.STDEV.S(_xlfn._xlws.FILTER($K$2:$K$21, $B$2:$B$21="Direct")),
               B105="Referral", K100 + _xlfn.STDEV.S(_xlfn._xlws.FILTER($K$2:$K$21, $B$2:$B$21="Referral")),
               B105="Social", K100 + _xlfn.STDEV.S(_xlfn._xlws.FILTER($K$2:$K$21, $B$2:$B$21="Social"))
    ),0)</f>
        <v>1131</v>
      </c>
      <c r="L105" s="7" t="str">
        <f>TEXT(Table1[[#This Row],[Date]],"DDDD")</f>
        <v>Sunday</v>
      </c>
      <c r="M105" s="20">
        <f>Table1[[#This Row],[Transactions]]/Table1[[#This Row],[Sessions]]</f>
        <v>1.7677675723406276E-2</v>
      </c>
      <c r="N105" s="21">
        <f>Table1[[#This Row],[Transactions]]/Table1[[#This Row],[Returning Users]]</f>
        <v>4.6890386534234156E-2</v>
      </c>
      <c r="O105" s="23">
        <f>Table1[[#This Row],[Avg. Order Value]]*Table1[[#This Row],[Purchase Frequency]]</f>
        <v>4.6890386534234159</v>
      </c>
      <c r="P105" s="101" t="str">
        <f>TEXT(Table1[[#This Row],[Date]],"DDDD")</f>
        <v>Sunday</v>
      </c>
      <c r="Q105" s="2"/>
      <c r="R105" s="2"/>
      <c r="S105" s="2"/>
    </row>
    <row r="106" spans="1:19" x14ac:dyDescent="0.35">
      <c r="A106" s="6">
        <f t="shared" si="2"/>
        <v>45312</v>
      </c>
      <c r="B106" s="4" t="s">
        <v>15</v>
      </c>
      <c r="C106" s="7" cm="1">
        <f t="array" ref="C106">_xlfn.IFS(B106="Organic", IF(MOD(C101,1000)=0, C101+200, C101+100), B106="Paid Search", C101+100, B106="Direct", C101+100,B106="Referral", C101+100,B106="Social", C101+100)</f>
        <v>3500</v>
      </c>
      <c r="D106" s="8" cm="1">
        <f t="array" ref="D106">_xlfn.IFS(   B106="Organic", D101 + _xlfn.STDEV.S(_xlfn._xlws.FILTER($D$2:$D$21, $B$2:$B$21="Organic")),
        B106="Paid Search", D101 + _xlfn.STDEV.S(_xlfn._xlws.FILTER($D$2:$D$21, $B$2:$B$21="Paid Search")),
        B106="Direct", D101 + _xlfn.STDEV.S(_xlfn._xlws.FILTER($D$2:$D$21, $B$2:$B$21="Direct")),
        B106="Referral", D101 + _xlfn.STDEV.S(_xlfn._xlws.FILTER($D$2:$D$21, $B$2:$B$21="Referral")),
        B106="Social", D101 + _xlfn.STDEV.S(_xlfn._xlws.FILTER($D$2:$D$21, $B$2:$B$21="Social"))
    )</f>
        <v>58.033027170218823</v>
      </c>
      <c r="E106" s="9">
        <f t="shared" si="3"/>
        <v>5803.302717021882</v>
      </c>
      <c r="F106" s="10" cm="1">
        <f t="array" ref="F106">_xlfn.IFS(   B106="Organic", F101 + _xlfn.STDEV.S(_xlfn._xlws.FILTER($F$2:$F$21, $B$2:$B$21="Organic")),
        B106="Paid Search", F101 + _xlfn.STDEV.S(_xlfn._xlws.FILTER($F$2:$F$21, $B$2:$B$21="Paid Search")),
        B106="Direct", F101 + _xlfn.STDEV.S(_xlfn._xlws.FILTER($F$2:$F$21, $B$2:$B$21="Direct")),
        B106="Referral", F101 + _xlfn.STDEV.S(_xlfn._xlws.FILTER($F$2:$F$21, $B$2:$B$21="Referral")),
        B106="Social", F101 + _xlfn.STDEV.S(_xlfn._xlws.FILTER($F$2:$F$21, $B$2:$B$21="Social"))
    )</f>
        <v>0.87388321990924234</v>
      </c>
      <c r="G106" s="7" cm="1">
        <f t="array" ref="G106">_xlfn.IFS(B106="Organic", G101+5, B106="Paid Search", IF(MOD(G101,100)=0, G101+10, G101+5), B106="Direct", G101+5,B106="Referral", G101+5,B106="Social", G101+5)</f>
        <v>260</v>
      </c>
      <c r="H106" s="7" cm="1">
        <f t="array" ref="H106">_xlfn.IFS(B106="Organic", H101+500, B106="Paid Search", H101+200, B106="Direct", IF(MOD(H101,1000)=0, H101+200, H101+100),B106="Referral", H101+100,B106="Social", H101+100)</f>
        <v>6500</v>
      </c>
      <c r="I106" s="7" cm="1">
        <f t="array" ref="I106">_xlfn.IFS(B106="Organic", I101+100, B106="Paid Search", I101+100, B106="Direct",I101+100,B106="Referral", I101+50,B106="Social", I101+50)</f>
        <v>1700</v>
      </c>
      <c r="J106" s="5">
        <v>100</v>
      </c>
      <c r="K106" s="7" cm="1">
        <f t="array" ref="K106">ROUND( _xlfn.IFS(   B106="Organic", K101 + _xlfn.STDEV.S(_xlfn._xlws.FILTER($K$2:$K$21, $B$2:$B$21="Organic")),
               B106="Paid Search", K101 + _xlfn.STDEV.S(_xlfn._xlws.FILTER($K$2:$K$21, $B$2:$B$21="Paid Search")),
               B106="Direct", K101 + _xlfn.STDEV.S(_xlfn._xlws.FILTER($K$2:$K$21, $B$2:$B$21="Direct")),
               B106="Referral", K101 + _xlfn.STDEV.S(_xlfn._xlws.FILTER($K$2:$K$21, $B$2:$B$21="Referral")),
               B106="Social", K101 + _xlfn.STDEV.S(_xlfn._xlws.FILTER($K$2:$K$21, $B$2:$B$21="Social"))
    ),0)</f>
        <v>1855</v>
      </c>
      <c r="L106" s="7" t="str">
        <f>TEXT(Table1[[#This Row],[Date]],"DDDD")</f>
        <v>Sunday</v>
      </c>
      <c r="M106" s="20">
        <f>Table1[[#This Row],[Transactions]]/Table1[[#This Row],[Sessions]]</f>
        <v>1.6580864905776805E-2</v>
      </c>
      <c r="N106" s="21">
        <f>Table1[[#This Row],[Transactions]]/Table1[[#This Row],[Returning Users]]</f>
        <v>3.1284650765616616E-2</v>
      </c>
      <c r="O106" s="23">
        <f>Table1[[#This Row],[Avg. Order Value]]*Table1[[#This Row],[Purchase Frequency]]</f>
        <v>3.1284650765616617</v>
      </c>
      <c r="P106" s="101" t="str">
        <f>TEXT(Table1[[#This Row],[Date]],"DDDD")</f>
        <v>Sunday</v>
      </c>
      <c r="Q106" s="2"/>
      <c r="R106" s="2"/>
      <c r="S106" s="2"/>
    </row>
    <row r="107" spans="1:19" x14ac:dyDescent="0.35">
      <c r="A107" s="6">
        <f t="shared" si="2"/>
        <v>45313</v>
      </c>
      <c r="B107" s="4" t="s">
        <v>11</v>
      </c>
      <c r="C107" s="7" cm="1">
        <f t="array" ref="C107">_xlfn.IFS(B107="Organic", IF(MOD(C102,1000)=0, C102+200, C102+100), B107="Paid Search", C102+100, B107="Direct", C102+100,B107="Referral", C102+100,B107="Social", C102+100)</f>
        <v>7400</v>
      </c>
      <c r="D107" s="8" cm="1">
        <f t="array" ref="D107">_xlfn.IFS(   B107="Organic", D102 + _xlfn.STDEV.S(_xlfn._xlws.FILTER($D$2:$D$21, $B$2:$B$21="Organic")),
        B107="Paid Search", D102 + _xlfn.STDEV.S(_xlfn._xlws.FILTER($D$2:$D$21, $B$2:$B$21="Paid Search")),
        B107="Direct", D102 + _xlfn.STDEV.S(_xlfn._xlws.FILTER($D$2:$D$21, $B$2:$B$21="Direct")),
        B107="Referral", D102 + _xlfn.STDEV.S(_xlfn._xlws.FILTER($D$2:$D$21, $B$2:$B$21="Referral")),
        B107="Social", D102 + _xlfn.STDEV.S(_xlfn._xlws.FILTER($D$2:$D$21, $B$2:$B$21="Social"))
    )</f>
        <v>92.469987990390479</v>
      </c>
      <c r="E107" s="9">
        <f t="shared" si="3"/>
        <v>9246.9987990390473</v>
      </c>
      <c r="F107" s="10" cm="1">
        <f t="array" ref="F107">_xlfn.IFS(   B107="Organic", F102 + _xlfn.STDEV.S(_xlfn._xlws.FILTER($F$2:$F$21, $B$2:$B$21="Organic")),
        B107="Paid Search", F102 + _xlfn.STDEV.S(_xlfn._xlws.FILTER($F$2:$F$21, $B$2:$B$21="Paid Search")),
        B107="Direct", F102 + _xlfn.STDEV.S(_xlfn._xlws.FILTER($F$2:$F$21, $B$2:$B$21="Direct")),
        B107="Referral", F102 + _xlfn.STDEV.S(_xlfn._xlws.FILTER($F$2:$F$21, $B$2:$B$21="Referral")),
        B107="Social", F102 + _xlfn.STDEV.S(_xlfn._xlws.FILTER($F$2:$F$21, $B$2:$B$21="Social"))
    )</f>
        <v>0.6223790007724449</v>
      </c>
      <c r="G107" s="7" cm="1">
        <f t="array" ref="G107">_xlfn.IFS(B107="Organic", G102+5, B107="Paid Search", IF(MOD(G102,100)=0, G102+10, G102+5), B107="Direct", G102+5,B107="Referral", G102+5,B107="Social", G102+5)</f>
        <v>285</v>
      </c>
      <c r="H107" s="7" cm="1">
        <f t="array" ref="H107">_xlfn.IFS(B107="Organic", H102+500, B107="Paid Search", H102+200, B107="Direct", IF(MOD(H102,1000)=0, H102+200, H102+100),B107="Referral", H102+100,B107="Social", H102+100)</f>
        <v>25500</v>
      </c>
      <c r="I107" s="7" cm="1">
        <f t="array" ref="I107">_xlfn.IFS(B107="Organic", I102+100, B107="Paid Search", I102+100, B107="Direct",I102+100,B107="Referral", I102+50,B107="Social", I102+50)</f>
        <v>5100</v>
      </c>
      <c r="J107" s="5">
        <v>100</v>
      </c>
      <c r="K107" s="7" cm="1">
        <f t="array" ref="K107">ROUND( _xlfn.IFS(   B107="Organic", K102 + _xlfn.STDEV.S(_xlfn._xlws.FILTER($K$2:$K$21, $B$2:$B$21="Organic")),
               B107="Paid Search", K102 + _xlfn.STDEV.S(_xlfn._xlws.FILTER($K$2:$K$21, $B$2:$B$21="Paid Search")),
               B107="Direct", K102 + _xlfn.STDEV.S(_xlfn._xlws.FILTER($K$2:$K$21, $B$2:$B$21="Direct")),
               B107="Referral", K102 + _xlfn.STDEV.S(_xlfn._xlws.FILTER($K$2:$K$21, $B$2:$B$21="Referral")),
               B107="Social", K102 + _xlfn.STDEV.S(_xlfn._xlws.FILTER($K$2:$K$21, $B$2:$B$21="Social"))
    ),0)</f>
        <v>4622</v>
      </c>
      <c r="L107" s="7" t="str">
        <f>TEXT(Table1[[#This Row],[Date]],"DDDD")</f>
        <v>Monday</v>
      </c>
      <c r="M107" s="20">
        <f>Table1[[#This Row],[Transactions]]/Table1[[#This Row],[Sessions]]</f>
        <v>1.249594432302574E-2</v>
      </c>
      <c r="N107" s="21">
        <f>Table1[[#This Row],[Transactions]]/Table1[[#This Row],[Returning Users]]</f>
        <v>2.0006488098310359E-2</v>
      </c>
      <c r="O107" s="23">
        <f>Table1[[#This Row],[Avg. Order Value]]*Table1[[#This Row],[Purchase Frequency]]</f>
        <v>2.000648809831036</v>
      </c>
      <c r="P107" s="101" t="str">
        <f>TEXT(Table1[[#This Row],[Date]],"DDDD")</f>
        <v>Monday</v>
      </c>
      <c r="Q107" s="2"/>
      <c r="R107" s="2"/>
      <c r="S107" s="2"/>
    </row>
    <row r="108" spans="1:19" x14ac:dyDescent="0.35">
      <c r="A108" s="6">
        <f t="shared" si="2"/>
        <v>45313</v>
      </c>
      <c r="B108" s="4" t="s">
        <v>12</v>
      </c>
      <c r="C108" s="7" cm="1">
        <f t="array" ref="C108">_xlfn.IFS(B108="Organic", IF(MOD(C103,1000)=0, C103+200, C103+100), B108="Paid Search", C103+100, B108="Direct", C103+100,B108="Referral", C103+100,B108="Social", C103+100)</f>
        <v>5100</v>
      </c>
      <c r="D108" s="8" cm="1">
        <f t="array" ref="D108">_xlfn.IFS(   B108="Organic", D103 + _xlfn.STDEV.S(_xlfn._xlws.FILTER($D$2:$D$21, $B$2:$B$21="Organic")),
        B108="Paid Search", D103 + _xlfn.STDEV.S(_xlfn._xlws.FILTER($D$2:$D$21, $B$2:$B$21="Paid Search")),
        B108="Direct", D103 + _xlfn.STDEV.S(_xlfn._xlws.FILTER($D$2:$D$21, $B$2:$B$21="Direct")),
        B108="Referral", D103 + _xlfn.STDEV.S(_xlfn._xlws.FILTER($D$2:$D$21, $B$2:$B$21="Referral")),
        B108="Social", D103 + _xlfn.STDEV.S(_xlfn._xlws.FILTER($D$2:$D$21, $B$2:$B$21="Social"))
    )</f>
        <v>88.884444190447141</v>
      </c>
      <c r="E108" s="9">
        <f t="shared" si="3"/>
        <v>8888.4444190447139</v>
      </c>
      <c r="F108" s="10" cm="1">
        <f t="array" ref="F108">_xlfn.IFS(   B108="Organic", F103 + _xlfn.STDEV.S(_xlfn._xlws.FILTER($F$2:$F$21, $B$2:$B$21="Organic")),
        B108="Paid Search", F103 + _xlfn.STDEV.S(_xlfn._xlws.FILTER($F$2:$F$21, $B$2:$B$21="Paid Search")),
        B108="Direct", F103 + _xlfn.STDEV.S(_xlfn._xlws.FILTER($F$2:$F$21, $B$2:$B$21="Direct")),
        B108="Referral", F103 + _xlfn.STDEV.S(_xlfn._xlws.FILTER($F$2:$F$21, $B$2:$B$21="Referral")),
        B108="Social", F103 + _xlfn.STDEV.S(_xlfn._xlws.FILTER($F$2:$F$21, $B$2:$B$21="Social"))
    )</f>
        <v>0.55237900077244484</v>
      </c>
      <c r="G108" s="7" cm="1">
        <f t="array" ref="G108">_xlfn.IFS(B108="Organic", G103+5, B108="Paid Search", IF(MOD(G103,100)=0, G103+10, G103+5), B108="Direct", G103+5,B108="Referral", G103+5,B108="Social", G103+5)</f>
        <v>315</v>
      </c>
      <c r="H108" s="7" cm="1">
        <f t="array" ref="H108">_xlfn.IFS(B108="Organic", H103+500, B108="Paid Search", H103+200, B108="Direct", IF(MOD(H103,1000)=0, H103+200, H103+100),B108="Referral", H103+100,B108="Social", H103+100)</f>
        <v>13200</v>
      </c>
      <c r="I108" s="7" cm="1">
        <f t="array" ref="I108">_xlfn.IFS(B108="Organic", I103+100, B108="Paid Search", I103+100, B108="Direct",I103+100,B108="Referral", I103+50,B108="Social", I103+50)</f>
        <v>4100</v>
      </c>
      <c r="J108" s="5">
        <v>100</v>
      </c>
      <c r="K108" s="7" cm="1">
        <f t="array" ref="K108">ROUND( _xlfn.IFS(   B108="Organic", K103 + _xlfn.STDEV.S(_xlfn._xlws.FILTER($K$2:$K$21, $B$2:$B$21="Organic")),
               B108="Paid Search", K103 + _xlfn.STDEV.S(_xlfn._xlws.FILTER($K$2:$K$21, $B$2:$B$21="Paid Search")),
               B108="Direct", K103 + _xlfn.STDEV.S(_xlfn._xlws.FILTER($K$2:$K$21, $B$2:$B$21="Direct")),
               B108="Referral", K103 + _xlfn.STDEV.S(_xlfn._xlws.FILTER($K$2:$K$21, $B$2:$B$21="Referral")),
               B108="Social", K103 + _xlfn.STDEV.S(_xlfn._xlws.FILTER($K$2:$K$21, $B$2:$B$21="Social"))
    ),0)</f>
        <v>3230</v>
      </c>
      <c r="L108" s="7" t="str">
        <f>TEXT(Table1[[#This Row],[Date]],"DDDD")</f>
        <v>Monday</v>
      </c>
      <c r="M108" s="20">
        <f>Table1[[#This Row],[Transactions]]/Table1[[#This Row],[Sessions]]</f>
        <v>1.7428322390283753E-2</v>
      </c>
      <c r="N108" s="21">
        <f>Table1[[#This Row],[Transactions]]/Table1[[#This Row],[Returning Users]]</f>
        <v>2.7518403774132241E-2</v>
      </c>
      <c r="O108" s="23">
        <f>Table1[[#This Row],[Avg. Order Value]]*Table1[[#This Row],[Purchase Frequency]]</f>
        <v>2.7518403774132243</v>
      </c>
      <c r="P108" s="101" t="str">
        <f>TEXT(Table1[[#This Row],[Date]],"DDDD")</f>
        <v>Monday</v>
      </c>
      <c r="Q108" s="2"/>
      <c r="R108" s="2"/>
      <c r="S108" s="2"/>
    </row>
    <row r="109" spans="1:19" x14ac:dyDescent="0.35">
      <c r="A109" s="6">
        <f t="shared" si="2"/>
        <v>45313</v>
      </c>
      <c r="B109" s="4" t="s">
        <v>13</v>
      </c>
      <c r="C109" s="7" cm="1">
        <f t="array" ref="C109">_xlfn.IFS(B109="Organic", IF(MOD(C104,1000)=0, C104+200, C104+100), B109="Paid Search", C104+100, B109="Direct", C104+100,B109="Referral", C104+100,B109="Social", C104+100)</f>
        <v>4100</v>
      </c>
      <c r="D109" s="8" cm="1">
        <f t="array" ref="D109">_xlfn.IFS(   B109="Organic", D104 + _xlfn.STDEV.S(_xlfn._xlws.FILTER($D$2:$D$21, $B$2:$B$21="Organic")),
        B109="Paid Search", D104 + _xlfn.STDEV.S(_xlfn._xlws.FILTER($D$2:$D$21, $B$2:$B$21="Paid Search")),
        B109="Direct", D104 + _xlfn.STDEV.S(_xlfn._xlws.FILTER($D$2:$D$21, $B$2:$B$21="Direct")),
        B109="Referral", D104 + _xlfn.STDEV.S(_xlfn._xlws.FILTER($D$2:$D$21, $B$2:$B$21="Referral")),
        B109="Social", D104 + _xlfn.STDEV.S(_xlfn._xlws.FILTER($D$2:$D$21, $B$2:$B$21="Social"))
    )</f>
        <v>82.47580015448905</v>
      </c>
      <c r="E109" s="9">
        <f t="shared" si="3"/>
        <v>8247.5800154489043</v>
      </c>
      <c r="F109" s="10" cm="1">
        <f t="array" ref="F109">_xlfn.IFS(   B109="Organic", F104 + _xlfn.STDEV.S(_xlfn._xlws.FILTER($F$2:$F$21, $B$2:$B$21="Organic")),
        B109="Paid Search", F104 + _xlfn.STDEV.S(_xlfn._xlws.FILTER($F$2:$F$21, $B$2:$B$21="Paid Search")),
        B109="Direct", F104 + _xlfn.STDEV.S(_xlfn._xlws.FILTER($F$2:$F$21, $B$2:$B$21="Direct")),
        B109="Referral", F104 + _xlfn.STDEV.S(_xlfn._xlws.FILTER($F$2:$F$21, $B$2:$B$21="Referral")),
        B109="Social", F104 + _xlfn.STDEV.S(_xlfn._xlws.FILTER($F$2:$F$21, $B$2:$B$21="Social"))
    )</f>
        <v>0.72237900077244488</v>
      </c>
      <c r="G109" s="7" cm="1">
        <f t="array" ref="G109">_xlfn.IFS(B109="Organic", G104+5, B109="Paid Search", IF(MOD(G104,100)=0, G104+10, G104+5), B109="Direct", G104+5,B109="Referral", G104+5,B109="Social", G104+5)</f>
        <v>255</v>
      </c>
      <c r="H109" s="7" cm="1">
        <f t="array" ref="H109">_xlfn.IFS(B109="Organic", H104+500, B109="Paid Search", H104+200, B109="Direct", IF(MOD(H104,1000)=0, H104+200, H104+100),B109="Referral", H104+100,B109="Social", H104+100)</f>
        <v>8400</v>
      </c>
      <c r="I109" s="7" cm="1">
        <f t="array" ref="I109">_xlfn.IFS(B109="Organic", I104+100, B109="Paid Search", I104+100, B109="Direct",I104+100,B109="Referral", I104+50,B109="Social", I104+50)</f>
        <v>3100</v>
      </c>
      <c r="J109" s="5">
        <v>100</v>
      </c>
      <c r="K109" s="7" cm="1">
        <f t="array" ref="K109">ROUND( _xlfn.IFS(   B109="Organic", K104 + _xlfn.STDEV.S(_xlfn._xlws.FILTER($K$2:$K$21, $B$2:$B$21="Organic")),
               B109="Paid Search", K104 + _xlfn.STDEV.S(_xlfn._xlws.FILTER($K$2:$K$21, $B$2:$B$21="Paid Search")),
               B109="Direct", K104 + _xlfn.STDEV.S(_xlfn._xlws.FILTER($K$2:$K$21, $B$2:$B$21="Direct")),
               B109="Referral", K104 + _xlfn.STDEV.S(_xlfn._xlws.FILTER($K$2:$K$21, $B$2:$B$21="Referral")),
               B109="Social", K104 + _xlfn.STDEV.S(_xlfn._xlws.FILTER($K$2:$K$21, $B$2:$B$21="Social"))
    ),0)</f>
        <v>2120</v>
      </c>
      <c r="L109" s="7" t="str">
        <f>TEXT(Table1[[#This Row],[Date]],"DDDD")</f>
        <v>Monday</v>
      </c>
      <c r="M109" s="20">
        <f>Table1[[#This Row],[Transactions]]/Table1[[#This Row],[Sessions]]</f>
        <v>2.0116048818168062E-2</v>
      </c>
      <c r="N109" s="21">
        <f>Table1[[#This Row],[Transactions]]/Table1[[#This Row],[Returning Users]]</f>
        <v>3.8903679318155214E-2</v>
      </c>
      <c r="O109" s="23">
        <f>Table1[[#This Row],[Avg. Order Value]]*Table1[[#This Row],[Purchase Frequency]]</f>
        <v>3.8903679318155215</v>
      </c>
      <c r="P109" s="101" t="str">
        <f>TEXT(Table1[[#This Row],[Date]],"DDDD")</f>
        <v>Monday</v>
      </c>
      <c r="Q109" s="2"/>
      <c r="R109" s="2"/>
      <c r="S109" s="2"/>
    </row>
    <row r="110" spans="1:19" x14ac:dyDescent="0.35">
      <c r="A110" s="6">
        <f t="shared" si="2"/>
        <v>45313</v>
      </c>
      <c r="B110" s="4" t="s">
        <v>14</v>
      </c>
      <c r="C110" s="7" cm="1">
        <f t="array" ref="C110">_xlfn.IFS(B110="Organic", IF(MOD(C105,1000)=0, C105+200, C105+100), B110="Paid Search", C105+100, B110="Direct", C105+100,B110="Referral", C105+100,B110="Social", C105+100)</f>
        <v>3100</v>
      </c>
      <c r="D110" s="8" cm="1">
        <f t="array" ref="D110">_xlfn.IFS(   B110="Organic", D105 + _xlfn.STDEV.S(_xlfn._xlws.FILTER($D$2:$D$21, $B$2:$B$21="Organic")),
        B110="Paid Search", D105 + _xlfn.STDEV.S(_xlfn._xlws.FILTER($D$2:$D$21, $B$2:$B$21="Paid Search")),
        B110="Direct", D105 + _xlfn.STDEV.S(_xlfn._xlws.FILTER($D$2:$D$21, $B$2:$B$21="Direct")),
        B110="Referral", D105 + _xlfn.STDEV.S(_xlfn._xlws.FILTER($D$2:$D$21, $B$2:$B$21="Referral")),
        B110="Social", D105 + _xlfn.STDEV.S(_xlfn._xlws.FILTER($D$2:$D$21, $B$2:$B$21="Social"))
    )</f>
        <v>54.74085229787876</v>
      </c>
      <c r="E110" s="9">
        <f t="shared" si="3"/>
        <v>5474.0852297878764</v>
      </c>
      <c r="F110" s="10" cm="1">
        <f t="array" ref="F110">_xlfn.IFS(   B110="Organic", F105 + _xlfn.STDEV.S(_xlfn._xlws.FILTER($F$2:$F$21, $B$2:$B$21="Organic")),
        B110="Paid Search", F105 + _xlfn.STDEV.S(_xlfn._xlws.FILTER($F$2:$F$21, $B$2:$B$21="Paid Search")),
        B110="Direct", F105 + _xlfn.STDEV.S(_xlfn._xlws.FILTER($F$2:$F$21, $B$2:$B$21="Direct")),
        B110="Referral", F105 + _xlfn.STDEV.S(_xlfn._xlws.FILTER($F$2:$F$21, $B$2:$B$21="Referral")),
        B110="Social", F105 + _xlfn.STDEV.S(_xlfn._xlws.FILTER($F$2:$F$21, $B$2:$B$21="Social"))
    )</f>
        <v>0.73740852297878812</v>
      </c>
      <c r="G110" s="7" cm="1">
        <f t="array" ref="G110">_xlfn.IFS(B110="Organic", G105+5, B110="Paid Search", IF(MOD(G105,100)=0, G105+10, G105+5), B110="Direct", G105+5,B110="Referral", G105+5,B110="Social", G105+5)</f>
        <v>275</v>
      </c>
      <c r="H110" s="7" cm="1">
        <f t="array" ref="H110">_xlfn.IFS(B110="Organic", H105+500, B110="Paid Search", H105+200, B110="Direct", IF(MOD(H105,1000)=0, H105+200, H105+100),B110="Referral", H105+100,B110="Social", H105+100)</f>
        <v>5100</v>
      </c>
      <c r="I110" s="7" cm="1">
        <f t="array" ref="I110">_xlfn.IFS(B110="Organic", I105+100, B110="Paid Search", I105+100, B110="Direct",I105+100,B110="Referral", I105+50,B110="Social", I105+50)</f>
        <v>1550</v>
      </c>
      <c r="J110" s="5">
        <v>100</v>
      </c>
      <c r="K110" s="7" cm="1">
        <f t="array" ref="K110">ROUND( _xlfn.IFS(   B110="Organic", K105 + _xlfn.STDEV.S(_xlfn._xlws.FILTER($K$2:$K$21, $B$2:$B$21="Organic")),
               B110="Paid Search", K105 + _xlfn.STDEV.S(_xlfn._xlws.FILTER($K$2:$K$21, $B$2:$B$21="Paid Search")),
               B110="Direct", K105 + _xlfn.STDEV.S(_xlfn._xlws.FILTER($K$2:$K$21, $B$2:$B$21="Direct")),
               B110="Referral", K105 + _xlfn.STDEV.S(_xlfn._xlws.FILTER($K$2:$K$21, $B$2:$B$21="Referral")),
               B110="Social", K105 + _xlfn.STDEV.S(_xlfn._xlws.FILTER($K$2:$K$21, $B$2:$B$21="Social"))
    ),0)</f>
        <v>1174</v>
      </c>
      <c r="L110" s="7" t="str">
        <f>TEXT(Table1[[#This Row],[Date]],"DDDD")</f>
        <v>Monday</v>
      </c>
      <c r="M110" s="20">
        <f>Table1[[#This Row],[Transactions]]/Table1[[#This Row],[Sessions]]</f>
        <v>1.7658339450928633E-2</v>
      </c>
      <c r="N110" s="21">
        <f>Table1[[#This Row],[Transactions]]/Table1[[#This Row],[Returning Users]]</f>
        <v>4.6627642502452098E-2</v>
      </c>
      <c r="O110" s="23">
        <f>Table1[[#This Row],[Avg. Order Value]]*Table1[[#This Row],[Purchase Frequency]]</f>
        <v>4.6627642502452096</v>
      </c>
      <c r="P110" s="101" t="str">
        <f>TEXT(Table1[[#This Row],[Date]],"DDDD")</f>
        <v>Monday</v>
      </c>
      <c r="Q110" s="2"/>
      <c r="R110" s="2"/>
      <c r="S110" s="2"/>
    </row>
    <row r="111" spans="1:19" x14ac:dyDescent="0.35">
      <c r="A111" s="6">
        <f t="shared" si="2"/>
        <v>45313</v>
      </c>
      <c r="B111" s="4" t="s">
        <v>15</v>
      </c>
      <c r="C111" s="7" cm="1">
        <f t="array" ref="C111">_xlfn.IFS(B111="Organic", IF(MOD(C106,1000)=0, C106+200, C106+100), B111="Paid Search", C106+100, B111="Direct", C106+100,B111="Referral", C106+100,B111="Social", C106+100)</f>
        <v>3600</v>
      </c>
      <c r="D111" s="8" cm="1">
        <f t="array" ref="D111">_xlfn.IFS(   B111="Organic", D106 + _xlfn.STDEV.S(_xlfn._xlws.FILTER($D$2:$D$21, $B$2:$B$21="Organic")),
        B111="Paid Search", D106 + _xlfn.STDEV.S(_xlfn._xlws.FILTER($D$2:$D$21, $B$2:$B$21="Paid Search")),
        B111="Direct", D106 + _xlfn.STDEV.S(_xlfn._xlws.FILTER($D$2:$D$21, $B$2:$B$21="Direct")),
        B111="Referral", D106 + _xlfn.STDEV.S(_xlfn._xlws.FILTER($D$2:$D$21, $B$2:$B$21="Referral")),
        B111="Social", D106 + _xlfn.STDEV.S(_xlfn._xlws.FILTER($D$2:$D$21, $B$2:$B$21="Social"))
    )</f>
        <v>59.740852297878753</v>
      </c>
      <c r="E111" s="9">
        <f t="shared" si="3"/>
        <v>5974.0852297878755</v>
      </c>
      <c r="F111" s="10" cm="1">
        <f t="array" ref="F111">_xlfn.IFS(   B111="Organic", F106 + _xlfn.STDEV.S(_xlfn._xlws.FILTER($F$2:$F$21, $B$2:$B$21="Organic")),
        B111="Paid Search", F106 + _xlfn.STDEV.S(_xlfn._xlws.FILTER($F$2:$F$21, $B$2:$B$21="Paid Search")),
        B111="Direct", F106 + _xlfn.STDEV.S(_xlfn._xlws.FILTER($F$2:$F$21, $B$2:$B$21="Direct")),
        B111="Referral", F106 + _xlfn.STDEV.S(_xlfn._xlws.FILTER($F$2:$F$21, $B$2:$B$21="Referral")),
        B111="Social", F106 + _xlfn.STDEV.S(_xlfn._xlws.FILTER($F$2:$F$21, $B$2:$B$21="Social"))
    )</f>
        <v>0.89469987990390365</v>
      </c>
      <c r="G111" s="7" cm="1">
        <f t="array" ref="G111">_xlfn.IFS(B111="Organic", G106+5, B111="Paid Search", IF(MOD(G106,100)=0, G106+10, G106+5), B111="Direct", G106+5,B111="Referral", G106+5,B111="Social", G106+5)</f>
        <v>265</v>
      </c>
      <c r="H111" s="7" cm="1">
        <f t="array" ref="H111">_xlfn.IFS(B111="Organic", H106+500, B111="Paid Search", H106+200, B111="Direct", IF(MOD(H106,1000)=0, H106+200, H106+100),B111="Referral", H106+100,B111="Social", H106+100)</f>
        <v>6600</v>
      </c>
      <c r="I111" s="7" cm="1">
        <f t="array" ref="I111">_xlfn.IFS(B111="Organic", I106+100, B111="Paid Search", I106+100, B111="Direct",I106+100,B111="Referral", I106+50,B111="Social", I106+50)</f>
        <v>1750</v>
      </c>
      <c r="J111" s="5">
        <v>100</v>
      </c>
      <c r="K111" s="7" cm="1">
        <f t="array" ref="K111">ROUND( _xlfn.IFS(   B111="Organic", K106 + _xlfn.STDEV.S(_xlfn._xlws.FILTER($K$2:$K$21, $B$2:$B$21="Organic")),
               B111="Paid Search", K106 + _xlfn.STDEV.S(_xlfn._xlws.FILTER($K$2:$K$21, $B$2:$B$21="Paid Search")),
               B111="Direct", K106 + _xlfn.STDEV.S(_xlfn._xlws.FILTER($K$2:$K$21, $B$2:$B$21="Direct")),
               B111="Referral", K106 + _xlfn.STDEV.S(_xlfn._xlws.FILTER($K$2:$K$21, $B$2:$B$21="Referral")),
               B111="Social", K106 + _xlfn.STDEV.S(_xlfn._xlws.FILTER($K$2:$K$21, $B$2:$B$21="Social"))
    ),0)</f>
        <v>1920</v>
      </c>
      <c r="L111" s="7" t="str">
        <f>TEXT(Table1[[#This Row],[Date]],"DDDD")</f>
        <v>Monday</v>
      </c>
      <c r="M111" s="20">
        <f>Table1[[#This Row],[Transactions]]/Table1[[#This Row],[Sessions]]</f>
        <v>1.659468119385521E-2</v>
      </c>
      <c r="N111" s="21">
        <f>Table1[[#This Row],[Transactions]]/Table1[[#This Row],[Returning Users]]</f>
        <v>3.1115027238478518E-2</v>
      </c>
      <c r="O111" s="23">
        <f>Table1[[#This Row],[Avg. Order Value]]*Table1[[#This Row],[Purchase Frequency]]</f>
        <v>3.1115027238478516</v>
      </c>
      <c r="P111" s="101" t="str">
        <f>TEXT(Table1[[#This Row],[Date]],"DDDD")</f>
        <v>Monday</v>
      </c>
      <c r="Q111" s="2"/>
      <c r="R111" s="2"/>
      <c r="S111" s="2"/>
    </row>
    <row r="112" spans="1:19" x14ac:dyDescent="0.35">
      <c r="A112" s="6">
        <f t="shared" si="2"/>
        <v>45314</v>
      </c>
      <c r="B112" s="4" t="s">
        <v>11</v>
      </c>
      <c r="C112" s="7" cm="1">
        <f t="array" ref="C112">_xlfn.IFS(B112="Organic", IF(MOD(C107,1000)=0, C107+200, C107+100), B112="Paid Search", C107+100, B112="Direct", C107+100,B112="Referral", C107+100,B112="Social", C107+100)</f>
        <v>7500</v>
      </c>
      <c r="D112" s="8" cm="1">
        <f t="array" ref="D112">_xlfn.IFS(   B112="Organic", D107 + _xlfn.STDEV.S(_xlfn._xlws.FILTER($D$2:$D$21, $B$2:$B$21="Organic")),
        B112="Paid Search", D107 + _xlfn.STDEV.S(_xlfn._xlws.FILTER($D$2:$D$21, $B$2:$B$21="Paid Search")),
        B112="Direct", D107 + _xlfn.STDEV.S(_xlfn._xlws.FILTER($D$2:$D$21, $B$2:$B$21="Direct")),
        B112="Referral", D107 + _xlfn.STDEV.S(_xlfn._xlws.FILTER($D$2:$D$21, $B$2:$B$21="Referral")),
        B112="Social", D107 + _xlfn.STDEV.S(_xlfn._xlws.FILTER($D$2:$D$21, $B$2:$B$21="Social"))
    )</f>
        <v>94.551653989856618</v>
      </c>
      <c r="E112" s="9">
        <f t="shared" si="3"/>
        <v>9455.1653989856623</v>
      </c>
      <c r="F112" s="10" cm="1">
        <f t="array" ref="F112">_xlfn.IFS(   B112="Organic", F107 + _xlfn.STDEV.S(_xlfn._xlws.FILTER($F$2:$F$21, $B$2:$B$21="Organic")),
        B112="Paid Search", F107 + _xlfn.STDEV.S(_xlfn._xlws.FILTER($F$2:$F$21, $B$2:$B$21="Paid Search")),
        B112="Direct", F107 + _xlfn.STDEV.S(_xlfn._xlws.FILTER($F$2:$F$21, $B$2:$B$21="Direct")),
        B112="Referral", F107 + _xlfn.STDEV.S(_xlfn._xlws.FILTER($F$2:$F$21, $B$2:$B$21="Referral")),
        B112="Social", F107 + _xlfn.STDEV.S(_xlfn._xlws.FILTER($F$2:$F$21, $B$2:$B$21="Social"))
    )</f>
        <v>0.63528894525980295</v>
      </c>
      <c r="G112" s="7" cm="1">
        <f t="array" ref="G112">_xlfn.IFS(B112="Organic", G107+5, B112="Paid Search", IF(MOD(G107,100)=0, G107+10, G107+5), B112="Direct", G107+5,B112="Referral", G107+5,B112="Social", G107+5)</f>
        <v>290</v>
      </c>
      <c r="H112" s="7" cm="1">
        <f t="array" ref="H112">_xlfn.IFS(B112="Organic", H107+500, B112="Paid Search", H107+200, B112="Direct", IF(MOD(H107,1000)=0, H107+200, H107+100),B112="Referral", H107+100,B112="Social", H107+100)</f>
        <v>26000</v>
      </c>
      <c r="I112" s="7" cm="1">
        <f t="array" ref="I112">_xlfn.IFS(B112="Organic", I107+100, B112="Paid Search", I107+100, B112="Direct",I107+100,B112="Referral", I107+50,B112="Social", I107+50)</f>
        <v>5200</v>
      </c>
      <c r="J112" s="5">
        <v>100</v>
      </c>
      <c r="K112" s="7" cm="1">
        <f t="array" ref="K112">ROUND( _xlfn.IFS(   B112="Organic", K107 + _xlfn.STDEV.S(_xlfn._xlws.FILTER($K$2:$K$21, $B$2:$B$21="Organic")),
               B112="Paid Search", K107 + _xlfn.STDEV.S(_xlfn._xlws.FILTER($K$2:$K$21, $B$2:$B$21="Paid Search")),
               B112="Direct", K107 + _xlfn.STDEV.S(_xlfn._xlws.FILTER($K$2:$K$21, $B$2:$B$21="Direct")),
               B112="Referral", K107 + _xlfn.STDEV.S(_xlfn._xlws.FILTER($K$2:$K$21, $B$2:$B$21="Referral")),
               B112="Social", K107 + _xlfn.STDEV.S(_xlfn._xlws.FILTER($K$2:$K$21, $B$2:$B$21="Social"))
    ),0)</f>
        <v>4751</v>
      </c>
      <c r="L112" s="7" t="str">
        <f>TEXT(Table1[[#This Row],[Date]],"DDDD")</f>
        <v>Tuesday</v>
      </c>
      <c r="M112" s="20">
        <f>Table1[[#This Row],[Transactions]]/Table1[[#This Row],[Sessions]]</f>
        <v>1.2606887198647549E-2</v>
      </c>
      <c r="N112" s="21">
        <f>Table1[[#This Row],[Transactions]]/Table1[[#This Row],[Returning Users]]</f>
        <v>1.9901421593318588E-2</v>
      </c>
      <c r="O112" s="23">
        <f>Table1[[#This Row],[Avg. Order Value]]*Table1[[#This Row],[Purchase Frequency]]</f>
        <v>1.9901421593318587</v>
      </c>
      <c r="P112" s="101" t="str">
        <f>TEXT(Table1[[#This Row],[Date]],"DDDD")</f>
        <v>Tuesday</v>
      </c>
      <c r="Q112" s="2"/>
      <c r="R112" s="2"/>
      <c r="S112" s="2"/>
    </row>
    <row r="113" spans="1:19" x14ac:dyDescent="0.35">
      <c r="A113" s="6">
        <f t="shared" si="2"/>
        <v>45314</v>
      </c>
      <c r="B113" s="4" t="s">
        <v>12</v>
      </c>
      <c r="C113" s="7" cm="1">
        <f t="array" ref="C113">_xlfn.IFS(B113="Organic", IF(MOD(C108,1000)=0, C108+200, C108+100), B113="Paid Search", C108+100, B113="Direct", C108+100,B113="Referral", C108+100,B113="Social", C108+100)</f>
        <v>5200</v>
      </c>
      <c r="D113" s="8" cm="1">
        <f t="array" ref="D113">_xlfn.IFS(   B113="Organic", D108 + _xlfn.STDEV.S(_xlfn._xlws.FILTER($D$2:$D$21, $B$2:$B$21="Organic")),
        B113="Paid Search", D108 + _xlfn.STDEV.S(_xlfn._xlws.FILTER($D$2:$D$21, $B$2:$B$21="Paid Search")),
        B113="Direct", D108 + _xlfn.STDEV.S(_xlfn._xlws.FILTER($D$2:$D$21, $B$2:$B$21="Direct")),
        B113="Referral", D108 + _xlfn.STDEV.S(_xlfn._xlws.FILTER($D$2:$D$21, $B$2:$B$21="Referral")),
        B113="Social", D108 + _xlfn.STDEV.S(_xlfn._xlws.FILTER($D$2:$D$21, $B$2:$B$21="Social"))
    )</f>
        <v>91.044691089916427</v>
      </c>
      <c r="E113" s="9">
        <f t="shared" si="3"/>
        <v>9104.4691089916432</v>
      </c>
      <c r="F113" s="10" cm="1">
        <f t="array" ref="F113">_xlfn.IFS(   B113="Organic", F108 + _xlfn.STDEV.S(_xlfn._xlws.FILTER($F$2:$F$21, $B$2:$B$21="Organic")),
        B113="Paid Search", F108 + _xlfn.STDEV.S(_xlfn._xlws.FILTER($F$2:$F$21, $B$2:$B$21="Paid Search")),
        B113="Direct", F108 + _xlfn.STDEV.S(_xlfn._xlws.FILTER($F$2:$F$21, $B$2:$B$21="Direct")),
        B113="Referral", F108 + _xlfn.STDEV.S(_xlfn._xlws.FILTER($F$2:$F$21, $B$2:$B$21="Referral")),
        B113="Social", F108 + _xlfn.STDEV.S(_xlfn._xlws.FILTER($F$2:$F$21, $B$2:$B$21="Social"))
    )</f>
        <v>0.56528894525980289</v>
      </c>
      <c r="G113" s="7" cm="1">
        <f t="array" ref="G113">_xlfn.IFS(B113="Organic", G108+5, B113="Paid Search", IF(MOD(G108,100)=0, G108+10, G108+5), B113="Direct", G108+5,B113="Referral", G108+5,B113="Social", G108+5)</f>
        <v>320</v>
      </c>
      <c r="H113" s="7" cm="1">
        <f t="array" ref="H113">_xlfn.IFS(B113="Organic", H108+500, B113="Paid Search", H108+200, B113="Direct", IF(MOD(H108,1000)=0, H108+200, H108+100),B113="Referral", H108+100,B113="Social", H108+100)</f>
        <v>13400</v>
      </c>
      <c r="I113" s="7" cm="1">
        <f t="array" ref="I113">_xlfn.IFS(B113="Organic", I108+100, B113="Paid Search", I108+100, B113="Direct",I108+100,B113="Referral", I108+50,B113="Social", I108+50)</f>
        <v>4200</v>
      </c>
      <c r="J113" s="5">
        <v>100</v>
      </c>
      <c r="K113" s="7" cm="1">
        <f t="array" ref="K113">ROUND( _xlfn.IFS(   B113="Organic", K108 + _xlfn.STDEV.S(_xlfn._xlws.FILTER($K$2:$K$21, $B$2:$B$21="Organic")),
               B113="Paid Search", K108 + _xlfn.STDEV.S(_xlfn._xlws.FILTER($K$2:$K$21, $B$2:$B$21="Paid Search")),
               B113="Direct", K108 + _xlfn.STDEV.S(_xlfn._xlws.FILTER($K$2:$K$21, $B$2:$B$21="Direct")),
               B113="Referral", K108 + _xlfn.STDEV.S(_xlfn._xlws.FILTER($K$2:$K$21, $B$2:$B$21="Referral")),
               B113="Social", K108 + _xlfn.STDEV.S(_xlfn._xlws.FILTER($K$2:$K$21, $B$2:$B$21="Social"))
    ),0)</f>
        <v>3315</v>
      </c>
      <c r="L113" s="7" t="str">
        <f>TEXT(Table1[[#This Row],[Date]],"DDDD")</f>
        <v>Tuesday</v>
      </c>
      <c r="M113" s="20">
        <f>Table1[[#This Row],[Transactions]]/Table1[[#This Row],[Sessions]]</f>
        <v>1.7508594440368543E-2</v>
      </c>
      <c r="N113" s="21">
        <f>Table1[[#This Row],[Transactions]]/Table1[[#This Row],[Returning Users]]</f>
        <v>2.7464461867244775E-2</v>
      </c>
      <c r="O113" s="23">
        <f>Table1[[#This Row],[Avg. Order Value]]*Table1[[#This Row],[Purchase Frequency]]</f>
        <v>2.7464461867244774</v>
      </c>
      <c r="P113" s="101" t="str">
        <f>TEXT(Table1[[#This Row],[Date]],"DDDD")</f>
        <v>Tuesday</v>
      </c>
      <c r="Q113" s="2"/>
      <c r="R113" s="2"/>
      <c r="S113" s="2"/>
    </row>
    <row r="114" spans="1:19" x14ac:dyDescent="0.35">
      <c r="A114" s="6">
        <f t="shared" si="2"/>
        <v>45314</v>
      </c>
      <c r="B114" s="4" t="s">
        <v>13</v>
      </c>
      <c r="C114" s="7" cm="1">
        <f t="array" ref="C114">_xlfn.IFS(B114="Organic", IF(MOD(C109,1000)=0, C109+200, C109+100), B114="Paid Search", C109+100, B114="Direct", C109+100,B114="Referral", C109+100,B114="Social", C109+100)</f>
        <v>4200</v>
      </c>
      <c r="D114" s="8" cm="1">
        <f t="array" ref="D114">_xlfn.IFS(   B114="Organic", D109 + _xlfn.STDEV.S(_xlfn._xlws.FILTER($D$2:$D$21, $B$2:$B$21="Organic")),
        B114="Paid Search", D109 + _xlfn.STDEV.S(_xlfn._xlws.FILTER($D$2:$D$21, $B$2:$B$21="Paid Search")),
        B114="Direct", D109 + _xlfn.STDEV.S(_xlfn._xlws.FILTER($D$2:$D$21, $B$2:$B$21="Direct")),
        B114="Referral", D109 + _xlfn.STDEV.S(_xlfn._xlws.FILTER($D$2:$D$21, $B$2:$B$21="Referral")),
        B114="Social", D109 + _xlfn.STDEV.S(_xlfn._xlws.FILTER($D$2:$D$21, $B$2:$B$21="Social"))
    )</f>
        <v>85.057789051960668</v>
      </c>
      <c r="E114" s="9">
        <f t="shared" si="3"/>
        <v>8505.7789051960663</v>
      </c>
      <c r="F114" s="10" cm="1">
        <f t="array" ref="F114">_xlfn.IFS(   B114="Organic", F109 + _xlfn.STDEV.S(_xlfn._xlws.FILTER($F$2:$F$21, $B$2:$B$21="Organic")),
        B114="Paid Search", F109 + _xlfn.STDEV.S(_xlfn._xlws.FILTER($F$2:$F$21, $B$2:$B$21="Paid Search")),
        B114="Direct", F109 + _xlfn.STDEV.S(_xlfn._xlws.FILTER($F$2:$F$21, $B$2:$B$21="Direct")),
        B114="Referral", F109 + _xlfn.STDEV.S(_xlfn._xlws.FILTER($F$2:$F$21, $B$2:$B$21="Referral")),
        B114="Social", F109 + _xlfn.STDEV.S(_xlfn._xlws.FILTER($F$2:$F$21, $B$2:$B$21="Social"))
    )</f>
        <v>0.73528894525980293</v>
      </c>
      <c r="G114" s="7" cm="1">
        <f t="array" ref="G114">_xlfn.IFS(B114="Organic", G109+5, B114="Paid Search", IF(MOD(G109,100)=0, G109+10, G109+5), B114="Direct", G109+5,B114="Referral", G109+5,B114="Social", G109+5)</f>
        <v>260</v>
      </c>
      <c r="H114" s="7" cm="1">
        <f t="array" ref="H114">_xlfn.IFS(B114="Organic", H109+500, B114="Paid Search", H109+200, B114="Direct", IF(MOD(H109,1000)=0, H109+200, H109+100),B114="Referral", H109+100,B114="Social", H109+100)</f>
        <v>8500</v>
      </c>
      <c r="I114" s="7" cm="1">
        <f t="array" ref="I114">_xlfn.IFS(B114="Organic", I109+100, B114="Paid Search", I109+100, B114="Direct",I109+100,B114="Referral", I109+50,B114="Social", I109+50)</f>
        <v>3200</v>
      </c>
      <c r="J114" s="5">
        <v>100</v>
      </c>
      <c r="K114" s="7" cm="1">
        <f t="array" ref="K114">ROUND( _xlfn.IFS(   B114="Organic", K109 + _xlfn.STDEV.S(_xlfn._xlws.FILTER($K$2:$K$21, $B$2:$B$21="Organic")),
               B114="Paid Search", K109 + _xlfn.STDEV.S(_xlfn._xlws.FILTER($K$2:$K$21, $B$2:$B$21="Paid Search")),
               B114="Direct", K109 + _xlfn.STDEV.S(_xlfn._xlws.FILTER($K$2:$K$21, $B$2:$B$21="Direct")),
               B114="Referral", K109 + _xlfn.STDEV.S(_xlfn._xlws.FILTER($K$2:$K$21, $B$2:$B$21="Referral")),
               B114="Social", K109 + _xlfn.STDEV.S(_xlfn._xlws.FILTER($K$2:$K$21, $B$2:$B$21="Social"))
    ),0)</f>
        <v>2185</v>
      </c>
      <c r="L114" s="7" t="str">
        <f>TEXT(Table1[[#This Row],[Date]],"DDDD")</f>
        <v>Tuesday</v>
      </c>
      <c r="M114" s="20">
        <f>Table1[[#This Row],[Transactions]]/Table1[[#This Row],[Sessions]]</f>
        <v>2.0251854536181113E-2</v>
      </c>
      <c r="N114" s="21">
        <f>Table1[[#This Row],[Transactions]]/Table1[[#This Row],[Returning Users]]</f>
        <v>3.8928049909364153E-2</v>
      </c>
      <c r="O114" s="23">
        <f>Table1[[#This Row],[Avg. Order Value]]*Table1[[#This Row],[Purchase Frequency]]</f>
        <v>3.8928049909364151</v>
      </c>
      <c r="P114" s="101" t="str">
        <f>TEXT(Table1[[#This Row],[Date]],"DDDD")</f>
        <v>Tuesday</v>
      </c>
      <c r="Q114" s="2"/>
      <c r="R114" s="2"/>
      <c r="S114" s="2"/>
    </row>
    <row r="115" spans="1:19" x14ac:dyDescent="0.35">
      <c r="A115" s="6">
        <f t="shared" si="2"/>
        <v>45314</v>
      </c>
      <c r="B115" s="4" t="s">
        <v>14</v>
      </c>
      <c r="C115" s="7" cm="1">
        <f t="array" ref="C115">_xlfn.IFS(B115="Organic", IF(MOD(C110,1000)=0, C110+200, C110+100), B115="Paid Search", C110+100, B115="Direct", C110+100,B115="Referral", C110+100,B115="Social", C110+100)</f>
        <v>3200</v>
      </c>
      <c r="D115" s="8" cm="1">
        <f t="array" ref="D115">_xlfn.IFS(   B115="Organic", D110 + _xlfn.STDEV.S(_xlfn._xlws.FILTER($D$2:$D$21, $B$2:$B$21="Organic")),
        B115="Paid Search", D110 + _xlfn.STDEV.S(_xlfn._xlws.FILTER($D$2:$D$21, $B$2:$B$21="Paid Search")),
        B115="Direct", D110 + _xlfn.STDEV.S(_xlfn._xlws.FILTER($D$2:$D$21, $B$2:$B$21="Direct")),
        B115="Referral", D110 + _xlfn.STDEV.S(_xlfn._xlws.FILTER($D$2:$D$21, $B$2:$B$21="Referral")),
        B115="Social", D110 + _xlfn.STDEV.S(_xlfn._xlws.FILTER($D$2:$D$21, $B$2:$B$21="Social"))
    )</f>
        <v>56.44867742553869</v>
      </c>
      <c r="E115" s="9">
        <f t="shared" si="3"/>
        <v>5644.867742553869</v>
      </c>
      <c r="F115" s="10" cm="1">
        <f t="array" ref="F115">_xlfn.IFS(   B115="Organic", F110 + _xlfn.STDEV.S(_xlfn._xlws.FILTER($F$2:$F$21, $B$2:$B$21="Organic")),
        B115="Paid Search", F110 + _xlfn.STDEV.S(_xlfn._xlws.FILTER($F$2:$F$21, $B$2:$B$21="Paid Search")),
        B115="Direct", F110 + _xlfn.STDEV.S(_xlfn._xlws.FILTER($F$2:$F$21, $B$2:$B$21="Direct")),
        B115="Referral", F110 + _xlfn.STDEV.S(_xlfn._xlws.FILTER($F$2:$F$21, $B$2:$B$21="Referral")),
        B115="Social", F110 + _xlfn.STDEV.S(_xlfn._xlws.FILTER($F$2:$F$21, $B$2:$B$21="Social"))
    )</f>
        <v>0.75448677425538746</v>
      </c>
      <c r="G115" s="7" cm="1">
        <f t="array" ref="G115">_xlfn.IFS(B115="Organic", G110+5, B115="Paid Search", IF(MOD(G110,100)=0, G110+10, G110+5), B115="Direct", G110+5,B115="Referral", G110+5,B115="Social", G110+5)</f>
        <v>280</v>
      </c>
      <c r="H115" s="7" cm="1">
        <f t="array" ref="H115">_xlfn.IFS(B115="Organic", H110+500, B115="Paid Search", H110+200, B115="Direct", IF(MOD(H110,1000)=0, H110+200, H110+100),B115="Referral", H110+100,B115="Social", H110+100)</f>
        <v>5200</v>
      </c>
      <c r="I115" s="7" cm="1">
        <f t="array" ref="I115">_xlfn.IFS(B115="Organic", I110+100, B115="Paid Search", I110+100, B115="Direct",I110+100,B115="Referral", I110+50,B115="Social", I110+50)</f>
        <v>1600</v>
      </c>
      <c r="J115" s="5">
        <v>100</v>
      </c>
      <c r="K115" s="7" cm="1">
        <f t="array" ref="K115">ROUND( _xlfn.IFS(   B115="Organic", K110 + _xlfn.STDEV.S(_xlfn._xlws.FILTER($K$2:$K$21, $B$2:$B$21="Organic")),
               B115="Paid Search", K110 + _xlfn.STDEV.S(_xlfn._xlws.FILTER($K$2:$K$21, $B$2:$B$21="Paid Search")),
               B115="Direct", K110 + _xlfn.STDEV.S(_xlfn._xlws.FILTER($K$2:$K$21, $B$2:$B$21="Direct")),
               B115="Referral", K110 + _xlfn.STDEV.S(_xlfn._xlws.FILTER($K$2:$K$21, $B$2:$B$21="Referral")),
               B115="Social", K110 + _xlfn.STDEV.S(_xlfn._xlws.FILTER($K$2:$K$21, $B$2:$B$21="Social"))
    ),0)</f>
        <v>1217</v>
      </c>
      <c r="L115" s="7" t="str">
        <f>TEXT(Table1[[#This Row],[Date]],"DDDD")</f>
        <v>Tuesday</v>
      </c>
      <c r="M115" s="20">
        <f>Table1[[#This Row],[Transactions]]/Table1[[#This Row],[Sessions]]</f>
        <v>1.7640211695480842E-2</v>
      </c>
      <c r="N115" s="21">
        <f>Table1[[#This Row],[Transactions]]/Table1[[#This Row],[Returning Users]]</f>
        <v>4.6383465427722835E-2</v>
      </c>
      <c r="O115" s="23">
        <f>Table1[[#This Row],[Avg. Order Value]]*Table1[[#This Row],[Purchase Frequency]]</f>
        <v>4.6383465427722834</v>
      </c>
      <c r="P115" s="101" t="str">
        <f>TEXT(Table1[[#This Row],[Date]],"DDDD")</f>
        <v>Tuesday</v>
      </c>
      <c r="Q115" s="2"/>
      <c r="R115" s="2"/>
      <c r="S115" s="2"/>
    </row>
    <row r="116" spans="1:19" x14ac:dyDescent="0.35">
      <c r="A116" s="6">
        <f t="shared" si="2"/>
        <v>45314</v>
      </c>
      <c r="B116" s="4" t="s">
        <v>15</v>
      </c>
      <c r="C116" s="7" cm="1">
        <f t="array" ref="C116">_xlfn.IFS(B116="Organic", IF(MOD(C111,1000)=0, C111+200, C111+100), B116="Paid Search", C111+100, B116="Direct", C111+100,B116="Referral", C111+100,B116="Social", C111+100)</f>
        <v>3700</v>
      </c>
      <c r="D116" s="8" cm="1">
        <f t="array" ref="D116">_xlfn.IFS(   B116="Organic", D111 + _xlfn.STDEV.S(_xlfn._xlws.FILTER($D$2:$D$21, $B$2:$B$21="Organic")),
        B116="Paid Search", D111 + _xlfn.STDEV.S(_xlfn._xlws.FILTER($D$2:$D$21, $B$2:$B$21="Paid Search")),
        B116="Direct", D111 + _xlfn.STDEV.S(_xlfn._xlws.FILTER($D$2:$D$21, $B$2:$B$21="Direct")),
        B116="Referral", D111 + _xlfn.STDEV.S(_xlfn._xlws.FILTER($D$2:$D$21, $B$2:$B$21="Referral")),
        B116="Social", D111 + _xlfn.STDEV.S(_xlfn._xlws.FILTER($D$2:$D$21, $B$2:$B$21="Social"))
    )</f>
        <v>61.448677425538683</v>
      </c>
      <c r="E116" s="9">
        <f t="shared" si="3"/>
        <v>6144.8677425538681</v>
      </c>
      <c r="F116" s="10" cm="1">
        <f t="array" ref="F116">_xlfn.IFS(   B116="Organic", F111 + _xlfn.STDEV.S(_xlfn._xlws.FILTER($F$2:$F$21, $B$2:$B$21="Organic")),
        B116="Paid Search", F111 + _xlfn.STDEV.S(_xlfn._xlws.FILTER($F$2:$F$21, $B$2:$B$21="Paid Search")),
        B116="Direct", F111 + _xlfn.STDEV.S(_xlfn._xlws.FILTER($F$2:$F$21, $B$2:$B$21="Direct")),
        B116="Referral", F111 + _xlfn.STDEV.S(_xlfn._xlws.FILTER($F$2:$F$21, $B$2:$B$21="Referral")),
        B116="Social", F111 + _xlfn.STDEV.S(_xlfn._xlws.FILTER($F$2:$F$21, $B$2:$B$21="Social"))
    )</f>
        <v>0.91551653989856496</v>
      </c>
      <c r="G116" s="7" cm="1">
        <f t="array" ref="G116">_xlfn.IFS(B116="Organic", G111+5, B116="Paid Search", IF(MOD(G111,100)=0, G111+10, G111+5), B116="Direct", G111+5,B116="Referral", G111+5,B116="Social", G111+5)</f>
        <v>270</v>
      </c>
      <c r="H116" s="7" cm="1">
        <f t="array" ref="H116">_xlfn.IFS(B116="Organic", H111+500, B116="Paid Search", H111+200, B116="Direct", IF(MOD(H111,1000)=0, H111+200, H111+100),B116="Referral", H111+100,B116="Social", H111+100)</f>
        <v>6700</v>
      </c>
      <c r="I116" s="7" cm="1">
        <f t="array" ref="I116">_xlfn.IFS(B116="Organic", I111+100, B116="Paid Search", I111+100, B116="Direct",I111+100,B116="Referral", I111+50,B116="Social", I111+50)</f>
        <v>1800</v>
      </c>
      <c r="J116" s="5">
        <v>100</v>
      </c>
      <c r="K116" s="7" cm="1">
        <f t="array" ref="K116">ROUND( _xlfn.IFS(   B116="Organic", K111 + _xlfn.STDEV.S(_xlfn._xlws.FILTER($K$2:$K$21, $B$2:$B$21="Organic")),
               B116="Paid Search", K111 + _xlfn.STDEV.S(_xlfn._xlws.FILTER($K$2:$K$21, $B$2:$B$21="Paid Search")),
               B116="Direct", K111 + _xlfn.STDEV.S(_xlfn._xlws.FILTER($K$2:$K$21, $B$2:$B$21="Direct")),
               B116="Referral", K111 + _xlfn.STDEV.S(_xlfn._xlws.FILTER($K$2:$K$21, $B$2:$B$21="Referral")),
               B116="Social", K111 + _xlfn.STDEV.S(_xlfn._xlws.FILTER($K$2:$K$21, $B$2:$B$21="Social"))
    ),0)</f>
        <v>1985</v>
      </c>
      <c r="L116" s="7" t="str">
        <f>TEXT(Table1[[#This Row],[Date]],"DDDD")</f>
        <v>Tuesday</v>
      </c>
      <c r="M116" s="20">
        <f>Table1[[#This Row],[Transactions]]/Table1[[#This Row],[Sessions]]</f>
        <v>1.6607750655550996E-2</v>
      </c>
      <c r="N116" s="21">
        <f>Table1[[#This Row],[Transactions]]/Table1[[#This Row],[Returning Users]]</f>
        <v>3.0956512556946439E-2</v>
      </c>
      <c r="O116" s="23">
        <f>Table1[[#This Row],[Avg. Order Value]]*Table1[[#This Row],[Purchase Frequency]]</f>
        <v>3.0956512556946438</v>
      </c>
      <c r="P116" s="101" t="str">
        <f>TEXT(Table1[[#This Row],[Date]],"DDDD")</f>
        <v>Tuesday</v>
      </c>
      <c r="Q116" s="2"/>
      <c r="R116" s="2"/>
      <c r="S116" s="2"/>
    </row>
    <row r="117" spans="1:19" x14ac:dyDescent="0.35">
      <c r="A117" s="6">
        <f t="shared" si="2"/>
        <v>45315</v>
      </c>
      <c r="B117" s="4" t="s">
        <v>11</v>
      </c>
      <c r="C117" s="7" cm="1">
        <f t="array" ref="C117">_xlfn.IFS(B117="Organic", IF(MOD(C112,1000)=0, C112+200, C112+100), B117="Paid Search", C112+100, B117="Direct", C112+100,B117="Referral", C112+100,B117="Social", C112+100)</f>
        <v>7600</v>
      </c>
      <c r="D117" s="8" cm="1">
        <f t="array" ref="D117">_xlfn.IFS(   B117="Organic", D112 + _xlfn.STDEV.S(_xlfn._xlws.FILTER($D$2:$D$21, $B$2:$B$21="Organic")),
        B117="Paid Search", D112 + _xlfn.STDEV.S(_xlfn._xlws.FILTER($D$2:$D$21, $B$2:$B$21="Paid Search")),
        B117="Direct", D112 + _xlfn.STDEV.S(_xlfn._xlws.FILTER($D$2:$D$21, $B$2:$B$21="Direct")),
        B117="Referral", D112 + _xlfn.STDEV.S(_xlfn._xlws.FILTER($D$2:$D$21, $B$2:$B$21="Referral")),
        B117="Social", D112 + _xlfn.STDEV.S(_xlfn._xlws.FILTER($D$2:$D$21, $B$2:$B$21="Social"))
    )</f>
        <v>96.633319989322757</v>
      </c>
      <c r="E117" s="9">
        <f t="shared" si="3"/>
        <v>9663.3319989322754</v>
      </c>
      <c r="F117" s="10" cm="1">
        <f t="array" ref="F117">_xlfn.IFS(   B117="Organic", F112 + _xlfn.STDEV.S(_xlfn._xlws.FILTER($F$2:$F$21, $B$2:$B$21="Organic")),
        B117="Paid Search", F112 + _xlfn.STDEV.S(_xlfn._xlws.FILTER($F$2:$F$21, $B$2:$B$21="Paid Search")),
        B117="Direct", F112 + _xlfn.STDEV.S(_xlfn._xlws.FILTER($F$2:$F$21, $B$2:$B$21="Direct")),
        B117="Referral", F112 + _xlfn.STDEV.S(_xlfn._xlws.FILTER($F$2:$F$21, $B$2:$B$21="Referral")),
        B117="Social", F112 + _xlfn.STDEV.S(_xlfn._xlws.FILTER($F$2:$F$21, $B$2:$B$21="Social"))
    )</f>
        <v>0.648198889747161</v>
      </c>
      <c r="G117" s="7" cm="1">
        <f t="array" ref="G117">_xlfn.IFS(B117="Organic", G112+5, B117="Paid Search", IF(MOD(G112,100)=0, G112+10, G112+5), B117="Direct", G112+5,B117="Referral", G112+5,B117="Social", G112+5)</f>
        <v>295</v>
      </c>
      <c r="H117" s="7" cm="1">
        <f t="array" ref="H117">_xlfn.IFS(B117="Organic", H112+500, B117="Paid Search", H112+200, B117="Direct", IF(MOD(H112,1000)=0, H112+200, H112+100),B117="Referral", H112+100,B117="Social", H112+100)</f>
        <v>26500</v>
      </c>
      <c r="I117" s="7" cm="1">
        <f t="array" ref="I117">_xlfn.IFS(B117="Organic", I112+100, B117="Paid Search", I112+100, B117="Direct",I112+100,B117="Referral", I112+50,B117="Social", I112+50)</f>
        <v>5300</v>
      </c>
      <c r="J117" s="5">
        <v>100</v>
      </c>
      <c r="K117" s="7" cm="1">
        <f t="array" ref="K117">ROUND( _xlfn.IFS(   B117="Organic", K112 + _xlfn.STDEV.S(_xlfn._xlws.FILTER($K$2:$K$21, $B$2:$B$21="Organic")),
               B117="Paid Search", K112 + _xlfn.STDEV.S(_xlfn._xlws.FILTER($K$2:$K$21, $B$2:$B$21="Paid Search")),
               B117="Direct", K112 + _xlfn.STDEV.S(_xlfn._xlws.FILTER($K$2:$K$21, $B$2:$B$21="Direct")),
               B117="Referral", K112 + _xlfn.STDEV.S(_xlfn._xlws.FILTER($K$2:$K$21, $B$2:$B$21="Referral")),
               B117="Social", K112 + _xlfn.STDEV.S(_xlfn._xlws.FILTER($K$2:$K$21, $B$2:$B$21="Social"))
    ),0)</f>
        <v>4880</v>
      </c>
      <c r="L117" s="7" t="str">
        <f>TEXT(Table1[[#This Row],[Date]],"DDDD")</f>
        <v>Wednesday</v>
      </c>
      <c r="M117" s="20">
        <f>Table1[[#This Row],[Transactions]]/Table1[[#This Row],[Sessions]]</f>
        <v>1.2714910524910888E-2</v>
      </c>
      <c r="N117" s="21">
        <f>Table1[[#This Row],[Transactions]]/Table1[[#This Row],[Returning Users]]</f>
        <v>1.9801909833877616E-2</v>
      </c>
      <c r="O117" s="23">
        <f>Table1[[#This Row],[Avg. Order Value]]*Table1[[#This Row],[Purchase Frequency]]</f>
        <v>1.9801909833877616</v>
      </c>
      <c r="P117" s="101" t="str">
        <f>TEXT(Table1[[#This Row],[Date]],"DDDD")</f>
        <v>Wednesday</v>
      </c>
      <c r="Q117" s="2"/>
      <c r="R117" s="2"/>
      <c r="S117" s="2"/>
    </row>
    <row r="118" spans="1:19" x14ac:dyDescent="0.35">
      <c r="A118" s="6">
        <f t="shared" si="2"/>
        <v>45315</v>
      </c>
      <c r="B118" s="4" t="s">
        <v>12</v>
      </c>
      <c r="C118" s="7" cm="1">
        <f t="array" ref="C118">_xlfn.IFS(B118="Organic", IF(MOD(C113,1000)=0, C113+200, C113+100), B118="Paid Search", C113+100, B118="Direct", C113+100,B118="Referral", C113+100,B118="Social", C113+100)</f>
        <v>5300</v>
      </c>
      <c r="D118" s="8" cm="1">
        <f t="array" ref="D118">_xlfn.IFS(   B118="Organic", D113 + _xlfn.STDEV.S(_xlfn._xlws.FILTER($D$2:$D$21, $B$2:$B$21="Organic")),
        B118="Paid Search", D113 + _xlfn.STDEV.S(_xlfn._xlws.FILTER($D$2:$D$21, $B$2:$B$21="Paid Search")),
        B118="Direct", D113 + _xlfn.STDEV.S(_xlfn._xlws.FILTER($D$2:$D$21, $B$2:$B$21="Direct")),
        B118="Referral", D113 + _xlfn.STDEV.S(_xlfn._xlws.FILTER($D$2:$D$21, $B$2:$B$21="Referral")),
        B118="Social", D113 + _xlfn.STDEV.S(_xlfn._xlws.FILTER($D$2:$D$21, $B$2:$B$21="Social"))
    )</f>
        <v>93.204937989385712</v>
      </c>
      <c r="E118" s="9">
        <f t="shared" si="3"/>
        <v>9320.4937989385708</v>
      </c>
      <c r="F118" s="10" cm="1">
        <f t="array" ref="F118">_xlfn.IFS(   B118="Organic", F113 + _xlfn.STDEV.S(_xlfn._xlws.FILTER($F$2:$F$21, $B$2:$B$21="Organic")),
        B118="Paid Search", F113 + _xlfn.STDEV.S(_xlfn._xlws.FILTER($F$2:$F$21, $B$2:$B$21="Paid Search")),
        B118="Direct", F113 + _xlfn.STDEV.S(_xlfn._xlws.FILTER($F$2:$F$21, $B$2:$B$21="Direct")),
        B118="Referral", F113 + _xlfn.STDEV.S(_xlfn._xlws.FILTER($F$2:$F$21, $B$2:$B$21="Referral")),
        B118="Social", F113 + _xlfn.STDEV.S(_xlfn._xlws.FILTER($F$2:$F$21, $B$2:$B$21="Social"))
    )</f>
        <v>0.57819888974716094</v>
      </c>
      <c r="G118" s="7" cm="1">
        <f t="array" ref="G118">_xlfn.IFS(B118="Organic", G113+5, B118="Paid Search", IF(MOD(G113,100)=0, G113+10, G113+5), B118="Direct", G113+5,B118="Referral", G113+5,B118="Social", G113+5)</f>
        <v>325</v>
      </c>
      <c r="H118" s="7" cm="1">
        <f t="array" ref="H118">_xlfn.IFS(B118="Organic", H113+500, B118="Paid Search", H113+200, B118="Direct", IF(MOD(H113,1000)=0, H113+200, H113+100),B118="Referral", H113+100,B118="Social", H113+100)</f>
        <v>13600</v>
      </c>
      <c r="I118" s="7" cm="1">
        <f t="array" ref="I118">_xlfn.IFS(B118="Organic", I113+100, B118="Paid Search", I113+100, B118="Direct",I113+100,B118="Referral", I113+50,B118="Social", I113+50)</f>
        <v>4300</v>
      </c>
      <c r="J118" s="5">
        <v>100</v>
      </c>
      <c r="K118" s="7" cm="1">
        <f t="array" ref="K118">ROUND( _xlfn.IFS(   B118="Organic", K113 + _xlfn.STDEV.S(_xlfn._xlws.FILTER($K$2:$K$21, $B$2:$B$21="Organic")),
               B118="Paid Search", K113 + _xlfn.STDEV.S(_xlfn._xlws.FILTER($K$2:$K$21, $B$2:$B$21="Paid Search")),
               B118="Direct", K113 + _xlfn.STDEV.S(_xlfn._xlws.FILTER($K$2:$K$21, $B$2:$B$21="Direct")),
               B118="Referral", K113 + _xlfn.STDEV.S(_xlfn._xlws.FILTER($K$2:$K$21, $B$2:$B$21="Referral")),
               B118="Social", K113 + _xlfn.STDEV.S(_xlfn._xlws.FILTER($K$2:$K$21, $B$2:$B$21="Social"))
    ),0)</f>
        <v>3400</v>
      </c>
      <c r="L118" s="7" t="str">
        <f>TEXT(Table1[[#This Row],[Date]],"DDDD")</f>
        <v>Wednesday</v>
      </c>
      <c r="M118" s="20">
        <f>Table1[[#This Row],[Transactions]]/Table1[[#This Row],[Sessions]]</f>
        <v>1.758583735648787E-2</v>
      </c>
      <c r="N118" s="21">
        <f>Table1[[#This Row],[Transactions]]/Table1[[#This Row],[Returning Users]]</f>
        <v>2.741321705570168E-2</v>
      </c>
      <c r="O118" s="23">
        <f>Table1[[#This Row],[Avg. Order Value]]*Table1[[#This Row],[Purchase Frequency]]</f>
        <v>2.7413217055701677</v>
      </c>
      <c r="P118" s="101" t="str">
        <f>TEXT(Table1[[#This Row],[Date]],"DDDD")</f>
        <v>Wednesday</v>
      </c>
      <c r="Q118" s="2"/>
      <c r="R118" s="2"/>
      <c r="S118" s="2"/>
    </row>
    <row r="119" spans="1:19" x14ac:dyDescent="0.35">
      <c r="A119" s="6">
        <f t="shared" si="2"/>
        <v>45315</v>
      </c>
      <c r="B119" s="4" t="s">
        <v>13</v>
      </c>
      <c r="C119" s="7" cm="1">
        <f t="array" ref="C119">_xlfn.IFS(B119="Organic", IF(MOD(C114,1000)=0, C114+200, C114+100), B119="Paid Search", C114+100, B119="Direct", C114+100,B119="Referral", C114+100,B119="Social", C114+100)</f>
        <v>4300</v>
      </c>
      <c r="D119" s="8" cm="1">
        <f t="array" ref="D119">_xlfn.IFS(   B119="Organic", D114 + _xlfn.STDEV.S(_xlfn._xlws.FILTER($D$2:$D$21, $B$2:$B$21="Organic")),
        B119="Paid Search", D114 + _xlfn.STDEV.S(_xlfn._xlws.FILTER($D$2:$D$21, $B$2:$B$21="Paid Search")),
        B119="Direct", D114 + _xlfn.STDEV.S(_xlfn._xlws.FILTER($D$2:$D$21, $B$2:$B$21="Direct")),
        B119="Referral", D114 + _xlfn.STDEV.S(_xlfn._xlws.FILTER($D$2:$D$21, $B$2:$B$21="Referral")),
        B119="Social", D114 + _xlfn.STDEV.S(_xlfn._xlws.FILTER($D$2:$D$21, $B$2:$B$21="Social"))
    )</f>
        <v>87.639777949432286</v>
      </c>
      <c r="E119" s="9">
        <f t="shared" si="3"/>
        <v>8763.9777949432282</v>
      </c>
      <c r="F119" s="10" cm="1">
        <f t="array" ref="F119">_xlfn.IFS(   B119="Organic", F114 + _xlfn.STDEV.S(_xlfn._xlws.FILTER($F$2:$F$21, $B$2:$B$21="Organic")),
        B119="Paid Search", F114 + _xlfn.STDEV.S(_xlfn._xlws.FILTER($F$2:$F$21, $B$2:$B$21="Paid Search")),
        B119="Direct", F114 + _xlfn.STDEV.S(_xlfn._xlws.FILTER($F$2:$F$21, $B$2:$B$21="Direct")),
        B119="Referral", F114 + _xlfn.STDEV.S(_xlfn._xlws.FILTER($F$2:$F$21, $B$2:$B$21="Referral")),
        B119="Social", F114 + _xlfn.STDEV.S(_xlfn._xlws.FILTER($F$2:$F$21, $B$2:$B$21="Social"))
    )</f>
        <v>0.74819888974716098</v>
      </c>
      <c r="G119" s="7" cm="1">
        <f t="array" ref="G119">_xlfn.IFS(B119="Organic", G114+5, B119="Paid Search", IF(MOD(G114,100)=0, G114+10, G114+5), B119="Direct", G114+5,B119="Referral", G114+5,B119="Social", G114+5)</f>
        <v>265</v>
      </c>
      <c r="H119" s="7" cm="1">
        <f t="array" ref="H119">_xlfn.IFS(B119="Organic", H114+500, B119="Paid Search", H114+200, B119="Direct", IF(MOD(H114,1000)=0, H114+200, H114+100),B119="Referral", H114+100,B119="Social", H114+100)</f>
        <v>8600</v>
      </c>
      <c r="I119" s="7" cm="1">
        <f t="array" ref="I119">_xlfn.IFS(B119="Organic", I114+100, B119="Paid Search", I114+100, B119="Direct",I114+100,B119="Referral", I114+50,B119="Social", I114+50)</f>
        <v>3300</v>
      </c>
      <c r="J119" s="5">
        <v>100</v>
      </c>
      <c r="K119" s="7" cm="1">
        <f t="array" ref="K119">ROUND( _xlfn.IFS(   B119="Organic", K114 + _xlfn.STDEV.S(_xlfn._xlws.FILTER($K$2:$K$21, $B$2:$B$21="Organic")),
               B119="Paid Search", K114 + _xlfn.STDEV.S(_xlfn._xlws.FILTER($K$2:$K$21, $B$2:$B$21="Paid Search")),
               B119="Direct", K114 + _xlfn.STDEV.S(_xlfn._xlws.FILTER($K$2:$K$21, $B$2:$B$21="Direct")),
               B119="Referral", K114 + _xlfn.STDEV.S(_xlfn._xlws.FILTER($K$2:$K$21, $B$2:$B$21="Referral")),
               B119="Social", K114 + _xlfn.STDEV.S(_xlfn._xlws.FILTER($K$2:$K$21, $B$2:$B$21="Social"))
    ),0)</f>
        <v>2250</v>
      </c>
      <c r="L119" s="7" t="str">
        <f>TEXT(Table1[[#This Row],[Date]],"DDDD")</f>
        <v>Wednesday</v>
      </c>
      <c r="M119" s="20">
        <f>Table1[[#This Row],[Transactions]]/Table1[[#This Row],[Sessions]]</f>
        <v>2.0381343709170299E-2</v>
      </c>
      <c r="N119" s="21">
        <f>Table1[[#This Row],[Transactions]]/Table1[[#This Row],[Returning Users]]</f>
        <v>3.8951012421969904E-2</v>
      </c>
      <c r="O119" s="23">
        <f>Table1[[#This Row],[Avg. Order Value]]*Table1[[#This Row],[Purchase Frequency]]</f>
        <v>3.8951012421969904</v>
      </c>
      <c r="P119" s="101" t="str">
        <f>TEXT(Table1[[#This Row],[Date]],"DDDD")</f>
        <v>Wednesday</v>
      </c>
      <c r="Q119" s="2"/>
      <c r="R119" s="2"/>
      <c r="S119" s="2"/>
    </row>
    <row r="120" spans="1:19" x14ac:dyDescent="0.35">
      <c r="A120" s="6">
        <f t="shared" si="2"/>
        <v>45315</v>
      </c>
      <c r="B120" s="4" t="s">
        <v>14</v>
      </c>
      <c r="C120" s="7" cm="1">
        <f t="array" ref="C120">_xlfn.IFS(B120="Organic", IF(MOD(C115,1000)=0, C115+200, C115+100), B120="Paid Search", C115+100, B120="Direct", C115+100,B120="Referral", C115+100,B120="Social", C115+100)</f>
        <v>3300</v>
      </c>
      <c r="D120" s="8" cm="1">
        <f t="array" ref="D120">_xlfn.IFS(   B120="Organic", D115 + _xlfn.STDEV.S(_xlfn._xlws.FILTER($D$2:$D$21, $B$2:$B$21="Organic")),
        B120="Paid Search", D115 + _xlfn.STDEV.S(_xlfn._xlws.FILTER($D$2:$D$21, $B$2:$B$21="Paid Search")),
        B120="Direct", D115 + _xlfn.STDEV.S(_xlfn._xlws.FILTER($D$2:$D$21, $B$2:$B$21="Direct")),
        B120="Referral", D115 + _xlfn.STDEV.S(_xlfn._xlws.FILTER($D$2:$D$21, $B$2:$B$21="Referral")),
        B120="Social", D115 + _xlfn.STDEV.S(_xlfn._xlws.FILTER($D$2:$D$21, $B$2:$B$21="Social"))
    )</f>
        <v>58.156502553198621</v>
      </c>
      <c r="E120" s="9">
        <f t="shared" si="3"/>
        <v>5815.6502553198625</v>
      </c>
      <c r="F120" s="10" cm="1">
        <f t="array" ref="F120">_xlfn.IFS(   B120="Organic", F115 + _xlfn.STDEV.S(_xlfn._xlws.FILTER($F$2:$F$21, $B$2:$B$21="Organic")),
        B120="Paid Search", F115 + _xlfn.STDEV.S(_xlfn._xlws.FILTER($F$2:$F$21, $B$2:$B$21="Paid Search")),
        B120="Direct", F115 + _xlfn.STDEV.S(_xlfn._xlws.FILTER($F$2:$F$21, $B$2:$B$21="Direct")),
        B120="Referral", F115 + _xlfn.STDEV.S(_xlfn._xlws.FILTER($F$2:$F$21, $B$2:$B$21="Referral")),
        B120="Social", F115 + _xlfn.STDEV.S(_xlfn._xlws.FILTER($F$2:$F$21, $B$2:$B$21="Social"))
    )</f>
        <v>0.7715650255319868</v>
      </c>
      <c r="G120" s="7" cm="1">
        <f t="array" ref="G120">_xlfn.IFS(B120="Organic", G115+5, B120="Paid Search", IF(MOD(G115,100)=0, G115+10, G115+5), B120="Direct", G115+5,B120="Referral", G115+5,B120="Social", G115+5)</f>
        <v>285</v>
      </c>
      <c r="H120" s="7" cm="1">
        <f t="array" ref="H120">_xlfn.IFS(B120="Organic", H115+500, B120="Paid Search", H115+200, B120="Direct", IF(MOD(H115,1000)=0, H115+200, H115+100),B120="Referral", H115+100,B120="Social", H115+100)</f>
        <v>5300</v>
      </c>
      <c r="I120" s="7" cm="1">
        <f t="array" ref="I120">_xlfn.IFS(B120="Organic", I115+100, B120="Paid Search", I115+100, B120="Direct",I115+100,B120="Referral", I115+50,B120="Social", I115+50)</f>
        <v>1650</v>
      </c>
      <c r="J120" s="5">
        <v>100</v>
      </c>
      <c r="K120" s="7" cm="1">
        <f t="array" ref="K120">ROUND( _xlfn.IFS(   B120="Organic", K115 + _xlfn.STDEV.S(_xlfn._xlws.FILTER($K$2:$K$21, $B$2:$B$21="Organic")),
               B120="Paid Search", K115 + _xlfn.STDEV.S(_xlfn._xlws.FILTER($K$2:$K$21, $B$2:$B$21="Paid Search")),
               B120="Direct", K115 + _xlfn.STDEV.S(_xlfn._xlws.FILTER($K$2:$K$21, $B$2:$B$21="Direct")),
               B120="Referral", K115 + _xlfn.STDEV.S(_xlfn._xlws.FILTER($K$2:$K$21, $B$2:$B$21="Referral")),
               B120="Social", K115 + _xlfn.STDEV.S(_xlfn._xlws.FILTER($K$2:$K$21, $B$2:$B$21="Social"))
    ),0)</f>
        <v>1260</v>
      </c>
      <c r="L120" s="7" t="str">
        <f>TEXT(Table1[[#This Row],[Date]],"DDDD")</f>
        <v>Wednesday</v>
      </c>
      <c r="M120" s="20">
        <f>Table1[[#This Row],[Transactions]]/Table1[[#This Row],[Sessions]]</f>
        <v>1.762318259187837E-2</v>
      </c>
      <c r="N120" s="21">
        <f>Table1[[#This Row],[Transactions]]/Table1[[#This Row],[Returning Users]]</f>
        <v>4.6155954407300491E-2</v>
      </c>
      <c r="O120" s="23">
        <f>Table1[[#This Row],[Avg. Order Value]]*Table1[[#This Row],[Purchase Frequency]]</f>
        <v>4.6155954407300488</v>
      </c>
      <c r="P120" s="101" t="str">
        <f>TEXT(Table1[[#This Row],[Date]],"DDDD")</f>
        <v>Wednesday</v>
      </c>
      <c r="Q120" s="2"/>
      <c r="R120" s="2"/>
      <c r="S120" s="2"/>
    </row>
    <row r="121" spans="1:19" x14ac:dyDescent="0.35">
      <c r="A121" s="6">
        <f t="shared" si="2"/>
        <v>45315</v>
      </c>
      <c r="B121" s="4" t="s">
        <v>15</v>
      </c>
      <c r="C121" s="7" cm="1">
        <f t="array" ref="C121">_xlfn.IFS(B121="Organic", IF(MOD(C116,1000)=0, C116+200, C116+100), B121="Paid Search", C116+100, B121="Direct", C116+100,B121="Referral", C116+100,B121="Social", C116+100)</f>
        <v>3800</v>
      </c>
      <c r="D121" s="8" cm="1">
        <f t="array" ref="D121">_xlfn.IFS(   B121="Organic", D116 + _xlfn.STDEV.S(_xlfn._xlws.FILTER($D$2:$D$21, $B$2:$B$21="Organic")),
        B121="Paid Search", D116 + _xlfn.STDEV.S(_xlfn._xlws.FILTER($D$2:$D$21, $B$2:$B$21="Paid Search")),
        B121="Direct", D116 + _xlfn.STDEV.S(_xlfn._xlws.FILTER($D$2:$D$21, $B$2:$B$21="Direct")),
        B121="Referral", D116 + _xlfn.STDEV.S(_xlfn._xlws.FILTER($D$2:$D$21, $B$2:$B$21="Referral")),
        B121="Social", D116 + _xlfn.STDEV.S(_xlfn._xlws.FILTER($D$2:$D$21, $B$2:$B$21="Social"))
    )</f>
        <v>63.156502553198614</v>
      </c>
      <c r="E121" s="9">
        <f t="shared" si="3"/>
        <v>6315.6502553198616</v>
      </c>
      <c r="F121" s="10" cm="1">
        <f t="array" ref="F121">_xlfn.IFS(   B121="Organic", F116 + _xlfn.STDEV.S(_xlfn._xlws.FILTER($F$2:$F$21, $B$2:$B$21="Organic")),
        B121="Paid Search", F116 + _xlfn.STDEV.S(_xlfn._xlws.FILTER($F$2:$F$21, $B$2:$B$21="Paid Search")),
        B121="Direct", F116 + _xlfn.STDEV.S(_xlfn._xlws.FILTER($F$2:$F$21, $B$2:$B$21="Direct")),
        B121="Referral", F116 + _xlfn.STDEV.S(_xlfn._xlws.FILTER($F$2:$F$21, $B$2:$B$21="Referral")),
        B121="Social", F116 + _xlfn.STDEV.S(_xlfn._xlws.FILTER($F$2:$F$21, $B$2:$B$21="Social"))
    )</f>
        <v>0.93633319989322628</v>
      </c>
      <c r="G121" s="7" cm="1">
        <f t="array" ref="G121">_xlfn.IFS(B121="Organic", G116+5, B121="Paid Search", IF(MOD(G116,100)=0, G116+10, G116+5), B121="Direct", G116+5,B121="Referral", G116+5,B121="Social", G116+5)</f>
        <v>275</v>
      </c>
      <c r="H121" s="7" cm="1">
        <f t="array" ref="H121">_xlfn.IFS(B121="Organic", H116+500, B121="Paid Search", H116+200, B121="Direct", IF(MOD(H116,1000)=0, H116+200, H116+100),B121="Referral", H116+100,B121="Social", H116+100)</f>
        <v>6800</v>
      </c>
      <c r="I121" s="7" cm="1">
        <f t="array" ref="I121">_xlfn.IFS(B121="Organic", I116+100, B121="Paid Search", I116+100, B121="Direct",I116+100,B121="Referral", I116+50,B121="Social", I116+50)</f>
        <v>1850</v>
      </c>
      <c r="J121" s="5">
        <v>100</v>
      </c>
      <c r="K121" s="7" cm="1">
        <f t="array" ref="K121">ROUND( _xlfn.IFS(   B121="Organic", K116 + _xlfn.STDEV.S(_xlfn._xlws.FILTER($K$2:$K$21, $B$2:$B$21="Organic")),
               B121="Paid Search", K116 + _xlfn.STDEV.S(_xlfn._xlws.FILTER($K$2:$K$21, $B$2:$B$21="Paid Search")),
               B121="Direct", K116 + _xlfn.STDEV.S(_xlfn._xlws.FILTER($K$2:$K$21, $B$2:$B$21="Direct")),
               B121="Referral", K116 + _xlfn.STDEV.S(_xlfn._xlws.FILTER($K$2:$K$21, $B$2:$B$21="Referral")),
               B121="Social", K116 + _xlfn.STDEV.S(_xlfn._xlws.FILTER($K$2:$K$21, $B$2:$B$21="Social"))
    ),0)</f>
        <v>2050</v>
      </c>
      <c r="L121" s="7" t="str">
        <f>TEXT(Table1[[#This Row],[Date]],"DDDD")</f>
        <v>Wednesday</v>
      </c>
      <c r="M121" s="20">
        <f>Table1[[#This Row],[Transactions]]/Table1[[#This Row],[Sessions]]</f>
        <v>1.6620132250841739E-2</v>
      </c>
      <c r="N121" s="21">
        <f>Table1[[#This Row],[Transactions]]/Table1[[#This Row],[Returning Users]]</f>
        <v>3.0808050025950544E-2</v>
      </c>
      <c r="O121" s="23">
        <f>Table1[[#This Row],[Avg. Order Value]]*Table1[[#This Row],[Purchase Frequency]]</f>
        <v>3.0808050025950542</v>
      </c>
      <c r="P121" s="101" t="str">
        <f>TEXT(Table1[[#This Row],[Date]],"DDDD")</f>
        <v>Wednesday</v>
      </c>
      <c r="Q121" s="2"/>
      <c r="R121" s="2"/>
      <c r="S121" s="2"/>
    </row>
    <row r="122" spans="1:19" x14ac:dyDescent="0.35">
      <c r="A122" s="6">
        <f t="shared" si="2"/>
        <v>45316</v>
      </c>
      <c r="B122" s="4" t="s">
        <v>11</v>
      </c>
      <c r="C122" s="7" cm="1">
        <f t="array" ref="C122">_xlfn.IFS(B122="Organic", IF(MOD(C117,1000)=0, C117+200, C117+100), B122="Paid Search", C117+100, B122="Direct", C117+100,B122="Referral", C117+100,B122="Social", C117+100)</f>
        <v>7700</v>
      </c>
      <c r="D122" s="8" cm="1">
        <f t="array" ref="D122">_xlfn.IFS(   B122="Organic", D117 + _xlfn.STDEV.S(_xlfn._xlws.FILTER($D$2:$D$21, $B$2:$B$21="Organic")),
        B122="Paid Search", D117 + _xlfn.STDEV.S(_xlfn._xlws.FILTER($D$2:$D$21, $B$2:$B$21="Paid Search")),
        B122="Direct", D117 + _xlfn.STDEV.S(_xlfn._xlws.FILTER($D$2:$D$21, $B$2:$B$21="Direct")),
        B122="Referral", D117 + _xlfn.STDEV.S(_xlfn._xlws.FILTER($D$2:$D$21, $B$2:$B$21="Referral")),
        B122="Social", D117 + _xlfn.STDEV.S(_xlfn._xlws.FILTER($D$2:$D$21, $B$2:$B$21="Social"))
    )</f>
        <v>98.714985988788897</v>
      </c>
      <c r="E122" s="9">
        <f t="shared" si="3"/>
        <v>9871.4985988788903</v>
      </c>
      <c r="F122" s="10" cm="1">
        <f t="array" ref="F122">_xlfn.IFS(   B122="Organic", F117 + _xlfn.STDEV.S(_xlfn._xlws.FILTER($F$2:$F$21, $B$2:$B$21="Organic")),
        B122="Paid Search", F117 + _xlfn.STDEV.S(_xlfn._xlws.FILTER($F$2:$F$21, $B$2:$B$21="Paid Search")),
        B122="Direct", F117 + _xlfn.STDEV.S(_xlfn._xlws.FILTER($F$2:$F$21, $B$2:$B$21="Direct")),
        B122="Referral", F117 + _xlfn.STDEV.S(_xlfn._xlws.FILTER($F$2:$F$21, $B$2:$B$21="Referral")),
        B122="Social", F117 + _xlfn.STDEV.S(_xlfn._xlws.FILTER($F$2:$F$21, $B$2:$B$21="Social"))
    )</f>
        <v>0.66110883423451905</v>
      </c>
      <c r="G122" s="7" cm="1">
        <f t="array" ref="G122">_xlfn.IFS(B122="Organic", G117+5, B122="Paid Search", IF(MOD(G117,100)=0, G117+10, G117+5), B122="Direct", G117+5,B122="Referral", G117+5,B122="Social", G117+5)</f>
        <v>300</v>
      </c>
      <c r="H122" s="7" cm="1">
        <f t="array" ref="H122">_xlfn.IFS(B122="Organic", H117+500, B122="Paid Search", H117+200, B122="Direct", IF(MOD(H117,1000)=0, H117+200, H117+100),B122="Referral", H117+100,B122="Social", H117+100)</f>
        <v>27000</v>
      </c>
      <c r="I122" s="7" cm="1">
        <f t="array" ref="I122">_xlfn.IFS(B122="Organic", I117+100, B122="Paid Search", I117+100, B122="Direct",I117+100,B122="Referral", I117+50,B122="Social", I117+50)</f>
        <v>5400</v>
      </c>
      <c r="J122" s="5">
        <v>100</v>
      </c>
      <c r="K122" s="7" cm="1">
        <f t="array" ref="K122">ROUND( _xlfn.IFS(   B122="Organic", K117 + _xlfn.STDEV.S(_xlfn._xlws.FILTER($K$2:$K$21, $B$2:$B$21="Organic")),
               B122="Paid Search", K117 + _xlfn.STDEV.S(_xlfn._xlws.FILTER($K$2:$K$21, $B$2:$B$21="Paid Search")),
               B122="Direct", K117 + _xlfn.STDEV.S(_xlfn._xlws.FILTER($K$2:$K$21, $B$2:$B$21="Direct")),
               B122="Referral", K117 + _xlfn.STDEV.S(_xlfn._xlws.FILTER($K$2:$K$21, $B$2:$B$21="Referral")),
               B122="Social", K117 + _xlfn.STDEV.S(_xlfn._xlws.FILTER($K$2:$K$21, $B$2:$B$21="Social"))
    ),0)</f>
        <v>5009</v>
      </c>
      <c r="L122" s="7" t="str">
        <f>TEXT(Table1[[#This Row],[Date]],"DDDD")</f>
        <v>Thursday</v>
      </c>
      <c r="M122" s="20">
        <f>Table1[[#This Row],[Transactions]]/Table1[[#This Row],[Sessions]]</f>
        <v>1.2820128050492064E-2</v>
      </c>
      <c r="N122" s="21">
        <f>Table1[[#This Row],[Transactions]]/Table1[[#This Row],[Returning Users]]</f>
        <v>1.9707523655178458E-2</v>
      </c>
      <c r="O122" s="23">
        <f>Table1[[#This Row],[Avg. Order Value]]*Table1[[#This Row],[Purchase Frequency]]</f>
        <v>1.9707523655178458</v>
      </c>
      <c r="P122" s="101" t="str">
        <f>TEXT(Table1[[#This Row],[Date]],"DDDD")</f>
        <v>Thursday</v>
      </c>
      <c r="Q122" s="2"/>
      <c r="R122" s="2"/>
      <c r="S122" s="2"/>
    </row>
    <row r="123" spans="1:19" x14ac:dyDescent="0.35">
      <c r="A123" s="6">
        <f t="shared" si="2"/>
        <v>45316</v>
      </c>
      <c r="B123" s="4" t="s">
        <v>12</v>
      </c>
      <c r="C123" s="7" cm="1">
        <f t="array" ref="C123">_xlfn.IFS(B123="Organic", IF(MOD(C118,1000)=0, C118+200, C118+100), B123="Paid Search", C118+100, B123="Direct", C118+100,B123="Referral", C118+100,B123="Social", C118+100)</f>
        <v>5400</v>
      </c>
      <c r="D123" s="8" cm="1">
        <f t="array" ref="D123">_xlfn.IFS(   B123="Organic", D118 + _xlfn.STDEV.S(_xlfn._xlws.FILTER($D$2:$D$21, $B$2:$B$21="Organic")),
        B123="Paid Search", D118 + _xlfn.STDEV.S(_xlfn._xlws.FILTER($D$2:$D$21, $B$2:$B$21="Paid Search")),
        B123="Direct", D118 + _xlfn.STDEV.S(_xlfn._xlws.FILTER($D$2:$D$21, $B$2:$B$21="Direct")),
        B123="Referral", D118 + _xlfn.STDEV.S(_xlfn._xlws.FILTER($D$2:$D$21, $B$2:$B$21="Referral")),
        B123="Social", D118 + _xlfn.STDEV.S(_xlfn._xlws.FILTER($D$2:$D$21, $B$2:$B$21="Social"))
    )</f>
        <v>95.365184888854998</v>
      </c>
      <c r="E123" s="9">
        <f t="shared" si="3"/>
        <v>9536.5184888855001</v>
      </c>
      <c r="F123" s="10" cm="1">
        <f t="array" ref="F123">_xlfn.IFS(   B123="Organic", F118 + _xlfn.STDEV.S(_xlfn._xlws.FILTER($F$2:$F$21, $B$2:$B$21="Organic")),
        B123="Paid Search", F118 + _xlfn.STDEV.S(_xlfn._xlws.FILTER($F$2:$F$21, $B$2:$B$21="Paid Search")),
        B123="Direct", F118 + _xlfn.STDEV.S(_xlfn._xlws.FILTER($F$2:$F$21, $B$2:$B$21="Direct")),
        B123="Referral", F118 + _xlfn.STDEV.S(_xlfn._xlws.FILTER($F$2:$F$21, $B$2:$B$21="Referral")),
        B123="Social", F118 + _xlfn.STDEV.S(_xlfn._xlws.FILTER($F$2:$F$21, $B$2:$B$21="Social"))
    )</f>
        <v>0.59110883423451899</v>
      </c>
      <c r="G123" s="7" cm="1">
        <f t="array" ref="G123">_xlfn.IFS(B123="Organic", G118+5, B123="Paid Search", IF(MOD(G118,100)=0, G118+10, G118+5), B123="Direct", G118+5,B123="Referral", G118+5,B123="Social", G118+5)</f>
        <v>330</v>
      </c>
      <c r="H123" s="7" cm="1">
        <f t="array" ref="H123">_xlfn.IFS(B123="Organic", H118+500, B123="Paid Search", H118+200, B123="Direct", IF(MOD(H118,1000)=0, H118+200, H118+100),B123="Referral", H118+100,B123="Social", H118+100)</f>
        <v>13800</v>
      </c>
      <c r="I123" s="7" cm="1">
        <f t="array" ref="I123">_xlfn.IFS(B123="Organic", I118+100, B123="Paid Search", I118+100, B123="Direct",I118+100,B123="Referral", I118+50,B123="Social", I118+50)</f>
        <v>4400</v>
      </c>
      <c r="J123" s="5">
        <v>100</v>
      </c>
      <c r="K123" s="7" cm="1">
        <f t="array" ref="K123">ROUND( _xlfn.IFS(   B123="Organic", K118 + _xlfn.STDEV.S(_xlfn._xlws.FILTER($K$2:$K$21, $B$2:$B$21="Organic")),
               B123="Paid Search", K118 + _xlfn.STDEV.S(_xlfn._xlws.FILTER($K$2:$K$21, $B$2:$B$21="Paid Search")),
               B123="Direct", K118 + _xlfn.STDEV.S(_xlfn._xlws.FILTER($K$2:$K$21, $B$2:$B$21="Direct")),
               B123="Referral", K118 + _xlfn.STDEV.S(_xlfn._xlws.FILTER($K$2:$K$21, $B$2:$B$21="Referral")),
               B123="Social", K118 + _xlfn.STDEV.S(_xlfn._xlws.FILTER($K$2:$K$21, $B$2:$B$21="Social"))
    ),0)</f>
        <v>3485</v>
      </c>
      <c r="L123" s="7" t="str">
        <f>TEXT(Table1[[#This Row],[Date]],"DDDD")</f>
        <v>Thursday</v>
      </c>
      <c r="M123" s="20">
        <f>Table1[[#This Row],[Transactions]]/Table1[[#This Row],[Sessions]]</f>
        <v>1.7660219423862037E-2</v>
      </c>
      <c r="N123" s="21">
        <f>Table1[[#This Row],[Transactions]]/Table1[[#This Row],[Returning Users]]</f>
        <v>2.7364471991063129E-2</v>
      </c>
      <c r="O123" s="23">
        <f>Table1[[#This Row],[Avg. Order Value]]*Table1[[#This Row],[Purchase Frequency]]</f>
        <v>2.7364471991063128</v>
      </c>
      <c r="P123" s="101" t="str">
        <f>TEXT(Table1[[#This Row],[Date]],"DDDD")</f>
        <v>Thursday</v>
      </c>
      <c r="Q123" s="2"/>
      <c r="R123" s="2"/>
      <c r="S123" s="2"/>
    </row>
    <row r="124" spans="1:19" x14ac:dyDescent="0.35">
      <c r="A124" s="6">
        <f t="shared" si="2"/>
        <v>45316</v>
      </c>
      <c r="B124" s="4" t="s">
        <v>13</v>
      </c>
      <c r="C124" s="7" cm="1">
        <f t="array" ref="C124">_xlfn.IFS(B124="Organic", IF(MOD(C119,1000)=0, C119+200, C119+100), B124="Paid Search", C119+100, B124="Direct", C119+100,B124="Referral", C119+100,B124="Social", C119+100)</f>
        <v>4400</v>
      </c>
      <c r="D124" s="8" cm="1">
        <f t="array" ref="D124">_xlfn.IFS(   B124="Organic", D119 + _xlfn.STDEV.S(_xlfn._xlws.FILTER($D$2:$D$21, $B$2:$B$21="Organic")),
        B124="Paid Search", D119 + _xlfn.STDEV.S(_xlfn._xlws.FILTER($D$2:$D$21, $B$2:$B$21="Paid Search")),
        B124="Direct", D119 + _xlfn.STDEV.S(_xlfn._xlws.FILTER($D$2:$D$21, $B$2:$B$21="Direct")),
        B124="Referral", D119 + _xlfn.STDEV.S(_xlfn._xlws.FILTER($D$2:$D$21, $B$2:$B$21="Referral")),
        B124="Social", D119 + _xlfn.STDEV.S(_xlfn._xlws.FILTER($D$2:$D$21, $B$2:$B$21="Social"))
    )</f>
        <v>90.221766846903904</v>
      </c>
      <c r="E124" s="9">
        <f t="shared" si="3"/>
        <v>9022.1766846903902</v>
      </c>
      <c r="F124" s="10" cm="1">
        <f t="array" ref="F124">_xlfn.IFS(   B124="Organic", F119 + _xlfn.STDEV.S(_xlfn._xlws.FILTER($F$2:$F$21, $B$2:$B$21="Organic")),
        B124="Paid Search", F119 + _xlfn.STDEV.S(_xlfn._xlws.FILTER($F$2:$F$21, $B$2:$B$21="Paid Search")),
        B124="Direct", F119 + _xlfn.STDEV.S(_xlfn._xlws.FILTER($F$2:$F$21, $B$2:$B$21="Direct")),
        B124="Referral", F119 + _xlfn.STDEV.S(_xlfn._xlws.FILTER($F$2:$F$21, $B$2:$B$21="Referral")),
        B124="Social", F119 + _xlfn.STDEV.S(_xlfn._xlws.FILTER($F$2:$F$21, $B$2:$B$21="Social"))
    )</f>
        <v>0.76110883423451903</v>
      </c>
      <c r="G124" s="7" cm="1">
        <f t="array" ref="G124">_xlfn.IFS(B124="Organic", G119+5, B124="Paid Search", IF(MOD(G119,100)=0, G119+10, G119+5), B124="Direct", G119+5,B124="Referral", G119+5,B124="Social", G119+5)</f>
        <v>270</v>
      </c>
      <c r="H124" s="7" cm="1">
        <f t="array" ref="H124">_xlfn.IFS(B124="Organic", H119+500, B124="Paid Search", H119+200, B124="Direct", IF(MOD(H119,1000)=0, H119+200, H119+100),B124="Referral", H119+100,B124="Social", H119+100)</f>
        <v>8700</v>
      </c>
      <c r="I124" s="7" cm="1">
        <f t="array" ref="I124">_xlfn.IFS(B124="Organic", I119+100, B124="Paid Search", I119+100, B124="Direct",I119+100,B124="Referral", I119+50,B124="Social", I119+50)</f>
        <v>3400</v>
      </c>
      <c r="J124" s="5">
        <v>100</v>
      </c>
      <c r="K124" s="7" cm="1">
        <f t="array" ref="K124">ROUND( _xlfn.IFS(   B124="Organic", K119 + _xlfn.STDEV.S(_xlfn._xlws.FILTER($K$2:$K$21, $B$2:$B$21="Organic")),
               B124="Paid Search", K119 + _xlfn.STDEV.S(_xlfn._xlws.FILTER($K$2:$K$21, $B$2:$B$21="Paid Search")),
               B124="Direct", K119 + _xlfn.STDEV.S(_xlfn._xlws.FILTER($K$2:$K$21, $B$2:$B$21="Direct")),
               B124="Referral", K119 + _xlfn.STDEV.S(_xlfn._xlws.FILTER($K$2:$K$21, $B$2:$B$21="Referral")),
               B124="Social", K119 + _xlfn.STDEV.S(_xlfn._xlws.FILTER($K$2:$K$21, $B$2:$B$21="Social"))
    ),0)</f>
        <v>2315</v>
      </c>
      <c r="L124" s="7" t="str">
        <f>TEXT(Table1[[#This Row],[Date]],"DDDD")</f>
        <v>Thursday</v>
      </c>
      <c r="M124" s="20">
        <f>Table1[[#This Row],[Transactions]]/Table1[[#This Row],[Sessions]]</f>
        <v>2.0504947010659979E-2</v>
      </c>
      <c r="N124" s="21">
        <f>Table1[[#This Row],[Transactions]]/Table1[[#This Row],[Returning Users]]</f>
        <v>3.8972685463025444E-2</v>
      </c>
      <c r="O124" s="23">
        <f>Table1[[#This Row],[Avg. Order Value]]*Table1[[#This Row],[Purchase Frequency]]</f>
        <v>3.8972685463025445</v>
      </c>
      <c r="P124" s="101" t="str">
        <f>TEXT(Table1[[#This Row],[Date]],"DDDD")</f>
        <v>Thursday</v>
      </c>
      <c r="Q124" s="2"/>
      <c r="R124" s="2"/>
      <c r="S124" s="2"/>
    </row>
    <row r="125" spans="1:19" x14ac:dyDescent="0.35">
      <c r="A125" s="6">
        <f t="shared" si="2"/>
        <v>45316</v>
      </c>
      <c r="B125" s="4" t="s">
        <v>14</v>
      </c>
      <c r="C125" s="7" cm="1">
        <f t="array" ref="C125">_xlfn.IFS(B125="Organic", IF(MOD(C120,1000)=0, C120+200, C120+100), B125="Paid Search", C120+100, B125="Direct", C120+100,B125="Referral", C120+100,B125="Social", C120+100)</f>
        <v>3400</v>
      </c>
      <c r="D125" s="8" cm="1">
        <f t="array" ref="D125">_xlfn.IFS(   B125="Organic", D120 + _xlfn.STDEV.S(_xlfn._xlws.FILTER($D$2:$D$21, $B$2:$B$21="Organic")),
        B125="Paid Search", D120 + _xlfn.STDEV.S(_xlfn._xlws.FILTER($D$2:$D$21, $B$2:$B$21="Paid Search")),
        B125="Direct", D120 + _xlfn.STDEV.S(_xlfn._xlws.FILTER($D$2:$D$21, $B$2:$B$21="Direct")),
        B125="Referral", D120 + _xlfn.STDEV.S(_xlfn._xlws.FILTER($D$2:$D$21, $B$2:$B$21="Referral")),
        B125="Social", D120 + _xlfn.STDEV.S(_xlfn._xlws.FILTER($D$2:$D$21, $B$2:$B$21="Social"))
    )</f>
        <v>59.864327680858551</v>
      </c>
      <c r="E125" s="9">
        <f t="shared" si="3"/>
        <v>5986.4327680858551</v>
      </c>
      <c r="F125" s="10" cm="1">
        <f t="array" ref="F125">_xlfn.IFS(   B125="Organic", F120 + _xlfn.STDEV.S(_xlfn._xlws.FILTER($F$2:$F$21, $B$2:$B$21="Organic")),
        B125="Paid Search", F120 + _xlfn.STDEV.S(_xlfn._xlws.FILTER($F$2:$F$21, $B$2:$B$21="Paid Search")),
        B125="Direct", F120 + _xlfn.STDEV.S(_xlfn._xlws.FILTER($F$2:$F$21, $B$2:$B$21="Direct")),
        B125="Referral", F120 + _xlfn.STDEV.S(_xlfn._xlws.FILTER($F$2:$F$21, $B$2:$B$21="Referral")),
        B125="Social", F120 + _xlfn.STDEV.S(_xlfn._xlws.FILTER($F$2:$F$21, $B$2:$B$21="Social"))
    )</f>
        <v>0.78864327680858615</v>
      </c>
      <c r="G125" s="7" cm="1">
        <f t="array" ref="G125">_xlfn.IFS(B125="Organic", G120+5, B125="Paid Search", IF(MOD(G120,100)=0, G120+10, G120+5), B125="Direct", G120+5,B125="Referral", G120+5,B125="Social", G120+5)</f>
        <v>290</v>
      </c>
      <c r="H125" s="7" cm="1">
        <f t="array" ref="H125">_xlfn.IFS(B125="Organic", H120+500, B125="Paid Search", H120+200, B125="Direct", IF(MOD(H120,1000)=0, H120+200, H120+100),B125="Referral", H120+100,B125="Social", H120+100)</f>
        <v>5400</v>
      </c>
      <c r="I125" s="7" cm="1">
        <f t="array" ref="I125">_xlfn.IFS(B125="Organic", I120+100, B125="Paid Search", I120+100, B125="Direct",I120+100,B125="Referral", I120+50,B125="Social", I120+50)</f>
        <v>1700</v>
      </c>
      <c r="J125" s="5">
        <v>100</v>
      </c>
      <c r="K125" s="7" cm="1">
        <f t="array" ref="K125">ROUND( _xlfn.IFS(   B125="Organic", K120 + _xlfn.STDEV.S(_xlfn._xlws.FILTER($K$2:$K$21, $B$2:$B$21="Organic")),
               B125="Paid Search", K120 + _xlfn.STDEV.S(_xlfn._xlws.FILTER($K$2:$K$21, $B$2:$B$21="Paid Search")),
               B125="Direct", K120 + _xlfn.STDEV.S(_xlfn._xlws.FILTER($K$2:$K$21, $B$2:$B$21="Direct")),
               B125="Referral", K120 + _xlfn.STDEV.S(_xlfn._xlws.FILTER($K$2:$K$21, $B$2:$B$21="Referral")),
               B125="Social", K120 + _xlfn.STDEV.S(_xlfn._xlws.FILTER($K$2:$K$21, $B$2:$B$21="Social"))
    ),0)</f>
        <v>1303</v>
      </c>
      <c r="L125" s="7" t="str">
        <f>TEXT(Table1[[#This Row],[Date]],"DDDD")</f>
        <v>Thursday</v>
      </c>
      <c r="M125" s="20">
        <f>Table1[[#This Row],[Transactions]]/Table1[[#This Row],[Sessions]]</f>
        <v>1.7607155200252515E-2</v>
      </c>
      <c r="N125" s="21">
        <f>Table1[[#This Row],[Transactions]]/Table1[[#This Row],[Returning Users]]</f>
        <v>4.5943459463437107E-2</v>
      </c>
      <c r="O125" s="23">
        <f>Table1[[#This Row],[Avg. Order Value]]*Table1[[#This Row],[Purchase Frequency]]</f>
        <v>4.5943459463437106</v>
      </c>
      <c r="P125" s="101" t="str">
        <f>TEXT(Table1[[#This Row],[Date]],"DDDD")</f>
        <v>Thursday</v>
      </c>
      <c r="Q125" s="2"/>
      <c r="R125" s="2"/>
      <c r="S125" s="2"/>
    </row>
    <row r="126" spans="1:19" x14ac:dyDescent="0.35">
      <c r="A126" s="6">
        <f t="shared" si="2"/>
        <v>45316</v>
      </c>
      <c r="B126" s="4" t="s">
        <v>15</v>
      </c>
      <c r="C126" s="7" cm="1">
        <f t="array" ref="C126">_xlfn.IFS(B126="Organic", IF(MOD(C121,1000)=0, C121+200, C121+100), B126="Paid Search", C121+100, B126="Direct", C121+100,B126="Referral", C121+100,B126="Social", C121+100)</f>
        <v>3900</v>
      </c>
      <c r="D126" s="8" cm="1">
        <f t="array" ref="D126">_xlfn.IFS(   B126="Organic", D121 + _xlfn.STDEV.S(_xlfn._xlws.FILTER($D$2:$D$21, $B$2:$B$21="Organic")),
        B126="Paid Search", D121 + _xlfn.STDEV.S(_xlfn._xlws.FILTER($D$2:$D$21, $B$2:$B$21="Paid Search")),
        B126="Direct", D121 + _xlfn.STDEV.S(_xlfn._xlws.FILTER($D$2:$D$21, $B$2:$B$21="Direct")),
        B126="Referral", D121 + _xlfn.STDEV.S(_xlfn._xlws.FILTER($D$2:$D$21, $B$2:$B$21="Referral")),
        B126="Social", D121 + _xlfn.STDEV.S(_xlfn._xlws.FILTER($D$2:$D$21, $B$2:$B$21="Social"))
    )</f>
        <v>64.864327680858551</v>
      </c>
      <c r="E126" s="9">
        <f t="shared" si="3"/>
        <v>6486.4327680858551</v>
      </c>
      <c r="F126" s="10" cm="1">
        <f t="array" ref="F126">_xlfn.IFS(   B126="Organic", F121 + _xlfn.STDEV.S(_xlfn._xlws.FILTER($F$2:$F$21, $B$2:$B$21="Organic")),
        B126="Paid Search", F121 + _xlfn.STDEV.S(_xlfn._xlws.FILTER($F$2:$F$21, $B$2:$B$21="Paid Search")),
        B126="Direct", F121 + _xlfn.STDEV.S(_xlfn._xlws.FILTER($F$2:$F$21, $B$2:$B$21="Direct")),
        B126="Referral", F121 + _xlfn.STDEV.S(_xlfn._xlws.FILTER($F$2:$F$21, $B$2:$B$21="Referral")),
        B126="Social", F121 + _xlfn.STDEV.S(_xlfn._xlws.FILTER($F$2:$F$21, $B$2:$B$21="Social"))
    )</f>
        <v>0.95714985988788759</v>
      </c>
      <c r="G126" s="7" cm="1">
        <f t="array" ref="G126">_xlfn.IFS(B126="Organic", G121+5, B126="Paid Search", IF(MOD(G121,100)=0, G121+10, G121+5), B126="Direct", G121+5,B126="Referral", G121+5,B126="Social", G121+5)</f>
        <v>280</v>
      </c>
      <c r="H126" s="7" cm="1">
        <f t="array" ref="H126">_xlfn.IFS(B126="Organic", H121+500, B126="Paid Search", H121+200, B126="Direct", IF(MOD(H121,1000)=0, H121+200, H121+100),B126="Referral", H121+100,B126="Social", H121+100)</f>
        <v>6900</v>
      </c>
      <c r="I126" s="7" cm="1">
        <f t="array" ref="I126">_xlfn.IFS(B126="Organic", I121+100, B126="Paid Search", I121+100, B126="Direct",I121+100,B126="Referral", I121+50,B126="Social", I121+50)</f>
        <v>1900</v>
      </c>
      <c r="J126" s="5">
        <v>100</v>
      </c>
      <c r="K126" s="7" cm="1">
        <f t="array" ref="K126">ROUND( _xlfn.IFS(   B126="Organic", K121 + _xlfn.STDEV.S(_xlfn._xlws.FILTER($K$2:$K$21, $B$2:$B$21="Organic")),
               B126="Paid Search", K121 + _xlfn.STDEV.S(_xlfn._xlws.FILTER($K$2:$K$21, $B$2:$B$21="Paid Search")),
               B126="Direct", K121 + _xlfn.STDEV.S(_xlfn._xlws.FILTER($K$2:$K$21, $B$2:$B$21="Direct")),
               B126="Referral", K121 + _xlfn.STDEV.S(_xlfn._xlws.FILTER($K$2:$K$21, $B$2:$B$21="Referral")),
               B126="Social", K121 + _xlfn.STDEV.S(_xlfn._xlws.FILTER($K$2:$K$21, $B$2:$B$21="Social"))
    ),0)</f>
        <v>2115</v>
      </c>
      <c r="L126" s="7" t="str">
        <f>TEXT(Table1[[#This Row],[Date]],"DDDD")</f>
        <v>Thursday</v>
      </c>
      <c r="M126" s="20">
        <f>Table1[[#This Row],[Transactions]]/Table1[[#This Row],[Sessions]]</f>
        <v>1.6631878892527832E-2</v>
      </c>
      <c r="N126" s="21">
        <f>Table1[[#This Row],[Transactions]]/Table1[[#This Row],[Returning Users]]</f>
        <v>3.0668712851469764E-2</v>
      </c>
      <c r="O126" s="23">
        <f>Table1[[#This Row],[Avg. Order Value]]*Table1[[#This Row],[Purchase Frequency]]</f>
        <v>3.0668712851469762</v>
      </c>
      <c r="P126" s="101" t="str">
        <f>TEXT(Table1[[#This Row],[Date]],"DDDD")</f>
        <v>Thursday</v>
      </c>
      <c r="Q126" s="2"/>
      <c r="R126" s="2"/>
      <c r="S126" s="2"/>
    </row>
    <row r="127" spans="1:19" x14ac:dyDescent="0.35">
      <c r="A127" s="6">
        <f t="shared" si="2"/>
        <v>45317</v>
      </c>
      <c r="B127" s="4" t="s">
        <v>11</v>
      </c>
      <c r="C127" s="7" cm="1">
        <f t="array" ref="C127">_xlfn.IFS(B127="Organic", IF(MOD(C122,1000)=0, C122+200, C122+100), B127="Paid Search", C122+100, B127="Direct", C122+100,B127="Referral", C122+100,B127="Social", C122+100)</f>
        <v>7800</v>
      </c>
      <c r="D127" s="8" cm="1">
        <f t="array" ref="D127">_xlfn.IFS(   B127="Organic", D122 + _xlfn.STDEV.S(_xlfn._xlws.FILTER($D$2:$D$21, $B$2:$B$21="Organic")),
        B127="Paid Search", D122 + _xlfn.STDEV.S(_xlfn._xlws.FILTER($D$2:$D$21, $B$2:$B$21="Paid Search")),
        B127="Direct", D122 + _xlfn.STDEV.S(_xlfn._xlws.FILTER($D$2:$D$21, $B$2:$B$21="Direct")),
        B127="Referral", D122 + _xlfn.STDEV.S(_xlfn._xlws.FILTER($D$2:$D$21, $B$2:$B$21="Referral")),
        B127="Social", D122 + _xlfn.STDEV.S(_xlfn._xlws.FILTER($D$2:$D$21, $B$2:$B$21="Social"))
    )</f>
        <v>100.79665198825504</v>
      </c>
      <c r="E127" s="9">
        <f t="shared" si="3"/>
        <v>10079.665198825503</v>
      </c>
      <c r="F127" s="10" cm="1">
        <f t="array" ref="F127">_xlfn.IFS(   B127="Organic", F122 + _xlfn.STDEV.S(_xlfn._xlws.FILTER($F$2:$F$21, $B$2:$B$21="Organic")),
        B127="Paid Search", F122 + _xlfn.STDEV.S(_xlfn._xlws.FILTER($F$2:$F$21, $B$2:$B$21="Paid Search")),
        B127="Direct", F122 + _xlfn.STDEV.S(_xlfn._xlws.FILTER($F$2:$F$21, $B$2:$B$21="Direct")),
        B127="Referral", F122 + _xlfn.STDEV.S(_xlfn._xlws.FILTER($F$2:$F$21, $B$2:$B$21="Referral")),
        B127="Social", F122 + _xlfn.STDEV.S(_xlfn._xlws.FILTER($F$2:$F$21, $B$2:$B$21="Social"))
    )</f>
        <v>0.6740187787218771</v>
      </c>
      <c r="G127" s="7" cm="1">
        <f t="array" ref="G127">_xlfn.IFS(B127="Organic", G122+5, B127="Paid Search", IF(MOD(G122,100)=0, G122+10, G122+5), B127="Direct", G122+5,B127="Referral", G122+5,B127="Social", G122+5)</f>
        <v>305</v>
      </c>
      <c r="H127" s="7" cm="1">
        <f t="array" ref="H127">_xlfn.IFS(B127="Organic", H122+500, B127="Paid Search", H122+200, B127="Direct", IF(MOD(H122,1000)=0, H122+200, H122+100),B127="Referral", H122+100,B127="Social", H122+100)</f>
        <v>27500</v>
      </c>
      <c r="I127" s="7" cm="1">
        <f t="array" ref="I127">_xlfn.IFS(B127="Organic", I122+100, B127="Paid Search", I122+100, B127="Direct",I122+100,B127="Referral", I122+50,B127="Social", I122+50)</f>
        <v>5500</v>
      </c>
      <c r="J127" s="5">
        <v>100</v>
      </c>
      <c r="K127" s="7" cm="1">
        <f t="array" ref="K127">ROUND( _xlfn.IFS(   B127="Organic", K122 + _xlfn.STDEV.S(_xlfn._xlws.FILTER($K$2:$K$21, $B$2:$B$21="Organic")),
               B127="Paid Search", K122 + _xlfn.STDEV.S(_xlfn._xlws.FILTER($K$2:$K$21, $B$2:$B$21="Paid Search")),
               B127="Direct", K122 + _xlfn.STDEV.S(_xlfn._xlws.FILTER($K$2:$K$21, $B$2:$B$21="Direct")),
               B127="Referral", K122 + _xlfn.STDEV.S(_xlfn._xlws.FILTER($K$2:$K$21, $B$2:$B$21="Referral")),
               B127="Social", K122 + _xlfn.STDEV.S(_xlfn._xlws.FILTER($K$2:$K$21, $B$2:$B$21="Social"))
    ),0)</f>
        <v>5138</v>
      </c>
      <c r="L127" s="7" t="str">
        <f>TEXT(Table1[[#This Row],[Date]],"DDDD")</f>
        <v>Friday</v>
      </c>
      <c r="M127" s="20">
        <f>Table1[[#This Row],[Transactions]]/Table1[[#This Row],[Sessions]]</f>
        <v>1.2922647690801928E-2</v>
      </c>
      <c r="N127" s="21">
        <f>Table1[[#This Row],[Transactions]]/Table1[[#This Row],[Returning Users]]</f>
        <v>1.9617876992653764E-2</v>
      </c>
      <c r="O127" s="23">
        <f>Table1[[#This Row],[Avg. Order Value]]*Table1[[#This Row],[Purchase Frequency]]</f>
        <v>1.9617876992653764</v>
      </c>
      <c r="P127" s="101" t="str">
        <f>TEXT(Table1[[#This Row],[Date]],"DDDD")</f>
        <v>Friday</v>
      </c>
      <c r="Q127" s="2"/>
      <c r="R127" s="2"/>
      <c r="S127" s="2"/>
    </row>
    <row r="128" spans="1:19" x14ac:dyDescent="0.35">
      <c r="A128" s="6">
        <f t="shared" si="2"/>
        <v>45317</v>
      </c>
      <c r="B128" s="4" t="s">
        <v>12</v>
      </c>
      <c r="C128" s="7" cm="1">
        <f t="array" ref="C128">_xlfn.IFS(B128="Organic", IF(MOD(C123,1000)=0, C123+200, C123+100), B128="Paid Search", C123+100, B128="Direct", C123+100,B128="Referral", C123+100,B128="Social", C123+100)</f>
        <v>5500</v>
      </c>
      <c r="D128" s="8" cm="1">
        <f t="array" ref="D128">_xlfn.IFS(   B128="Organic", D123 + _xlfn.STDEV.S(_xlfn._xlws.FILTER($D$2:$D$21, $B$2:$B$21="Organic")),
        B128="Paid Search", D123 + _xlfn.STDEV.S(_xlfn._xlws.FILTER($D$2:$D$21, $B$2:$B$21="Paid Search")),
        B128="Direct", D123 + _xlfn.STDEV.S(_xlfn._xlws.FILTER($D$2:$D$21, $B$2:$B$21="Direct")),
        B128="Referral", D123 + _xlfn.STDEV.S(_xlfn._xlws.FILTER($D$2:$D$21, $B$2:$B$21="Referral")),
        B128="Social", D123 + _xlfn.STDEV.S(_xlfn._xlws.FILTER($D$2:$D$21, $B$2:$B$21="Social"))
    )</f>
        <v>97.525431788324283</v>
      </c>
      <c r="E128" s="9">
        <f t="shared" si="3"/>
        <v>9752.5431788324277</v>
      </c>
      <c r="F128" s="10" cm="1">
        <f t="array" ref="F128">_xlfn.IFS(   B128="Organic", F123 + _xlfn.STDEV.S(_xlfn._xlws.FILTER($F$2:$F$21, $B$2:$B$21="Organic")),
        B128="Paid Search", F123 + _xlfn.STDEV.S(_xlfn._xlws.FILTER($F$2:$F$21, $B$2:$B$21="Paid Search")),
        B128="Direct", F123 + _xlfn.STDEV.S(_xlfn._xlws.FILTER($F$2:$F$21, $B$2:$B$21="Direct")),
        B128="Referral", F123 + _xlfn.STDEV.S(_xlfn._xlws.FILTER($F$2:$F$21, $B$2:$B$21="Referral")),
        B128="Social", F123 + _xlfn.STDEV.S(_xlfn._xlws.FILTER($F$2:$F$21, $B$2:$B$21="Social"))
    )</f>
        <v>0.60401877872187704</v>
      </c>
      <c r="G128" s="7" cm="1">
        <f t="array" ref="G128">_xlfn.IFS(B128="Organic", G123+5, B128="Paid Search", IF(MOD(G123,100)=0, G123+10, G123+5), B128="Direct", G123+5,B128="Referral", G123+5,B128="Social", G123+5)</f>
        <v>335</v>
      </c>
      <c r="H128" s="7" cm="1">
        <f t="array" ref="H128">_xlfn.IFS(B128="Organic", H123+500, B128="Paid Search", H123+200, B128="Direct", IF(MOD(H123,1000)=0, H123+200, H123+100),B128="Referral", H123+100,B128="Social", H123+100)</f>
        <v>14000</v>
      </c>
      <c r="I128" s="7" cm="1">
        <f t="array" ref="I128">_xlfn.IFS(B128="Organic", I123+100, B128="Paid Search", I123+100, B128="Direct",I123+100,B128="Referral", I123+50,B128="Social", I123+50)</f>
        <v>4500</v>
      </c>
      <c r="J128" s="5">
        <v>100</v>
      </c>
      <c r="K128" s="7" cm="1">
        <f t="array" ref="K128">ROUND( _xlfn.IFS(   B128="Organic", K123 + _xlfn.STDEV.S(_xlfn._xlws.FILTER($K$2:$K$21, $B$2:$B$21="Organic")),
               B128="Paid Search", K123 + _xlfn.STDEV.S(_xlfn._xlws.FILTER($K$2:$K$21, $B$2:$B$21="Paid Search")),
               B128="Direct", K123 + _xlfn.STDEV.S(_xlfn._xlws.FILTER($K$2:$K$21, $B$2:$B$21="Direct")),
               B128="Referral", K123 + _xlfn.STDEV.S(_xlfn._xlws.FILTER($K$2:$K$21, $B$2:$B$21="Referral")),
               B128="Social", K123 + _xlfn.STDEV.S(_xlfn._xlws.FILTER($K$2:$K$21, $B$2:$B$21="Social"))
    ),0)</f>
        <v>3570</v>
      </c>
      <c r="L128" s="7" t="str">
        <f>TEXT(Table1[[#This Row],[Date]],"DDDD")</f>
        <v>Friday</v>
      </c>
      <c r="M128" s="20">
        <f>Table1[[#This Row],[Transactions]]/Table1[[#This Row],[Sessions]]</f>
        <v>1.7731896688786233E-2</v>
      </c>
      <c r="N128" s="21">
        <f>Table1[[#This Row],[Transactions]]/Table1[[#This Row],[Returning Users]]</f>
        <v>2.7318048119978792E-2</v>
      </c>
      <c r="O128" s="23">
        <f>Table1[[#This Row],[Avg. Order Value]]*Table1[[#This Row],[Purchase Frequency]]</f>
        <v>2.7318048119978791</v>
      </c>
      <c r="P128" s="101" t="str">
        <f>TEXT(Table1[[#This Row],[Date]],"DDDD")</f>
        <v>Friday</v>
      </c>
      <c r="Q128" s="2"/>
      <c r="R128" s="2"/>
      <c r="S128" s="2"/>
    </row>
    <row r="129" spans="1:19" x14ac:dyDescent="0.35">
      <c r="A129" s="6">
        <f t="shared" si="2"/>
        <v>45317</v>
      </c>
      <c r="B129" s="4" t="s">
        <v>13</v>
      </c>
      <c r="C129" s="7" cm="1">
        <f t="array" ref="C129">_xlfn.IFS(B129="Organic", IF(MOD(C124,1000)=0, C124+200, C124+100), B129="Paid Search", C124+100, B129="Direct", C124+100,B129="Referral", C124+100,B129="Social", C124+100)</f>
        <v>4500</v>
      </c>
      <c r="D129" s="8" cm="1">
        <f t="array" ref="D129">_xlfn.IFS(   B129="Organic", D124 + _xlfn.STDEV.S(_xlfn._xlws.FILTER($D$2:$D$21, $B$2:$B$21="Organic")),
        B129="Paid Search", D124 + _xlfn.STDEV.S(_xlfn._xlws.FILTER($D$2:$D$21, $B$2:$B$21="Paid Search")),
        B129="Direct", D124 + _xlfn.STDEV.S(_xlfn._xlws.FILTER($D$2:$D$21, $B$2:$B$21="Direct")),
        B129="Referral", D124 + _xlfn.STDEV.S(_xlfn._xlws.FILTER($D$2:$D$21, $B$2:$B$21="Referral")),
        B129="Social", D124 + _xlfn.STDEV.S(_xlfn._xlws.FILTER($D$2:$D$21, $B$2:$B$21="Social"))
    )</f>
        <v>92.803755744375522</v>
      </c>
      <c r="E129" s="9">
        <f t="shared" si="3"/>
        <v>9280.3755744375521</v>
      </c>
      <c r="F129" s="10" cm="1">
        <f t="array" ref="F129">_xlfn.IFS(   B129="Organic", F124 + _xlfn.STDEV.S(_xlfn._xlws.FILTER($F$2:$F$21, $B$2:$B$21="Organic")),
        B129="Paid Search", F124 + _xlfn.STDEV.S(_xlfn._xlws.FILTER($F$2:$F$21, $B$2:$B$21="Paid Search")),
        B129="Direct", F124 + _xlfn.STDEV.S(_xlfn._xlws.FILTER($F$2:$F$21, $B$2:$B$21="Direct")),
        B129="Referral", F124 + _xlfn.STDEV.S(_xlfn._xlws.FILTER($F$2:$F$21, $B$2:$B$21="Referral")),
        B129="Social", F124 + _xlfn.STDEV.S(_xlfn._xlws.FILTER($F$2:$F$21, $B$2:$B$21="Social"))
    )</f>
        <v>0.77401877872187708</v>
      </c>
      <c r="G129" s="7" cm="1">
        <f t="array" ref="G129">_xlfn.IFS(B129="Organic", G124+5, B129="Paid Search", IF(MOD(G124,100)=0, G124+10, G124+5), B129="Direct", G124+5,B129="Referral", G124+5,B129="Social", G124+5)</f>
        <v>275</v>
      </c>
      <c r="H129" s="7" cm="1">
        <f t="array" ref="H129">_xlfn.IFS(B129="Organic", H124+500, B129="Paid Search", H124+200, B129="Direct", IF(MOD(H124,1000)=0, H124+200, H124+100),B129="Referral", H124+100,B129="Social", H124+100)</f>
        <v>8800</v>
      </c>
      <c r="I129" s="7" cm="1">
        <f t="array" ref="I129">_xlfn.IFS(B129="Organic", I124+100, B129="Paid Search", I124+100, B129="Direct",I124+100,B129="Referral", I124+50,B129="Social", I124+50)</f>
        <v>3500</v>
      </c>
      <c r="J129" s="5">
        <v>100</v>
      </c>
      <c r="K129" s="7" cm="1">
        <f t="array" ref="K129">ROUND( _xlfn.IFS(   B129="Organic", K124 + _xlfn.STDEV.S(_xlfn._xlws.FILTER($K$2:$K$21, $B$2:$B$21="Organic")),
               B129="Paid Search", K124 + _xlfn.STDEV.S(_xlfn._xlws.FILTER($K$2:$K$21, $B$2:$B$21="Paid Search")),
               B129="Direct", K124 + _xlfn.STDEV.S(_xlfn._xlws.FILTER($K$2:$K$21, $B$2:$B$21="Direct")),
               B129="Referral", K124 + _xlfn.STDEV.S(_xlfn._xlws.FILTER($K$2:$K$21, $B$2:$B$21="Referral")),
               B129="Social", K124 + _xlfn.STDEV.S(_xlfn._xlws.FILTER($K$2:$K$21, $B$2:$B$21="Social"))
    ),0)</f>
        <v>2380</v>
      </c>
      <c r="L129" s="7" t="str">
        <f>TEXT(Table1[[#This Row],[Date]],"DDDD")</f>
        <v>Friday</v>
      </c>
      <c r="M129" s="20">
        <f>Table1[[#This Row],[Transactions]]/Table1[[#This Row],[Sessions]]</f>
        <v>2.0623056832083448E-2</v>
      </c>
      <c r="N129" s="21">
        <f>Table1[[#This Row],[Transactions]]/Table1[[#This Row],[Returning Users]]</f>
        <v>3.899317468251072E-2</v>
      </c>
      <c r="O129" s="23">
        <f>Table1[[#This Row],[Avg. Order Value]]*Table1[[#This Row],[Purchase Frequency]]</f>
        <v>3.8993174682510721</v>
      </c>
      <c r="P129" s="101" t="str">
        <f>TEXT(Table1[[#This Row],[Date]],"DDDD")</f>
        <v>Friday</v>
      </c>
      <c r="Q129" s="2"/>
      <c r="R129" s="2"/>
      <c r="S129" s="2"/>
    </row>
    <row r="130" spans="1:19" x14ac:dyDescent="0.35">
      <c r="A130" s="6">
        <f t="shared" si="2"/>
        <v>45317</v>
      </c>
      <c r="B130" s="4" t="s">
        <v>14</v>
      </c>
      <c r="C130" s="7" cm="1">
        <f t="array" ref="C130">_xlfn.IFS(B130="Organic", IF(MOD(C125,1000)=0, C125+200, C125+100), B130="Paid Search", C125+100, B130="Direct", C125+100,B130="Referral", C125+100,B130="Social", C125+100)</f>
        <v>3500</v>
      </c>
      <c r="D130" s="8" cm="1">
        <f t="array" ref="D130">_xlfn.IFS(   B130="Organic", D125 + _xlfn.STDEV.S(_xlfn._xlws.FILTER($D$2:$D$21, $B$2:$B$21="Organic")),
        B130="Paid Search", D125 + _xlfn.STDEV.S(_xlfn._xlws.FILTER($D$2:$D$21, $B$2:$B$21="Paid Search")),
        B130="Direct", D125 + _xlfn.STDEV.S(_xlfn._xlws.FILTER($D$2:$D$21, $B$2:$B$21="Direct")),
        B130="Referral", D125 + _xlfn.STDEV.S(_xlfn._xlws.FILTER($D$2:$D$21, $B$2:$B$21="Referral")),
        B130="Social", D125 + _xlfn.STDEV.S(_xlfn._xlws.FILTER($D$2:$D$21, $B$2:$B$21="Social"))
    )</f>
        <v>61.572152808518481</v>
      </c>
      <c r="E130" s="9">
        <f t="shared" si="3"/>
        <v>6157.2152808518485</v>
      </c>
      <c r="F130" s="10" cm="1">
        <f t="array" ref="F130">_xlfn.IFS(   B130="Organic", F125 + _xlfn.STDEV.S(_xlfn._xlws.FILTER($F$2:$F$21, $B$2:$B$21="Organic")),
        B130="Paid Search", F125 + _xlfn.STDEV.S(_xlfn._xlws.FILTER($F$2:$F$21, $B$2:$B$21="Paid Search")),
        B130="Direct", F125 + _xlfn.STDEV.S(_xlfn._xlws.FILTER($F$2:$F$21, $B$2:$B$21="Direct")),
        B130="Referral", F125 + _xlfn.STDEV.S(_xlfn._xlws.FILTER($F$2:$F$21, $B$2:$B$21="Referral")),
        B130="Social", F125 + _xlfn.STDEV.S(_xlfn._xlws.FILTER($F$2:$F$21, $B$2:$B$21="Social"))
    )</f>
        <v>0.80572152808518549</v>
      </c>
      <c r="G130" s="7" cm="1">
        <f t="array" ref="G130">_xlfn.IFS(B130="Organic", G125+5, B130="Paid Search", IF(MOD(G125,100)=0, G125+10, G125+5), B130="Direct", G125+5,B130="Referral", G125+5,B130="Social", G125+5)</f>
        <v>295</v>
      </c>
      <c r="H130" s="7" cm="1">
        <f t="array" ref="H130">_xlfn.IFS(B130="Organic", H125+500, B130="Paid Search", H125+200, B130="Direct", IF(MOD(H125,1000)=0, H125+200, H125+100),B130="Referral", H125+100,B130="Social", H125+100)</f>
        <v>5500</v>
      </c>
      <c r="I130" s="7" cm="1">
        <f t="array" ref="I130">_xlfn.IFS(B130="Organic", I125+100, B130="Paid Search", I125+100, B130="Direct",I125+100,B130="Referral", I125+50,B130="Social", I125+50)</f>
        <v>1750</v>
      </c>
      <c r="J130" s="5">
        <v>100</v>
      </c>
      <c r="K130" s="7" cm="1">
        <f t="array" ref="K130">ROUND( _xlfn.IFS(   B130="Organic", K125 + _xlfn.STDEV.S(_xlfn._xlws.FILTER($K$2:$K$21, $B$2:$B$21="Organic")),
               B130="Paid Search", K125 + _xlfn.STDEV.S(_xlfn._xlws.FILTER($K$2:$K$21, $B$2:$B$21="Paid Search")),
               B130="Direct", K125 + _xlfn.STDEV.S(_xlfn._xlws.FILTER($K$2:$K$21, $B$2:$B$21="Direct")),
               B130="Referral", K125 + _xlfn.STDEV.S(_xlfn._xlws.FILTER($K$2:$K$21, $B$2:$B$21="Referral")),
               B130="Social", K125 + _xlfn.STDEV.S(_xlfn._xlws.FILTER($K$2:$K$21, $B$2:$B$21="Social"))
    ),0)</f>
        <v>1346</v>
      </c>
      <c r="L130" s="7" t="str">
        <f>TEXT(Table1[[#This Row],[Date]],"DDDD")</f>
        <v>Friday</v>
      </c>
      <c r="M130" s="20">
        <f>Table1[[#This Row],[Transactions]]/Table1[[#This Row],[Sessions]]</f>
        <v>1.7592043659576707E-2</v>
      </c>
      <c r="N130" s="21">
        <f>Table1[[#This Row],[Transactions]]/Table1[[#This Row],[Returning Users]]</f>
        <v>4.574454146249516E-2</v>
      </c>
      <c r="O130" s="23">
        <f>Table1[[#This Row],[Avg. Order Value]]*Table1[[#This Row],[Purchase Frequency]]</f>
        <v>4.5744541462495159</v>
      </c>
      <c r="P130" s="101" t="str">
        <f>TEXT(Table1[[#This Row],[Date]],"DDDD")</f>
        <v>Friday</v>
      </c>
      <c r="Q130" s="2"/>
      <c r="R130" s="2"/>
      <c r="S130" s="2"/>
    </row>
    <row r="131" spans="1:19" x14ac:dyDescent="0.35">
      <c r="A131" s="6">
        <f t="shared" si="2"/>
        <v>45317</v>
      </c>
      <c r="B131" s="4" t="s">
        <v>15</v>
      </c>
      <c r="C131" s="7" cm="1">
        <f t="array" ref="C131">_xlfn.IFS(B131="Organic", IF(MOD(C126,1000)=0, C126+200, C126+100), B131="Paid Search", C126+100, B131="Direct", C126+100,B131="Referral", C126+100,B131="Social", C126+100)</f>
        <v>4000</v>
      </c>
      <c r="D131" s="8" cm="1">
        <f t="array" ref="D131">_xlfn.IFS(   B131="Organic", D126 + _xlfn.STDEV.S(_xlfn._xlws.FILTER($D$2:$D$21, $B$2:$B$21="Organic")),
        B131="Paid Search", D126 + _xlfn.STDEV.S(_xlfn._xlws.FILTER($D$2:$D$21, $B$2:$B$21="Paid Search")),
        B131="Direct", D126 + _xlfn.STDEV.S(_xlfn._xlws.FILTER($D$2:$D$21, $B$2:$B$21="Direct")),
        B131="Referral", D126 + _xlfn.STDEV.S(_xlfn._xlws.FILTER($D$2:$D$21, $B$2:$B$21="Referral")),
        B131="Social", D126 + _xlfn.STDEV.S(_xlfn._xlws.FILTER($D$2:$D$21, $B$2:$B$21="Social"))
    )</f>
        <v>66.572152808518481</v>
      </c>
      <c r="E131" s="9">
        <f t="shared" si="3"/>
        <v>6657.2152808518485</v>
      </c>
      <c r="F131" s="10" cm="1">
        <f t="array" ref="F131">_xlfn.IFS(   B131="Organic", F126 + _xlfn.STDEV.S(_xlfn._xlws.FILTER($F$2:$F$21, $B$2:$B$21="Organic")),
        B131="Paid Search", F126 + _xlfn.STDEV.S(_xlfn._xlws.FILTER($F$2:$F$21, $B$2:$B$21="Paid Search")),
        B131="Direct", F126 + _xlfn.STDEV.S(_xlfn._xlws.FILTER($F$2:$F$21, $B$2:$B$21="Direct")),
        B131="Referral", F126 + _xlfn.STDEV.S(_xlfn._xlws.FILTER($F$2:$F$21, $B$2:$B$21="Referral")),
        B131="Social", F126 + _xlfn.STDEV.S(_xlfn._xlws.FILTER($F$2:$F$21, $B$2:$B$21="Social"))
    )</f>
        <v>0.9779665198825489</v>
      </c>
      <c r="G131" s="7" cm="1">
        <f t="array" ref="G131">_xlfn.IFS(B131="Organic", G126+5, B131="Paid Search", IF(MOD(G126,100)=0, G126+10, G126+5), B131="Direct", G126+5,B131="Referral", G126+5,B131="Social", G126+5)</f>
        <v>285</v>
      </c>
      <c r="H131" s="7" cm="1">
        <f t="array" ref="H131">_xlfn.IFS(B131="Organic", H126+500, B131="Paid Search", H126+200, B131="Direct", IF(MOD(H126,1000)=0, H126+200, H126+100),B131="Referral", H126+100,B131="Social", H126+100)</f>
        <v>7000</v>
      </c>
      <c r="I131" s="7" cm="1">
        <f t="array" ref="I131">_xlfn.IFS(B131="Organic", I126+100, B131="Paid Search", I126+100, B131="Direct",I126+100,B131="Referral", I126+50,B131="Social", I126+50)</f>
        <v>1950</v>
      </c>
      <c r="J131" s="5">
        <v>100</v>
      </c>
      <c r="K131" s="7" cm="1">
        <f t="array" ref="K131">ROUND( _xlfn.IFS(   B131="Organic", K126 + _xlfn.STDEV.S(_xlfn._xlws.FILTER($K$2:$K$21, $B$2:$B$21="Organic")),
               B131="Paid Search", K126 + _xlfn.STDEV.S(_xlfn._xlws.FILTER($K$2:$K$21, $B$2:$B$21="Paid Search")),
               B131="Direct", K126 + _xlfn.STDEV.S(_xlfn._xlws.FILTER($K$2:$K$21, $B$2:$B$21="Direct")),
               B131="Referral", K126 + _xlfn.STDEV.S(_xlfn._xlws.FILTER($K$2:$K$21, $B$2:$B$21="Referral")),
               B131="Social", K126 + _xlfn.STDEV.S(_xlfn._xlws.FILTER($K$2:$K$21, $B$2:$B$21="Social"))
    ),0)</f>
        <v>2180</v>
      </c>
      <c r="L131" s="7" t="str">
        <f>TEXT(Table1[[#This Row],[Date]],"DDDD")</f>
        <v>Friday</v>
      </c>
      <c r="M131" s="20">
        <f>Table1[[#This Row],[Transactions]]/Table1[[#This Row],[Sessions]]</f>
        <v>1.6643038202129621E-2</v>
      </c>
      <c r="N131" s="21">
        <f>Table1[[#This Row],[Transactions]]/Table1[[#This Row],[Returning Users]]</f>
        <v>3.0537684774549764E-2</v>
      </c>
      <c r="O131" s="23">
        <f>Table1[[#This Row],[Avg. Order Value]]*Table1[[#This Row],[Purchase Frequency]]</f>
        <v>3.0537684774549763</v>
      </c>
      <c r="P131" s="101" t="str">
        <f>TEXT(Table1[[#This Row],[Date]],"DDDD")</f>
        <v>Friday</v>
      </c>
      <c r="Q131" s="2"/>
      <c r="R131" s="2"/>
      <c r="S131" s="2"/>
    </row>
    <row r="132" spans="1:19" x14ac:dyDescent="0.35">
      <c r="A132" s="6">
        <f t="shared" si="2"/>
        <v>45318</v>
      </c>
      <c r="B132" s="4" t="s">
        <v>11</v>
      </c>
      <c r="C132" s="7" cm="1">
        <f t="array" ref="C132">_xlfn.IFS(B132="Organic", IF(MOD(C127,1000)=0, C127+200, C127+100), B132="Paid Search", C127+100, B132="Direct", C127+100,B132="Referral", C127+100,B132="Social", C127+100)</f>
        <v>7900</v>
      </c>
      <c r="D132" s="8" cm="1">
        <f t="array" ref="D132">_xlfn.IFS(   B132="Organic", D127 + _xlfn.STDEV.S(_xlfn._xlws.FILTER($D$2:$D$21, $B$2:$B$21="Organic")),
        B132="Paid Search", D127 + _xlfn.STDEV.S(_xlfn._xlws.FILTER($D$2:$D$21, $B$2:$B$21="Paid Search")),
        B132="Direct", D127 + _xlfn.STDEV.S(_xlfn._xlws.FILTER($D$2:$D$21, $B$2:$B$21="Direct")),
        B132="Referral", D127 + _xlfn.STDEV.S(_xlfn._xlws.FILTER($D$2:$D$21, $B$2:$B$21="Referral")),
        B132="Social", D127 + _xlfn.STDEV.S(_xlfn._xlws.FILTER($D$2:$D$21, $B$2:$B$21="Social"))
    )</f>
        <v>102.87831798772118</v>
      </c>
      <c r="E132" s="9">
        <f t="shared" si="3"/>
        <v>10287.831798772117</v>
      </c>
      <c r="F132" s="10" cm="1">
        <f t="array" ref="F132">_xlfn.IFS(   B132="Organic", F127 + _xlfn.STDEV.S(_xlfn._xlws.FILTER($F$2:$F$21, $B$2:$B$21="Organic")),
        B132="Paid Search", F127 + _xlfn.STDEV.S(_xlfn._xlws.FILTER($F$2:$F$21, $B$2:$B$21="Paid Search")),
        B132="Direct", F127 + _xlfn.STDEV.S(_xlfn._xlws.FILTER($F$2:$F$21, $B$2:$B$21="Direct")),
        B132="Referral", F127 + _xlfn.STDEV.S(_xlfn._xlws.FILTER($F$2:$F$21, $B$2:$B$21="Referral")),
        B132="Social", F127 + _xlfn.STDEV.S(_xlfn._xlws.FILTER($F$2:$F$21, $B$2:$B$21="Social"))
    )</f>
        <v>0.68692872320923515</v>
      </c>
      <c r="G132" s="7" cm="1">
        <f t="array" ref="G132">_xlfn.IFS(B132="Organic", G127+5, B132="Paid Search", IF(MOD(G127,100)=0, G127+10, G127+5), B132="Direct", G127+5,B132="Referral", G127+5,B132="Social", G127+5)</f>
        <v>310</v>
      </c>
      <c r="H132" s="7" cm="1">
        <f t="array" ref="H132">_xlfn.IFS(B132="Organic", H127+500, B132="Paid Search", H127+200, B132="Direct", IF(MOD(H127,1000)=0, H127+200, H127+100),B132="Referral", H127+100,B132="Social", H127+100)</f>
        <v>28000</v>
      </c>
      <c r="I132" s="7" cm="1">
        <f t="array" ref="I132">_xlfn.IFS(B132="Organic", I127+100, B132="Paid Search", I127+100, B132="Direct",I127+100,B132="Referral", I127+50,B132="Social", I127+50)</f>
        <v>5600</v>
      </c>
      <c r="J132" s="5">
        <v>100</v>
      </c>
      <c r="K132" s="7" cm="1">
        <f t="array" ref="K132">ROUND( _xlfn.IFS(   B132="Organic", K127 + _xlfn.STDEV.S(_xlfn._xlws.FILTER($K$2:$K$21, $B$2:$B$21="Organic")),
               B132="Paid Search", K127 + _xlfn.STDEV.S(_xlfn._xlws.FILTER($K$2:$K$21, $B$2:$B$21="Paid Search")),
               B132="Direct", K127 + _xlfn.STDEV.S(_xlfn._xlws.FILTER($K$2:$K$21, $B$2:$B$21="Direct")),
               B132="Referral", K127 + _xlfn.STDEV.S(_xlfn._xlws.FILTER($K$2:$K$21, $B$2:$B$21="Referral")),
               B132="Social", K127 + _xlfn.STDEV.S(_xlfn._xlws.FILTER($K$2:$K$21, $B$2:$B$21="Social"))
    ),0)</f>
        <v>5267</v>
      </c>
      <c r="L132" s="7" t="str">
        <f>TEXT(Table1[[#This Row],[Date]],"DDDD")</f>
        <v>Saturday</v>
      </c>
      <c r="M132" s="20">
        <f>Table1[[#This Row],[Transactions]]/Table1[[#This Row],[Sessions]]</f>
        <v>1.3022571897179895E-2</v>
      </c>
      <c r="N132" s="21">
        <f>Table1[[#This Row],[Transactions]]/Table1[[#This Row],[Returning Users]]</f>
        <v>1.953262160389618E-2</v>
      </c>
      <c r="O132" s="23">
        <f>Table1[[#This Row],[Avg. Order Value]]*Table1[[#This Row],[Purchase Frequency]]</f>
        <v>1.9532621603896179</v>
      </c>
      <c r="P132" s="101" t="str">
        <f>TEXT(Table1[[#This Row],[Date]],"DDDD")</f>
        <v>Saturday</v>
      </c>
      <c r="Q132" s="2"/>
      <c r="R132" s="2"/>
      <c r="S132" s="2"/>
    </row>
    <row r="133" spans="1:19" x14ac:dyDescent="0.35">
      <c r="A133" s="6">
        <f t="shared" si="2"/>
        <v>45318</v>
      </c>
      <c r="B133" s="4" t="s">
        <v>12</v>
      </c>
      <c r="C133" s="7" cm="1">
        <f t="array" ref="C133">_xlfn.IFS(B133="Organic", IF(MOD(C128,1000)=0, C128+200, C128+100), B133="Paid Search", C128+100, B133="Direct", C128+100,B133="Referral", C128+100,B133="Social", C128+100)</f>
        <v>5600</v>
      </c>
      <c r="D133" s="8" cm="1">
        <f t="array" ref="D133">_xlfn.IFS(   B133="Organic", D128 + _xlfn.STDEV.S(_xlfn._xlws.FILTER($D$2:$D$21, $B$2:$B$21="Organic")),
        B133="Paid Search", D128 + _xlfn.STDEV.S(_xlfn._xlws.FILTER($D$2:$D$21, $B$2:$B$21="Paid Search")),
        B133="Direct", D128 + _xlfn.STDEV.S(_xlfn._xlws.FILTER($D$2:$D$21, $B$2:$B$21="Direct")),
        B133="Referral", D128 + _xlfn.STDEV.S(_xlfn._xlws.FILTER($D$2:$D$21, $B$2:$B$21="Referral")),
        B133="Social", D128 + _xlfn.STDEV.S(_xlfn._xlws.FILTER($D$2:$D$21, $B$2:$B$21="Social"))
    )</f>
        <v>99.685678687793569</v>
      </c>
      <c r="E133" s="9">
        <f t="shared" si="3"/>
        <v>9968.567868779357</v>
      </c>
      <c r="F133" s="10" cm="1">
        <f t="array" ref="F133">_xlfn.IFS(   B133="Organic", F128 + _xlfn.STDEV.S(_xlfn._xlws.FILTER($F$2:$F$21, $B$2:$B$21="Organic")),
        B133="Paid Search", F128 + _xlfn.STDEV.S(_xlfn._xlws.FILTER($F$2:$F$21, $B$2:$B$21="Paid Search")),
        B133="Direct", F128 + _xlfn.STDEV.S(_xlfn._xlws.FILTER($F$2:$F$21, $B$2:$B$21="Direct")),
        B133="Referral", F128 + _xlfn.STDEV.S(_xlfn._xlws.FILTER($F$2:$F$21, $B$2:$B$21="Referral")),
        B133="Social", F128 + _xlfn.STDEV.S(_xlfn._xlws.FILTER($F$2:$F$21, $B$2:$B$21="Social"))
    )</f>
        <v>0.61692872320923509</v>
      </c>
      <c r="G133" s="7" cm="1">
        <f t="array" ref="G133">_xlfn.IFS(B133="Organic", G128+5, B133="Paid Search", IF(MOD(G128,100)=0, G128+10, G128+5), B133="Direct", G128+5,B133="Referral", G128+5,B133="Social", G128+5)</f>
        <v>340</v>
      </c>
      <c r="H133" s="7" cm="1">
        <f t="array" ref="H133">_xlfn.IFS(B133="Organic", H128+500, B133="Paid Search", H128+200, B133="Direct", IF(MOD(H128,1000)=0, H128+200, H128+100),B133="Referral", H128+100,B133="Social", H128+100)</f>
        <v>14200</v>
      </c>
      <c r="I133" s="7" cm="1">
        <f t="array" ref="I133">_xlfn.IFS(B133="Organic", I128+100, B133="Paid Search", I128+100, B133="Direct",I128+100,B133="Referral", I128+50,B133="Social", I128+50)</f>
        <v>4600</v>
      </c>
      <c r="J133" s="5">
        <v>100</v>
      </c>
      <c r="K133" s="7" cm="1">
        <f t="array" ref="K133">ROUND( _xlfn.IFS(   B133="Organic", K128 + _xlfn.STDEV.S(_xlfn._xlws.FILTER($K$2:$K$21, $B$2:$B$21="Organic")),
               B133="Paid Search", K128 + _xlfn.STDEV.S(_xlfn._xlws.FILTER($K$2:$K$21, $B$2:$B$21="Paid Search")),
               B133="Direct", K128 + _xlfn.STDEV.S(_xlfn._xlws.FILTER($K$2:$K$21, $B$2:$B$21="Direct")),
               B133="Referral", K128 + _xlfn.STDEV.S(_xlfn._xlws.FILTER($K$2:$K$21, $B$2:$B$21="Referral")),
               B133="Social", K128 + _xlfn.STDEV.S(_xlfn._xlws.FILTER($K$2:$K$21, $B$2:$B$21="Social"))
    ),0)</f>
        <v>3655</v>
      </c>
      <c r="L133" s="7" t="str">
        <f>TEXT(Table1[[#This Row],[Date]],"DDDD")</f>
        <v>Saturday</v>
      </c>
      <c r="M133" s="20">
        <f>Table1[[#This Row],[Transactions]]/Table1[[#This Row],[Sessions]]</f>
        <v>1.7801014051391707E-2</v>
      </c>
      <c r="N133" s="21">
        <f>Table1[[#This Row],[Transactions]]/Table1[[#This Row],[Returning Users]]</f>
        <v>2.7273783498712331E-2</v>
      </c>
      <c r="O133" s="23">
        <f>Table1[[#This Row],[Avg. Order Value]]*Table1[[#This Row],[Purchase Frequency]]</f>
        <v>2.7273783498712332</v>
      </c>
      <c r="P133" s="101" t="str">
        <f>TEXT(Table1[[#This Row],[Date]],"DDDD")</f>
        <v>Saturday</v>
      </c>
      <c r="Q133" s="2"/>
      <c r="R133" s="2"/>
      <c r="S133" s="2"/>
    </row>
    <row r="134" spans="1:19" x14ac:dyDescent="0.35">
      <c r="A134" s="6">
        <f t="shared" si="2"/>
        <v>45318</v>
      </c>
      <c r="B134" s="4" t="s">
        <v>13</v>
      </c>
      <c r="C134" s="7" cm="1">
        <f t="array" ref="C134">_xlfn.IFS(B134="Organic", IF(MOD(C129,1000)=0, C129+200, C129+100), B134="Paid Search", C129+100, B134="Direct", C129+100,B134="Referral", C129+100,B134="Social", C129+100)</f>
        <v>4600</v>
      </c>
      <c r="D134" s="8" cm="1">
        <f t="array" ref="D134">_xlfn.IFS(   B134="Organic", D129 + _xlfn.STDEV.S(_xlfn._xlws.FILTER($D$2:$D$21, $B$2:$B$21="Organic")),
        B134="Paid Search", D129 + _xlfn.STDEV.S(_xlfn._xlws.FILTER($D$2:$D$21, $B$2:$B$21="Paid Search")),
        B134="Direct", D129 + _xlfn.STDEV.S(_xlfn._xlws.FILTER($D$2:$D$21, $B$2:$B$21="Direct")),
        B134="Referral", D129 + _xlfn.STDEV.S(_xlfn._xlws.FILTER($D$2:$D$21, $B$2:$B$21="Referral")),
        B134="Social", D129 + _xlfn.STDEV.S(_xlfn._xlws.FILTER($D$2:$D$21, $B$2:$B$21="Social"))
    )</f>
        <v>95.38574464184714</v>
      </c>
      <c r="E134" s="9">
        <f t="shared" si="3"/>
        <v>9538.5744641847141</v>
      </c>
      <c r="F134" s="10" cm="1">
        <f t="array" ref="F134">_xlfn.IFS(   B134="Organic", F129 + _xlfn.STDEV.S(_xlfn._xlws.FILTER($F$2:$F$21, $B$2:$B$21="Organic")),
        B134="Paid Search", F129 + _xlfn.STDEV.S(_xlfn._xlws.FILTER($F$2:$F$21, $B$2:$B$21="Paid Search")),
        B134="Direct", F129 + _xlfn.STDEV.S(_xlfn._xlws.FILTER($F$2:$F$21, $B$2:$B$21="Direct")),
        B134="Referral", F129 + _xlfn.STDEV.S(_xlfn._xlws.FILTER($F$2:$F$21, $B$2:$B$21="Referral")),
        B134="Social", F129 + _xlfn.STDEV.S(_xlfn._xlws.FILTER($F$2:$F$21, $B$2:$B$21="Social"))
    )</f>
        <v>0.78692872320923513</v>
      </c>
      <c r="G134" s="7" cm="1">
        <f t="array" ref="G134">_xlfn.IFS(B134="Organic", G129+5, B134="Paid Search", IF(MOD(G129,100)=0, G129+10, G129+5), B134="Direct", G129+5,B134="Referral", G129+5,B134="Social", G129+5)</f>
        <v>280</v>
      </c>
      <c r="H134" s="7" cm="1">
        <f t="array" ref="H134">_xlfn.IFS(B134="Organic", H129+500, B134="Paid Search", H129+200, B134="Direct", IF(MOD(H129,1000)=0, H129+200, H129+100),B134="Referral", H129+100,B134="Social", H129+100)</f>
        <v>8900</v>
      </c>
      <c r="I134" s="7" cm="1">
        <f t="array" ref="I134">_xlfn.IFS(B134="Organic", I129+100, B134="Paid Search", I129+100, B134="Direct",I129+100,B134="Referral", I129+50,B134="Social", I129+50)</f>
        <v>3600</v>
      </c>
      <c r="J134" s="5">
        <v>100</v>
      </c>
      <c r="K134" s="7" cm="1">
        <f t="array" ref="K134">ROUND( _xlfn.IFS(   B134="Organic", K129 + _xlfn.STDEV.S(_xlfn._xlws.FILTER($K$2:$K$21, $B$2:$B$21="Organic")),
               B134="Paid Search", K129 + _xlfn.STDEV.S(_xlfn._xlws.FILTER($K$2:$K$21, $B$2:$B$21="Paid Search")),
               B134="Direct", K129 + _xlfn.STDEV.S(_xlfn._xlws.FILTER($K$2:$K$21, $B$2:$B$21="Direct")),
               B134="Referral", K129 + _xlfn.STDEV.S(_xlfn._xlws.FILTER($K$2:$K$21, $B$2:$B$21="Referral")),
               B134="Social", K129 + _xlfn.STDEV.S(_xlfn._xlws.FILTER($K$2:$K$21, $B$2:$B$21="Social"))
    ),0)</f>
        <v>2445</v>
      </c>
      <c r="L134" s="7" t="str">
        <f>TEXT(Table1[[#This Row],[Date]],"DDDD")</f>
        <v>Saturday</v>
      </c>
      <c r="M134" s="20">
        <f>Table1[[#This Row],[Transactions]]/Table1[[#This Row],[Sessions]]</f>
        <v>2.0736031443879813E-2</v>
      </c>
      <c r="N134" s="21">
        <f>Table1[[#This Row],[Transactions]]/Table1[[#This Row],[Returning Users]]</f>
        <v>3.9012574495643E-2</v>
      </c>
      <c r="O134" s="23">
        <f>Table1[[#This Row],[Avg. Order Value]]*Table1[[#This Row],[Purchase Frequency]]</f>
        <v>3.9012574495643002</v>
      </c>
      <c r="P134" s="101" t="str">
        <f>TEXT(Table1[[#This Row],[Date]],"DDDD")</f>
        <v>Saturday</v>
      </c>
      <c r="Q134" s="2"/>
      <c r="R134" s="2"/>
      <c r="S134" s="2"/>
    </row>
    <row r="135" spans="1:19" x14ac:dyDescent="0.35">
      <c r="A135" s="6">
        <f t="shared" si="2"/>
        <v>45318</v>
      </c>
      <c r="B135" s="4" t="s">
        <v>14</v>
      </c>
      <c r="C135" s="7" cm="1">
        <f t="array" ref="C135">_xlfn.IFS(B135="Organic", IF(MOD(C130,1000)=0, C130+200, C130+100), B135="Paid Search", C130+100, B135="Direct", C130+100,B135="Referral", C130+100,B135="Social", C130+100)</f>
        <v>3600</v>
      </c>
      <c r="D135" s="8" cm="1">
        <f t="array" ref="D135">_xlfn.IFS(   B135="Organic", D130 + _xlfn.STDEV.S(_xlfn._xlws.FILTER($D$2:$D$21, $B$2:$B$21="Organic")),
        B135="Paid Search", D130 + _xlfn.STDEV.S(_xlfn._xlws.FILTER($D$2:$D$21, $B$2:$B$21="Paid Search")),
        B135="Direct", D130 + _xlfn.STDEV.S(_xlfn._xlws.FILTER($D$2:$D$21, $B$2:$B$21="Direct")),
        B135="Referral", D130 + _xlfn.STDEV.S(_xlfn._xlws.FILTER($D$2:$D$21, $B$2:$B$21="Referral")),
        B135="Social", D130 + _xlfn.STDEV.S(_xlfn._xlws.FILTER($D$2:$D$21, $B$2:$B$21="Social"))
    )</f>
        <v>63.279977936178412</v>
      </c>
      <c r="E135" s="9">
        <f t="shared" si="3"/>
        <v>6327.9977936178411</v>
      </c>
      <c r="F135" s="10" cm="1">
        <f t="array" ref="F135">_xlfn.IFS(   B135="Organic", F130 + _xlfn.STDEV.S(_xlfn._xlws.FILTER($F$2:$F$21, $B$2:$B$21="Organic")),
        B135="Paid Search", F130 + _xlfn.STDEV.S(_xlfn._xlws.FILTER($F$2:$F$21, $B$2:$B$21="Paid Search")),
        B135="Direct", F130 + _xlfn.STDEV.S(_xlfn._xlws.FILTER($F$2:$F$21, $B$2:$B$21="Direct")),
        B135="Referral", F130 + _xlfn.STDEV.S(_xlfn._xlws.FILTER($F$2:$F$21, $B$2:$B$21="Referral")),
        B135="Social", F130 + _xlfn.STDEV.S(_xlfn._xlws.FILTER($F$2:$F$21, $B$2:$B$21="Social"))
    )</f>
        <v>0.82279977936178483</v>
      </c>
      <c r="G135" s="7" cm="1">
        <f t="array" ref="G135">_xlfn.IFS(B135="Organic", G130+5, B135="Paid Search", IF(MOD(G130,100)=0, G130+10, G130+5), B135="Direct", G130+5,B135="Referral", G130+5,B135="Social", G130+5)</f>
        <v>300</v>
      </c>
      <c r="H135" s="7" cm="1">
        <f t="array" ref="H135">_xlfn.IFS(B135="Organic", H130+500, B135="Paid Search", H130+200, B135="Direct", IF(MOD(H130,1000)=0, H130+200, H130+100),B135="Referral", H130+100,B135="Social", H130+100)</f>
        <v>5600</v>
      </c>
      <c r="I135" s="7" cm="1">
        <f t="array" ref="I135">_xlfn.IFS(B135="Organic", I130+100, B135="Paid Search", I130+100, B135="Direct",I130+100,B135="Referral", I130+50,B135="Social", I130+50)</f>
        <v>1800</v>
      </c>
      <c r="J135" s="5">
        <v>100</v>
      </c>
      <c r="K135" s="7" cm="1">
        <f t="array" ref="K135">ROUND( _xlfn.IFS(   B135="Organic", K130 + _xlfn.STDEV.S(_xlfn._xlws.FILTER($K$2:$K$21, $B$2:$B$21="Organic")),
               B135="Paid Search", K130 + _xlfn.STDEV.S(_xlfn._xlws.FILTER($K$2:$K$21, $B$2:$B$21="Paid Search")),
               B135="Direct", K130 + _xlfn.STDEV.S(_xlfn._xlws.FILTER($K$2:$K$21, $B$2:$B$21="Direct")),
               B135="Referral", K130 + _xlfn.STDEV.S(_xlfn._xlws.FILTER($K$2:$K$21, $B$2:$B$21="Referral")),
               B135="Social", K130 + _xlfn.STDEV.S(_xlfn._xlws.FILTER($K$2:$K$21, $B$2:$B$21="Social"))
    ),0)</f>
        <v>1389</v>
      </c>
      <c r="L135" s="7" t="str">
        <f>TEXT(Table1[[#This Row],[Date]],"DDDD")</f>
        <v>Saturday</v>
      </c>
      <c r="M135" s="20">
        <f>Table1[[#This Row],[Transactions]]/Table1[[#This Row],[Sessions]]</f>
        <v>1.7577771648938447E-2</v>
      </c>
      <c r="N135" s="21">
        <f>Table1[[#This Row],[Transactions]]/Table1[[#This Row],[Returning Users]]</f>
        <v>4.5557939478890148E-2</v>
      </c>
      <c r="O135" s="23">
        <f>Table1[[#This Row],[Avg. Order Value]]*Table1[[#This Row],[Purchase Frequency]]</f>
        <v>4.5557939478890148</v>
      </c>
      <c r="P135" s="101" t="str">
        <f>TEXT(Table1[[#This Row],[Date]],"DDDD")</f>
        <v>Saturday</v>
      </c>
      <c r="Q135" s="2"/>
      <c r="R135" s="2"/>
      <c r="S135" s="2"/>
    </row>
    <row r="136" spans="1:19" x14ac:dyDescent="0.35">
      <c r="A136" s="6">
        <f t="shared" si="2"/>
        <v>45318</v>
      </c>
      <c r="B136" s="4" t="s">
        <v>15</v>
      </c>
      <c r="C136" s="7" cm="1">
        <f t="array" ref="C136">_xlfn.IFS(B136="Organic", IF(MOD(C131,1000)=0, C131+200, C131+100), B136="Paid Search", C131+100, B136="Direct", C131+100,B136="Referral", C131+100,B136="Social", C131+100)</f>
        <v>4100</v>
      </c>
      <c r="D136" s="8" cm="1">
        <f t="array" ref="D136">_xlfn.IFS(   B136="Organic", D131 + _xlfn.STDEV.S(_xlfn._xlws.FILTER($D$2:$D$21, $B$2:$B$21="Organic")),
        B136="Paid Search", D131 + _xlfn.STDEV.S(_xlfn._xlws.FILTER($D$2:$D$21, $B$2:$B$21="Paid Search")),
        B136="Direct", D131 + _xlfn.STDEV.S(_xlfn._xlws.FILTER($D$2:$D$21, $B$2:$B$21="Direct")),
        B136="Referral", D131 + _xlfn.STDEV.S(_xlfn._xlws.FILTER($D$2:$D$21, $B$2:$B$21="Referral")),
        B136="Social", D131 + _xlfn.STDEV.S(_xlfn._xlws.FILTER($D$2:$D$21, $B$2:$B$21="Social"))
    )</f>
        <v>68.279977936178412</v>
      </c>
      <c r="E136" s="9">
        <f t="shared" si="3"/>
        <v>6827.9977936178411</v>
      </c>
      <c r="F136" s="10" cm="1">
        <f t="array" ref="F136">_xlfn.IFS(   B136="Organic", F131 + _xlfn.STDEV.S(_xlfn._xlws.FILTER($F$2:$F$21, $B$2:$B$21="Organic")),
        B136="Paid Search", F131 + _xlfn.STDEV.S(_xlfn._xlws.FILTER($F$2:$F$21, $B$2:$B$21="Paid Search")),
        B136="Direct", F131 + _xlfn.STDEV.S(_xlfn._xlws.FILTER($F$2:$F$21, $B$2:$B$21="Direct")),
        B136="Referral", F131 + _xlfn.STDEV.S(_xlfn._xlws.FILTER($F$2:$F$21, $B$2:$B$21="Referral")),
        B136="Social", F131 + _xlfn.STDEV.S(_xlfn._xlws.FILTER($F$2:$F$21, $B$2:$B$21="Social"))
    )</f>
        <v>0.99878317987721021</v>
      </c>
      <c r="G136" s="7" cm="1">
        <f t="array" ref="G136">_xlfn.IFS(B136="Organic", G131+5, B136="Paid Search", IF(MOD(G131,100)=0, G131+10, G131+5), B136="Direct", G131+5,B136="Referral", G131+5,B136="Social", G131+5)</f>
        <v>290</v>
      </c>
      <c r="H136" s="7" cm="1">
        <f t="array" ref="H136">_xlfn.IFS(B136="Organic", H131+500, B136="Paid Search", H131+200, B136="Direct", IF(MOD(H131,1000)=0, H131+200, H131+100),B136="Referral", H131+100,B136="Social", H131+100)</f>
        <v>7100</v>
      </c>
      <c r="I136" s="7" cm="1">
        <f t="array" ref="I136">_xlfn.IFS(B136="Organic", I131+100, B136="Paid Search", I131+100, B136="Direct",I131+100,B136="Referral", I131+50,B136="Social", I131+50)</f>
        <v>2000</v>
      </c>
      <c r="J136" s="5">
        <v>100</v>
      </c>
      <c r="K136" s="7" cm="1">
        <f t="array" ref="K136">ROUND( _xlfn.IFS(   B136="Organic", K131 + _xlfn.STDEV.S(_xlfn._xlws.FILTER($K$2:$K$21, $B$2:$B$21="Organic")),
               B136="Paid Search", K131 + _xlfn.STDEV.S(_xlfn._xlws.FILTER($K$2:$K$21, $B$2:$B$21="Paid Search")),
               B136="Direct", K131 + _xlfn.STDEV.S(_xlfn._xlws.FILTER($K$2:$K$21, $B$2:$B$21="Direct")),
               B136="Referral", K131 + _xlfn.STDEV.S(_xlfn._xlws.FILTER($K$2:$K$21, $B$2:$B$21="Referral")),
               B136="Social", K131 + _xlfn.STDEV.S(_xlfn._xlws.FILTER($K$2:$K$21, $B$2:$B$21="Social"))
    ),0)</f>
        <v>2245</v>
      </c>
      <c r="L136" s="7" t="str">
        <f>TEXT(Table1[[#This Row],[Date]],"DDDD")</f>
        <v>Saturday</v>
      </c>
      <c r="M136" s="20">
        <f>Table1[[#This Row],[Transactions]]/Table1[[#This Row],[Sessions]]</f>
        <v>1.6653653155165465E-2</v>
      </c>
      <c r="N136" s="21">
        <f>Table1[[#This Row],[Transactions]]/Table1[[#This Row],[Returning Users]]</f>
        <v>3.041424406956722E-2</v>
      </c>
      <c r="O136" s="23">
        <f>Table1[[#This Row],[Avg. Order Value]]*Table1[[#This Row],[Purchase Frequency]]</f>
        <v>3.0414244069567218</v>
      </c>
      <c r="P136" s="101" t="str">
        <f>TEXT(Table1[[#This Row],[Date]],"DDDD")</f>
        <v>Saturday</v>
      </c>
      <c r="Q136" s="2"/>
      <c r="R136" s="2"/>
      <c r="S136" s="2"/>
    </row>
    <row r="137" spans="1:19" x14ac:dyDescent="0.35">
      <c r="A137" s="6">
        <f t="shared" si="2"/>
        <v>45319</v>
      </c>
      <c r="B137" s="4" t="s">
        <v>11</v>
      </c>
      <c r="C137" s="7" cm="1">
        <f t="array" ref="C137">_xlfn.IFS(B137="Organic", IF(MOD(C132,1000)=0, C132+200, C132+100), B137="Paid Search", C132+100, B137="Direct", C132+100,B137="Referral", C132+100,B137="Social", C132+100)</f>
        <v>8000</v>
      </c>
      <c r="D137" s="8" cm="1">
        <f t="array" ref="D137">_xlfn.IFS(   B137="Organic", D132 + _xlfn.STDEV.S(_xlfn._xlws.FILTER($D$2:$D$21, $B$2:$B$21="Organic")),
        B137="Paid Search", D132 + _xlfn.STDEV.S(_xlfn._xlws.FILTER($D$2:$D$21, $B$2:$B$21="Paid Search")),
        B137="Direct", D132 + _xlfn.STDEV.S(_xlfn._xlws.FILTER($D$2:$D$21, $B$2:$B$21="Direct")),
        B137="Referral", D132 + _xlfn.STDEV.S(_xlfn._xlws.FILTER($D$2:$D$21, $B$2:$B$21="Referral")),
        B137="Social", D132 + _xlfn.STDEV.S(_xlfn._xlws.FILTER($D$2:$D$21, $B$2:$B$21="Social"))
    )</f>
        <v>104.95998398718731</v>
      </c>
      <c r="E137" s="9">
        <f t="shared" si="3"/>
        <v>10495.998398718732</v>
      </c>
      <c r="F137" s="10" cm="1">
        <f t="array" ref="F137">_xlfn.IFS(   B137="Organic", F132 + _xlfn.STDEV.S(_xlfn._xlws.FILTER($F$2:$F$21, $B$2:$B$21="Organic")),
        B137="Paid Search", F132 + _xlfn.STDEV.S(_xlfn._xlws.FILTER($F$2:$F$21, $B$2:$B$21="Paid Search")),
        B137="Direct", F132 + _xlfn.STDEV.S(_xlfn._xlws.FILTER($F$2:$F$21, $B$2:$B$21="Direct")),
        B137="Referral", F132 + _xlfn.STDEV.S(_xlfn._xlws.FILTER($F$2:$F$21, $B$2:$B$21="Referral")),
        B137="Social", F132 + _xlfn.STDEV.S(_xlfn._xlws.FILTER($F$2:$F$21, $B$2:$B$21="Social"))
    )</f>
        <v>0.6998386676965932</v>
      </c>
      <c r="G137" s="7" cm="1">
        <f t="array" ref="G137">_xlfn.IFS(B137="Organic", G132+5, B137="Paid Search", IF(MOD(G132,100)=0, G132+10, G132+5), B137="Direct", G132+5,B137="Referral", G132+5,B137="Social", G132+5)</f>
        <v>315</v>
      </c>
      <c r="H137" s="7" cm="1">
        <f t="array" ref="H137">_xlfn.IFS(B137="Organic", H132+500, B137="Paid Search", H132+200, B137="Direct", IF(MOD(H132,1000)=0, H132+200, H132+100),B137="Referral", H132+100,B137="Social", H132+100)</f>
        <v>28500</v>
      </c>
      <c r="I137" s="7" cm="1">
        <f t="array" ref="I137">_xlfn.IFS(B137="Organic", I132+100, B137="Paid Search", I132+100, B137="Direct",I132+100,B137="Referral", I132+50,B137="Social", I132+50)</f>
        <v>5700</v>
      </c>
      <c r="J137" s="5">
        <v>100</v>
      </c>
      <c r="K137" s="7" cm="1">
        <f t="array" ref="K137">ROUND( _xlfn.IFS(   B137="Organic", K132 + _xlfn.STDEV.S(_xlfn._xlws.FILTER($K$2:$K$21, $B$2:$B$21="Organic")),
               B137="Paid Search", K132 + _xlfn.STDEV.S(_xlfn._xlws.FILTER($K$2:$K$21, $B$2:$B$21="Paid Search")),
               B137="Direct", K132 + _xlfn.STDEV.S(_xlfn._xlws.FILTER($K$2:$K$21, $B$2:$B$21="Direct")),
               B137="Referral", K132 + _xlfn.STDEV.S(_xlfn._xlws.FILTER($K$2:$K$21, $B$2:$B$21="Referral")),
               B137="Social", K132 + _xlfn.STDEV.S(_xlfn._xlws.FILTER($K$2:$K$21, $B$2:$B$21="Social"))
    ),0)</f>
        <v>5396</v>
      </c>
      <c r="L137" s="7" t="str">
        <f>TEXT(Table1[[#This Row],[Date]],"DDDD")</f>
        <v>Sunday</v>
      </c>
      <c r="M137" s="20">
        <f>Table1[[#This Row],[Transactions]]/Table1[[#This Row],[Sessions]]</f>
        <v>1.3119997998398414E-2</v>
      </c>
      <c r="N137" s="21">
        <f>Table1[[#This Row],[Transactions]]/Table1[[#This Row],[Returning Users]]</f>
        <v>1.9451442547662585E-2</v>
      </c>
      <c r="O137" s="23">
        <f>Table1[[#This Row],[Avg. Order Value]]*Table1[[#This Row],[Purchase Frequency]]</f>
        <v>1.9451442547662585</v>
      </c>
      <c r="P137" s="101" t="str">
        <f>TEXT(Table1[[#This Row],[Date]],"DDDD")</f>
        <v>Sunday</v>
      </c>
      <c r="Q137" s="2"/>
      <c r="R137" s="2"/>
      <c r="S137" s="2"/>
    </row>
    <row r="138" spans="1:19" x14ac:dyDescent="0.35">
      <c r="A138" s="6">
        <f t="shared" si="2"/>
        <v>45319</v>
      </c>
      <c r="B138" s="4" t="s">
        <v>12</v>
      </c>
      <c r="C138" s="7" cm="1">
        <f t="array" ref="C138">_xlfn.IFS(B138="Organic", IF(MOD(C133,1000)=0, C133+200, C133+100), B138="Paid Search", C133+100, B138="Direct", C133+100,B138="Referral", C133+100,B138="Social", C133+100)</f>
        <v>5700</v>
      </c>
      <c r="D138" s="8" cm="1">
        <f t="array" ref="D138">_xlfn.IFS(   B138="Organic", D133 + _xlfn.STDEV.S(_xlfn._xlws.FILTER($D$2:$D$21, $B$2:$B$21="Organic")),
        B138="Paid Search", D133 + _xlfn.STDEV.S(_xlfn._xlws.FILTER($D$2:$D$21, $B$2:$B$21="Paid Search")),
        B138="Direct", D133 + _xlfn.STDEV.S(_xlfn._xlws.FILTER($D$2:$D$21, $B$2:$B$21="Direct")),
        B138="Referral", D133 + _xlfn.STDEV.S(_xlfn._xlws.FILTER($D$2:$D$21, $B$2:$B$21="Referral")),
        B138="Social", D133 + _xlfn.STDEV.S(_xlfn._xlws.FILTER($D$2:$D$21, $B$2:$B$21="Social"))
    )</f>
        <v>101.84592558726285</v>
      </c>
      <c r="E138" s="9">
        <f t="shared" si="3"/>
        <v>10184.592558726286</v>
      </c>
      <c r="F138" s="10" cm="1">
        <f t="array" ref="F138">_xlfn.IFS(   B138="Organic", F133 + _xlfn.STDEV.S(_xlfn._xlws.FILTER($F$2:$F$21, $B$2:$B$21="Organic")),
        B138="Paid Search", F133 + _xlfn.STDEV.S(_xlfn._xlws.FILTER($F$2:$F$21, $B$2:$B$21="Paid Search")),
        B138="Direct", F133 + _xlfn.STDEV.S(_xlfn._xlws.FILTER($F$2:$F$21, $B$2:$B$21="Direct")),
        B138="Referral", F133 + _xlfn.STDEV.S(_xlfn._xlws.FILTER($F$2:$F$21, $B$2:$B$21="Referral")),
        B138="Social", F133 + _xlfn.STDEV.S(_xlfn._xlws.FILTER($F$2:$F$21, $B$2:$B$21="Social"))
    )</f>
        <v>0.62983866769659314</v>
      </c>
      <c r="G138" s="7" cm="1">
        <f t="array" ref="G138">_xlfn.IFS(B138="Organic", G133+5, B138="Paid Search", IF(MOD(G133,100)=0, G133+10, G133+5), B138="Direct", G133+5,B138="Referral", G133+5,B138="Social", G133+5)</f>
        <v>345</v>
      </c>
      <c r="H138" s="7" cm="1">
        <f t="array" ref="H138">_xlfn.IFS(B138="Organic", H133+500, B138="Paid Search", H133+200, B138="Direct", IF(MOD(H133,1000)=0, H133+200, H133+100),B138="Referral", H133+100,B138="Social", H133+100)</f>
        <v>14400</v>
      </c>
      <c r="I138" s="7" cm="1">
        <f t="array" ref="I138">_xlfn.IFS(B138="Organic", I133+100, B138="Paid Search", I133+100, B138="Direct",I133+100,B138="Referral", I133+50,B138="Social", I133+50)</f>
        <v>4700</v>
      </c>
      <c r="J138" s="5">
        <v>100</v>
      </c>
      <c r="K138" s="7" cm="1">
        <f t="array" ref="K138">ROUND( _xlfn.IFS(   B138="Organic", K133 + _xlfn.STDEV.S(_xlfn._xlws.FILTER($K$2:$K$21, $B$2:$B$21="Organic")),
               B138="Paid Search", K133 + _xlfn.STDEV.S(_xlfn._xlws.FILTER($K$2:$K$21, $B$2:$B$21="Paid Search")),
               B138="Direct", K133 + _xlfn.STDEV.S(_xlfn._xlws.FILTER($K$2:$K$21, $B$2:$B$21="Direct")),
               B138="Referral", K133 + _xlfn.STDEV.S(_xlfn._xlws.FILTER($K$2:$K$21, $B$2:$B$21="Referral")),
               B138="Social", K133 + _xlfn.STDEV.S(_xlfn._xlws.FILTER($K$2:$K$21, $B$2:$B$21="Social"))
    ),0)</f>
        <v>3740</v>
      </c>
      <c r="L138" s="7" t="str">
        <f>TEXT(Table1[[#This Row],[Date]],"DDDD")</f>
        <v>Sunday</v>
      </c>
      <c r="M138" s="20">
        <f>Table1[[#This Row],[Transactions]]/Table1[[#This Row],[Sessions]]</f>
        <v>1.7867706243379449E-2</v>
      </c>
      <c r="N138" s="21">
        <f>Table1[[#This Row],[Transactions]]/Table1[[#This Row],[Returning Users]]</f>
        <v>2.7231530905685256E-2</v>
      </c>
      <c r="O138" s="23">
        <f>Table1[[#This Row],[Avg. Order Value]]*Table1[[#This Row],[Purchase Frequency]]</f>
        <v>2.7231530905685255</v>
      </c>
      <c r="P138" s="101" t="str">
        <f>TEXT(Table1[[#This Row],[Date]],"DDDD")</f>
        <v>Sunday</v>
      </c>
      <c r="Q138" s="2"/>
      <c r="R138" s="2"/>
      <c r="S138" s="2"/>
    </row>
    <row r="139" spans="1:19" x14ac:dyDescent="0.35">
      <c r="A139" s="6">
        <f t="shared" si="2"/>
        <v>45319</v>
      </c>
      <c r="B139" s="4" t="s">
        <v>13</v>
      </c>
      <c r="C139" s="7" cm="1">
        <f t="array" ref="C139">_xlfn.IFS(B139="Organic", IF(MOD(C134,1000)=0, C134+200, C134+100), B139="Paid Search", C134+100, B139="Direct", C134+100,B139="Referral", C134+100,B139="Social", C134+100)</f>
        <v>4700</v>
      </c>
      <c r="D139" s="8" cm="1">
        <f t="array" ref="D139">_xlfn.IFS(   B139="Organic", D134 + _xlfn.STDEV.S(_xlfn._xlws.FILTER($D$2:$D$21, $B$2:$B$21="Organic")),
        B139="Paid Search", D134 + _xlfn.STDEV.S(_xlfn._xlws.FILTER($D$2:$D$21, $B$2:$B$21="Paid Search")),
        B139="Direct", D134 + _xlfn.STDEV.S(_xlfn._xlws.FILTER($D$2:$D$21, $B$2:$B$21="Direct")),
        B139="Referral", D134 + _xlfn.STDEV.S(_xlfn._xlws.FILTER($D$2:$D$21, $B$2:$B$21="Referral")),
        B139="Social", D134 + _xlfn.STDEV.S(_xlfn._xlws.FILTER($D$2:$D$21, $B$2:$B$21="Social"))
    )</f>
        <v>97.967733539318758</v>
      </c>
      <c r="E139" s="9">
        <f t="shared" si="3"/>
        <v>9796.773353931876</v>
      </c>
      <c r="F139" s="10" cm="1">
        <f t="array" ref="F139">_xlfn.IFS(   B139="Organic", F134 + _xlfn.STDEV.S(_xlfn._xlws.FILTER($F$2:$F$21, $B$2:$B$21="Organic")),
        B139="Paid Search", F134 + _xlfn.STDEV.S(_xlfn._xlws.FILTER($F$2:$F$21, $B$2:$B$21="Paid Search")),
        B139="Direct", F134 + _xlfn.STDEV.S(_xlfn._xlws.FILTER($F$2:$F$21, $B$2:$B$21="Direct")),
        B139="Referral", F134 + _xlfn.STDEV.S(_xlfn._xlws.FILTER($F$2:$F$21, $B$2:$B$21="Referral")),
        B139="Social", F134 + _xlfn.STDEV.S(_xlfn._xlws.FILTER($F$2:$F$21, $B$2:$B$21="Social"))
    )</f>
        <v>0.79983866769659318</v>
      </c>
      <c r="G139" s="7" cm="1">
        <f t="array" ref="G139">_xlfn.IFS(B139="Organic", G134+5, B139="Paid Search", IF(MOD(G134,100)=0, G134+10, G134+5), B139="Direct", G134+5,B139="Referral", G134+5,B139="Social", G134+5)</f>
        <v>285</v>
      </c>
      <c r="H139" s="7" cm="1">
        <f t="array" ref="H139">_xlfn.IFS(B139="Organic", H134+500, B139="Paid Search", H134+200, B139="Direct", IF(MOD(H134,1000)=0, H134+200, H134+100),B139="Referral", H134+100,B139="Social", H134+100)</f>
        <v>9000</v>
      </c>
      <c r="I139" s="7" cm="1">
        <f t="array" ref="I139">_xlfn.IFS(B139="Organic", I134+100, B139="Paid Search", I134+100, B139="Direct",I134+100,B139="Referral", I134+50,B139="Social", I134+50)</f>
        <v>3700</v>
      </c>
      <c r="J139" s="5">
        <v>100</v>
      </c>
      <c r="K139" s="7" cm="1">
        <f t="array" ref="K139">ROUND( _xlfn.IFS(   B139="Organic", K134 + _xlfn.STDEV.S(_xlfn._xlws.FILTER($K$2:$K$21, $B$2:$B$21="Organic")),
               B139="Paid Search", K134 + _xlfn.STDEV.S(_xlfn._xlws.FILTER($K$2:$K$21, $B$2:$B$21="Paid Search")),
               B139="Direct", K134 + _xlfn.STDEV.S(_xlfn._xlws.FILTER($K$2:$K$21, $B$2:$B$21="Direct")),
               B139="Referral", K134 + _xlfn.STDEV.S(_xlfn._xlws.FILTER($K$2:$K$21, $B$2:$B$21="Referral")),
               B139="Social", K134 + _xlfn.STDEV.S(_xlfn._xlws.FILTER($K$2:$K$21, $B$2:$B$21="Social"))
    ),0)</f>
        <v>2510</v>
      </c>
      <c r="L139" s="7" t="str">
        <f>TEXT(Table1[[#This Row],[Date]],"DDDD")</f>
        <v>Sunday</v>
      </c>
      <c r="M139" s="20">
        <f>Table1[[#This Row],[Transactions]]/Table1[[#This Row],[Sessions]]</f>
        <v>2.0844198625386969E-2</v>
      </c>
      <c r="N139" s="21">
        <f>Table1[[#This Row],[Transactions]]/Table1[[#This Row],[Returning Users]]</f>
        <v>3.9030969537577197E-2</v>
      </c>
      <c r="O139" s="23">
        <f>Table1[[#This Row],[Avg. Order Value]]*Table1[[#This Row],[Purchase Frequency]]</f>
        <v>3.9030969537577196</v>
      </c>
      <c r="P139" s="101" t="str">
        <f>TEXT(Table1[[#This Row],[Date]],"DDDD")</f>
        <v>Sunday</v>
      </c>
      <c r="Q139" s="2"/>
      <c r="R139" s="2"/>
      <c r="S139" s="2"/>
    </row>
    <row r="140" spans="1:19" x14ac:dyDescent="0.35">
      <c r="A140" s="6">
        <f t="shared" si="2"/>
        <v>45319</v>
      </c>
      <c r="B140" s="4" t="s">
        <v>14</v>
      </c>
      <c r="C140" s="7" cm="1">
        <f t="array" ref="C140">_xlfn.IFS(B140="Organic", IF(MOD(C135,1000)=0, C135+200, C135+100), B140="Paid Search", C135+100, B140="Direct", C135+100,B140="Referral", C135+100,B140="Social", C135+100)</f>
        <v>3700</v>
      </c>
      <c r="D140" s="8" cm="1">
        <f t="array" ref="D140">_xlfn.IFS(   B140="Organic", D135 + _xlfn.STDEV.S(_xlfn._xlws.FILTER($D$2:$D$21, $B$2:$B$21="Organic")),
        B140="Paid Search", D135 + _xlfn.STDEV.S(_xlfn._xlws.FILTER($D$2:$D$21, $B$2:$B$21="Paid Search")),
        B140="Direct", D135 + _xlfn.STDEV.S(_xlfn._xlws.FILTER($D$2:$D$21, $B$2:$B$21="Direct")),
        B140="Referral", D135 + _xlfn.STDEV.S(_xlfn._xlws.FILTER($D$2:$D$21, $B$2:$B$21="Referral")),
        B140="Social", D135 + _xlfn.STDEV.S(_xlfn._xlws.FILTER($D$2:$D$21, $B$2:$B$21="Social"))
    )</f>
        <v>64.987803063838342</v>
      </c>
      <c r="E140" s="9">
        <f t="shared" si="3"/>
        <v>6498.7803063838346</v>
      </c>
      <c r="F140" s="10" cm="1">
        <f t="array" ref="F140">_xlfn.IFS(   B140="Organic", F135 + _xlfn.STDEV.S(_xlfn._xlws.FILTER($F$2:$F$21, $B$2:$B$21="Organic")),
        B140="Paid Search", F135 + _xlfn.STDEV.S(_xlfn._xlws.FILTER($F$2:$F$21, $B$2:$B$21="Paid Search")),
        B140="Direct", F135 + _xlfn.STDEV.S(_xlfn._xlws.FILTER($F$2:$F$21, $B$2:$B$21="Direct")),
        B140="Referral", F135 + _xlfn.STDEV.S(_xlfn._xlws.FILTER($F$2:$F$21, $B$2:$B$21="Referral")),
        B140="Social", F135 + _xlfn.STDEV.S(_xlfn._xlws.FILTER($F$2:$F$21, $B$2:$B$21="Social"))
    )</f>
        <v>0.83987803063838418</v>
      </c>
      <c r="G140" s="7" cm="1">
        <f t="array" ref="G140">_xlfn.IFS(B140="Organic", G135+5, B140="Paid Search", IF(MOD(G135,100)=0, G135+10, G135+5), B140="Direct", G135+5,B140="Referral", G135+5,B140="Social", G135+5)</f>
        <v>305</v>
      </c>
      <c r="H140" s="7" cm="1">
        <f t="array" ref="H140">_xlfn.IFS(B140="Organic", H135+500, B140="Paid Search", H135+200, B140="Direct", IF(MOD(H135,1000)=0, H135+200, H135+100),B140="Referral", H135+100,B140="Social", H135+100)</f>
        <v>5700</v>
      </c>
      <c r="I140" s="7" cm="1">
        <f t="array" ref="I140">_xlfn.IFS(B140="Organic", I135+100, B140="Paid Search", I135+100, B140="Direct",I135+100,B140="Referral", I135+50,B140="Social", I135+50)</f>
        <v>1850</v>
      </c>
      <c r="J140" s="5">
        <v>100</v>
      </c>
      <c r="K140" s="7" cm="1">
        <f t="array" ref="K140">ROUND( _xlfn.IFS(   B140="Organic", K135 + _xlfn.STDEV.S(_xlfn._xlws.FILTER($K$2:$K$21, $B$2:$B$21="Organic")),
               B140="Paid Search", K135 + _xlfn.STDEV.S(_xlfn._xlws.FILTER($K$2:$K$21, $B$2:$B$21="Paid Search")),
               B140="Direct", K135 + _xlfn.STDEV.S(_xlfn._xlws.FILTER($K$2:$K$21, $B$2:$B$21="Direct")),
               B140="Referral", K135 + _xlfn.STDEV.S(_xlfn._xlws.FILTER($K$2:$K$21, $B$2:$B$21="Referral")),
               B140="Social", K135 + _xlfn.STDEV.S(_xlfn._xlws.FILTER($K$2:$K$21, $B$2:$B$21="Social"))
    ),0)</f>
        <v>1432</v>
      </c>
      <c r="L140" s="7" t="str">
        <f>TEXT(Table1[[#This Row],[Date]],"DDDD")</f>
        <v>Sunday</v>
      </c>
      <c r="M140" s="20">
        <f>Table1[[#This Row],[Transactions]]/Table1[[#This Row],[Sessions]]</f>
        <v>1.7564271098334687E-2</v>
      </c>
      <c r="N140" s="21">
        <f>Table1[[#This Row],[Transactions]]/Table1[[#This Row],[Returning Users]]</f>
        <v>4.5382544038993257E-2</v>
      </c>
      <c r="O140" s="23">
        <f>Table1[[#This Row],[Avg. Order Value]]*Table1[[#This Row],[Purchase Frequency]]</f>
        <v>4.5382544038993258</v>
      </c>
      <c r="P140" s="101" t="str">
        <f>TEXT(Table1[[#This Row],[Date]],"DDDD")</f>
        <v>Sunday</v>
      </c>
      <c r="Q140" s="2"/>
      <c r="R140" s="2"/>
      <c r="S140" s="2"/>
    </row>
    <row r="141" spans="1:19" x14ac:dyDescent="0.35">
      <c r="A141" s="6">
        <f t="shared" si="2"/>
        <v>45319</v>
      </c>
      <c r="B141" s="4" t="s">
        <v>15</v>
      </c>
      <c r="C141" s="7" cm="1">
        <f t="array" ref="C141">_xlfn.IFS(B141="Organic", IF(MOD(C136,1000)=0, C136+200, C136+100), B141="Paid Search", C136+100, B141="Direct", C136+100,B141="Referral", C136+100,B141="Social", C136+100)</f>
        <v>4200</v>
      </c>
      <c r="D141" s="8" cm="1">
        <f t="array" ref="D141">_xlfn.IFS(   B141="Organic", D136 + _xlfn.STDEV.S(_xlfn._xlws.FILTER($D$2:$D$21, $B$2:$B$21="Organic")),
        B141="Paid Search", D136 + _xlfn.STDEV.S(_xlfn._xlws.FILTER($D$2:$D$21, $B$2:$B$21="Paid Search")),
        B141="Direct", D136 + _xlfn.STDEV.S(_xlfn._xlws.FILTER($D$2:$D$21, $B$2:$B$21="Direct")),
        B141="Referral", D136 + _xlfn.STDEV.S(_xlfn._xlws.FILTER($D$2:$D$21, $B$2:$B$21="Referral")),
        B141="Social", D136 + _xlfn.STDEV.S(_xlfn._xlws.FILTER($D$2:$D$21, $B$2:$B$21="Social"))
    )</f>
        <v>69.987803063838342</v>
      </c>
      <c r="E141" s="9">
        <f t="shared" si="3"/>
        <v>6998.7803063838346</v>
      </c>
      <c r="F141" s="10" cm="1">
        <f t="array" ref="F141">_xlfn.IFS(   B141="Organic", F136 + _xlfn.STDEV.S(_xlfn._xlws.FILTER($F$2:$F$21, $B$2:$B$21="Organic")),
        B141="Paid Search", F136 + _xlfn.STDEV.S(_xlfn._xlws.FILTER($F$2:$F$21, $B$2:$B$21="Paid Search")),
        B141="Direct", F136 + _xlfn.STDEV.S(_xlfn._xlws.FILTER($F$2:$F$21, $B$2:$B$21="Direct")),
        B141="Referral", F136 + _xlfn.STDEV.S(_xlfn._xlws.FILTER($F$2:$F$21, $B$2:$B$21="Referral")),
        B141="Social", F136 + _xlfn.STDEV.S(_xlfn._xlws.FILTER($F$2:$F$21, $B$2:$B$21="Social"))
    )</f>
        <v>1.0195998398718715</v>
      </c>
      <c r="G141" s="7" cm="1">
        <f t="array" ref="G141">_xlfn.IFS(B141="Organic", G136+5, B141="Paid Search", IF(MOD(G136,100)=0, G136+10, G136+5), B141="Direct", G136+5,B141="Referral", G136+5,B141="Social", G136+5)</f>
        <v>295</v>
      </c>
      <c r="H141" s="7" cm="1">
        <f t="array" ref="H141">_xlfn.IFS(B141="Organic", H136+500, B141="Paid Search", H136+200, B141="Direct", IF(MOD(H136,1000)=0, H136+200, H136+100),B141="Referral", H136+100,B141="Social", H136+100)</f>
        <v>7200</v>
      </c>
      <c r="I141" s="7" cm="1">
        <f t="array" ref="I141">_xlfn.IFS(B141="Organic", I136+100, B141="Paid Search", I136+100, B141="Direct",I136+100,B141="Referral", I136+50,B141="Social", I136+50)</f>
        <v>2050</v>
      </c>
      <c r="J141" s="5">
        <v>100</v>
      </c>
      <c r="K141" s="7" cm="1">
        <f t="array" ref="K141">ROUND( _xlfn.IFS(   B141="Organic", K136 + _xlfn.STDEV.S(_xlfn._xlws.FILTER($K$2:$K$21, $B$2:$B$21="Organic")),
               B141="Paid Search", K136 + _xlfn.STDEV.S(_xlfn._xlws.FILTER($K$2:$K$21, $B$2:$B$21="Paid Search")),
               B141="Direct", K136 + _xlfn.STDEV.S(_xlfn._xlws.FILTER($K$2:$K$21, $B$2:$B$21="Direct")),
               B141="Referral", K136 + _xlfn.STDEV.S(_xlfn._xlws.FILTER($K$2:$K$21, $B$2:$B$21="Referral")),
               B141="Social", K136 + _xlfn.STDEV.S(_xlfn._xlws.FILTER($K$2:$K$21, $B$2:$B$21="Social"))
    ),0)</f>
        <v>2310</v>
      </c>
      <c r="L141" s="7" t="str">
        <f>TEXT(Table1[[#This Row],[Date]],"DDDD")</f>
        <v>Sunday</v>
      </c>
      <c r="M141" s="20">
        <f>Table1[[#This Row],[Transactions]]/Table1[[#This Row],[Sessions]]</f>
        <v>1.6663762634247223E-2</v>
      </c>
      <c r="N141" s="21">
        <f>Table1[[#This Row],[Transactions]]/Table1[[#This Row],[Returning Users]]</f>
        <v>3.0297750244085861E-2</v>
      </c>
      <c r="O141" s="23">
        <f>Table1[[#This Row],[Avg. Order Value]]*Table1[[#This Row],[Purchase Frequency]]</f>
        <v>3.0297750244085861</v>
      </c>
      <c r="P141" s="101" t="str">
        <f>TEXT(Table1[[#This Row],[Date]],"DDDD")</f>
        <v>Sunday</v>
      </c>
      <c r="Q141" s="2"/>
      <c r="R141" s="2"/>
      <c r="S141" s="2"/>
    </row>
    <row r="142" spans="1:19" x14ac:dyDescent="0.35">
      <c r="A142" s="6">
        <f t="shared" si="2"/>
        <v>45320</v>
      </c>
      <c r="B142" s="4" t="s">
        <v>11</v>
      </c>
      <c r="C142" s="7" cm="1">
        <f t="array" ref="C142">_xlfn.IFS(B142="Organic", IF(MOD(C137,1000)=0, C137+200, C137+100), B142="Paid Search", C137+100, B142="Direct", C137+100,B142="Referral", C137+100,B142="Social", C137+100)</f>
        <v>8200</v>
      </c>
      <c r="D142" s="8" cm="1">
        <f t="array" ref="D142">_xlfn.IFS(   B142="Organic", D137 + _xlfn.STDEV.S(_xlfn._xlws.FILTER($D$2:$D$21, $B$2:$B$21="Organic")),
        B142="Paid Search", D137 + _xlfn.STDEV.S(_xlfn._xlws.FILTER($D$2:$D$21, $B$2:$B$21="Paid Search")),
        B142="Direct", D137 + _xlfn.STDEV.S(_xlfn._xlws.FILTER($D$2:$D$21, $B$2:$B$21="Direct")),
        B142="Referral", D137 + _xlfn.STDEV.S(_xlfn._xlws.FILTER($D$2:$D$21, $B$2:$B$21="Referral")),
        B142="Social", D137 + _xlfn.STDEV.S(_xlfn._xlws.FILTER($D$2:$D$21, $B$2:$B$21="Social"))
    )</f>
        <v>107.04164998665345</v>
      </c>
      <c r="E142" s="9">
        <f t="shared" si="3"/>
        <v>10704.164998665345</v>
      </c>
      <c r="F142" s="10" cm="1">
        <f t="array" ref="F142">_xlfn.IFS(   B142="Organic", F137 + _xlfn.STDEV.S(_xlfn._xlws.FILTER($F$2:$F$21, $B$2:$B$21="Organic")),
        B142="Paid Search", F137 + _xlfn.STDEV.S(_xlfn._xlws.FILTER($F$2:$F$21, $B$2:$B$21="Paid Search")),
        B142="Direct", F137 + _xlfn.STDEV.S(_xlfn._xlws.FILTER($F$2:$F$21, $B$2:$B$21="Direct")),
        B142="Referral", F137 + _xlfn.STDEV.S(_xlfn._xlws.FILTER($F$2:$F$21, $B$2:$B$21="Referral")),
        B142="Social", F137 + _xlfn.STDEV.S(_xlfn._xlws.FILTER($F$2:$F$21, $B$2:$B$21="Social"))
    )</f>
        <v>0.71274861218395125</v>
      </c>
      <c r="G142" s="7" cm="1">
        <f t="array" ref="G142">_xlfn.IFS(B142="Organic", G137+5, B142="Paid Search", IF(MOD(G137,100)=0, G137+10, G137+5), B142="Direct", G137+5,B142="Referral", G137+5,B142="Social", G137+5)</f>
        <v>320</v>
      </c>
      <c r="H142" s="7" cm="1">
        <f t="array" ref="H142">_xlfn.IFS(B142="Organic", H137+500, B142="Paid Search", H137+200, B142="Direct", IF(MOD(H137,1000)=0, H137+200, H137+100),B142="Referral", H137+100,B142="Social", H137+100)</f>
        <v>29000</v>
      </c>
      <c r="I142" s="7" cm="1">
        <f t="array" ref="I142">_xlfn.IFS(B142="Organic", I137+100, B142="Paid Search", I137+100, B142="Direct",I137+100,B142="Referral", I137+50,B142="Social", I137+50)</f>
        <v>5800</v>
      </c>
      <c r="J142" s="5">
        <v>100</v>
      </c>
      <c r="K142" s="7" cm="1">
        <f t="array" ref="K142">ROUND( _xlfn.IFS(   B142="Organic", K137 + _xlfn.STDEV.S(_xlfn._xlws.FILTER($K$2:$K$21, $B$2:$B$21="Organic")),
               B142="Paid Search", K137 + _xlfn.STDEV.S(_xlfn._xlws.FILTER($K$2:$K$21, $B$2:$B$21="Paid Search")),
               B142="Direct", K137 + _xlfn.STDEV.S(_xlfn._xlws.FILTER($K$2:$K$21, $B$2:$B$21="Direct")),
               B142="Referral", K137 + _xlfn.STDEV.S(_xlfn._xlws.FILTER($K$2:$K$21, $B$2:$B$21="Referral")),
               B142="Social", K137 + _xlfn.STDEV.S(_xlfn._xlws.FILTER($K$2:$K$21, $B$2:$B$21="Social"))
    ),0)</f>
        <v>5525</v>
      </c>
      <c r="L142" s="7" t="str">
        <f>TEXT(Table1[[#This Row],[Date]],"DDDD")</f>
        <v>Monday</v>
      </c>
      <c r="M142" s="20">
        <f>Table1[[#This Row],[Transactions]]/Table1[[#This Row],[Sessions]]</f>
        <v>1.3053859754469934E-2</v>
      </c>
      <c r="N142" s="21">
        <f>Table1[[#This Row],[Transactions]]/Table1[[#This Row],[Returning Users]]</f>
        <v>1.9374054296226871E-2</v>
      </c>
      <c r="O142" s="23">
        <f>Table1[[#This Row],[Avg. Order Value]]*Table1[[#This Row],[Purchase Frequency]]</f>
        <v>1.937405429622687</v>
      </c>
      <c r="P142" s="101" t="str">
        <f>TEXT(Table1[[#This Row],[Date]],"DDDD")</f>
        <v>Monday</v>
      </c>
      <c r="Q142" s="2"/>
      <c r="R142" s="2"/>
      <c r="S142" s="2"/>
    </row>
    <row r="143" spans="1:19" x14ac:dyDescent="0.35">
      <c r="A143" s="6">
        <f t="shared" si="2"/>
        <v>45320</v>
      </c>
      <c r="B143" s="4" t="s">
        <v>12</v>
      </c>
      <c r="C143" s="7" cm="1">
        <f t="array" ref="C143">_xlfn.IFS(B143="Organic", IF(MOD(C138,1000)=0, C138+200, C138+100), B143="Paid Search", C138+100, B143="Direct", C138+100,B143="Referral", C138+100,B143="Social", C138+100)</f>
        <v>5800</v>
      </c>
      <c r="D143" s="8" cm="1">
        <f t="array" ref="D143">_xlfn.IFS(   B143="Organic", D138 + _xlfn.STDEV.S(_xlfn._xlws.FILTER($D$2:$D$21, $B$2:$B$21="Organic")),
        B143="Paid Search", D138 + _xlfn.STDEV.S(_xlfn._xlws.FILTER($D$2:$D$21, $B$2:$B$21="Paid Search")),
        B143="Direct", D138 + _xlfn.STDEV.S(_xlfn._xlws.FILTER($D$2:$D$21, $B$2:$B$21="Direct")),
        B143="Referral", D138 + _xlfn.STDEV.S(_xlfn._xlws.FILTER($D$2:$D$21, $B$2:$B$21="Referral")),
        B143="Social", D138 + _xlfn.STDEV.S(_xlfn._xlws.FILTER($D$2:$D$21, $B$2:$B$21="Social"))
    )</f>
        <v>104.00617248673214</v>
      </c>
      <c r="E143" s="9">
        <f t="shared" si="3"/>
        <v>10400.617248673214</v>
      </c>
      <c r="F143" s="10" cm="1">
        <f t="array" ref="F143">_xlfn.IFS(   B143="Organic", F138 + _xlfn.STDEV.S(_xlfn._xlws.FILTER($F$2:$F$21, $B$2:$B$21="Organic")),
        B143="Paid Search", F138 + _xlfn.STDEV.S(_xlfn._xlws.FILTER($F$2:$F$21, $B$2:$B$21="Paid Search")),
        B143="Direct", F138 + _xlfn.STDEV.S(_xlfn._xlws.FILTER($F$2:$F$21, $B$2:$B$21="Direct")),
        B143="Referral", F138 + _xlfn.STDEV.S(_xlfn._xlws.FILTER($F$2:$F$21, $B$2:$B$21="Referral")),
        B143="Social", F138 + _xlfn.STDEV.S(_xlfn._xlws.FILTER($F$2:$F$21, $B$2:$B$21="Social"))
    )</f>
        <v>0.64274861218395118</v>
      </c>
      <c r="G143" s="7" cm="1">
        <f t="array" ref="G143">_xlfn.IFS(B143="Organic", G138+5, B143="Paid Search", IF(MOD(G138,100)=0, G138+10, G138+5), B143="Direct", G138+5,B143="Referral", G138+5,B143="Social", G138+5)</f>
        <v>350</v>
      </c>
      <c r="H143" s="7" cm="1">
        <f t="array" ref="H143">_xlfn.IFS(B143="Organic", H138+500, B143="Paid Search", H138+200, B143="Direct", IF(MOD(H138,1000)=0, H138+200, H138+100),B143="Referral", H138+100,B143="Social", H138+100)</f>
        <v>14600</v>
      </c>
      <c r="I143" s="7" cm="1">
        <f t="array" ref="I143">_xlfn.IFS(B143="Organic", I138+100, B143="Paid Search", I138+100, B143="Direct",I138+100,B143="Referral", I138+50,B143="Social", I138+50)</f>
        <v>4800</v>
      </c>
      <c r="J143" s="5">
        <v>100</v>
      </c>
      <c r="K143" s="7" cm="1">
        <f t="array" ref="K143">ROUND( _xlfn.IFS(   B143="Organic", K138 + _xlfn.STDEV.S(_xlfn._xlws.FILTER($K$2:$K$21, $B$2:$B$21="Organic")),
               B143="Paid Search", K138 + _xlfn.STDEV.S(_xlfn._xlws.FILTER($K$2:$K$21, $B$2:$B$21="Paid Search")),
               B143="Direct", K138 + _xlfn.STDEV.S(_xlfn._xlws.FILTER($K$2:$K$21, $B$2:$B$21="Direct")),
               B143="Referral", K138 + _xlfn.STDEV.S(_xlfn._xlws.FILTER($K$2:$K$21, $B$2:$B$21="Referral")),
               B143="Social", K138 + _xlfn.STDEV.S(_xlfn._xlws.FILTER($K$2:$K$21, $B$2:$B$21="Social"))
    ),0)</f>
        <v>3825</v>
      </c>
      <c r="L143" s="7" t="str">
        <f>TEXT(Table1[[#This Row],[Date]],"DDDD")</f>
        <v>Monday</v>
      </c>
      <c r="M143" s="20">
        <f>Table1[[#This Row],[Transactions]]/Table1[[#This Row],[Sessions]]</f>
        <v>1.793209870460899E-2</v>
      </c>
      <c r="N143" s="21">
        <f>Table1[[#This Row],[Transactions]]/Table1[[#This Row],[Returning Users]]</f>
        <v>2.7191156205681605E-2</v>
      </c>
      <c r="O143" s="23">
        <f>Table1[[#This Row],[Avg. Order Value]]*Table1[[#This Row],[Purchase Frequency]]</f>
        <v>2.7191156205681604</v>
      </c>
      <c r="P143" s="101" t="str">
        <f>TEXT(Table1[[#This Row],[Date]],"DDDD")</f>
        <v>Monday</v>
      </c>
      <c r="Q143" s="2"/>
      <c r="R143" s="2"/>
      <c r="S143" s="2"/>
    </row>
    <row r="144" spans="1:19" x14ac:dyDescent="0.35">
      <c r="A144" s="6">
        <f t="shared" si="2"/>
        <v>45320</v>
      </c>
      <c r="B144" s="4" t="s">
        <v>13</v>
      </c>
      <c r="C144" s="7" cm="1">
        <f t="array" ref="C144">_xlfn.IFS(B144="Organic", IF(MOD(C139,1000)=0, C139+200, C139+100), B144="Paid Search", C139+100, B144="Direct", C139+100,B144="Referral", C139+100,B144="Social", C139+100)</f>
        <v>4800</v>
      </c>
      <c r="D144" s="8" cm="1">
        <f t="array" ref="D144">_xlfn.IFS(   B144="Organic", D139 + _xlfn.STDEV.S(_xlfn._xlws.FILTER($D$2:$D$21, $B$2:$B$21="Organic")),
        B144="Paid Search", D139 + _xlfn.STDEV.S(_xlfn._xlws.FILTER($D$2:$D$21, $B$2:$B$21="Paid Search")),
        B144="Direct", D139 + _xlfn.STDEV.S(_xlfn._xlws.FILTER($D$2:$D$21, $B$2:$B$21="Direct")),
        B144="Referral", D139 + _xlfn.STDEV.S(_xlfn._xlws.FILTER($D$2:$D$21, $B$2:$B$21="Referral")),
        B144="Social", D139 + _xlfn.STDEV.S(_xlfn._xlws.FILTER($D$2:$D$21, $B$2:$B$21="Social"))
    )</f>
        <v>100.54972243679038</v>
      </c>
      <c r="E144" s="9">
        <f t="shared" si="3"/>
        <v>10054.972243679038</v>
      </c>
      <c r="F144" s="10" cm="1">
        <f t="array" ref="F144">_xlfn.IFS(   B144="Organic", F139 + _xlfn.STDEV.S(_xlfn._xlws.FILTER($F$2:$F$21, $B$2:$B$21="Organic")),
        B144="Paid Search", F139 + _xlfn.STDEV.S(_xlfn._xlws.FILTER($F$2:$F$21, $B$2:$B$21="Paid Search")),
        B144="Direct", F139 + _xlfn.STDEV.S(_xlfn._xlws.FILTER($F$2:$F$21, $B$2:$B$21="Direct")),
        B144="Referral", F139 + _xlfn.STDEV.S(_xlfn._xlws.FILTER($F$2:$F$21, $B$2:$B$21="Referral")),
        B144="Social", F139 + _xlfn.STDEV.S(_xlfn._xlws.FILTER($F$2:$F$21, $B$2:$B$21="Social"))
    )</f>
        <v>0.81274861218395122</v>
      </c>
      <c r="G144" s="7" cm="1">
        <f t="array" ref="G144">_xlfn.IFS(B144="Organic", G139+5, B144="Paid Search", IF(MOD(G139,100)=0, G139+10, G139+5), B144="Direct", G139+5,B144="Referral", G139+5,B144="Social", G139+5)</f>
        <v>290</v>
      </c>
      <c r="H144" s="7" cm="1">
        <f t="array" ref="H144">_xlfn.IFS(B144="Organic", H139+500, B144="Paid Search", H139+200, B144="Direct", IF(MOD(H139,1000)=0, H139+200, H139+100),B144="Referral", H139+100,B144="Social", H139+100)</f>
        <v>9200</v>
      </c>
      <c r="I144" s="7" cm="1">
        <f t="array" ref="I144">_xlfn.IFS(B144="Organic", I139+100, B144="Paid Search", I139+100, B144="Direct",I139+100,B144="Referral", I139+50,B144="Social", I139+50)</f>
        <v>3800</v>
      </c>
      <c r="J144" s="5">
        <v>100</v>
      </c>
      <c r="K144" s="7" cm="1">
        <f t="array" ref="K144">ROUND( _xlfn.IFS(   B144="Organic", K139 + _xlfn.STDEV.S(_xlfn._xlws.FILTER($K$2:$K$21, $B$2:$B$21="Organic")),
               B144="Paid Search", K139 + _xlfn.STDEV.S(_xlfn._xlws.FILTER($K$2:$K$21, $B$2:$B$21="Paid Search")),
               B144="Direct", K139 + _xlfn.STDEV.S(_xlfn._xlws.FILTER($K$2:$K$21, $B$2:$B$21="Direct")),
               B144="Referral", K139 + _xlfn.STDEV.S(_xlfn._xlws.FILTER($K$2:$K$21, $B$2:$B$21="Referral")),
               B144="Social", K139 + _xlfn.STDEV.S(_xlfn._xlws.FILTER($K$2:$K$21, $B$2:$B$21="Social"))
    ),0)</f>
        <v>2575</v>
      </c>
      <c r="L144" s="7" t="str">
        <f>TEXT(Table1[[#This Row],[Date]],"DDDD")</f>
        <v>Monday</v>
      </c>
      <c r="M144" s="20">
        <f>Table1[[#This Row],[Transactions]]/Table1[[#This Row],[Sessions]]</f>
        <v>2.0947858840997993E-2</v>
      </c>
      <c r="N144" s="21">
        <f>Table1[[#This Row],[Transactions]]/Table1[[#This Row],[Returning Users]]</f>
        <v>3.9048435897782667E-2</v>
      </c>
      <c r="O144" s="23">
        <f>Table1[[#This Row],[Avg. Order Value]]*Table1[[#This Row],[Purchase Frequency]]</f>
        <v>3.9048435897782667</v>
      </c>
      <c r="P144" s="101" t="str">
        <f>TEXT(Table1[[#This Row],[Date]],"DDDD")</f>
        <v>Monday</v>
      </c>
      <c r="Q144" s="2"/>
      <c r="R144" s="2"/>
      <c r="S144" s="2"/>
    </row>
    <row r="145" spans="1:19" x14ac:dyDescent="0.35">
      <c r="A145" s="6">
        <f t="shared" si="2"/>
        <v>45320</v>
      </c>
      <c r="B145" s="4" t="s">
        <v>14</v>
      </c>
      <c r="C145" s="7" cm="1">
        <f t="array" ref="C145">_xlfn.IFS(B145="Organic", IF(MOD(C140,1000)=0, C140+200, C140+100), B145="Paid Search", C140+100, B145="Direct", C140+100,B145="Referral", C140+100,B145="Social", C140+100)</f>
        <v>3800</v>
      </c>
      <c r="D145" s="8" cm="1">
        <f t="array" ref="D145">_xlfn.IFS(   B145="Organic", D140 + _xlfn.STDEV.S(_xlfn._xlws.FILTER($D$2:$D$21, $B$2:$B$21="Organic")),
        B145="Paid Search", D140 + _xlfn.STDEV.S(_xlfn._xlws.FILTER($D$2:$D$21, $B$2:$B$21="Paid Search")),
        B145="Direct", D140 + _xlfn.STDEV.S(_xlfn._xlws.FILTER($D$2:$D$21, $B$2:$B$21="Direct")),
        B145="Referral", D140 + _xlfn.STDEV.S(_xlfn._xlws.FILTER($D$2:$D$21, $B$2:$B$21="Referral")),
        B145="Social", D140 + _xlfn.STDEV.S(_xlfn._xlws.FILTER($D$2:$D$21, $B$2:$B$21="Social"))
    )</f>
        <v>66.695628191498272</v>
      </c>
      <c r="E145" s="9">
        <f t="shared" si="3"/>
        <v>6669.5628191498272</v>
      </c>
      <c r="F145" s="10" cm="1">
        <f t="array" ref="F145">_xlfn.IFS(   B145="Organic", F140 + _xlfn.STDEV.S(_xlfn._xlws.FILTER($F$2:$F$21, $B$2:$B$21="Organic")),
        B145="Paid Search", F140 + _xlfn.STDEV.S(_xlfn._xlws.FILTER($F$2:$F$21, $B$2:$B$21="Paid Search")),
        B145="Direct", F140 + _xlfn.STDEV.S(_xlfn._xlws.FILTER($F$2:$F$21, $B$2:$B$21="Direct")),
        B145="Referral", F140 + _xlfn.STDEV.S(_xlfn._xlws.FILTER($F$2:$F$21, $B$2:$B$21="Referral")),
        B145="Social", F140 + _xlfn.STDEV.S(_xlfn._xlws.FILTER($F$2:$F$21, $B$2:$B$21="Social"))
    )</f>
        <v>0.85695628191498352</v>
      </c>
      <c r="G145" s="7" cm="1">
        <f t="array" ref="G145">_xlfn.IFS(B145="Organic", G140+5, B145="Paid Search", IF(MOD(G140,100)=0, G140+10, G140+5), B145="Direct", G140+5,B145="Referral", G140+5,B145="Social", G140+5)</f>
        <v>310</v>
      </c>
      <c r="H145" s="7" cm="1">
        <f t="array" ref="H145">_xlfn.IFS(B145="Organic", H140+500, B145="Paid Search", H140+200, B145="Direct", IF(MOD(H140,1000)=0, H140+200, H140+100),B145="Referral", H140+100,B145="Social", H140+100)</f>
        <v>5800</v>
      </c>
      <c r="I145" s="7" cm="1">
        <f t="array" ref="I145">_xlfn.IFS(B145="Organic", I140+100, B145="Paid Search", I140+100, B145="Direct",I140+100,B145="Referral", I140+50,B145="Social", I140+50)</f>
        <v>1900</v>
      </c>
      <c r="J145" s="5">
        <v>100</v>
      </c>
      <c r="K145" s="7" cm="1">
        <f t="array" ref="K145">ROUND( _xlfn.IFS(   B145="Organic", K140 + _xlfn.STDEV.S(_xlfn._xlws.FILTER($K$2:$K$21, $B$2:$B$21="Organic")),
               B145="Paid Search", K140 + _xlfn.STDEV.S(_xlfn._xlws.FILTER($K$2:$K$21, $B$2:$B$21="Paid Search")),
               B145="Direct", K140 + _xlfn.STDEV.S(_xlfn._xlws.FILTER($K$2:$K$21, $B$2:$B$21="Direct")),
               B145="Referral", K140 + _xlfn.STDEV.S(_xlfn._xlws.FILTER($K$2:$K$21, $B$2:$B$21="Referral")),
               B145="Social", K140 + _xlfn.STDEV.S(_xlfn._xlws.FILTER($K$2:$K$21, $B$2:$B$21="Social"))
    ),0)</f>
        <v>1475</v>
      </c>
      <c r="L145" s="7" t="str">
        <f>TEXT(Table1[[#This Row],[Date]],"DDDD")</f>
        <v>Monday</v>
      </c>
      <c r="M145" s="20">
        <f>Table1[[#This Row],[Transactions]]/Table1[[#This Row],[Sessions]]</f>
        <v>1.7551481103025863E-2</v>
      </c>
      <c r="N145" s="21">
        <f>Table1[[#This Row],[Transactions]]/Table1[[#This Row],[Returning Users]]</f>
        <v>4.5217375045083573E-2</v>
      </c>
      <c r="O145" s="23">
        <f>Table1[[#This Row],[Avg. Order Value]]*Table1[[#This Row],[Purchase Frequency]]</f>
        <v>4.5217375045083577</v>
      </c>
      <c r="P145" s="101" t="str">
        <f>TEXT(Table1[[#This Row],[Date]],"DDDD")</f>
        <v>Monday</v>
      </c>
      <c r="Q145" s="2"/>
      <c r="R145" s="2"/>
      <c r="S145" s="2"/>
    </row>
    <row r="146" spans="1:19" x14ac:dyDescent="0.35">
      <c r="A146" s="6">
        <f t="shared" si="2"/>
        <v>45320</v>
      </c>
      <c r="B146" s="4" t="s">
        <v>15</v>
      </c>
      <c r="C146" s="7" cm="1">
        <f t="array" ref="C146">_xlfn.IFS(B146="Organic", IF(MOD(C141,1000)=0, C141+200, C141+100), B146="Paid Search", C141+100, B146="Direct", C141+100,B146="Referral", C141+100,B146="Social", C141+100)</f>
        <v>4300</v>
      </c>
      <c r="D146" s="8" cm="1">
        <f t="array" ref="D146">_xlfn.IFS(   B146="Organic", D141 + _xlfn.STDEV.S(_xlfn._xlws.FILTER($D$2:$D$21, $B$2:$B$21="Organic")),
        B146="Paid Search", D141 + _xlfn.STDEV.S(_xlfn._xlws.FILTER($D$2:$D$21, $B$2:$B$21="Paid Search")),
        B146="Direct", D141 + _xlfn.STDEV.S(_xlfn._xlws.FILTER($D$2:$D$21, $B$2:$B$21="Direct")),
        B146="Referral", D141 + _xlfn.STDEV.S(_xlfn._xlws.FILTER($D$2:$D$21, $B$2:$B$21="Referral")),
        B146="Social", D141 + _xlfn.STDEV.S(_xlfn._xlws.FILTER($D$2:$D$21, $B$2:$B$21="Social"))
    )</f>
        <v>71.695628191498272</v>
      </c>
      <c r="E146" s="9">
        <f t="shared" si="3"/>
        <v>7169.5628191498272</v>
      </c>
      <c r="F146" s="10" cm="1">
        <f t="array" ref="F146">_xlfn.IFS(   B146="Organic", F141 + _xlfn.STDEV.S(_xlfn._xlws.FILTER($F$2:$F$21, $B$2:$B$21="Organic")),
        B146="Paid Search", F141 + _xlfn.STDEV.S(_xlfn._xlws.FILTER($F$2:$F$21, $B$2:$B$21="Paid Search")),
        B146="Direct", F141 + _xlfn.STDEV.S(_xlfn._xlws.FILTER($F$2:$F$21, $B$2:$B$21="Direct")),
        B146="Referral", F141 + _xlfn.STDEV.S(_xlfn._xlws.FILTER($F$2:$F$21, $B$2:$B$21="Referral")),
        B146="Social", F141 + _xlfn.STDEV.S(_xlfn._xlws.FILTER($F$2:$F$21, $B$2:$B$21="Social"))
    )</f>
        <v>1.0404164998665328</v>
      </c>
      <c r="G146" s="7" cm="1">
        <f t="array" ref="G146">_xlfn.IFS(B146="Organic", G141+5, B146="Paid Search", IF(MOD(G141,100)=0, G141+10, G141+5), B146="Direct", G141+5,B146="Referral", G141+5,B146="Social", G141+5)</f>
        <v>300</v>
      </c>
      <c r="H146" s="7" cm="1">
        <f t="array" ref="H146">_xlfn.IFS(B146="Organic", H141+500, B146="Paid Search", H141+200, B146="Direct", IF(MOD(H141,1000)=0, H141+200, H141+100),B146="Referral", H141+100,B146="Social", H141+100)</f>
        <v>7300</v>
      </c>
      <c r="I146" s="7" cm="1">
        <f t="array" ref="I146">_xlfn.IFS(B146="Organic", I141+100, B146="Paid Search", I141+100, B146="Direct",I141+100,B146="Referral", I141+50,B146="Social", I141+50)</f>
        <v>2100</v>
      </c>
      <c r="J146" s="5">
        <v>100</v>
      </c>
      <c r="K146" s="7" cm="1">
        <f t="array" ref="K146">ROUND( _xlfn.IFS(   B146="Organic", K141 + _xlfn.STDEV.S(_xlfn._xlws.FILTER($K$2:$K$21, $B$2:$B$21="Organic")),
               B146="Paid Search", K141 + _xlfn.STDEV.S(_xlfn._xlws.FILTER($K$2:$K$21, $B$2:$B$21="Paid Search")),
               B146="Direct", K141 + _xlfn.STDEV.S(_xlfn._xlws.FILTER($K$2:$K$21, $B$2:$B$21="Direct")),
               B146="Referral", K141 + _xlfn.STDEV.S(_xlfn._xlws.FILTER($K$2:$K$21, $B$2:$B$21="Referral")),
               B146="Social", K141 + _xlfn.STDEV.S(_xlfn._xlws.FILTER($K$2:$K$21, $B$2:$B$21="Social"))
    ),0)</f>
        <v>2375</v>
      </c>
      <c r="L146" s="7" t="str">
        <f>TEXT(Table1[[#This Row],[Date]],"DDDD")</f>
        <v>Monday</v>
      </c>
      <c r="M146" s="20">
        <f>Table1[[#This Row],[Transactions]]/Table1[[#This Row],[Sessions]]</f>
        <v>1.6673401904999597E-2</v>
      </c>
      <c r="N146" s="21">
        <f>Table1[[#This Row],[Transactions]]/Table1[[#This Row],[Returning Users]]</f>
        <v>3.0187632922736116E-2</v>
      </c>
      <c r="O146" s="23">
        <f>Table1[[#This Row],[Avg. Order Value]]*Table1[[#This Row],[Purchase Frequency]]</f>
        <v>3.0187632922736114</v>
      </c>
      <c r="P146" s="101" t="str">
        <f>TEXT(Table1[[#This Row],[Date]],"DDDD")</f>
        <v>Monday</v>
      </c>
      <c r="Q146" s="2"/>
      <c r="R146" s="2"/>
      <c r="S146" s="2"/>
    </row>
    <row r="147" spans="1:19" x14ac:dyDescent="0.35">
      <c r="A147" s="6">
        <f t="shared" si="2"/>
        <v>45321</v>
      </c>
      <c r="B147" s="4" t="s">
        <v>11</v>
      </c>
      <c r="C147" s="7" cm="1">
        <f t="array" ref="C147">_xlfn.IFS(B147="Organic", IF(MOD(C142,1000)=0, C142+200, C142+100), B147="Paid Search", C142+100, B147="Direct", C142+100,B147="Referral", C142+100,B147="Social", C142+100)</f>
        <v>8300</v>
      </c>
      <c r="D147" s="8" cm="1">
        <f t="array" ref="D147">_xlfn.IFS(   B147="Organic", D142 + _xlfn.STDEV.S(_xlfn._xlws.FILTER($D$2:$D$21, $B$2:$B$21="Organic")),
        B147="Paid Search", D142 + _xlfn.STDEV.S(_xlfn._xlws.FILTER($D$2:$D$21, $B$2:$B$21="Paid Search")),
        B147="Direct", D142 + _xlfn.STDEV.S(_xlfn._xlws.FILTER($D$2:$D$21, $B$2:$B$21="Direct")),
        B147="Referral", D142 + _xlfn.STDEV.S(_xlfn._xlws.FILTER($D$2:$D$21, $B$2:$B$21="Referral")),
        B147="Social", D142 + _xlfn.STDEV.S(_xlfn._xlws.FILTER($D$2:$D$21, $B$2:$B$21="Social"))
    )</f>
        <v>109.12331598611959</v>
      </c>
      <c r="E147" s="9">
        <f t="shared" si="3"/>
        <v>10912.33159861196</v>
      </c>
      <c r="F147" s="10" cm="1">
        <f t="array" ref="F147">_xlfn.IFS(   B147="Organic", F142 + _xlfn.STDEV.S(_xlfn._xlws.FILTER($F$2:$F$21, $B$2:$B$21="Organic")),
        B147="Paid Search", F142 + _xlfn.STDEV.S(_xlfn._xlws.FILTER($F$2:$F$21, $B$2:$B$21="Paid Search")),
        B147="Direct", F142 + _xlfn.STDEV.S(_xlfn._xlws.FILTER($F$2:$F$21, $B$2:$B$21="Direct")),
        B147="Referral", F142 + _xlfn.STDEV.S(_xlfn._xlws.FILTER($F$2:$F$21, $B$2:$B$21="Referral")),
        B147="Social", F142 + _xlfn.STDEV.S(_xlfn._xlws.FILTER($F$2:$F$21, $B$2:$B$21="Social"))
    )</f>
        <v>0.7256585566713093</v>
      </c>
      <c r="G147" s="7" cm="1">
        <f t="array" ref="G147">_xlfn.IFS(B147="Organic", G142+5, B147="Paid Search", IF(MOD(G142,100)=0, G142+10, G142+5), B147="Direct", G142+5,B147="Referral", G142+5,B147="Social", G142+5)</f>
        <v>325</v>
      </c>
      <c r="H147" s="7" cm="1">
        <f t="array" ref="H147">_xlfn.IFS(B147="Organic", H142+500, B147="Paid Search", H142+200, B147="Direct", IF(MOD(H142,1000)=0, H142+200, H142+100),B147="Referral", H142+100,B147="Social", H142+100)</f>
        <v>29500</v>
      </c>
      <c r="I147" s="7" cm="1">
        <f t="array" ref="I147">_xlfn.IFS(B147="Organic", I142+100, B147="Paid Search", I142+100, B147="Direct",I142+100,B147="Referral", I142+50,B147="Social", I142+50)</f>
        <v>5900</v>
      </c>
      <c r="J147" s="5">
        <v>100</v>
      </c>
      <c r="K147" s="7" cm="1">
        <f t="array" ref="K147">ROUND( _xlfn.IFS(   B147="Organic", K142 + _xlfn.STDEV.S(_xlfn._xlws.FILTER($K$2:$K$21, $B$2:$B$21="Organic")),
               B147="Paid Search", K142 + _xlfn.STDEV.S(_xlfn._xlws.FILTER($K$2:$K$21, $B$2:$B$21="Paid Search")),
               B147="Direct", K142 + _xlfn.STDEV.S(_xlfn._xlws.FILTER($K$2:$K$21, $B$2:$B$21="Direct")),
               B147="Referral", K142 + _xlfn.STDEV.S(_xlfn._xlws.FILTER($K$2:$K$21, $B$2:$B$21="Referral")),
               B147="Social", K142 + _xlfn.STDEV.S(_xlfn._xlws.FILTER($K$2:$K$21, $B$2:$B$21="Social"))
    ),0)</f>
        <v>5654</v>
      </c>
      <c r="L147" s="7" t="str">
        <f>TEXT(Table1[[#This Row],[Date]],"DDDD")</f>
        <v>Tuesday</v>
      </c>
      <c r="M147" s="20">
        <f>Table1[[#This Row],[Transactions]]/Table1[[#This Row],[Sessions]]</f>
        <v>1.314738746820718E-2</v>
      </c>
      <c r="N147" s="21">
        <f>Table1[[#This Row],[Transactions]]/Table1[[#This Row],[Returning Users]]</f>
        <v>1.930019737992918E-2</v>
      </c>
      <c r="O147" s="23">
        <f>Table1[[#This Row],[Avg. Order Value]]*Table1[[#This Row],[Purchase Frequency]]</f>
        <v>1.930019737992918</v>
      </c>
      <c r="P147" s="101" t="str">
        <f>TEXT(Table1[[#This Row],[Date]],"DDDD")</f>
        <v>Tuesday</v>
      </c>
      <c r="Q147" s="2"/>
      <c r="R147" s="2"/>
      <c r="S147" s="2"/>
    </row>
    <row r="148" spans="1:19" x14ac:dyDescent="0.35">
      <c r="A148" s="6">
        <f t="shared" si="2"/>
        <v>45321</v>
      </c>
      <c r="B148" s="4" t="s">
        <v>12</v>
      </c>
      <c r="C148" s="7" cm="1">
        <f t="array" ref="C148">_xlfn.IFS(B148="Organic", IF(MOD(C143,1000)=0, C143+200, C143+100), B148="Paid Search", C143+100, B148="Direct", C143+100,B148="Referral", C143+100,B148="Social", C143+100)</f>
        <v>5900</v>
      </c>
      <c r="D148" s="8" cm="1">
        <f t="array" ref="D148">_xlfn.IFS(   B148="Organic", D143 + _xlfn.STDEV.S(_xlfn._xlws.FILTER($D$2:$D$21, $B$2:$B$21="Organic")),
        B148="Paid Search", D143 + _xlfn.STDEV.S(_xlfn._xlws.FILTER($D$2:$D$21, $B$2:$B$21="Paid Search")),
        B148="Direct", D143 + _xlfn.STDEV.S(_xlfn._xlws.FILTER($D$2:$D$21, $B$2:$B$21="Direct")),
        B148="Referral", D143 + _xlfn.STDEV.S(_xlfn._xlws.FILTER($D$2:$D$21, $B$2:$B$21="Referral")),
        B148="Social", D143 + _xlfn.STDEV.S(_xlfn._xlws.FILTER($D$2:$D$21, $B$2:$B$21="Social"))
    )</f>
        <v>106.16641938620143</v>
      </c>
      <c r="E148" s="9">
        <f t="shared" si="3"/>
        <v>10616.641938620143</v>
      </c>
      <c r="F148" s="10" cm="1">
        <f t="array" ref="F148">_xlfn.IFS(   B148="Organic", F143 + _xlfn.STDEV.S(_xlfn._xlws.FILTER($F$2:$F$21, $B$2:$B$21="Organic")),
        B148="Paid Search", F143 + _xlfn.STDEV.S(_xlfn._xlws.FILTER($F$2:$F$21, $B$2:$B$21="Paid Search")),
        B148="Direct", F143 + _xlfn.STDEV.S(_xlfn._xlws.FILTER($F$2:$F$21, $B$2:$B$21="Direct")),
        B148="Referral", F143 + _xlfn.STDEV.S(_xlfn._xlws.FILTER($F$2:$F$21, $B$2:$B$21="Referral")),
        B148="Social", F143 + _xlfn.STDEV.S(_xlfn._xlws.FILTER($F$2:$F$21, $B$2:$B$21="Social"))
    )</f>
        <v>0.65565855667130923</v>
      </c>
      <c r="G148" s="7" cm="1">
        <f t="array" ref="G148">_xlfn.IFS(B148="Organic", G143+5, B148="Paid Search", IF(MOD(G143,100)=0, G143+10, G143+5), B148="Direct", G143+5,B148="Referral", G143+5,B148="Social", G143+5)</f>
        <v>355</v>
      </c>
      <c r="H148" s="7" cm="1">
        <f t="array" ref="H148">_xlfn.IFS(B148="Organic", H143+500, B148="Paid Search", H143+200, B148="Direct", IF(MOD(H143,1000)=0, H143+200, H143+100),B148="Referral", H143+100,B148="Social", H143+100)</f>
        <v>14800</v>
      </c>
      <c r="I148" s="7" cm="1">
        <f t="array" ref="I148">_xlfn.IFS(B148="Organic", I143+100, B148="Paid Search", I143+100, B148="Direct",I143+100,B148="Referral", I143+50,B148="Social", I143+50)</f>
        <v>4900</v>
      </c>
      <c r="J148" s="5">
        <v>100</v>
      </c>
      <c r="K148" s="7" cm="1">
        <f t="array" ref="K148">ROUND( _xlfn.IFS(   B148="Organic", K143 + _xlfn.STDEV.S(_xlfn._xlws.FILTER($K$2:$K$21, $B$2:$B$21="Organic")),
               B148="Paid Search", K143 + _xlfn.STDEV.S(_xlfn._xlws.FILTER($K$2:$K$21, $B$2:$B$21="Paid Search")),
               B148="Direct", K143 + _xlfn.STDEV.S(_xlfn._xlws.FILTER($K$2:$K$21, $B$2:$B$21="Direct")),
               B148="Referral", K143 + _xlfn.STDEV.S(_xlfn._xlws.FILTER($K$2:$K$21, $B$2:$B$21="Referral")),
               B148="Social", K143 + _xlfn.STDEV.S(_xlfn._xlws.FILTER($K$2:$K$21, $B$2:$B$21="Social"))
    ),0)</f>
        <v>3910</v>
      </c>
      <c r="L148" s="7" t="str">
        <f>TEXT(Table1[[#This Row],[Date]],"DDDD")</f>
        <v>Tuesday</v>
      </c>
      <c r="M148" s="20">
        <f>Table1[[#This Row],[Transactions]]/Table1[[#This Row],[Sessions]]</f>
        <v>1.7994308370542614E-2</v>
      </c>
      <c r="N148" s="21">
        <f>Table1[[#This Row],[Transactions]]/Table1[[#This Row],[Returning Users]]</f>
        <v>2.7152536927417245E-2</v>
      </c>
      <c r="O148" s="23">
        <f>Table1[[#This Row],[Avg. Order Value]]*Table1[[#This Row],[Purchase Frequency]]</f>
        <v>2.7152536927417246</v>
      </c>
      <c r="P148" s="101" t="str">
        <f>TEXT(Table1[[#This Row],[Date]],"DDDD")</f>
        <v>Tuesday</v>
      </c>
      <c r="Q148" s="2"/>
      <c r="R148" s="2"/>
      <c r="S148" s="2"/>
    </row>
    <row r="149" spans="1:19" x14ac:dyDescent="0.35">
      <c r="A149" s="6">
        <f t="shared" si="2"/>
        <v>45321</v>
      </c>
      <c r="B149" s="4" t="s">
        <v>13</v>
      </c>
      <c r="C149" s="7" cm="1">
        <f t="array" ref="C149">_xlfn.IFS(B149="Organic", IF(MOD(C144,1000)=0, C144+200, C144+100), B149="Paid Search", C144+100, B149="Direct", C144+100,B149="Referral", C144+100,B149="Social", C144+100)</f>
        <v>4900</v>
      </c>
      <c r="D149" s="8" cm="1">
        <f t="array" ref="D149">_xlfn.IFS(   B149="Organic", D144 + _xlfn.STDEV.S(_xlfn._xlws.FILTER($D$2:$D$21, $B$2:$B$21="Organic")),
        B149="Paid Search", D144 + _xlfn.STDEV.S(_xlfn._xlws.FILTER($D$2:$D$21, $B$2:$B$21="Paid Search")),
        B149="Direct", D144 + _xlfn.STDEV.S(_xlfn._xlws.FILTER($D$2:$D$21, $B$2:$B$21="Direct")),
        B149="Referral", D144 + _xlfn.STDEV.S(_xlfn._xlws.FILTER($D$2:$D$21, $B$2:$B$21="Referral")),
        B149="Social", D144 + _xlfn.STDEV.S(_xlfn._xlws.FILTER($D$2:$D$21, $B$2:$B$21="Social"))
    )</f>
        <v>103.13171133426199</v>
      </c>
      <c r="E149" s="9">
        <f t="shared" si="3"/>
        <v>10313.1711334262</v>
      </c>
      <c r="F149" s="10" cm="1">
        <f t="array" ref="F149">_xlfn.IFS(   B149="Organic", F144 + _xlfn.STDEV.S(_xlfn._xlws.FILTER($F$2:$F$21, $B$2:$B$21="Organic")),
        B149="Paid Search", F144 + _xlfn.STDEV.S(_xlfn._xlws.FILTER($F$2:$F$21, $B$2:$B$21="Paid Search")),
        B149="Direct", F144 + _xlfn.STDEV.S(_xlfn._xlws.FILTER($F$2:$F$21, $B$2:$B$21="Direct")),
        B149="Referral", F144 + _xlfn.STDEV.S(_xlfn._xlws.FILTER($F$2:$F$21, $B$2:$B$21="Referral")),
        B149="Social", F144 + _xlfn.STDEV.S(_xlfn._xlws.FILTER($F$2:$F$21, $B$2:$B$21="Social"))
    )</f>
        <v>0.82565855667130927</v>
      </c>
      <c r="G149" s="7" cm="1">
        <f t="array" ref="G149">_xlfn.IFS(B149="Organic", G144+5, B149="Paid Search", IF(MOD(G144,100)=0, G144+10, G144+5), B149="Direct", G144+5,B149="Referral", G144+5,B149="Social", G144+5)</f>
        <v>295</v>
      </c>
      <c r="H149" s="7" cm="1">
        <f t="array" ref="H149">_xlfn.IFS(B149="Organic", H144+500, B149="Paid Search", H144+200, B149="Direct", IF(MOD(H144,1000)=0, H144+200, H144+100),B149="Referral", H144+100,B149="Social", H144+100)</f>
        <v>9300</v>
      </c>
      <c r="I149" s="7" cm="1">
        <f t="array" ref="I149">_xlfn.IFS(B149="Organic", I144+100, B149="Paid Search", I144+100, B149="Direct",I144+100,B149="Referral", I144+50,B149="Social", I144+50)</f>
        <v>3900</v>
      </c>
      <c r="J149" s="5">
        <v>100</v>
      </c>
      <c r="K149" s="7" cm="1">
        <f t="array" ref="K149">ROUND( _xlfn.IFS(   B149="Organic", K144 + _xlfn.STDEV.S(_xlfn._xlws.FILTER($K$2:$K$21, $B$2:$B$21="Organic")),
               B149="Paid Search", K144 + _xlfn.STDEV.S(_xlfn._xlws.FILTER($K$2:$K$21, $B$2:$B$21="Paid Search")),
               B149="Direct", K144 + _xlfn.STDEV.S(_xlfn._xlws.FILTER($K$2:$K$21, $B$2:$B$21="Direct")),
               B149="Referral", K144 + _xlfn.STDEV.S(_xlfn._xlws.FILTER($K$2:$K$21, $B$2:$B$21="Referral")),
               B149="Social", K144 + _xlfn.STDEV.S(_xlfn._xlws.FILTER($K$2:$K$21, $B$2:$B$21="Social"))
    ),0)</f>
        <v>2640</v>
      </c>
      <c r="L149" s="7" t="str">
        <f>TEXT(Table1[[#This Row],[Date]],"DDDD")</f>
        <v>Tuesday</v>
      </c>
      <c r="M149" s="20">
        <f>Table1[[#This Row],[Transactions]]/Table1[[#This Row],[Sessions]]</f>
        <v>2.1047288027400406E-2</v>
      </c>
      <c r="N149" s="21">
        <f>Table1[[#This Row],[Transactions]]/Table1[[#This Row],[Returning Users]]</f>
        <v>3.9065042172068937E-2</v>
      </c>
      <c r="O149" s="23">
        <f>Table1[[#This Row],[Avg. Order Value]]*Table1[[#This Row],[Purchase Frequency]]</f>
        <v>3.9065042172068938</v>
      </c>
      <c r="P149" s="101" t="str">
        <f>TEXT(Table1[[#This Row],[Date]],"DDDD")</f>
        <v>Tuesday</v>
      </c>
      <c r="Q149" s="2"/>
      <c r="R149" s="2"/>
      <c r="S149" s="2"/>
    </row>
    <row r="150" spans="1:19" x14ac:dyDescent="0.35">
      <c r="A150" s="6">
        <f t="shared" si="2"/>
        <v>45321</v>
      </c>
      <c r="B150" s="4" t="s">
        <v>14</v>
      </c>
      <c r="C150" s="7" cm="1">
        <f t="array" ref="C150">_xlfn.IFS(B150="Organic", IF(MOD(C145,1000)=0, C145+200, C145+100), B150="Paid Search", C145+100, B150="Direct", C145+100,B150="Referral", C145+100,B150="Social", C145+100)</f>
        <v>3900</v>
      </c>
      <c r="D150" s="8" cm="1">
        <f t="array" ref="D150">_xlfn.IFS(   B150="Organic", D145 + _xlfn.STDEV.S(_xlfn._xlws.FILTER($D$2:$D$21, $B$2:$B$21="Organic")),
        B150="Paid Search", D145 + _xlfn.STDEV.S(_xlfn._xlws.FILTER($D$2:$D$21, $B$2:$B$21="Paid Search")),
        B150="Direct", D145 + _xlfn.STDEV.S(_xlfn._xlws.FILTER($D$2:$D$21, $B$2:$B$21="Direct")),
        B150="Referral", D145 + _xlfn.STDEV.S(_xlfn._xlws.FILTER($D$2:$D$21, $B$2:$B$21="Referral")),
        B150="Social", D145 + _xlfn.STDEV.S(_xlfn._xlws.FILTER($D$2:$D$21, $B$2:$B$21="Social"))
    )</f>
        <v>68.403453319158203</v>
      </c>
      <c r="E150" s="9">
        <f t="shared" si="3"/>
        <v>6840.3453319158207</v>
      </c>
      <c r="F150" s="10" cm="1">
        <f t="array" ref="F150">_xlfn.IFS(   B150="Organic", F145 + _xlfn.STDEV.S(_xlfn._xlws.FILTER($F$2:$F$21, $B$2:$B$21="Organic")),
        B150="Paid Search", F145 + _xlfn.STDEV.S(_xlfn._xlws.FILTER($F$2:$F$21, $B$2:$B$21="Paid Search")),
        B150="Direct", F145 + _xlfn.STDEV.S(_xlfn._xlws.FILTER($F$2:$F$21, $B$2:$B$21="Direct")),
        B150="Referral", F145 + _xlfn.STDEV.S(_xlfn._xlws.FILTER($F$2:$F$21, $B$2:$B$21="Referral")),
        B150="Social", F145 + _xlfn.STDEV.S(_xlfn._xlws.FILTER($F$2:$F$21, $B$2:$B$21="Social"))
    )</f>
        <v>0.87403453319158286</v>
      </c>
      <c r="G150" s="7" cm="1">
        <f t="array" ref="G150">_xlfn.IFS(B150="Organic", G145+5, B150="Paid Search", IF(MOD(G145,100)=0, G145+10, G145+5), B150="Direct", G145+5,B150="Referral", G145+5,B150="Social", G145+5)</f>
        <v>315</v>
      </c>
      <c r="H150" s="7" cm="1">
        <f t="array" ref="H150">_xlfn.IFS(B150="Organic", H145+500, B150="Paid Search", H145+200, B150="Direct", IF(MOD(H145,1000)=0, H145+200, H145+100),B150="Referral", H145+100,B150="Social", H145+100)</f>
        <v>5900</v>
      </c>
      <c r="I150" s="7" cm="1">
        <f t="array" ref="I150">_xlfn.IFS(B150="Organic", I145+100, B150="Paid Search", I145+100, B150="Direct",I145+100,B150="Referral", I145+50,B150="Social", I145+50)</f>
        <v>1950</v>
      </c>
      <c r="J150" s="5">
        <v>100</v>
      </c>
      <c r="K150" s="7" cm="1">
        <f t="array" ref="K150">ROUND( _xlfn.IFS(   B150="Organic", K145 + _xlfn.STDEV.S(_xlfn._xlws.FILTER($K$2:$K$21, $B$2:$B$21="Organic")),
               B150="Paid Search", K145 + _xlfn.STDEV.S(_xlfn._xlws.FILTER($K$2:$K$21, $B$2:$B$21="Paid Search")),
               B150="Direct", K145 + _xlfn.STDEV.S(_xlfn._xlws.FILTER($K$2:$K$21, $B$2:$B$21="Direct")),
               B150="Referral", K145 + _xlfn.STDEV.S(_xlfn._xlws.FILTER($K$2:$K$21, $B$2:$B$21="Referral")),
               B150="Social", K145 + _xlfn.STDEV.S(_xlfn._xlws.FILTER($K$2:$K$21, $B$2:$B$21="Social"))
    ),0)</f>
        <v>1518</v>
      </c>
      <c r="L150" s="7" t="str">
        <f>TEXT(Table1[[#This Row],[Date]],"DDDD")</f>
        <v>Tuesday</v>
      </c>
      <c r="M150" s="20">
        <f>Table1[[#This Row],[Transactions]]/Table1[[#This Row],[Sessions]]</f>
        <v>1.7539347004912359E-2</v>
      </c>
      <c r="N150" s="21">
        <f>Table1[[#This Row],[Transactions]]/Table1[[#This Row],[Returning Users]]</f>
        <v>4.5061563451355868E-2</v>
      </c>
      <c r="O150" s="23">
        <f>Table1[[#This Row],[Avg. Order Value]]*Table1[[#This Row],[Purchase Frequency]]</f>
        <v>4.5061563451355866</v>
      </c>
      <c r="P150" s="101" t="str">
        <f>TEXT(Table1[[#This Row],[Date]],"DDDD")</f>
        <v>Tuesday</v>
      </c>
      <c r="Q150" s="2"/>
      <c r="R150" s="2"/>
      <c r="S150" s="2"/>
    </row>
    <row r="151" spans="1:19" x14ac:dyDescent="0.35">
      <c r="A151" s="6">
        <f t="shared" ref="A151:A156" si="4">IF(COUNTIF(A146:A150,A150)=5,A150+1,A150)</f>
        <v>45321</v>
      </c>
      <c r="B151" s="4" t="s">
        <v>15</v>
      </c>
      <c r="C151" s="7" cm="1">
        <f t="array" ref="C151">_xlfn.IFS(B151="Organic", IF(MOD(C146,1000)=0, C146+200, C146+100), B151="Paid Search", C146+100, B151="Direct", C146+100,B151="Referral", C146+100,B151="Social", C146+100)</f>
        <v>4400</v>
      </c>
      <c r="D151" s="8" cm="1">
        <f t="array" ref="D151">_xlfn.IFS(   B151="Organic", D146 + _xlfn.STDEV.S(_xlfn._xlws.FILTER($D$2:$D$21, $B$2:$B$21="Organic")),
        B151="Paid Search", D146 + _xlfn.STDEV.S(_xlfn._xlws.FILTER($D$2:$D$21, $B$2:$B$21="Paid Search")),
        B151="Direct", D146 + _xlfn.STDEV.S(_xlfn._xlws.FILTER($D$2:$D$21, $B$2:$B$21="Direct")),
        B151="Referral", D146 + _xlfn.STDEV.S(_xlfn._xlws.FILTER($D$2:$D$21, $B$2:$B$21="Referral")),
        B151="Social", D146 + _xlfn.STDEV.S(_xlfn._xlws.FILTER($D$2:$D$21, $B$2:$B$21="Social"))
    )</f>
        <v>73.403453319158203</v>
      </c>
      <c r="E151" s="9">
        <f t="shared" ref="E151:E156" si="5">D151*J151</f>
        <v>7340.3453319158207</v>
      </c>
      <c r="F151" s="10" cm="1">
        <f t="array" ref="F151">_xlfn.IFS(   B151="Organic", F146 + _xlfn.STDEV.S(_xlfn._xlws.FILTER($F$2:$F$21, $B$2:$B$21="Organic")),
        B151="Paid Search", F146 + _xlfn.STDEV.S(_xlfn._xlws.FILTER($F$2:$F$21, $B$2:$B$21="Paid Search")),
        B151="Direct", F146 + _xlfn.STDEV.S(_xlfn._xlws.FILTER($F$2:$F$21, $B$2:$B$21="Direct")),
        B151="Referral", F146 + _xlfn.STDEV.S(_xlfn._xlws.FILTER($F$2:$F$21, $B$2:$B$21="Referral")),
        B151="Social", F146 + _xlfn.STDEV.S(_xlfn._xlws.FILTER($F$2:$F$21, $B$2:$B$21="Social"))
    )</f>
        <v>1.0612331598611942</v>
      </c>
      <c r="G151" s="7" cm="1">
        <f t="array" ref="G151">_xlfn.IFS(B151="Organic", G146+5, B151="Paid Search", IF(MOD(G146,100)=0, G146+10, G146+5), B151="Direct", G146+5,B151="Referral", G146+5,B151="Social", G146+5)</f>
        <v>305</v>
      </c>
      <c r="H151" s="7" cm="1">
        <f t="array" ref="H151">_xlfn.IFS(B151="Organic", H146+500, B151="Paid Search", H146+200, B151="Direct", IF(MOD(H146,1000)=0, H146+200, H146+100),B151="Referral", H146+100,B151="Social", H146+100)</f>
        <v>7400</v>
      </c>
      <c r="I151" s="7" cm="1">
        <f t="array" ref="I151">_xlfn.IFS(B151="Organic", I146+100, B151="Paid Search", I146+100, B151="Direct",I146+100,B151="Referral", I146+50,B151="Social", I146+50)</f>
        <v>2150</v>
      </c>
      <c r="J151" s="5">
        <v>100</v>
      </c>
      <c r="K151" s="7" cm="1">
        <f t="array" ref="K151">ROUND( _xlfn.IFS(   B151="Organic", K146 + _xlfn.STDEV.S(_xlfn._xlws.FILTER($K$2:$K$21, $B$2:$B$21="Organic")),
               B151="Paid Search", K146 + _xlfn.STDEV.S(_xlfn._xlws.FILTER($K$2:$K$21, $B$2:$B$21="Paid Search")),
               B151="Direct", K146 + _xlfn.STDEV.S(_xlfn._xlws.FILTER($K$2:$K$21, $B$2:$B$21="Direct")),
               B151="Referral", K146 + _xlfn.STDEV.S(_xlfn._xlws.FILTER($K$2:$K$21, $B$2:$B$21="Referral")),
               B151="Social", K146 + _xlfn.STDEV.S(_xlfn._xlws.FILTER($K$2:$K$21, $B$2:$B$21="Social"))
    ),0)</f>
        <v>2440</v>
      </c>
      <c r="L151" s="7" t="str">
        <f>TEXT(Table1[[#This Row],[Date]],"DDDD")</f>
        <v>Tuesday</v>
      </c>
      <c r="M151" s="20">
        <f>Table1[[#This Row],[Transactions]]/Table1[[#This Row],[Sessions]]</f>
        <v>1.6682603027081411E-2</v>
      </c>
      <c r="N151" s="21">
        <f>Table1[[#This Row],[Transactions]]/Table1[[#This Row],[Returning Users]]</f>
        <v>3.0083382507851721E-2</v>
      </c>
      <c r="O151" s="23">
        <f>Table1[[#This Row],[Avg. Order Value]]*Table1[[#This Row],[Purchase Frequency]]</f>
        <v>3.0083382507851719</v>
      </c>
      <c r="P151" s="101" t="str">
        <f>TEXT(Table1[[#This Row],[Date]],"DDDD")</f>
        <v>Tuesday</v>
      </c>
      <c r="Q151" s="2"/>
      <c r="R151" s="2"/>
      <c r="S151" s="2"/>
    </row>
    <row r="152" spans="1:19" x14ac:dyDescent="0.35">
      <c r="A152" s="6">
        <f t="shared" si="4"/>
        <v>45322</v>
      </c>
      <c r="B152" s="4" t="s">
        <v>11</v>
      </c>
      <c r="C152" s="7" cm="1">
        <f t="array" ref="C152">_xlfn.IFS(B152="Organic", IF(MOD(C147,1000)=0, C147+200, C147+100), B152="Paid Search", C147+100, B152="Direct", C147+100,B152="Referral", C147+100,B152="Social", C147+100)</f>
        <v>8400</v>
      </c>
      <c r="D152" s="8" cm="1">
        <f t="array" ref="D152">_xlfn.IFS(   B152="Organic", D147 + _xlfn.STDEV.S(_xlfn._xlws.FILTER($D$2:$D$21, $B$2:$B$21="Organic")),
        B152="Paid Search", D147 + _xlfn.STDEV.S(_xlfn._xlws.FILTER($D$2:$D$21, $B$2:$B$21="Paid Search")),
        B152="Direct", D147 + _xlfn.STDEV.S(_xlfn._xlws.FILTER($D$2:$D$21, $B$2:$B$21="Direct")),
        B152="Referral", D147 + _xlfn.STDEV.S(_xlfn._xlws.FILTER($D$2:$D$21, $B$2:$B$21="Referral")),
        B152="Social", D147 + _xlfn.STDEV.S(_xlfn._xlws.FILTER($D$2:$D$21, $B$2:$B$21="Social"))
    )</f>
        <v>111.20498198558573</v>
      </c>
      <c r="E152" s="9">
        <f t="shared" si="5"/>
        <v>11120.498198558573</v>
      </c>
      <c r="F152" s="10" cm="1">
        <f t="array" ref="F152">_xlfn.IFS(   B152="Organic", F147 + _xlfn.STDEV.S(_xlfn._xlws.FILTER($F$2:$F$21, $B$2:$B$21="Organic")),
        B152="Paid Search", F147 + _xlfn.STDEV.S(_xlfn._xlws.FILTER($F$2:$F$21, $B$2:$B$21="Paid Search")),
        B152="Direct", F147 + _xlfn.STDEV.S(_xlfn._xlws.FILTER($F$2:$F$21, $B$2:$B$21="Direct")),
        B152="Referral", F147 + _xlfn.STDEV.S(_xlfn._xlws.FILTER($F$2:$F$21, $B$2:$B$21="Referral")),
        B152="Social", F147 + _xlfn.STDEV.S(_xlfn._xlws.FILTER($F$2:$F$21, $B$2:$B$21="Social"))
    )</f>
        <v>0.73856850115866735</v>
      </c>
      <c r="G152" s="7" cm="1">
        <f t="array" ref="G152">_xlfn.IFS(B152="Organic", G147+5, B152="Paid Search", IF(MOD(G147,100)=0, G147+10, G147+5), B152="Direct", G147+5,B152="Referral", G147+5,B152="Social", G147+5)</f>
        <v>330</v>
      </c>
      <c r="H152" s="7" cm="1">
        <f t="array" ref="H152">_xlfn.IFS(B152="Organic", H147+500, B152="Paid Search", H147+200, B152="Direct", IF(MOD(H147,1000)=0, H147+200, H147+100),B152="Referral", H147+100,B152="Social", H147+100)</f>
        <v>30000</v>
      </c>
      <c r="I152" s="7" cm="1">
        <f t="array" ref="I152">_xlfn.IFS(B152="Organic", I147+100, B152="Paid Search", I147+100, B152="Direct",I147+100,B152="Referral", I147+50,B152="Social", I147+50)</f>
        <v>6000</v>
      </c>
      <c r="J152" s="5">
        <v>100</v>
      </c>
      <c r="K152" s="7" cm="1">
        <f t="array" ref="K152">ROUND( _xlfn.IFS(   B152="Organic", K147 + _xlfn.STDEV.S(_xlfn._xlws.FILTER($K$2:$K$21, $B$2:$B$21="Organic")),
               B152="Paid Search", K147 + _xlfn.STDEV.S(_xlfn._xlws.FILTER($K$2:$K$21, $B$2:$B$21="Paid Search")),
               B152="Direct", K147 + _xlfn.STDEV.S(_xlfn._xlws.FILTER($K$2:$K$21, $B$2:$B$21="Direct")),
               B152="Referral", K147 + _xlfn.STDEV.S(_xlfn._xlws.FILTER($K$2:$K$21, $B$2:$B$21="Referral")),
               B152="Social", K147 + _xlfn.STDEV.S(_xlfn._xlws.FILTER($K$2:$K$21, $B$2:$B$21="Social"))
    ),0)</f>
        <v>5783</v>
      </c>
      <c r="L152" s="7" t="str">
        <f>TEXT(Table1[[#This Row],[Date]],"DDDD")</f>
        <v>Wednesday</v>
      </c>
      <c r="M152" s="20">
        <f>Table1[[#This Row],[Transactions]]/Table1[[#This Row],[Sessions]]</f>
        <v>1.3238688331617348E-2</v>
      </c>
      <c r="N152" s="21">
        <f>Table1[[#This Row],[Transactions]]/Table1[[#This Row],[Returning Users]]</f>
        <v>1.9229635480820635E-2</v>
      </c>
      <c r="O152" s="23">
        <f>Table1[[#This Row],[Avg. Order Value]]*Table1[[#This Row],[Purchase Frequency]]</f>
        <v>1.9229635480820635</v>
      </c>
      <c r="P152" s="101" t="str">
        <f>TEXT(Table1[[#This Row],[Date]],"DDDD")</f>
        <v>Wednesday</v>
      </c>
      <c r="Q152" s="2"/>
      <c r="R152" s="2"/>
      <c r="S152" s="2"/>
    </row>
    <row r="153" spans="1:19" x14ac:dyDescent="0.35">
      <c r="A153" s="6">
        <f t="shared" si="4"/>
        <v>45322</v>
      </c>
      <c r="B153" s="4" t="s">
        <v>12</v>
      </c>
      <c r="C153" s="7" cm="1">
        <f t="array" ref="C153">_xlfn.IFS(B153="Organic", IF(MOD(C148,1000)=0, C148+200, C148+100), B153="Paid Search", C148+100, B153="Direct", C148+100,B153="Referral", C148+100,B153="Social", C148+100)</f>
        <v>6000</v>
      </c>
      <c r="D153" s="8" cm="1">
        <f t="array" ref="D153">_xlfn.IFS(   B153="Organic", D148 + _xlfn.STDEV.S(_xlfn._xlws.FILTER($D$2:$D$21, $B$2:$B$21="Organic")),
        B153="Paid Search", D148 + _xlfn.STDEV.S(_xlfn._xlws.FILTER($D$2:$D$21, $B$2:$B$21="Paid Search")),
        B153="Direct", D148 + _xlfn.STDEV.S(_xlfn._xlws.FILTER($D$2:$D$21, $B$2:$B$21="Direct")),
        B153="Referral", D148 + _xlfn.STDEV.S(_xlfn._xlws.FILTER($D$2:$D$21, $B$2:$B$21="Referral")),
        B153="Social", D148 + _xlfn.STDEV.S(_xlfn._xlws.FILTER($D$2:$D$21, $B$2:$B$21="Social"))
    )</f>
        <v>108.32666628567071</v>
      </c>
      <c r="E153" s="9">
        <f t="shared" si="5"/>
        <v>10832.666628567071</v>
      </c>
      <c r="F153" s="10" cm="1">
        <f t="array" ref="F153">_xlfn.IFS(   B153="Organic", F148 + _xlfn.STDEV.S(_xlfn._xlws.FILTER($F$2:$F$21, $B$2:$B$21="Organic")),
        B153="Paid Search", F148 + _xlfn.STDEV.S(_xlfn._xlws.FILTER($F$2:$F$21, $B$2:$B$21="Paid Search")),
        B153="Direct", F148 + _xlfn.STDEV.S(_xlfn._xlws.FILTER($F$2:$F$21, $B$2:$B$21="Direct")),
        B153="Referral", F148 + _xlfn.STDEV.S(_xlfn._xlws.FILTER($F$2:$F$21, $B$2:$B$21="Referral")),
        B153="Social", F148 + _xlfn.STDEV.S(_xlfn._xlws.FILTER($F$2:$F$21, $B$2:$B$21="Social"))
    )</f>
        <v>0.66856850115866728</v>
      </c>
      <c r="G153" s="7" cm="1">
        <f t="array" ref="G153">_xlfn.IFS(B153="Organic", G148+5, B153="Paid Search", IF(MOD(G148,100)=0, G148+10, G148+5), B153="Direct", G148+5,B153="Referral", G148+5,B153="Social", G148+5)</f>
        <v>360</v>
      </c>
      <c r="H153" s="7" cm="1">
        <f t="array" ref="H153">_xlfn.IFS(B153="Organic", H148+500, B153="Paid Search", H148+200, B153="Direct", IF(MOD(H148,1000)=0, H148+200, H148+100),B153="Referral", H148+100,B153="Social", H148+100)</f>
        <v>15000</v>
      </c>
      <c r="I153" s="7" cm="1">
        <f t="array" ref="I153">_xlfn.IFS(B153="Organic", I148+100, B153="Paid Search", I148+100, B153="Direct",I148+100,B153="Referral", I148+50,B153="Social", I148+50)</f>
        <v>5000</v>
      </c>
      <c r="J153" s="5">
        <v>100</v>
      </c>
      <c r="K153" s="7" cm="1">
        <f t="array" ref="K153">ROUND( _xlfn.IFS(   B153="Organic", K148 + _xlfn.STDEV.S(_xlfn._xlws.FILTER($K$2:$K$21, $B$2:$B$21="Organic")),
               B153="Paid Search", K148 + _xlfn.STDEV.S(_xlfn._xlws.FILTER($K$2:$K$21, $B$2:$B$21="Paid Search")),
               B153="Direct", K148 + _xlfn.STDEV.S(_xlfn._xlws.FILTER($K$2:$K$21, $B$2:$B$21="Direct")),
               B153="Referral", K148 + _xlfn.STDEV.S(_xlfn._xlws.FILTER($K$2:$K$21, $B$2:$B$21="Referral")),
               B153="Social", K148 + _xlfn.STDEV.S(_xlfn._xlws.FILTER($K$2:$K$21, $B$2:$B$21="Social"))
    ),0)</f>
        <v>3995</v>
      </c>
      <c r="L153" s="7" t="str">
        <f>TEXT(Table1[[#This Row],[Date]],"DDDD")</f>
        <v>Wednesday</v>
      </c>
      <c r="M153" s="20">
        <f>Table1[[#This Row],[Transactions]]/Table1[[#This Row],[Sessions]]</f>
        <v>1.8054444380945119E-2</v>
      </c>
      <c r="N153" s="21">
        <f>Table1[[#This Row],[Transactions]]/Table1[[#This Row],[Returning Users]]</f>
        <v>2.7115561022696046E-2</v>
      </c>
      <c r="O153" s="23">
        <f>Table1[[#This Row],[Avg. Order Value]]*Table1[[#This Row],[Purchase Frequency]]</f>
        <v>2.7115561022696046</v>
      </c>
      <c r="P153" s="101" t="str">
        <f>TEXT(Table1[[#This Row],[Date]],"DDDD")</f>
        <v>Wednesday</v>
      </c>
      <c r="Q153" s="2"/>
      <c r="R153" s="2"/>
      <c r="S153" s="2"/>
    </row>
    <row r="154" spans="1:19" x14ac:dyDescent="0.35">
      <c r="A154" s="6">
        <f t="shared" si="4"/>
        <v>45322</v>
      </c>
      <c r="B154" s="4" t="s">
        <v>13</v>
      </c>
      <c r="C154" s="7" cm="1">
        <f t="array" ref="C154">_xlfn.IFS(B154="Organic", IF(MOD(C149,1000)=0, C149+200, C149+100), B154="Paid Search", C149+100, B154="Direct", C149+100,B154="Referral", C149+100,B154="Social", C149+100)</f>
        <v>5000</v>
      </c>
      <c r="D154" s="8" cm="1">
        <f t="array" ref="D154">_xlfn.IFS(   B154="Organic", D149 + _xlfn.STDEV.S(_xlfn._xlws.FILTER($D$2:$D$21, $B$2:$B$21="Organic")),
        B154="Paid Search", D149 + _xlfn.STDEV.S(_xlfn._xlws.FILTER($D$2:$D$21, $B$2:$B$21="Paid Search")),
        B154="Direct", D149 + _xlfn.STDEV.S(_xlfn._xlws.FILTER($D$2:$D$21, $B$2:$B$21="Direct")),
        B154="Referral", D149 + _xlfn.STDEV.S(_xlfn._xlws.FILTER($D$2:$D$21, $B$2:$B$21="Referral")),
        B154="Social", D149 + _xlfn.STDEV.S(_xlfn._xlws.FILTER($D$2:$D$21, $B$2:$B$21="Social"))
    )</f>
        <v>105.71370023173361</v>
      </c>
      <c r="E154" s="9">
        <f t="shared" si="5"/>
        <v>10571.370023173362</v>
      </c>
      <c r="F154" s="10" cm="1">
        <f t="array" ref="F154">_xlfn.IFS(   B154="Organic", F149 + _xlfn.STDEV.S(_xlfn._xlws.FILTER($F$2:$F$21, $B$2:$B$21="Organic")),
        B154="Paid Search", F149 + _xlfn.STDEV.S(_xlfn._xlws.FILTER($F$2:$F$21, $B$2:$B$21="Paid Search")),
        B154="Direct", F149 + _xlfn.STDEV.S(_xlfn._xlws.FILTER($F$2:$F$21, $B$2:$B$21="Direct")),
        B154="Referral", F149 + _xlfn.STDEV.S(_xlfn._xlws.FILTER($F$2:$F$21, $B$2:$B$21="Referral")),
        B154="Social", F149 + _xlfn.STDEV.S(_xlfn._xlws.FILTER($F$2:$F$21, $B$2:$B$21="Social"))
    )</f>
        <v>0.83856850115866732</v>
      </c>
      <c r="G154" s="7" cm="1">
        <f t="array" ref="G154">_xlfn.IFS(B154="Organic", G149+5, B154="Paid Search", IF(MOD(G149,100)=0, G149+10, G149+5), B154="Direct", G149+5,B154="Referral", G149+5,B154="Social", G149+5)</f>
        <v>300</v>
      </c>
      <c r="H154" s="7" cm="1">
        <f t="array" ref="H154">_xlfn.IFS(B154="Organic", H149+500, B154="Paid Search", H149+200, B154="Direct", IF(MOD(H149,1000)=0, H149+200, H149+100),B154="Referral", H149+100,B154="Social", H149+100)</f>
        <v>9400</v>
      </c>
      <c r="I154" s="7" cm="1">
        <f t="array" ref="I154">_xlfn.IFS(B154="Organic", I149+100, B154="Paid Search", I149+100, B154="Direct",I149+100,B154="Referral", I149+50,B154="Social", I149+50)</f>
        <v>4000</v>
      </c>
      <c r="J154" s="5">
        <v>100</v>
      </c>
      <c r="K154" s="7" cm="1">
        <f t="array" ref="K154">ROUND( _xlfn.IFS(   B154="Organic", K149 + _xlfn.STDEV.S(_xlfn._xlws.FILTER($K$2:$K$21, $B$2:$B$21="Organic")),
               B154="Paid Search", K149 + _xlfn.STDEV.S(_xlfn._xlws.FILTER($K$2:$K$21, $B$2:$B$21="Paid Search")),
               B154="Direct", K149 + _xlfn.STDEV.S(_xlfn._xlws.FILTER($K$2:$K$21, $B$2:$B$21="Direct")),
               B154="Referral", K149 + _xlfn.STDEV.S(_xlfn._xlws.FILTER($K$2:$K$21, $B$2:$B$21="Referral")),
               B154="Social", K149 + _xlfn.STDEV.S(_xlfn._xlws.FILTER($K$2:$K$21, $B$2:$B$21="Social"))
    ),0)</f>
        <v>2705</v>
      </c>
      <c r="L154" s="7" t="str">
        <f>TEXT(Table1[[#This Row],[Date]],"DDDD")</f>
        <v>Wednesday</v>
      </c>
      <c r="M154" s="20">
        <f>Table1[[#This Row],[Transactions]]/Table1[[#This Row],[Sessions]]</f>
        <v>2.1142740046346722E-2</v>
      </c>
      <c r="N154" s="21">
        <f>Table1[[#This Row],[Transactions]]/Table1[[#This Row],[Returning Users]]</f>
        <v>3.9080850362932941E-2</v>
      </c>
      <c r="O154" s="23">
        <f>Table1[[#This Row],[Avg. Order Value]]*Table1[[#This Row],[Purchase Frequency]]</f>
        <v>3.908085036293294</v>
      </c>
      <c r="P154" s="101" t="str">
        <f>TEXT(Table1[[#This Row],[Date]],"DDDD")</f>
        <v>Wednesday</v>
      </c>
      <c r="Q154" s="2"/>
      <c r="R154" s="2"/>
      <c r="S154" s="2"/>
    </row>
    <row r="155" spans="1:19" x14ac:dyDescent="0.35">
      <c r="A155" s="6">
        <f t="shared" si="4"/>
        <v>45322</v>
      </c>
      <c r="B155" s="4" t="s">
        <v>14</v>
      </c>
      <c r="C155" s="7" cm="1">
        <f t="array" ref="C155">_xlfn.IFS(B155="Organic", IF(MOD(C150,1000)=0, C150+200, C150+100), B155="Paid Search", C150+100, B155="Direct", C150+100,B155="Referral", C150+100,B155="Social", C150+100)</f>
        <v>4000</v>
      </c>
      <c r="D155" s="8" cm="1">
        <f t="array" ref="D155">_xlfn.IFS(   B155="Organic", D150 + _xlfn.STDEV.S(_xlfn._xlws.FILTER($D$2:$D$21, $B$2:$B$21="Organic")),
        B155="Paid Search", D150 + _xlfn.STDEV.S(_xlfn._xlws.FILTER($D$2:$D$21, $B$2:$B$21="Paid Search")),
        B155="Direct", D150 + _xlfn.STDEV.S(_xlfn._xlws.FILTER($D$2:$D$21, $B$2:$B$21="Direct")),
        B155="Referral", D150 + _xlfn.STDEV.S(_xlfn._xlws.FILTER($D$2:$D$21, $B$2:$B$21="Referral")),
        B155="Social", D150 + _xlfn.STDEV.S(_xlfn._xlws.FILTER($D$2:$D$21, $B$2:$B$21="Social"))
    )</f>
        <v>70.111278446818133</v>
      </c>
      <c r="E155" s="9">
        <f t="shared" si="5"/>
        <v>7011.1278446818133</v>
      </c>
      <c r="F155" s="10" cm="1">
        <f t="array" ref="F155">_xlfn.IFS(   B155="Organic", F150 + _xlfn.STDEV.S(_xlfn._xlws.FILTER($F$2:$F$21, $B$2:$B$21="Organic")),
        B155="Paid Search", F150 + _xlfn.STDEV.S(_xlfn._xlws.FILTER($F$2:$F$21, $B$2:$B$21="Paid Search")),
        B155="Direct", F150 + _xlfn.STDEV.S(_xlfn._xlws.FILTER($F$2:$F$21, $B$2:$B$21="Direct")),
        B155="Referral", F150 + _xlfn.STDEV.S(_xlfn._xlws.FILTER($F$2:$F$21, $B$2:$B$21="Referral")),
        B155="Social", F150 + _xlfn.STDEV.S(_xlfn._xlws.FILTER($F$2:$F$21, $B$2:$B$21="Social"))
    )</f>
        <v>0.89111278446818221</v>
      </c>
      <c r="G155" s="7" cm="1">
        <f t="array" ref="G155">_xlfn.IFS(B155="Organic", G150+5, B155="Paid Search", IF(MOD(G150,100)=0, G150+10, G150+5), B155="Direct", G150+5,B155="Referral", G150+5,B155="Social", G150+5)</f>
        <v>320</v>
      </c>
      <c r="H155" s="7" cm="1">
        <f t="array" ref="H155">_xlfn.IFS(B155="Organic", H150+500, B155="Paid Search", H150+200, B155="Direct", IF(MOD(H150,1000)=0, H150+200, H150+100),B155="Referral", H150+100,B155="Social", H150+100)</f>
        <v>6000</v>
      </c>
      <c r="I155" s="7" cm="1">
        <f t="array" ref="I155">_xlfn.IFS(B155="Organic", I150+100, B155="Paid Search", I150+100, B155="Direct",I150+100,B155="Referral", I150+50,B155="Social", I150+50)</f>
        <v>2000</v>
      </c>
      <c r="J155" s="5">
        <v>100</v>
      </c>
      <c r="K155" s="7" cm="1">
        <f t="array" ref="K155">ROUND( _xlfn.IFS(   B155="Organic", K150 + _xlfn.STDEV.S(_xlfn._xlws.FILTER($K$2:$K$21, $B$2:$B$21="Organic")),
               B155="Paid Search", K150 + _xlfn.STDEV.S(_xlfn._xlws.FILTER($K$2:$K$21, $B$2:$B$21="Paid Search")),
               B155="Direct", K150 + _xlfn.STDEV.S(_xlfn._xlws.FILTER($K$2:$K$21, $B$2:$B$21="Direct")),
               B155="Referral", K150 + _xlfn.STDEV.S(_xlfn._xlws.FILTER($K$2:$K$21, $B$2:$B$21="Referral")),
               B155="Social", K150 + _xlfn.STDEV.S(_xlfn._xlws.FILTER($K$2:$K$21, $B$2:$B$21="Social"))
    ),0)</f>
        <v>1561</v>
      </c>
      <c r="L155" s="7" t="str">
        <f>TEXT(Table1[[#This Row],[Date]],"DDDD")</f>
        <v>Wednesday</v>
      </c>
      <c r="M155" s="20">
        <f>Table1[[#This Row],[Transactions]]/Table1[[#This Row],[Sessions]]</f>
        <v>1.7527819611704534E-2</v>
      </c>
      <c r="N155" s="21">
        <f>Table1[[#This Row],[Transactions]]/Table1[[#This Row],[Returning Users]]</f>
        <v>4.4914335968493362E-2</v>
      </c>
      <c r="O155" s="23">
        <f>Table1[[#This Row],[Avg. Order Value]]*Table1[[#This Row],[Purchase Frequency]]</f>
        <v>4.491433596849336</v>
      </c>
      <c r="P155" s="101" t="str">
        <f>TEXT(Table1[[#This Row],[Date]],"DDDD")</f>
        <v>Wednesday</v>
      </c>
      <c r="Q155" s="2"/>
      <c r="R155" s="2"/>
      <c r="S155" s="2"/>
    </row>
    <row r="156" spans="1:19" x14ac:dyDescent="0.35">
      <c r="A156" s="6">
        <f t="shared" si="4"/>
        <v>45322</v>
      </c>
      <c r="B156" s="4" t="s">
        <v>15</v>
      </c>
      <c r="C156" s="7" cm="1">
        <f t="array" ref="C156">_xlfn.IFS(B156="Organic", IF(MOD(C151,1000)=0, C151+200, C151+100), B156="Paid Search", C151+100, B156="Direct", C151+100,B156="Referral", C151+100,B156="Social", C151+100)</f>
        <v>4500</v>
      </c>
      <c r="D156" s="8" cm="1">
        <f t="array" ref="D156">_xlfn.IFS(   B156="Organic", D151 + _xlfn.STDEV.S(_xlfn._xlws.FILTER($D$2:$D$21, $B$2:$B$21="Organic")),
        B156="Paid Search", D151 + _xlfn.STDEV.S(_xlfn._xlws.FILTER($D$2:$D$21, $B$2:$B$21="Paid Search")),
        B156="Direct", D151 + _xlfn.STDEV.S(_xlfn._xlws.FILTER($D$2:$D$21, $B$2:$B$21="Direct")),
        B156="Referral", D151 + _xlfn.STDEV.S(_xlfn._xlws.FILTER($D$2:$D$21, $B$2:$B$21="Referral")),
        B156="Social", D151 + _xlfn.STDEV.S(_xlfn._xlws.FILTER($D$2:$D$21, $B$2:$B$21="Social"))
    )</f>
        <v>75.111278446818133</v>
      </c>
      <c r="E156" s="9">
        <f t="shared" si="5"/>
        <v>7511.1278446818133</v>
      </c>
      <c r="F156" s="10" cm="1">
        <f t="array" ref="F156">_xlfn.IFS(   B156="Organic", F151 + _xlfn.STDEV.S(_xlfn._xlws.FILTER($F$2:$F$21, $B$2:$B$21="Organic")),
        B156="Paid Search", F151 + _xlfn.STDEV.S(_xlfn._xlws.FILTER($F$2:$F$21, $B$2:$B$21="Paid Search")),
        B156="Direct", F151 + _xlfn.STDEV.S(_xlfn._xlws.FILTER($F$2:$F$21, $B$2:$B$21="Direct")),
        B156="Referral", F151 + _xlfn.STDEV.S(_xlfn._xlws.FILTER($F$2:$F$21, $B$2:$B$21="Referral")),
        B156="Social", F151 + _xlfn.STDEV.S(_xlfn._xlws.FILTER($F$2:$F$21, $B$2:$B$21="Social"))
    )</f>
        <v>1.0820498198558555</v>
      </c>
      <c r="G156" s="7" cm="1">
        <f t="array" ref="G156">_xlfn.IFS(B156="Organic", G151+5, B156="Paid Search", IF(MOD(G151,100)=0, G151+10, G151+5), B156="Direct", G151+5,B156="Referral", G151+5,B156="Social", G151+5)</f>
        <v>310</v>
      </c>
      <c r="H156" s="7" cm="1">
        <f t="array" ref="H156">_xlfn.IFS(B156="Organic", H151+500, B156="Paid Search", H151+200, B156="Direct", IF(MOD(H151,1000)=0, H151+200, H151+100),B156="Referral", H151+100,B156="Social", H151+100)</f>
        <v>7500</v>
      </c>
      <c r="I156" s="7" cm="1">
        <f t="array" ref="I156">_xlfn.IFS(B156="Organic", I151+100, B156="Paid Search", I151+100, B156="Direct",I151+100,B156="Referral", I151+50,B156="Social", I151+50)</f>
        <v>2200</v>
      </c>
      <c r="J156" s="5">
        <v>100</v>
      </c>
      <c r="K156" s="7" cm="1">
        <f t="array" ref="K156">ROUND( _xlfn.IFS(   B156="Organic", K151 + _xlfn.STDEV.S(_xlfn._xlws.FILTER($K$2:$K$21, $B$2:$B$21="Organic")),
               B156="Paid Search", K151 + _xlfn.STDEV.S(_xlfn._xlws.FILTER($K$2:$K$21, $B$2:$B$21="Paid Search")),
               B156="Direct", K151 + _xlfn.STDEV.S(_xlfn._xlws.FILTER($K$2:$K$21, $B$2:$B$21="Direct")),
               B156="Referral", K151 + _xlfn.STDEV.S(_xlfn._xlws.FILTER($K$2:$K$21, $B$2:$B$21="Referral")),
               B156="Social", K151 + _xlfn.STDEV.S(_xlfn._xlws.FILTER($K$2:$K$21, $B$2:$B$21="Social"))
    ),0)</f>
        <v>2505</v>
      </c>
      <c r="L156" s="7" t="str">
        <f>TEXT(Table1[[#This Row],[Date]],"DDDD")</f>
        <v>Wednesday</v>
      </c>
      <c r="M156" s="20">
        <f>Table1[[#This Row],[Transactions]]/Table1[[#This Row],[Sessions]]</f>
        <v>1.6691395210404029E-2</v>
      </c>
      <c r="N156" s="21">
        <f>Table1[[#This Row],[Transactions]]/Table1[[#This Row],[Returning Users]]</f>
        <v>2.9984542294138977E-2</v>
      </c>
      <c r="O156" s="23">
        <f>Table1[[#This Row],[Avg. Order Value]]*Table1[[#This Row],[Purchase Frequency]]</f>
        <v>2.9984542294138978</v>
      </c>
      <c r="P156" s="101" t="str">
        <f>TEXT(Table1[[#This Row],[Date]],"DDDD")</f>
        <v>Wednesday</v>
      </c>
      <c r="Q156" s="2"/>
      <c r="R156" s="2"/>
      <c r="S156" s="2"/>
    </row>
    <row r="157" spans="1:19" x14ac:dyDescent="0.35">
      <c r="A157" s="13" t="s">
        <v>16</v>
      </c>
      <c r="B157" s="14"/>
      <c r="C157" s="15">
        <f>SUM(C2:C156)</f>
        <v>626600</v>
      </c>
      <c r="D157" s="15">
        <f t="shared" ref="D157:K157" si="6">SUM(D2:D156)</f>
        <v>9840.5506755527731</v>
      </c>
      <c r="E157" s="15">
        <f t="shared" si="6"/>
        <v>984055.06755527679</v>
      </c>
      <c r="F157" s="16">
        <f>SUM(F2:F156)/COUNT(F2:F156)</f>
        <v>0.61912357102710069</v>
      </c>
      <c r="G157" s="15">
        <f t="shared" si="6"/>
        <v>38490</v>
      </c>
      <c r="H157" s="15">
        <f t="shared" si="6"/>
        <v>1634100</v>
      </c>
      <c r="I157" s="15">
        <f t="shared" si="6"/>
        <v>409200</v>
      </c>
      <c r="J157" s="15">
        <f t="shared" si="6"/>
        <v>15500</v>
      </c>
      <c r="K157" s="15">
        <f t="shared" si="6"/>
        <v>333666</v>
      </c>
      <c r="L157" s="15" t="str">
        <f>TEXT(Table1[[#This Row],[Date]],"DDDD")</f>
        <v>Total</v>
      </c>
      <c r="M157" s="24">
        <f>Table1[[#This Row],[Transactions]]/Table1[[#This Row],[Sessions]]</f>
        <v>1.5704677107489264E-2</v>
      </c>
      <c r="N157" s="25">
        <f>Table1[[#This Row],[Transactions]]/Table1[[#This Row],[Returning Users]]</f>
        <v>2.9492218792303602E-2</v>
      </c>
      <c r="O157" s="26">
        <f>Table1[[#This Row],[Avg. Order Value]]*Table1[[#This Row],[Purchase Frequency]]</f>
        <v>457.12939128070582</v>
      </c>
      <c r="P157" s="101" t="str">
        <f>TEXT(Table1[[#This Row],[Date]],"DDDD")</f>
        <v>Total</v>
      </c>
    </row>
  </sheetData>
  <conditionalFormatting sqref="P2">
    <cfRule type="dataBar" priority="1">
      <dataBar>
        <cfvo type="min"/>
        <cfvo type="max"/>
        <color rgb="FF638EC6"/>
      </dataBar>
      <extLst>
        <ext xmlns:x14="http://schemas.microsoft.com/office/spreadsheetml/2009/9/main" uri="{B025F937-C7B1-47D3-B67F-A62EFF666E3E}">
          <x14:id>{378426DC-7D7B-4F71-889E-32050160DD40}</x14:id>
        </ext>
      </extLst>
    </cfRule>
  </conditionalFormatting>
  <pageMargins left="0.7" right="0.7" top="0.75" bottom="0.75" header="0.3" footer="0.3"/>
  <headerFooter>
    <oddFooter>&amp;C_x000D_&amp;1#&amp;"Calibri"&amp;10&amp;K000000 Internal</oddFooter>
  </headerFooter>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78426DC-7D7B-4F71-889E-32050160DD40}">
            <x14:dataBar minLength="0" maxLength="100" gradient="0">
              <x14:cfvo type="autoMin"/>
              <x14:cfvo type="autoMax"/>
              <x14:negativeFillColor rgb="FFFF0000"/>
              <x14:axisColor rgb="FF000000"/>
            </x14:dataBar>
          </x14:cfRule>
          <xm:sqref>P2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18AF-CF32-47E4-83B2-95D91DF67F77}">
  <sheetPr>
    <tabColor rgb="FF002060"/>
  </sheetPr>
  <dimension ref="A1:BA24"/>
  <sheetViews>
    <sheetView showGridLines="0" zoomScaleNormal="100" workbookViewId="0">
      <selection activeCell="N18" sqref="N18"/>
    </sheetView>
  </sheetViews>
  <sheetFormatPr defaultRowHeight="14.5" x14ac:dyDescent="0.35"/>
  <cols>
    <col min="1" max="1" width="19.08984375" customWidth="1"/>
    <col min="2" max="2" width="1.81640625" customWidth="1"/>
    <col min="3" max="3" width="14.36328125" customWidth="1"/>
    <col min="4" max="4" width="1.81640625" customWidth="1"/>
    <col min="5" max="5" width="15.08984375" customWidth="1"/>
    <col min="6" max="6" width="1.54296875" customWidth="1"/>
    <col min="7" max="7" width="15.90625" customWidth="1"/>
    <col min="8" max="8" width="2.1796875" customWidth="1"/>
    <col min="9" max="9" width="11.81640625" customWidth="1"/>
    <col min="10" max="10" width="2.26953125" customWidth="1"/>
    <col min="11" max="11" width="13.08984375" customWidth="1"/>
    <col min="12" max="12" width="2" customWidth="1"/>
    <col min="13" max="13" width="15.36328125" bestFit="1" customWidth="1"/>
    <col min="17" max="17" width="13.26953125" customWidth="1"/>
    <col min="19" max="19" width="4.1796875" customWidth="1"/>
    <col min="38" max="38" width="4.08984375" customWidth="1"/>
    <col min="46" max="46" width="3.7265625" customWidth="1"/>
  </cols>
  <sheetData>
    <row r="1" spans="1:53" ht="9.5" customHeight="1" x14ac:dyDescent="0.35"/>
    <row r="2" spans="1:53" s="44" customFormat="1" ht="25.5" customHeight="1" x14ac:dyDescent="0.35">
      <c r="A2"/>
      <c r="B2"/>
      <c r="C2" s="68">
        <f>GETPIVOTDATA("Sum of Revenue",Calculations!$B$85)</f>
        <v>984055.06755527679</v>
      </c>
      <c r="D2" s="69"/>
      <c r="E2" s="70">
        <f>GETPIVOTDATA("Sum of Transactions",Calculations!$B$85)</f>
        <v>9840.5506755527731</v>
      </c>
      <c r="F2" s="69"/>
      <c r="G2" s="69" t="str">
        <f>ROUND(GETPIVOTDATA("Average of Session Duration (seconds)",Calculations!$B$85),2) &amp;" Sec"</f>
        <v>248.32 Sec</v>
      </c>
      <c r="H2" s="69"/>
      <c r="I2" s="71">
        <f>GETPIVOTDATA("Average of Bounce Rate",Calculations!$B$85)</f>
        <v>0.61912357102710069</v>
      </c>
      <c r="J2" s="69"/>
      <c r="K2" s="69">
        <f>GETPIVOTDATA("Average of Avg. Order Value",Calculations!$B$85)</f>
        <v>100</v>
      </c>
      <c r="L2" s="69"/>
      <c r="M2" s="69">
        <f>GETPIVOTDATA("Sum of Returning Users",Calculations!$B$85)</f>
        <v>333666</v>
      </c>
      <c r="T2" s="79" t="s">
        <v>55</v>
      </c>
      <c r="U2" s="79"/>
      <c r="V2" s="79"/>
      <c r="W2" s="79"/>
      <c r="X2" s="79"/>
      <c r="Y2" s="79"/>
      <c r="Z2" s="79"/>
      <c r="AA2" s="79"/>
      <c r="AB2" s="79"/>
      <c r="AC2" s="79"/>
      <c r="AD2" s="79"/>
      <c r="AE2" s="79"/>
      <c r="AF2" s="79"/>
      <c r="AG2" s="79"/>
      <c r="AH2" s="79"/>
      <c r="AI2" s="79"/>
      <c r="AJ2" s="79"/>
      <c r="AK2" s="79"/>
      <c r="AM2" s="74" t="s">
        <v>59</v>
      </c>
      <c r="AN2" s="74"/>
      <c r="AO2" s="74"/>
      <c r="AP2" s="74"/>
      <c r="AQ2" s="74"/>
      <c r="AR2" s="74"/>
      <c r="AS2" s="74"/>
      <c r="AU2" s="74" t="s">
        <v>61</v>
      </c>
      <c r="AV2" s="74"/>
      <c r="AW2" s="74"/>
      <c r="AX2" s="74"/>
      <c r="AY2" s="74"/>
      <c r="AZ2" s="74"/>
      <c r="BA2" s="74"/>
    </row>
    <row r="3" spans="1:53" ht="29" customHeight="1" x14ac:dyDescent="0.35">
      <c r="C3" s="72" t="s">
        <v>34</v>
      </c>
      <c r="D3" s="72"/>
      <c r="E3" s="72" t="s">
        <v>35</v>
      </c>
      <c r="F3" s="72"/>
      <c r="G3" s="73" t="s">
        <v>36</v>
      </c>
      <c r="H3" s="72"/>
      <c r="I3" s="72" t="s">
        <v>5</v>
      </c>
      <c r="J3" s="72"/>
      <c r="K3" s="73" t="s">
        <v>37</v>
      </c>
      <c r="L3" s="72"/>
      <c r="M3" s="72" t="s">
        <v>10</v>
      </c>
      <c r="T3" s="75" t="s">
        <v>56</v>
      </c>
      <c r="U3" s="75"/>
      <c r="V3" s="75"/>
      <c r="W3" s="75"/>
      <c r="X3" s="75"/>
      <c r="Y3" s="75"/>
      <c r="Z3" s="75" t="s">
        <v>57</v>
      </c>
      <c r="AA3" s="75"/>
      <c r="AB3" s="75"/>
      <c r="AC3" s="75"/>
      <c r="AD3" s="75"/>
      <c r="AE3" s="75"/>
      <c r="AF3" s="75" t="s">
        <v>58</v>
      </c>
      <c r="AG3" s="80"/>
      <c r="AH3" s="80"/>
      <c r="AI3" s="80"/>
      <c r="AJ3" s="80"/>
      <c r="AK3" s="80"/>
      <c r="AM3" s="75" t="s">
        <v>60</v>
      </c>
      <c r="AN3" s="75"/>
      <c r="AO3" s="75"/>
      <c r="AP3" s="75"/>
      <c r="AQ3" s="75"/>
      <c r="AR3" s="75"/>
      <c r="AS3" s="75"/>
      <c r="AU3" s="75" t="s">
        <v>62</v>
      </c>
      <c r="AV3" s="75"/>
      <c r="AW3" s="75"/>
      <c r="AX3" s="75"/>
      <c r="AY3" s="75"/>
      <c r="AZ3" s="75"/>
      <c r="BA3" s="75"/>
    </row>
    <row r="4" spans="1:53" ht="11.5" customHeight="1" x14ac:dyDescent="0.35">
      <c r="K4" s="42"/>
    </row>
    <row r="5" spans="1:53" ht="22" customHeight="1" x14ac:dyDescent="0.4">
      <c r="A5" s="84" t="s">
        <v>44</v>
      </c>
      <c r="B5" s="86"/>
      <c r="C5" s="86"/>
      <c r="D5" s="86"/>
      <c r="E5" s="86"/>
      <c r="G5" s="84" t="s">
        <v>45</v>
      </c>
      <c r="H5" s="84"/>
      <c r="I5" s="84"/>
      <c r="J5" s="84"/>
      <c r="K5" s="84"/>
      <c r="L5" s="84"/>
      <c r="N5" s="87" t="s">
        <v>66</v>
      </c>
      <c r="O5" s="87"/>
      <c r="P5" s="87"/>
      <c r="Q5" s="87"/>
      <c r="R5" s="87"/>
    </row>
    <row r="17" spans="1:36" ht="4.5" customHeight="1" x14ac:dyDescent="0.35"/>
    <row r="18" spans="1:36" ht="6.5" customHeight="1" x14ac:dyDescent="0.35">
      <c r="O18" s="89" t="s">
        <v>53</v>
      </c>
      <c r="P18" s="89"/>
      <c r="Q18" s="89"/>
    </row>
    <row r="19" spans="1:36" ht="19.5" customHeight="1" x14ac:dyDescent="0.4">
      <c r="A19" s="88" t="s">
        <v>46</v>
      </c>
      <c r="B19" s="88"/>
      <c r="C19" s="88"/>
      <c r="D19" s="88"/>
      <c r="E19" s="88"/>
      <c r="F19" s="60"/>
      <c r="G19" s="84" t="s">
        <v>50</v>
      </c>
      <c r="H19" s="85"/>
      <c r="I19" s="85"/>
      <c r="K19" s="84" t="s">
        <v>51</v>
      </c>
      <c r="L19" s="84"/>
      <c r="M19" s="84"/>
      <c r="O19" s="89"/>
      <c r="P19" s="89"/>
      <c r="Q19" s="89"/>
      <c r="T19" s="85" t="s">
        <v>65</v>
      </c>
      <c r="U19" s="85"/>
      <c r="V19" s="85"/>
      <c r="W19" s="85"/>
      <c r="X19" s="85"/>
      <c r="Y19" s="85"/>
      <c r="Z19" s="85"/>
      <c r="AA19" s="85"/>
      <c r="AB19" s="85"/>
      <c r="AE19" s="85" t="s">
        <v>64</v>
      </c>
      <c r="AF19" s="85"/>
      <c r="AG19" s="85"/>
      <c r="AH19" s="85"/>
      <c r="AI19" s="85"/>
      <c r="AJ19" s="85"/>
    </row>
    <row r="20" spans="1:36" ht="6.5" customHeight="1" x14ac:dyDescent="0.35">
      <c r="A20" s="43"/>
      <c r="B20" s="43"/>
      <c r="C20" s="43"/>
      <c r="D20" s="43"/>
      <c r="E20" s="43"/>
      <c r="T20" s="85"/>
      <c r="U20" s="85"/>
      <c r="V20" s="85"/>
      <c r="W20" s="85"/>
      <c r="X20" s="85"/>
      <c r="Y20" s="85"/>
      <c r="Z20" s="85"/>
      <c r="AA20" s="85"/>
      <c r="AB20" s="85"/>
      <c r="AE20" s="85"/>
      <c r="AF20" s="85"/>
      <c r="AG20" s="85"/>
      <c r="AH20" s="85"/>
      <c r="AI20" s="85"/>
      <c r="AJ20" s="85"/>
    </row>
    <row r="21" spans="1:36" ht="17" x14ac:dyDescent="0.4">
      <c r="A21" s="50" t="s">
        <v>1</v>
      </c>
      <c r="B21" s="50"/>
      <c r="C21" s="50" t="s">
        <v>47</v>
      </c>
      <c r="D21" s="50"/>
      <c r="E21" s="50" t="s">
        <v>4</v>
      </c>
      <c r="G21" s="51" t="s">
        <v>52</v>
      </c>
      <c r="H21" s="51"/>
      <c r="I21" s="51" t="s">
        <v>4</v>
      </c>
      <c r="K21" s="51" t="s">
        <v>52</v>
      </c>
      <c r="L21" s="51"/>
      <c r="M21" s="51" t="s">
        <v>4</v>
      </c>
      <c r="O21" s="57" t="s">
        <v>1</v>
      </c>
      <c r="P21" s="56"/>
      <c r="Q21" s="56" t="s">
        <v>54</v>
      </c>
    </row>
    <row r="22" spans="1:36" ht="16" x14ac:dyDescent="0.4">
      <c r="A22" s="47" t="s">
        <v>11</v>
      </c>
      <c r="B22" s="81"/>
      <c r="C22" s="48">
        <v>208100</v>
      </c>
      <c r="D22" s="81"/>
      <c r="E22" s="49">
        <v>248186.97477981998</v>
      </c>
      <c r="G22" s="52">
        <v>45322</v>
      </c>
      <c r="H22" s="76"/>
      <c r="I22" s="53">
        <v>47046.790539662623</v>
      </c>
      <c r="K22" s="52">
        <v>45292</v>
      </c>
      <c r="L22" s="76"/>
      <c r="M22" s="53">
        <v>17000</v>
      </c>
      <c r="O22" s="58" t="s">
        <v>15</v>
      </c>
      <c r="P22" s="76"/>
      <c r="Q22" s="59">
        <v>0.77705475735425744</v>
      </c>
    </row>
    <row r="23" spans="1:36" ht="16" x14ac:dyDescent="0.4">
      <c r="A23" s="61" t="s">
        <v>12</v>
      </c>
      <c r="B23" s="82"/>
      <c r="C23" s="62">
        <v>139500</v>
      </c>
      <c r="D23" s="82"/>
      <c r="E23" s="63">
        <v>235857.332799939</v>
      </c>
      <c r="G23" s="64">
        <v>45321</v>
      </c>
      <c r="H23" s="77"/>
      <c r="I23" s="65">
        <v>46022.835334489944</v>
      </c>
      <c r="K23" s="64">
        <v>45293</v>
      </c>
      <c r="L23" s="77"/>
      <c r="M23" s="65">
        <v>18200</v>
      </c>
      <c r="O23" s="66" t="s">
        <v>13</v>
      </c>
      <c r="P23" s="77"/>
      <c r="Q23" s="67">
        <v>0.64935351665230168</v>
      </c>
    </row>
    <row r="24" spans="1:36" ht="16" x14ac:dyDescent="0.4">
      <c r="A24" s="47" t="s">
        <v>13</v>
      </c>
      <c r="B24" s="83"/>
      <c r="C24" s="48">
        <v>108500</v>
      </c>
      <c r="D24" s="83"/>
      <c r="E24" s="49">
        <v>207999.18032442697</v>
      </c>
      <c r="G24" s="52">
        <v>45320</v>
      </c>
      <c r="H24" s="78"/>
      <c r="I24" s="53">
        <v>44998.880129317251</v>
      </c>
      <c r="K24" s="52">
        <v>45294</v>
      </c>
      <c r="L24" s="78"/>
      <c r="M24" s="53">
        <v>18600</v>
      </c>
      <c r="O24" s="58" t="s">
        <v>14</v>
      </c>
      <c r="P24" s="78"/>
      <c r="Q24" s="59">
        <v>0.64050254782434013</v>
      </c>
    </row>
  </sheetData>
  <mergeCells count="22">
    <mergeCell ref="A5:E5"/>
    <mergeCell ref="N5:R5"/>
    <mergeCell ref="G5:L5"/>
    <mergeCell ref="A19:E19"/>
    <mergeCell ref="O18:Q19"/>
    <mergeCell ref="B22:B24"/>
    <mergeCell ref="D22:D24"/>
    <mergeCell ref="G19:I19"/>
    <mergeCell ref="K19:M19"/>
    <mergeCell ref="H22:H24"/>
    <mergeCell ref="L22:L24"/>
    <mergeCell ref="AM2:AS2"/>
    <mergeCell ref="AM3:AS3"/>
    <mergeCell ref="AU2:BA2"/>
    <mergeCell ref="AU3:BA3"/>
    <mergeCell ref="P22:P24"/>
    <mergeCell ref="T2:AK2"/>
    <mergeCell ref="T3:Y3"/>
    <mergeCell ref="Z3:AE3"/>
    <mergeCell ref="AF3:AK3"/>
    <mergeCell ref="AE19:AJ20"/>
    <mergeCell ref="T19:AB20"/>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E6F7E-595A-4635-8159-3B5C599E127B}">
  <dimension ref="A3:AJ209"/>
  <sheetViews>
    <sheetView topLeftCell="K158" zoomScale="63" zoomScaleNormal="61" workbookViewId="0">
      <selection activeCell="V188" sqref="V188"/>
    </sheetView>
  </sheetViews>
  <sheetFormatPr defaultRowHeight="14.5" x14ac:dyDescent="0.35"/>
  <cols>
    <col min="1" max="1" width="13.81640625" bestFit="1" customWidth="1"/>
    <col min="2" max="2" width="14.6328125" bestFit="1" customWidth="1"/>
    <col min="3" max="3" width="20.54296875" bestFit="1" customWidth="1"/>
    <col min="4" max="4" width="13.81640625" bestFit="1" customWidth="1"/>
    <col min="5" max="5" width="12.54296875" bestFit="1" customWidth="1"/>
    <col min="6" max="6" width="12.81640625" bestFit="1" customWidth="1"/>
    <col min="7" max="7" width="16" bestFit="1" customWidth="1"/>
    <col min="8" max="8" width="13.81640625" bestFit="1" customWidth="1"/>
    <col min="9" max="9" width="18.81640625" bestFit="1" customWidth="1"/>
    <col min="10" max="10" width="14.36328125" bestFit="1" customWidth="1"/>
    <col min="11" max="11" width="18" bestFit="1" customWidth="1"/>
    <col min="12" max="12" width="13.81640625" bestFit="1" customWidth="1"/>
    <col min="13" max="14" width="14.36328125" bestFit="1" customWidth="1"/>
    <col min="15" max="15" width="13.81640625" bestFit="1" customWidth="1"/>
    <col min="16" max="16" width="20.7265625" bestFit="1" customWidth="1"/>
    <col min="17" max="17" width="20.453125" bestFit="1" customWidth="1"/>
    <col min="18" max="18" width="14.36328125" bestFit="1" customWidth="1"/>
    <col min="21" max="21" width="13.81640625" bestFit="1" customWidth="1"/>
    <col min="22" max="22" width="20.7265625" bestFit="1" customWidth="1"/>
    <col min="23" max="23" width="20.54296875" bestFit="1" customWidth="1"/>
    <col min="24" max="24" width="13.81640625" bestFit="1" customWidth="1"/>
    <col min="25" max="25" width="33.26953125" bestFit="1" customWidth="1"/>
    <col min="26" max="26" width="14.36328125" bestFit="1" customWidth="1"/>
    <col min="27" max="27" width="13.81640625" bestFit="1" customWidth="1"/>
    <col min="28" max="28" width="14.36328125" bestFit="1" customWidth="1"/>
    <col min="29" max="29" width="16" bestFit="1" customWidth="1"/>
    <col min="30" max="30" width="14.36328125" bestFit="1" customWidth="1"/>
    <col min="31" max="31" width="20.54296875" bestFit="1" customWidth="1"/>
    <col min="32" max="32" width="19" bestFit="1" customWidth="1"/>
    <col min="33" max="33" width="25.1796875" bestFit="1" customWidth="1"/>
    <col min="34" max="34" width="23.6328125" bestFit="1" customWidth="1"/>
    <col min="35" max="35" width="13.81640625" bestFit="1" customWidth="1"/>
    <col min="36" max="36" width="13.08984375" bestFit="1" customWidth="1"/>
    <col min="37" max="37" width="18.90625" bestFit="1" customWidth="1"/>
    <col min="38" max="38" width="28.1796875" bestFit="1" customWidth="1"/>
  </cols>
  <sheetData>
    <row r="3" spans="1:36" x14ac:dyDescent="0.35">
      <c r="A3" s="17" t="s">
        <v>17</v>
      </c>
      <c r="B3" t="s">
        <v>19</v>
      </c>
      <c r="C3" t="s">
        <v>20</v>
      </c>
      <c r="F3" s="17" t="s">
        <v>17</v>
      </c>
      <c r="G3" t="s">
        <v>22</v>
      </c>
      <c r="I3" s="17" t="s">
        <v>17</v>
      </c>
      <c r="J3" t="s">
        <v>24</v>
      </c>
      <c r="K3" t="s">
        <v>23</v>
      </c>
      <c r="P3" s="17" t="s">
        <v>17</v>
      </c>
      <c r="Q3" t="s">
        <v>26</v>
      </c>
      <c r="R3" t="s">
        <v>20</v>
      </c>
      <c r="V3" s="17" t="s">
        <v>29</v>
      </c>
      <c r="AI3" s="17" t="s">
        <v>17</v>
      </c>
      <c r="AJ3" t="s">
        <v>33</v>
      </c>
    </row>
    <row r="4" spans="1:36" x14ac:dyDescent="0.35">
      <c r="A4" s="18" t="s">
        <v>11</v>
      </c>
      <c r="B4">
        <v>208100</v>
      </c>
      <c r="C4">
        <v>248186.97477981998</v>
      </c>
      <c r="F4" s="18" t="s">
        <v>13</v>
      </c>
      <c r="G4" s="41">
        <v>1.8696807179157723E-2</v>
      </c>
      <c r="I4" s="18" t="s">
        <v>12</v>
      </c>
      <c r="J4">
        <v>281.61290322580646</v>
      </c>
      <c r="K4">
        <v>14.859959016221342</v>
      </c>
      <c r="M4" t="s">
        <v>25</v>
      </c>
      <c r="N4">
        <f>CORREL(DataSet!K2:K156,DataSet!E2:E156)</f>
        <v>0.88090762666158573</v>
      </c>
      <c r="P4" s="18" t="s">
        <v>13</v>
      </c>
      <c r="Q4">
        <v>53720</v>
      </c>
      <c r="R4">
        <v>207999.18032442697</v>
      </c>
      <c r="V4" t="s">
        <v>13</v>
      </c>
      <c r="X4" t="s">
        <v>11</v>
      </c>
      <c r="Z4" t="s">
        <v>12</v>
      </c>
      <c r="AB4" t="s">
        <v>14</v>
      </c>
      <c r="AD4" t="s">
        <v>15</v>
      </c>
      <c r="AF4" t="s">
        <v>30</v>
      </c>
      <c r="AG4" t="s">
        <v>31</v>
      </c>
      <c r="AI4" s="18" t="s">
        <v>13</v>
      </c>
      <c r="AJ4">
        <v>3.8579448806773162</v>
      </c>
    </row>
    <row r="5" spans="1:36" x14ac:dyDescent="0.35">
      <c r="A5" s="18" t="s">
        <v>12</v>
      </c>
      <c r="B5">
        <v>139500</v>
      </c>
      <c r="C5">
        <v>235857.332799939</v>
      </c>
      <c r="F5" s="18" t="s">
        <v>14</v>
      </c>
      <c r="G5" s="41">
        <v>1.8015915835990874E-2</v>
      </c>
      <c r="I5" s="18" t="s">
        <v>11</v>
      </c>
      <c r="J5">
        <v>255</v>
      </c>
      <c r="K5">
        <v>17.029959016221344</v>
      </c>
      <c r="P5" s="18" t="s">
        <v>11</v>
      </c>
      <c r="Q5">
        <v>119462</v>
      </c>
      <c r="R5">
        <v>248186.97477981998</v>
      </c>
      <c r="U5" s="17" t="s">
        <v>17</v>
      </c>
      <c r="V5" t="s">
        <v>20</v>
      </c>
      <c r="W5" t="s">
        <v>26</v>
      </c>
      <c r="X5" t="s">
        <v>20</v>
      </c>
      <c r="Y5" t="s">
        <v>26</v>
      </c>
      <c r="Z5" t="s">
        <v>20</v>
      </c>
      <c r="AA5" t="s">
        <v>26</v>
      </c>
      <c r="AB5" t="s">
        <v>20</v>
      </c>
      <c r="AC5" t="s">
        <v>26</v>
      </c>
      <c r="AD5" t="s">
        <v>20</v>
      </c>
      <c r="AE5" t="s">
        <v>26</v>
      </c>
      <c r="AI5" s="18" t="s">
        <v>11</v>
      </c>
      <c r="AJ5">
        <v>2.1257533567127873</v>
      </c>
    </row>
    <row r="6" spans="1:36" x14ac:dyDescent="0.35">
      <c r="A6" s="18" t="s">
        <v>13</v>
      </c>
      <c r="B6">
        <v>108500</v>
      </c>
      <c r="C6">
        <v>207999.18032442697</v>
      </c>
      <c r="F6" s="18" t="s">
        <v>12</v>
      </c>
      <c r="G6" s="41">
        <v>1.6722136414584875E-2</v>
      </c>
      <c r="I6" s="18" t="s">
        <v>14</v>
      </c>
      <c r="J6">
        <v>245</v>
      </c>
      <c r="K6">
        <v>19.855578982554544</v>
      </c>
      <c r="P6" s="18" t="s">
        <v>12</v>
      </c>
      <c r="Q6">
        <v>84480</v>
      </c>
      <c r="R6">
        <v>235857.332799939</v>
      </c>
      <c r="U6" s="39">
        <v>45292</v>
      </c>
      <c r="V6" s="101">
        <v>3000</v>
      </c>
      <c r="W6" s="101">
        <v>800</v>
      </c>
      <c r="X6" s="101">
        <v>5000</v>
      </c>
      <c r="Y6" s="101">
        <v>2000</v>
      </c>
      <c r="Z6" s="101">
        <v>4500</v>
      </c>
      <c r="AA6" s="101">
        <v>1500</v>
      </c>
      <c r="AB6" s="101">
        <v>2000</v>
      </c>
      <c r="AC6" s="101">
        <v>300</v>
      </c>
      <c r="AD6" s="101">
        <v>2500</v>
      </c>
      <c r="AE6" s="101">
        <v>600</v>
      </c>
      <c r="AF6" s="101">
        <v>17000</v>
      </c>
      <c r="AG6" s="101">
        <v>5200</v>
      </c>
      <c r="AI6" s="18" t="s">
        <v>12</v>
      </c>
      <c r="AJ6">
        <v>2.814432035939292</v>
      </c>
    </row>
    <row r="7" spans="1:36" x14ac:dyDescent="0.35">
      <c r="A7" s="18" t="s">
        <v>15</v>
      </c>
      <c r="B7">
        <v>93000</v>
      </c>
      <c r="C7">
        <v>153755.78982554542</v>
      </c>
      <c r="F7" s="18" t="s">
        <v>15</v>
      </c>
      <c r="G7" s="41">
        <v>1.6503484813535738E-2</v>
      </c>
      <c r="I7" s="18" t="s">
        <v>15</v>
      </c>
      <c r="J7">
        <v>235</v>
      </c>
      <c r="K7">
        <v>24.088697477981981</v>
      </c>
      <c r="P7" s="18" t="s">
        <v>14</v>
      </c>
      <c r="Q7">
        <v>28484</v>
      </c>
      <c r="R7">
        <v>138255.78982554539</v>
      </c>
      <c r="U7" s="39">
        <v>45293</v>
      </c>
      <c r="V7" s="101">
        <v>3200</v>
      </c>
      <c r="W7" s="101">
        <v>850</v>
      </c>
      <c r="X7" s="101">
        <v>5200</v>
      </c>
      <c r="Y7" s="101">
        <v>2100</v>
      </c>
      <c r="Z7" s="101">
        <v>4800</v>
      </c>
      <c r="AA7" s="101">
        <v>1600</v>
      </c>
      <c r="AB7" s="101">
        <v>2200</v>
      </c>
      <c r="AC7" s="101">
        <v>350</v>
      </c>
      <c r="AD7" s="101">
        <v>2800</v>
      </c>
      <c r="AE7" s="101">
        <v>650</v>
      </c>
      <c r="AF7" s="101">
        <v>18200</v>
      </c>
      <c r="AG7" s="101">
        <v>5550</v>
      </c>
      <c r="AI7" s="18" t="s">
        <v>14</v>
      </c>
      <c r="AJ7">
        <v>5.0707825785668037</v>
      </c>
    </row>
    <row r="8" spans="1:36" x14ac:dyDescent="0.35">
      <c r="A8" s="18" t="s">
        <v>14</v>
      </c>
      <c r="B8">
        <v>77500</v>
      </c>
      <c r="C8">
        <v>138255.78982554539</v>
      </c>
      <c r="F8" s="18" t="s">
        <v>11</v>
      </c>
      <c r="G8" s="41">
        <v>1.1774724537334436E-2</v>
      </c>
      <c r="I8" s="18" t="s">
        <v>13</v>
      </c>
      <c r="J8">
        <v>225</v>
      </c>
      <c r="K8">
        <v>20.129959016221353</v>
      </c>
      <c r="P8" s="18" t="s">
        <v>15</v>
      </c>
      <c r="Q8">
        <v>47520</v>
      </c>
      <c r="R8">
        <v>153755.78982554542</v>
      </c>
      <c r="U8" s="39">
        <v>45294</v>
      </c>
      <c r="V8" s="101">
        <v>3400</v>
      </c>
      <c r="W8" s="101">
        <v>900</v>
      </c>
      <c r="X8" s="101">
        <v>5300</v>
      </c>
      <c r="Y8" s="101">
        <v>2200</v>
      </c>
      <c r="Z8" s="101">
        <v>4900</v>
      </c>
      <c r="AA8" s="101">
        <v>1650</v>
      </c>
      <c r="AB8" s="101">
        <v>2300</v>
      </c>
      <c r="AC8" s="101">
        <v>380</v>
      </c>
      <c r="AD8" s="101">
        <v>2700</v>
      </c>
      <c r="AE8" s="101">
        <v>700</v>
      </c>
      <c r="AF8" s="101">
        <v>18600</v>
      </c>
      <c r="AG8" s="101">
        <v>5830</v>
      </c>
      <c r="AI8" s="18" t="s">
        <v>15</v>
      </c>
      <c r="AJ8">
        <v>3.3534439622791599</v>
      </c>
    </row>
    <row r="9" spans="1:36" x14ac:dyDescent="0.35">
      <c r="A9" s="18" t="s">
        <v>18</v>
      </c>
      <c r="B9">
        <v>626600</v>
      </c>
      <c r="C9">
        <v>984055.06755527668</v>
      </c>
      <c r="F9" s="18" t="s">
        <v>18</v>
      </c>
      <c r="G9" s="41">
        <v>1.6342613756120738E-2</v>
      </c>
      <c r="I9" s="18" t="s">
        <v>18</v>
      </c>
      <c r="J9">
        <v>248.32258064516128</v>
      </c>
      <c r="K9">
        <v>95.964153509200571</v>
      </c>
      <c r="P9" s="18" t="s">
        <v>18</v>
      </c>
      <c r="Q9">
        <v>333666</v>
      </c>
      <c r="R9">
        <v>984055.06755527668</v>
      </c>
      <c r="U9" s="39">
        <v>45295</v>
      </c>
      <c r="V9" s="101">
        <v>3600</v>
      </c>
      <c r="W9" s="101">
        <v>950</v>
      </c>
      <c r="X9" s="101">
        <v>5500</v>
      </c>
      <c r="Y9" s="101">
        <v>2300</v>
      </c>
      <c r="Z9" s="101">
        <v>5000</v>
      </c>
      <c r="AA9" s="101">
        <v>1700</v>
      </c>
      <c r="AB9" s="101">
        <v>2400</v>
      </c>
      <c r="AC9" s="101">
        <v>400</v>
      </c>
      <c r="AD9" s="101">
        <v>2900</v>
      </c>
      <c r="AE9" s="101">
        <v>750</v>
      </c>
      <c r="AF9" s="101">
        <v>19400</v>
      </c>
      <c r="AG9" s="101">
        <v>6100</v>
      </c>
      <c r="AI9" s="18" t="s">
        <v>18</v>
      </c>
      <c r="AJ9">
        <v>3.4444713628350705</v>
      </c>
    </row>
    <row r="10" spans="1:36" x14ac:dyDescent="0.35">
      <c r="A10" s="17" t="s">
        <v>1</v>
      </c>
      <c r="B10" t="s">
        <v>32</v>
      </c>
      <c r="U10" s="39">
        <v>45296</v>
      </c>
      <c r="V10" s="101">
        <v>3858.198889747161</v>
      </c>
      <c r="W10" s="101">
        <v>1015</v>
      </c>
      <c r="X10" s="101">
        <v>5708.1665999466131</v>
      </c>
      <c r="Y10" s="101">
        <v>2429</v>
      </c>
      <c r="Z10" s="101">
        <v>5216.0246899469284</v>
      </c>
      <c r="AA10" s="101">
        <v>1785</v>
      </c>
      <c r="AB10" s="101">
        <v>2570.7825127659935</v>
      </c>
      <c r="AC10" s="101">
        <v>443</v>
      </c>
      <c r="AD10" s="101">
        <v>3070.7825127659935</v>
      </c>
      <c r="AE10" s="101">
        <v>815</v>
      </c>
      <c r="AF10" s="101">
        <v>20423.955205172686</v>
      </c>
      <c r="AG10" s="101">
        <v>6487</v>
      </c>
    </row>
    <row r="11" spans="1:36" x14ac:dyDescent="0.35">
      <c r="U11" s="39">
        <v>45297</v>
      </c>
      <c r="V11" s="101">
        <v>4116.3977794943221</v>
      </c>
      <c r="W11" s="101">
        <v>1080</v>
      </c>
      <c r="X11" s="101">
        <v>5916.3331998932263</v>
      </c>
      <c r="Y11" s="101">
        <v>2558</v>
      </c>
      <c r="Z11" s="101">
        <v>5432.0493798938569</v>
      </c>
      <c r="AA11" s="101">
        <v>1870</v>
      </c>
      <c r="AB11" s="101">
        <v>2741.565025531987</v>
      </c>
      <c r="AC11" s="101">
        <v>486</v>
      </c>
      <c r="AD11" s="101">
        <v>3241.565025531987</v>
      </c>
      <c r="AE11" s="101">
        <v>880</v>
      </c>
      <c r="AF11" s="101">
        <v>21447.910410345379</v>
      </c>
      <c r="AG11" s="101">
        <v>6874</v>
      </c>
    </row>
    <row r="12" spans="1:36" x14ac:dyDescent="0.35">
      <c r="A12" s="17" t="s">
        <v>17</v>
      </c>
      <c r="B12" t="s">
        <v>19</v>
      </c>
      <c r="C12" t="s">
        <v>20</v>
      </c>
      <c r="U12" s="39">
        <v>45298</v>
      </c>
      <c r="V12" s="101">
        <v>4374.5966692414831</v>
      </c>
      <c r="W12" s="101">
        <v>1145</v>
      </c>
      <c r="X12" s="101">
        <v>6124.4997998398394</v>
      </c>
      <c r="Y12" s="101">
        <v>2687</v>
      </c>
      <c r="Z12" s="101">
        <v>5648.0740698407853</v>
      </c>
      <c r="AA12" s="101">
        <v>1955</v>
      </c>
      <c r="AB12" s="101">
        <v>2912.34753829798</v>
      </c>
      <c r="AC12" s="101">
        <v>529</v>
      </c>
      <c r="AD12" s="101">
        <v>3412.34753829798</v>
      </c>
      <c r="AE12" s="101">
        <v>945</v>
      </c>
      <c r="AF12" s="101">
        <v>22471.865615518072</v>
      </c>
      <c r="AG12" s="101">
        <v>7261</v>
      </c>
    </row>
    <row r="13" spans="1:36" x14ac:dyDescent="0.35">
      <c r="A13" s="39">
        <v>45292</v>
      </c>
      <c r="B13">
        <v>12500</v>
      </c>
      <c r="C13">
        <v>17000</v>
      </c>
      <c r="U13" s="39">
        <v>45299</v>
      </c>
      <c r="V13" s="101">
        <v>4632.7955589886442</v>
      </c>
      <c r="W13" s="101">
        <v>1210</v>
      </c>
      <c r="X13" s="101">
        <v>6332.6663997864525</v>
      </c>
      <c r="Y13" s="101">
        <v>2816</v>
      </c>
      <c r="Z13" s="101">
        <v>5864.0987597877138</v>
      </c>
      <c r="AA13" s="101">
        <v>2040</v>
      </c>
      <c r="AB13" s="101">
        <v>3083.1300510639735</v>
      </c>
      <c r="AC13" s="101">
        <v>572</v>
      </c>
      <c r="AD13" s="101">
        <v>3583.130051063973</v>
      </c>
      <c r="AE13" s="101">
        <v>1010</v>
      </c>
      <c r="AF13" s="101">
        <v>23495.820820690758</v>
      </c>
      <c r="AG13" s="101">
        <v>7648</v>
      </c>
    </row>
    <row r="14" spans="1:36" x14ac:dyDescent="0.35">
      <c r="A14" s="39">
        <v>45293</v>
      </c>
      <c r="B14">
        <v>13100</v>
      </c>
      <c r="C14">
        <v>18200</v>
      </c>
      <c r="U14" s="39">
        <v>45300</v>
      </c>
      <c r="V14" s="101">
        <v>4890.9944487358052</v>
      </c>
      <c r="W14" s="101">
        <v>1275</v>
      </c>
      <c r="X14" s="101">
        <v>6540.8329997330666</v>
      </c>
      <c r="Y14" s="101">
        <v>2945</v>
      </c>
      <c r="Z14" s="101">
        <v>6080.1234497346431</v>
      </c>
      <c r="AA14" s="101">
        <v>2125</v>
      </c>
      <c r="AB14" s="101">
        <v>3253.9125638299665</v>
      </c>
      <c r="AC14" s="101">
        <v>615</v>
      </c>
      <c r="AD14" s="101">
        <v>3753.9125638299661</v>
      </c>
      <c r="AE14" s="101">
        <v>1075</v>
      </c>
      <c r="AF14" s="101">
        <v>24519.776025863448</v>
      </c>
      <c r="AG14" s="101">
        <v>8035</v>
      </c>
    </row>
    <row r="15" spans="1:36" x14ac:dyDescent="0.35">
      <c r="A15" s="39">
        <v>45294</v>
      </c>
      <c r="B15">
        <v>13600</v>
      </c>
      <c r="C15">
        <v>18600</v>
      </c>
      <c r="U15" s="39">
        <v>45301</v>
      </c>
      <c r="V15" s="101">
        <v>5149.1933384829663</v>
      </c>
      <c r="W15" s="101">
        <v>1340</v>
      </c>
      <c r="X15" s="101">
        <v>6748.9995996796806</v>
      </c>
      <c r="Y15" s="101">
        <v>3074</v>
      </c>
      <c r="Z15" s="101">
        <v>6296.1481396815716</v>
      </c>
      <c r="AA15" s="101">
        <v>2210</v>
      </c>
      <c r="AB15" s="101">
        <v>3424.6950765959596</v>
      </c>
      <c r="AC15" s="101">
        <v>658</v>
      </c>
      <c r="AD15" s="101">
        <v>3924.6950765959591</v>
      </c>
      <c r="AE15" s="101">
        <v>1140</v>
      </c>
      <c r="AF15" s="101">
        <v>25543.731231036138</v>
      </c>
      <c r="AG15" s="101">
        <v>8422</v>
      </c>
    </row>
    <row r="16" spans="1:36" x14ac:dyDescent="0.35">
      <c r="A16" s="39">
        <v>45295</v>
      </c>
      <c r="B16">
        <v>14100</v>
      </c>
      <c r="C16">
        <v>19400</v>
      </c>
      <c r="U16" s="39">
        <v>45302</v>
      </c>
      <c r="V16" s="101">
        <v>5407.3922282301273</v>
      </c>
      <c r="W16" s="101">
        <v>1405</v>
      </c>
      <c r="X16" s="101">
        <v>6957.1661996262947</v>
      </c>
      <c r="Y16" s="101">
        <v>3203</v>
      </c>
      <c r="Z16" s="101">
        <v>6512.1728296285</v>
      </c>
      <c r="AA16" s="101">
        <v>2295</v>
      </c>
      <c r="AB16" s="101">
        <v>3595.4775893619526</v>
      </c>
      <c r="AC16" s="101">
        <v>701</v>
      </c>
      <c r="AD16" s="101">
        <v>4095.4775893619521</v>
      </c>
      <c r="AE16" s="101">
        <v>1205</v>
      </c>
      <c r="AF16" s="101">
        <v>26567.686436208824</v>
      </c>
      <c r="AG16" s="101">
        <v>8809</v>
      </c>
    </row>
    <row r="17" spans="1:33" x14ac:dyDescent="0.35">
      <c r="A17" s="39">
        <v>45296</v>
      </c>
      <c r="B17">
        <v>14600</v>
      </c>
      <c r="C17">
        <v>20423.955205172686</v>
      </c>
      <c r="U17" s="39">
        <v>45303</v>
      </c>
      <c r="V17" s="101">
        <v>5665.5911179772884</v>
      </c>
      <c r="W17" s="101">
        <v>1470</v>
      </c>
      <c r="X17" s="101">
        <v>7165.3327995729087</v>
      </c>
      <c r="Y17" s="101">
        <v>3332</v>
      </c>
      <c r="Z17" s="101">
        <v>6728.1975195754285</v>
      </c>
      <c r="AA17" s="101">
        <v>2380</v>
      </c>
      <c r="AB17" s="101">
        <v>3766.2601021279456</v>
      </c>
      <c r="AC17" s="101">
        <v>744</v>
      </c>
      <c r="AD17" s="101">
        <v>4266.2601021279452</v>
      </c>
      <c r="AE17" s="101">
        <v>1270</v>
      </c>
      <c r="AF17" s="101">
        <v>27591.641641381513</v>
      </c>
      <c r="AG17" s="101">
        <v>9196</v>
      </c>
    </row>
    <row r="18" spans="1:33" x14ac:dyDescent="0.35">
      <c r="A18" s="39">
        <v>45297</v>
      </c>
      <c r="B18">
        <v>15100</v>
      </c>
      <c r="C18">
        <v>21447.910410345379</v>
      </c>
      <c r="U18" s="39">
        <v>45304</v>
      </c>
      <c r="V18" s="101">
        <v>5923.7900077244494</v>
      </c>
      <c r="W18" s="101">
        <v>1535</v>
      </c>
      <c r="X18" s="101">
        <v>7373.4993995195227</v>
      </c>
      <c r="Y18" s="101">
        <v>3461</v>
      </c>
      <c r="Z18" s="101">
        <v>6944.2222095223569</v>
      </c>
      <c r="AA18" s="101">
        <v>2465</v>
      </c>
      <c r="AB18" s="101">
        <v>3937.0426148939387</v>
      </c>
      <c r="AC18" s="101">
        <v>787</v>
      </c>
      <c r="AD18" s="101">
        <v>4437.0426148939378</v>
      </c>
      <c r="AE18" s="101">
        <v>1335</v>
      </c>
      <c r="AF18" s="101">
        <v>28615.596846554203</v>
      </c>
      <c r="AG18" s="101">
        <v>9583</v>
      </c>
    </row>
    <row r="19" spans="1:33" x14ac:dyDescent="0.35">
      <c r="A19" s="39">
        <v>45298</v>
      </c>
      <c r="B19">
        <v>15600</v>
      </c>
      <c r="C19">
        <v>22471.865615518072</v>
      </c>
      <c r="U19" s="39">
        <v>45305</v>
      </c>
      <c r="V19" s="101">
        <v>6181.9888974716105</v>
      </c>
      <c r="W19" s="101">
        <v>1600</v>
      </c>
      <c r="X19" s="101">
        <v>7581.6659994661368</v>
      </c>
      <c r="Y19" s="101">
        <v>3590</v>
      </c>
      <c r="Z19" s="101">
        <v>7160.2468994692854</v>
      </c>
      <c r="AA19" s="101">
        <v>2550</v>
      </c>
      <c r="AB19" s="101">
        <v>4107.8251276599321</v>
      </c>
      <c r="AC19" s="101">
        <v>830</v>
      </c>
      <c r="AD19" s="101">
        <v>4607.8251276599312</v>
      </c>
      <c r="AE19" s="101">
        <v>1400</v>
      </c>
      <c r="AF19" s="101">
        <v>29639.552051726896</v>
      </c>
      <c r="AG19" s="101">
        <v>9970</v>
      </c>
    </row>
    <row r="20" spans="1:33" x14ac:dyDescent="0.35">
      <c r="A20" s="39">
        <v>45299</v>
      </c>
      <c r="B20">
        <v>16100</v>
      </c>
      <c r="C20">
        <v>23495.820820690758</v>
      </c>
      <c r="U20" s="39">
        <v>45306</v>
      </c>
      <c r="V20" s="101">
        <v>6440.1877872187724</v>
      </c>
      <c r="W20" s="101">
        <v>1665</v>
      </c>
      <c r="X20" s="101">
        <v>7789.8325994127499</v>
      </c>
      <c r="Y20" s="101">
        <v>3719</v>
      </c>
      <c r="Z20" s="101">
        <v>7376.2715894162138</v>
      </c>
      <c r="AA20" s="101">
        <v>2635</v>
      </c>
      <c r="AB20" s="101">
        <v>4278.6076404259247</v>
      </c>
      <c r="AC20" s="101">
        <v>873</v>
      </c>
      <c r="AD20" s="101">
        <v>4778.6076404259238</v>
      </c>
      <c r="AE20" s="101">
        <v>1465</v>
      </c>
      <c r="AF20" s="101">
        <v>30663.507256899589</v>
      </c>
      <c r="AG20" s="101">
        <v>10357</v>
      </c>
    </row>
    <row r="21" spans="1:33" x14ac:dyDescent="0.35">
      <c r="A21" s="39">
        <v>45300</v>
      </c>
      <c r="B21">
        <v>16600</v>
      </c>
      <c r="C21">
        <v>24519.776025863448</v>
      </c>
      <c r="U21" s="39">
        <v>45307</v>
      </c>
      <c r="V21" s="101">
        <v>6698.3866769659344</v>
      </c>
      <c r="W21" s="101">
        <v>1730</v>
      </c>
      <c r="X21" s="101">
        <v>7997.999199359364</v>
      </c>
      <c r="Y21" s="101">
        <v>3848</v>
      </c>
      <c r="Z21" s="101">
        <v>7592.2962793631432</v>
      </c>
      <c r="AA21" s="101">
        <v>2720</v>
      </c>
      <c r="AB21" s="101">
        <v>4449.3901531919182</v>
      </c>
      <c r="AC21" s="101">
        <v>916</v>
      </c>
      <c r="AD21" s="101">
        <v>4949.3901531919173</v>
      </c>
      <c r="AE21" s="101">
        <v>1530</v>
      </c>
      <c r="AF21" s="101">
        <v>31687.462462072275</v>
      </c>
      <c r="AG21" s="101">
        <v>10744</v>
      </c>
    </row>
    <row r="22" spans="1:33" x14ac:dyDescent="0.35">
      <c r="A22" s="39">
        <v>45301</v>
      </c>
      <c r="B22">
        <v>17100</v>
      </c>
      <c r="C22">
        <v>25543.731231036138</v>
      </c>
      <c r="U22" s="39">
        <v>45308</v>
      </c>
      <c r="V22" s="101">
        <v>6956.5855667130963</v>
      </c>
      <c r="W22" s="101">
        <v>1795</v>
      </c>
      <c r="X22" s="101">
        <v>8206.165799305978</v>
      </c>
      <c r="Y22" s="101">
        <v>3977</v>
      </c>
      <c r="Z22" s="101">
        <v>7808.3209693100716</v>
      </c>
      <c r="AA22" s="101">
        <v>2805</v>
      </c>
      <c r="AB22" s="101">
        <v>4620.1726659579108</v>
      </c>
      <c r="AC22" s="101">
        <v>959</v>
      </c>
      <c r="AD22" s="101">
        <v>5120.1726659579099</v>
      </c>
      <c r="AE22" s="101">
        <v>1595</v>
      </c>
      <c r="AF22" s="101">
        <v>32711.417667244968</v>
      </c>
      <c r="AG22" s="101">
        <v>11131</v>
      </c>
    </row>
    <row r="23" spans="1:33" x14ac:dyDescent="0.35">
      <c r="A23" s="39">
        <v>45302</v>
      </c>
      <c r="B23">
        <v>17700</v>
      </c>
      <c r="C23">
        <v>26567.686436208827</v>
      </c>
      <c r="U23" s="39">
        <v>45309</v>
      </c>
      <c r="V23" s="101">
        <v>7214.7844564602583</v>
      </c>
      <c r="W23" s="101">
        <v>1860</v>
      </c>
      <c r="X23" s="101">
        <v>8414.3323992525929</v>
      </c>
      <c r="Y23" s="101">
        <v>4106</v>
      </c>
      <c r="Z23" s="101">
        <v>8024.3456592570001</v>
      </c>
      <c r="AA23" s="101">
        <v>2890</v>
      </c>
      <c r="AB23" s="101">
        <v>4790.9551787239043</v>
      </c>
      <c r="AC23" s="101">
        <v>1002</v>
      </c>
      <c r="AD23" s="101">
        <v>5290.9551787239034</v>
      </c>
      <c r="AE23" s="101">
        <v>1660</v>
      </c>
      <c r="AF23" s="101">
        <v>33735.372872417662</v>
      </c>
      <c r="AG23" s="101">
        <v>11518</v>
      </c>
    </row>
    <row r="24" spans="1:33" x14ac:dyDescent="0.35">
      <c r="A24" s="39">
        <v>45303</v>
      </c>
      <c r="B24">
        <v>18200</v>
      </c>
      <c r="C24">
        <v>27591.641641381513</v>
      </c>
      <c r="U24" s="39">
        <v>45310</v>
      </c>
      <c r="V24" s="101">
        <v>7472.9833462074193</v>
      </c>
      <c r="W24" s="101">
        <v>1925</v>
      </c>
      <c r="X24" s="101">
        <v>8622.4989991992061</v>
      </c>
      <c r="Y24" s="101">
        <v>4235</v>
      </c>
      <c r="Z24" s="101">
        <v>8240.3703492039276</v>
      </c>
      <c r="AA24" s="101">
        <v>2975</v>
      </c>
      <c r="AB24" s="101">
        <v>4961.7376914898969</v>
      </c>
      <c r="AC24" s="101">
        <v>1045</v>
      </c>
      <c r="AD24" s="101">
        <v>5461.737691489896</v>
      </c>
      <c r="AE24" s="101">
        <v>1725</v>
      </c>
      <c r="AF24" s="101">
        <v>34759.32807759034</v>
      </c>
      <c r="AG24" s="101">
        <v>11905</v>
      </c>
    </row>
    <row r="25" spans="1:33" x14ac:dyDescent="0.35">
      <c r="A25" s="39">
        <v>45304</v>
      </c>
      <c r="B25">
        <v>18700</v>
      </c>
      <c r="C25">
        <v>28615.596846554203</v>
      </c>
      <c r="U25" s="39">
        <v>45311</v>
      </c>
      <c r="V25" s="101">
        <v>7731.1822359545813</v>
      </c>
      <c r="W25" s="101">
        <v>1990</v>
      </c>
      <c r="X25" s="101">
        <v>8830.6655991458192</v>
      </c>
      <c r="Y25" s="101">
        <v>4364</v>
      </c>
      <c r="Z25" s="101">
        <v>8456.395039150857</v>
      </c>
      <c r="AA25" s="101">
        <v>3060</v>
      </c>
      <c r="AB25" s="101">
        <v>5132.5202042558903</v>
      </c>
      <c r="AC25" s="101">
        <v>1088</v>
      </c>
      <c r="AD25" s="101">
        <v>5632.5202042558894</v>
      </c>
      <c r="AE25" s="101">
        <v>1790</v>
      </c>
      <c r="AF25" s="101">
        <v>35783.283282763034</v>
      </c>
      <c r="AG25" s="101">
        <v>12292</v>
      </c>
    </row>
    <row r="26" spans="1:33" x14ac:dyDescent="0.35">
      <c r="A26" s="39">
        <v>45305</v>
      </c>
      <c r="B26">
        <v>19200</v>
      </c>
      <c r="C26">
        <v>29639.552051726896</v>
      </c>
      <c r="U26" s="39">
        <v>45312</v>
      </c>
      <c r="V26" s="101">
        <v>7989.3811257017433</v>
      </c>
      <c r="W26" s="101">
        <v>2055</v>
      </c>
      <c r="X26" s="101">
        <v>9038.8321990924342</v>
      </c>
      <c r="Y26" s="101">
        <v>4493</v>
      </c>
      <c r="Z26" s="101">
        <v>8672.4197290977863</v>
      </c>
      <c r="AA26" s="101">
        <v>3145</v>
      </c>
      <c r="AB26" s="101">
        <v>5303.3027170218829</v>
      </c>
      <c r="AC26" s="101">
        <v>1131</v>
      </c>
      <c r="AD26" s="101">
        <v>5803.302717021882</v>
      </c>
      <c r="AE26" s="101">
        <v>1855</v>
      </c>
      <c r="AF26" s="101">
        <v>36807.238487935734</v>
      </c>
      <c r="AG26" s="101">
        <v>12679</v>
      </c>
    </row>
    <row r="27" spans="1:33" x14ac:dyDescent="0.35">
      <c r="A27" s="39">
        <v>45306</v>
      </c>
      <c r="B27">
        <v>19700</v>
      </c>
      <c r="C27">
        <v>30663.507256899589</v>
      </c>
      <c r="U27" s="39">
        <v>45313</v>
      </c>
      <c r="V27" s="101">
        <v>8247.5800154489043</v>
      </c>
      <c r="W27" s="101">
        <v>2120</v>
      </c>
      <c r="X27" s="101">
        <v>9246.9987990390473</v>
      </c>
      <c r="Y27" s="101">
        <v>4622</v>
      </c>
      <c r="Z27" s="101">
        <v>8888.4444190447139</v>
      </c>
      <c r="AA27" s="101">
        <v>3230</v>
      </c>
      <c r="AB27" s="101">
        <v>5474.0852297878764</v>
      </c>
      <c r="AC27" s="101">
        <v>1174</v>
      </c>
      <c r="AD27" s="101">
        <v>5974.0852297878755</v>
      </c>
      <c r="AE27" s="101">
        <v>1920</v>
      </c>
      <c r="AF27" s="101">
        <v>37831.19369310842</v>
      </c>
      <c r="AG27" s="101">
        <v>13066</v>
      </c>
    </row>
    <row r="28" spans="1:33" x14ac:dyDescent="0.35">
      <c r="A28" s="39">
        <v>45307</v>
      </c>
      <c r="B28">
        <v>20200</v>
      </c>
      <c r="C28">
        <v>31687.462462072275</v>
      </c>
      <c r="U28" s="39">
        <v>45314</v>
      </c>
      <c r="V28" s="101">
        <v>8505.7789051960663</v>
      </c>
      <c r="W28" s="101">
        <v>2185</v>
      </c>
      <c r="X28" s="101">
        <v>9455.1653989856623</v>
      </c>
      <c r="Y28" s="101">
        <v>4751</v>
      </c>
      <c r="Z28" s="101">
        <v>9104.4691089916432</v>
      </c>
      <c r="AA28" s="101">
        <v>3315</v>
      </c>
      <c r="AB28" s="101">
        <v>5644.867742553869</v>
      </c>
      <c r="AC28" s="101">
        <v>1217</v>
      </c>
      <c r="AD28" s="101">
        <v>6144.8677425538681</v>
      </c>
      <c r="AE28" s="101">
        <v>1985</v>
      </c>
      <c r="AF28" s="101">
        <v>38855.148898281113</v>
      </c>
      <c r="AG28" s="101">
        <v>13453</v>
      </c>
    </row>
    <row r="29" spans="1:33" x14ac:dyDescent="0.35">
      <c r="A29" s="39">
        <v>45308</v>
      </c>
      <c r="B29">
        <v>20700</v>
      </c>
      <c r="C29">
        <v>32711.417667244968</v>
      </c>
      <c r="U29" s="39">
        <v>45315</v>
      </c>
      <c r="V29" s="101">
        <v>8763.9777949432282</v>
      </c>
      <c r="W29" s="101">
        <v>2250</v>
      </c>
      <c r="X29" s="101">
        <v>9663.3319989322754</v>
      </c>
      <c r="Y29" s="101">
        <v>4880</v>
      </c>
      <c r="Z29" s="101">
        <v>9320.4937989385708</v>
      </c>
      <c r="AA29" s="101">
        <v>3400</v>
      </c>
      <c r="AB29" s="101">
        <v>5815.6502553198625</v>
      </c>
      <c r="AC29" s="101">
        <v>1260</v>
      </c>
      <c r="AD29" s="101">
        <v>6315.6502553198616</v>
      </c>
      <c r="AE29" s="101">
        <v>2050</v>
      </c>
      <c r="AF29" s="101">
        <v>39879.104103453799</v>
      </c>
      <c r="AG29" s="101">
        <v>13840</v>
      </c>
    </row>
    <row r="30" spans="1:33" x14ac:dyDescent="0.35">
      <c r="A30" s="39">
        <v>45309</v>
      </c>
      <c r="B30">
        <v>21200</v>
      </c>
      <c r="C30">
        <v>33735.372872417654</v>
      </c>
      <c r="U30" s="39">
        <v>45316</v>
      </c>
      <c r="V30" s="101">
        <v>9022.1766846903902</v>
      </c>
      <c r="W30" s="101">
        <v>2315</v>
      </c>
      <c r="X30" s="101">
        <v>9871.4985988788903</v>
      </c>
      <c r="Y30" s="101">
        <v>5009</v>
      </c>
      <c r="Z30" s="101">
        <v>9536.5184888855001</v>
      </c>
      <c r="AA30" s="101">
        <v>3485</v>
      </c>
      <c r="AB30" s="101">
        <v>5986.4327680858551</v>
      </c>
      <c r="AC30" s="101">
        <v>1303</v>
      </c>
      <c r="AD30" s="101">
        <v>6486.4327680858551</v>
      </c>
      <c r="AE30" s="101">
        <v>2115</v>
      </c>
      <c r="AF30" s="101">
        <v>40903.059308626493</v>
      </c>
      <c r="AG30" s="101">
        <v>14227</v>
      </c>
    </row>
    <row r="31" spans="1:33" x14ac:dyDescent="0.35">
      <c r="A31" s="39">
        <v>45310</v>
      </c>
      <c r="B31">
        <v>21700</v>
      </c>
      <c r="C31">
        <v>34759.32807759034</v>
      </c>
      <c r="U31" s="39">
        <v>45317</v>
      </c>
      <c r="V31" s="101">
        <v>9280.3755744375521</v>
      </c>
      <c r="W31" s="101">
        <v>2380</v>
      </c>
      <c r="X31" s="101">
        <v>10079.665198825503</v>
      </c>
      <c r="Y31" s="101">
        <v>5138</v>
      </c>
      <c r="Z31" s="101">
        <v>9752.5431788324277</v>
      </c>
      <c r="AA31" s="101">
        <v>3570</v>
      </c>
      <c r="AB31" s="101">
        <v>6157.2152808518485</v>
      </c>
      <c r="AC31" s="101">
        <v>1346</v>
      </c>
      <c r="AD31" s="101">
        <v>6657.2152808518485</v>
      </c>
      <c r="AE31" s="101">
        <v>2180</v>
      </c>
      <c r="AF31" s="101">
        <v>41927.014513799186</v>
      </c>
      <c r="AG31" s="101">
        <v>14614</v>
      </c>
    </row>
    <row r="32" spans="1:33" x14ac:dyDescent="0.35">
      <c r="A32" s="39">
        <v>45311</v>
      </c>
      <c r="B32">
        <v>22300</v>
      </c>
      <c r="C32">
        <v>35783.283282763034</v>
      </c>
      <c r="U32" s="39">
        <v>45318</v>
      </c>
      <c r="V32" s="101">
        <v>9538.5744641847141</v>
      </c>
      <c r="W32" s="101">
        <v>2445</v>
      </c>
      <c r="X32" s="101">
        <v>10287.831798772117</v>
      </c>
      <c r="Y32" s="101">
        <v>5267</v>
      </c>
      <c r="Z32" s="101">
        <v>9968.567868779357</v>
      </c>
      <c r="AA32" s="101">
        <v>3655</v>
      </c>
      <c r="AB32" s="101">
        <v>6327.9977936178411</v>
      </c>
      <c r="AC32" s="101">
        <v>1389</v>
      </c>
      <c r="AD32" s="101">
        <v>6827.9977936178411</v>
      </c>
      <c r="AE32" s="101">
        <v>2245</v>
      </c>
      <c r="AF32" s="101">
        <v>42950.969718971864</v>
      </c>
      <c r="AG32" s="101">
        <v>15001</v>
      </c>
    </row>
    <row r="33" spans="1:33" x14ac:dyDescent="0.35">
      <c r="A33" s="39">
        <v>45312</v>
      </c>
      <c r="B33">
        <v>22800</v>
      </c>
      <c r="C33">
        <v>36807.238487935734</v>
      </c>
      <c r="U33" s="39">
        <v>45319</v>
      </c>
      <c r="V33" s="101">
        <v>9796.773353931876</v>
      </c>
      <c r="W33" s="101">
        <v>2510</v>
      </c>
      <c r="X33" s="101">
        <v>10495.998398718732</v>
      </c>
      <c r="Y33" s="101">
        <v>5396</v>
      </c>
      <c r="Z33" s="101">
        <v>10184.592558726286</v>
      </c>
      <c r="AA33" s="101">
        <v>3740</v>
      </c>
      <c r="AB33" s="101">
        <v>6498.7803063838346</v>
      </c>
      <c r="AC33" s="101">
        <v>1432</v>
      </c>
      <c r="AD33" s="101">
        <v>6998.7803063838346</v>
      </c>
      <c r="AE33" s="101">
        <v>2310</v>
      </c>
      <c r="AF33" s="101">
        <v>43974.924924144565</v>
      </c>
      <c r="AG33" s="101">
        <v>15388</v>
      </c>
    </row>
    <row r="34" spans="1:33" x14ac:dyDescent="0.35">
      <c r="A34" s="39">
        <v>45313</v>
      </c>
      <c r="B34">
        <v>23300</v>
      </c>
      <c r="C34">
        <v>37831.19369310842</v>
      </c>
      <c r="U34" s="39">
        <v>45320</v>
      </c>
      <c r="V34" s="101">
        <v>10054.972243679038</v>
      </c>
      <c r="W34" s="101">
        <v>2575</v>
      </c>
      <c r="X34" s="101">
        <v>10704.164998665345</v>
      </c>
      <c r="Y34" s="101">
        <v>5525</v>
      </c>
      <c r="Z34" s="101">
        <v>10400.617248673214</v>
      </c>
      <c r="AA34" s="101">
        <v>3825</v>
      </c>
      <c r="AB34" s="101">
        <v>6669.5628191498272</v>
      </c>
      <c r="AC34" s="101">
        <v>1475</v>
      </c>
      <c r="AD34" s="101">
        <v>7169.5628191498272</v>
      </c>
      <c r="AE34" s="101">
        <v>2375</v>
      </c>
      <c r="AF34" s="101">
        <v>44998.880129317251</v>
      </c>
      <c r="AG34" s="101">
        <v>15775</v>
      </c>
    </row>
    <row r="35" spans="1:33" x14ac:dyDescent="0.35">
      <c r="A35" s="39">
        <v>45314</v>
      </c>
      <c r="B35">
        <v>23800</v>
      </c>
      <c r="C35">
        <v>38855.148898281113</v>
      </c>
      <c r="U35" s="39">
        <v>45321</v>
      </c>
      <c r="V35" s="101">
        <v>10313.1711334262</v>
      </c>
      <c r="W35" s="101">
        <v>2640</v>
      </c>
      <c r="X35" s="101">
        <v>10912.33159861196</v>
      </c>
      <c r="Y35" s="101">
        <v>5654</v>
      </c>
      <c r="Z35" s="101">
        <v>10616.641938620143</v>
      </c>
      <c r="AA35" s="101">
        <v>3910</v>
      </c>
      <c r="AB35" s="101">
        <v>6840.3453319158207</v>
      </c>
      <c r="AC35" s="101">
        <v>1518</v>
      </c>
      <c r="AD35" s="101">
        <v>7340.3453319158207</v>
      </c>
      <c r="AE35" s="101">
        <v>2440</v>
      </c>
      <c r="AF35" s="101">
        <v>46022.835334489944</v>
      </c>
      <c r="AG35" s="101">
        <v>16162</v>
      </c>
    </row>
    <row r="36" spans="1:33" x14ac:dyDescent="0.35">
      <c r="A36" s="39">
        <v>45315</v>
      </c>
      <c r="B36">
        <v>24300</v>
      </c>
      <c r="C36">
        <v>39879.104103453799</v>
      </c>
      <c r="U36" s="39">
        <v>45322</v>
      </c>
      <c r="V36" s="101">
        <v>10571.370023173362</v>
      </c>
      <c r="W36" s="101">
        <v>2705</v>
      </c>
      <c r="X36" s="101">
        <v>11120.498198558573</v>
      </c>
      <c r="Y36" s="101">
        <v>5783</v>
      </c>
      <c r="Z36" s="101">
        <v>10832.666628567071</v>
      </c>
      <c r="AA36" s="101">
        <v>3995</v>
      </c>
      <c r="AB36" s="101">
        <v>7011.1278446818133</v>
      </c>
      <c r="AC36" s="101">
        <v>1561</v>
      </c>
      <c r="AD36" s="101">
        <v>7511.1278446818133</v>
      </c>
      <c r="AE36" s="101">
        <v>2505</v>
      </c>
      <c r="AF36" s="101">
        <v>47046.79053966263</v>
      </c>
      <c r="AG36" s="101">
        <v>16549</v>
      </c>
    </row>
    <row r="37" spans="1:33" x14ac:dyDescent="0.35">
      <c r="A37" s="39">
        <v>45316</v>
      </c>
      <c r="B37">
        <v>24800</v>
      </c>
      <c r="C37">
        <v>40903.059308626493</v>
      </c>
      <c r="U37" s="39" t="s">
        <v>18</v>
      </c>
      <c r="V37" s="101">
        <v>207999.18032442697</v>
      </c>
      <c r="W37" s="101">
        <v>53720</v>
      </c>
      <c r="X37" s="101">
        <v>248186.97477981998</v>
      </c>
      <c r="Y37" s="101">
        <v>119462</v>
      </c>
      <c r="Z37" s="101">
        <v>235857.332799939</v>
      </c>
      <c r="AA37" s="101">
        <v>84480</v>
      </c>
      <c r="AB37" s="101">
        <v>138255.78982554539</v>
      </c>
      <c r="AC37" s="101">
        <v>28484</v>
      </c>
      <c r="AD37" s="101">
        <v>153755.78982554542</v>
      </c>
      <c r="AE37" s="101">
        <v>47520</v>
      </c>
      <c r="AF37" s="101">
        <v>984055.06755527668</v>
      </c>
      <c r="AG37" s="101">
        <v>333666</v>
      </c>
    </row>
    <row r="38" spans="1:33" x14ac:dyDescent="0.35">
      <c r="A38" s="39">
        <v>45317</v>
      </c>
      <c r="B38">
        <v>25300</v>
      </c>
      <c r="C38">
        <v>41927.014513799186</v>
      </c>
    </row>
    <row r="39" spans="1:33" x14ac:dyDescent="0.35">
      <c r="A39" s="39">
        <v>45318</v>
      </c>
      <c r="B39">
        <v>25800</v>
      </c>
      <c r="C39">
        <v>42950.969718971864</v>
      </c>
    </row>
    <row r="40" spans="1:33" x14ac:dyDescent="0.35">
      <c r="A40" s="39">
        <v>45319</v>
      </c>
      <c r="B40">
        <v>26300</v>
      </c>
      <c r="C40">
        <v>43974.924924144565</v>
      </c>
    </row>
    <row r="41" spans="1:33" x14ac:dyDescent="0.35">
      <c r="A41" s="39">
        <v>45320</v>
      </c>
      <c r="B41">
        <v>26900</v>
      </c>
      <c r="C41">
        <v>44998.880129317251</v>
      </c>
    </row>
    <row r="42" spans="1:33" x14ac:dyDescent="0.35">
      <c r="A42" s="39">
        <v>45321</v>
      </c>
      <c r="B42">
        <v>27400</v>
      </c>
      <c r="C42">
        <v>46022.835334489944</v>
      </c>
    </row>
    <row r="43" spans="1:33" x14ac:dyDescent="0.35">
      <c r="A43" s="39">
        <v>45322</v>
      </c>
      <c r="B43">
        <v>27900</v>
      </c>
      <c r="C43">
        <v>47046.790539662623</v>
      </c>
    </row>
    <row r="44" spans="1:33" x14ac:dyDescent="0.35">
      <c r="A44" s="39" t="s">
        <v>18</v>
      </c>
      <c r="B44">
        <v>626600</v>
      </c>
      <c r="C44">
        <v>984055.06755527679</v>
      </c>
    </row>
    <row r="47" spans="1:33" x14ac:dyDescent="0.35">
      <c r="B47" t="s">
        <v>29</v>
      </c>
    </row>
    <row r="48" spans="1:33" x14ac:dyDescent="0.35">
      <c r="B48" t="s">
        <v>13</v>
      </c>
      <c r="D48" t="s">
        <v>11</v>
      </c>
      <c r="F48" t="s">
        <v>12</v>
      </c>
      <c r="H48" t="s">
        <v>14</v>
      </c>
      <c r="J48" t="s">
        <v>15</v>
      </c>
      <c r="L48" t="s">
        <v>30</v>
      </c>
      <c r="M48" t="s">
        <v>31</v>
      </c>
    </row>
    <row r="49" spans="1:13" x14ac:dyDescent="0.35">
      <c r="A49" s="1" t="s">
        <v>17</v>
      </c>
      <c r="B49" t="s">
        <v>20</v>
      </c>
      <c r="C49" t="s">
        <v>26</v>
      </c>
      <c r="D49" t="s">
        <v>20</v>
      </c>
      <c r="E49" t="s">
        <v>26</v>
      </c>
      <c r="F49" t="s">
        <v>20</v>
      </c>
      <c r="G49" t="s">
        <v>26</v>
      </c>
      <c r="H49" t="s">
        <v>20</v>
      </c>
      <c r="I49" t="s">
        <v>26</v>
      </c>
      <c r="J49" t="s">
        <v>20</v>
      </c>
      <c r="K49" t="s">
        <v>26</v>
      </c>
    </row>
    <row r="50" spans="1:13" x14ac:dyDescent="0.35">
      <c r="A50" s="1">
        <v>45292</v>
      </c>
      <c r="B50">
        <v>3000</v>
      </c>
      <c r="C50">
        <v>800</v>
      </c>
      <c r="D50">
        <v>5000</v>
      </c>
      <c r="E50">
        <v>2000</v>
      </c>
      <c r="F50">
        <v>4500</v>
      </c>
      <c r="G50">
        <v>1500</v>
      </c>
      <c r="H50">
        <v>2000</v>
      </c>
      <c r="I50">
        <v>300</v>
      </c>
      <c r="J50">
        <v>2500</v>
      </c>
      <c r="K50">
        <v>600</v>
      </c>
      <c r="L50">
        <v>17000</v>
      </c>
      <c r="M50">
        <v>5200</v>
      </c>
    </row>
    <row r="51" spans="1:13" x14ac:dyDescent="0.35">
      <c r="A51" s="1">
        <v>45293</v>
      </c>
      <c r="B51">
        <v>3200</v>
      </c>
      <c r="C51">
        <v>850</v>
      </c>
      <c r="D51">
        <v>5200</v>
      </c>
      <c r="E51">
        <v>2100</v>
      </c>
      <c r="F51">
        <v>4800</v>
      </c>
      <c r="G51">
        <v>1600</v>
      </c>
      <c r="H51">
        <v>2200</v>
      </c>
      <c r="I51">
        <v>350</v>
      </c>
      <c r="J51">
        <v>2800</v>
      </c>
      <c r="K51">
        <v>650</v>
      </c>
      <c r="L51">
        <v>18200</v>
      </c>
      <c r="M51">
        <v>5550</v>
      </c>
    </row>
    <row r="52" spans="1:13" x14ac:dyDescent="0.35">
      <c r="A52" s="1">
        <v>45294</v>
      </c>
      <c r="B52">
        <v>3400</v>
      </c>
      <c r="C52">
        <v>900</v>
      </c>
      <c r="D52">
        <v>5300</v>
      </c>
      <c r="E52">
        <v>2200</v>
      </c>
      <c r="F52">
        <v>4900</v>
      </c>
      <c r="G52">
        <v>1650</v>
      </c>
      <c r="H52">
        <v>2300</v>
      </c>
      <c r="I52">
        <v>380</v>
      </c>
      <c r="J52">
        <v>2700</v>
      </c>
      <c r="K52">
        <v>700</v>
      </c>
      <c r="L52">
        <v>18600</v>
      </c>
      <c r="M52">
        <v>5830</v>
      </c>
    </row>
    <row r="53" spans="1:13" x14ac:dyDescent="0.35">
      <c r="A53" s="1">
        <v>45295</v>
      </c>
      <c r="B53">
        <v>3600</v>
      </c>
      <c r="C53">
        <v>950</v>
      </c>
      <c r="D53">
        <v>5500</v>
      </c>
      <c r="E53">
        <v>2300</v>
      </c>
      <c r="F53">
        <v>5000</v>
      </c>
      <c r="G53">
        <v>1700</v>
      </c>
      <c r="H53">
        <v>2400</v>
      </c>
      <c r="I53">
        <v>400</v>
      </c>
      <c r="J53">
        <v>2900</v>
      </c>
      <c r="K53">
        <v>750</v>
      </c>
      <c r="L53">
        <v>19400</v>
      </c>
      <c r="M53">
        <v>6100</v>
      </c>
    </row>
    <row r="54" spans="1:13" x14ac:dyDescent="0.35">
      <c r="A54" s="1">
        <v>45296</v>
      </c>
      <c r="B54">
        <v>3858.198889747161</v>
      </c>
      <c r="C54">
        <v>1015</v>
      </c>
      <c r="D54">
        <v>5708.1665999466131</v>
      </c>
      <c r="E54">
        <v>2429</v>
      </c>
      <c r="F54">
        <v>5216.0246899469284</v>
      </c>
      <c r="G54">
        <v>1785</v>
      </c>
      <c r="H54">
        <v>2570.7825127659935</v>
      </c>
      <c r="I54">
        <v>443</v>
      </c>
      <c r="J54">
        <v>3070.7825127659935</v>
      </c>
      <c r="K54">
        <v>815</v>
      </c>
      <c r="L54">
        <v>20423.955205172686</v>
      </c>
      <c r="M54">
        <v>6487</v>
      </c>
    </row>
    <row r="55" spans="1:13" x14ac:dyDescent="0.35">
      <c r="A55" s="1">
        <v>45297</v>
      </c>
      <c r="B55">
        <v>4116.3977794943221</v>
      </c>
      <c r="C55">
        <v>1080</v>
      </c>
      <c r="D55">
        <v>5916.3331998932263</v>
      </c>
      <c r="E55">
        <v>2558</v>
      </c>
      <c r="F55">
        <v>5432.0493798938569</v>
      </c>
      <c r="G55">
        <v>1870</v>
      </c>
      <c r="H55">
        <v>2741.565025531987</v>
      </c>
      <c r="I55">
        <v>486</v>
      </c>
      <c r="J55">
        <v>3241.565025531987</v>
      </c>
      <c r="K55">
        <v>880</v>
      </c>
      <c r="L55">
        <v>21447.910410345379</v>
      </c>
      <c r="M55">
        <v>6874</v>
      </c>
    </row>
    <row r="56" spans="1:13" x14ac:dyDescent="0.35">
      <c r="A56" s="1">
        <v>45298</v>
      </c>
      <c r="B56">
        <v>4374.5966692414831</v>
      </c>
      <c r="C56">
        <v>1145</v>
      </c>
      <c r="D56">
        <v>6124.4997998398394</v>
      </c>
      <c r="E56">
        <v>2687</v>
      </c>
      <c r="F56">
        <v>5648.0740698407853</v>
      </c>
      <c r="G56">
        <v>1955</v>
      </c>
      <c r="H56">
        <v>2912.34753829798</v>
      </c>
      <c r="I56">
        <v>529</v>
      </c>
      <c r="J56">
        <v>3412.34753829798</v>
      </c>
      <c r="K56">
        <v>945</v>
      </c>
      <c r="L56">
        <v>22471.865615518072</v>
      </c>
      <c r="M56">
        <v>7261</v>
      </c>
    </row>
    <row r="57" spans="1:13" x14ac:dyDescent="0.35">
      <c r="A57" s="1">
        <v>45299</v>
      </c>
      <c r="B57">
        <v>4632.7955589886442</v>
      </c>
      <c r="C57">
        <v>1210</v>
      </c>
      <c r="D57">
        <v>6332.6663997864525</v>
      </c>
      <c r="E57">
        <v>2816</v>
      </c>
      <c r="F57">
        <v>5864.0987597877138</v>
      </c>
      <c r="G57">
        <v>2040</v>
      </c>
      <c r="H57">
        <v>3083.1300510639735</v>
      </c>
      <c r="I57">
        <v>572</v>
      </c>
      <c r="J57">
        <v>3583.130051063973</v>
      </c>
      <c r="K57">
        <v>1010</v>
      </c>
      <c r="L57">
        <v>23495.820820690758</v>
      </c>
      <c r="M57">
        <v>7648</v>
      </c>
    </row>
    <row r="58" spans="1:13" x14ac:dyDescent="0.35">
      <c r="A58" s="1">
        <v>45300</v>
      </c>
      <c r="B58">
        <v>4890.9944487358052</v>
      </c>
      <c r="C58">
        <v>1275</v>
      </c>
      <c r="D58">
        <v>6540.8329997330666</v>
      </c>
      <c r="E58">
        <v>2945</v>
      </c>
      <c r="F58">
        <v>6080.1234497346431</v>
      </c>
      <c r="G58">
        <v>2125</v>
      </c>
      <c r="H58">
        <v>3253.9125638299665</v>
      </c>
      <c r="I58">
        <v>615</v>
      </c>
      <c r="J58">
        <v>3753.9125638299661</v>
      </c>
      <c r="K58">
        <v>1075</v>
      </c>
      <c r="L58">
        <v>24519.776025863448</v>
      </c>
      <c r="M58">
        <v>8035</v>
      </c>
    </row>
    <row r="59" spans="1:13" x14ac:dyDescent="0.35">
      <c r="A59" s="1">
        <v>45301</v>
      </c>
      <c r="B59">
        <v>5149.1933384829663</v>
      </c>
      <c r="C59">
        <v>1340</v>
      </c>
      <c r="D59">
        <v>6748.9995996796806</v>
      </c>
      <c r="E59">
        <v>3074</v>
      </c>
      <c r="F59">
        <v>6296.1481396815716</v>
      </c>
      <c r="G59">
        <v>2210</v>
      </c>
      <c r="H59">
        <v>3424.6950765959596</v>
      </c>
      <c r="I59">
        <v>658</v>
      </c>
      <c r="J59">
        <v>3924.6950765959591</v>
      </c>
      <c r="K59">
        <v>1140</v>
      </c>
      <c r="L59">
        <v>25543.731231036138</v>
      </c>
      <c r="M59">
        <v>8422</v>
      </c>
    </row>
    <row r="60" spans="1:13" x14ac:dyDescent="0.35">
      <c r="A60" s="1">
        <v>45302</v>
      </c>
      <c r="B60">
        <v>5407.3922282301273</v>
      </c>
      <c r="C60">
        <v>1405</v>
      </c>
      <c r="D60">
        <v>6957.1661996262947</v>
      </c>
      <c r="E60">
        <v>3203</v>
      </c>
      <c r="F60">
        <v>6512.1728296285</v>
      </c>
      <c r="G60">
        <v>2295</v>
      </c>
      <c r="H60">
        <v>3595.4775893619526</v>
      </c>
      <c r="I60">
        <v>701</v>
      </c>
      <c r="J60">
        <v>4095.4775893619521</v>
      </c>
      <c r="K60">
        <v>1205</v>
      </c>
      <c r="L60">
        <v>26567.686436208824</v>
      </c>
      <c r="M60">
        <v>8809</v>
      </c>
    </row>
    <row r="61" spans="1:13" x14ac:dyDescent="0.35">
      <c r="A61" s="1">
        <v>45303</v>
      </c>
      <c r="B61">
        <v>5665.5911179772884</v>
      </c>
      <c r="C61">
        <v>1470</v>
      </c>
      <c r="D61">
        <v>7165.3327995729087</v>
      </c>
      <c r="E61">
        <v>3332</v>
      </c>
      <c r="F61">
        <v>6728.1975195754285</v>
      </c>
      <c r="G61">
        <v>2380</v>
      </c>
      <c r="H61">
        <v>3766.2601021279456</v>
      </c>
      <c r="I61">
        <v>744</v>
      </c>
      <c r="J61">
        <v>4266.2601021279452</v>
      </c>
      <c r="K61">
        <v>1270</v>
      </c>
      <c r="L61">
        <v>27591.641641381513</v>
      </c>
      <c r="M61">
        <v>9196</v>
      </c>
    </row>
    <row r="62" spans="1:13" x14ac:dyDescent="0.35">
      <c r="A62" s="1">
        <v>45304</v>
      </c>
      <c r="B62">
        <v>5923.7900077244494</v>
      </c>
      <c r="C62">
        <v>1535</v>
      </c>
      <c r="D62">
        <v>7373.4993995195227</v>
      </c>
      <c r="E62">
        <v>3461</v>
      </c>
      <c r="F62">
        <v>6944.2222095223569</v>
      </c>
      <c r="G62">
        <v>2465</v>
      </c>
      <c r="H62">
        <v>3937.0426148939387</v>
      </c>
      <c r="I62">
        <v>787</v>
      </c>
      <c r="J62">
        <v>4437.0426148939378</v>
      </c>
      <c r="K62">
        <v>1335</v>
      </c>
      <c r="L62">
        <v>28615.596846554203</v>
      </c>
      <c r="M62">
        <v>9583</v>
      </c>
    </row>
    <row r="63" spans="1:13" x14ac:dyDescent="0.35">
      <c r="A63" s="1">
        <v>45305</v>
      </c>
      <c r="B63">
        <v>6181.9888974716105</v>
      </c>
      <c r="C63">
        <v>1600</v>
      </c>
      <c r="D63">
        <v>7581.6659994661368</v>
      </c>
      <c r="E63">
        <v>3590</v>
      </c>
      <c r="F63">
        <v>7160.2468994692854</v>
      </c>
      <c r="G63">
        <v>2550</v>
      </c>
      <c r="H63">
        <v>4107.8251276599321</v>
      </c>
      <c r="I63">
        <v>830</v>
      </c>
      <c r="J63">
        <v>4607.8251276599312</v>
      </c>
      <c r="K63">
        <v>1400</v>
      </c>
      <c r="L63">
        <v>29639.552051726896</v>
      </c>
      <c r="M63">
        <v>9970</v>
      </c>
    </row>
    <row r="64" spans="1:13" x14ac:dyDescent="0.35">
      <c r="A64" s="1">
        <v>45306</v>
      </c>
      <c r="B64">
        <v>6440.1877872187724</v>
      </c>
      <c r="C64">
        <v>1665</v>
      </c>
      <c r="D64">
        <v>7789.8325994127499</v>
      </c>
      <c r="E64">
        <v>3719</v>
      </c>
      <c r="F64">
        <v>7376.2715894162138</v>
      </c>
      <c r="G64">
        <v>2635</v>
      </c>
      <c r="H64">
        <v>4278.6076404259247</v>
      </c>
      <c r="I64">
        <v>873</v>
      </c>
      <c r="J64">
        <v>4778.6076404259238</v>
      </c>
      <c r="K64">
        <v>1465</v>
      </c>
      <c r="L64">
        <v>30663.507256899589</v>
      </c>
      <c r="M64">
        <v>10357</v>
      </c>
    </row>
    <row r="65" spans="1:13" x14ac:dyDescent="0.35">
      <c r="A65" s="1">
        <v>45307</v>
      </c>
      <c r="B65">
        <v>6698.3866769659344</v>
      </c>
      <c r="C65">
        <v>1730</v>
      </c>
      <c r="D65">
        <v>7997.999199359364</v>
      </c>
      <c r="E65">
        <v>3848</v>
      </c>
      <c r="F65">
        <v>7592.2962793631432</v>
      </c>
      <c r="G65">
        <v>2720</v>
      </c>
      <c r="H65">
        <v>4449.3901531919182</v>
      </c>
      <c r="I65">
        <v>916</v>
      </c>
      <c r="J65">
        <v>4949.3901531919173</v>
      </c>
      <c r="K65">
        <v>1530</v>
      </c>
      <c r="L65">
        <v>31687.462462072275</v>
      </c>
      <c r="M65">
        <v>10744</v>
      </c>
    </row>
    <row r="66" spans="1:13" x14ac:dyDescent="0.35">
      <c r="A66" s="1">
        <v>45308</v>
      </c>
      <c r="B66">
        <v>6956.5855667130963</v>
      </c>
      <c r="C66">
        <v>1795</v>
      </c>
      <c r="D66">
        <v>8206.165799305978</v>
      </c>
      <c r="E66">
        <v>3977</v>
      </c>
      <c r="F66">
        <v>7808.3209693100716</v>
      </c>
      <c r="G66">
        <v>2805</v>
      </c>
      <c r="H66">
        <v>4620.1726659579108</v>
      </c>
      <c r="I66">
        <v>959</v>
      </c>
      <c r="J66">
        <v>5120.1726659579099</v>
      </c>
      <c r="K66">
        <v>1595</v>
      </c>
      <c r="L66">
        <v>32711.417667244968</v>
      </c>
      <c r="M66">
        <v>11131</v>
      </c>
    </row>
    <row r="67" spans="1:13" x14ac:dyDescent="0.35">
      <c r="A67" s="1">
        <v>45309</v>
      </c>
      <c r="B67">
        <v>7214.7844564602583</v>
      </c>
      <c r="C67">
        <v>1860</v>
      </c>
      <c r="D67">
        <v>8414.3323992525929</v>
      </c>
      <c r="E67">
        <v>4106</v>
      </c>
      <c r="F67">
        <v>8024.3456592570001</v>
      </c>
      <c r="G67">
        <v>2890</v>
      </c>
      <c r="H67">
        <v>4790.9551787239043</v>
      </c>
      <c r="I67">
        <v>1002</v>
      </c>
      <c r="J67">
        <v>5290.9551787239034</v>
      </c>
      <c r="K67">
        <v>1660</v>
      </c>
      <c r="L67">
        <v>33735.372872417662</v>
      </c>
      <c r="M67">
        <v>11518</v>
      </c>
    </row>
    <row r="68" spans="1:13" x14ac:dyDescent="0.35">
      <c r="A68" s="1">
        <v>45310</v>
      </c>
      <c r="B68">
        <v>7472.9833462074193</v>
      </c>
      <c r="C68">
        <v>1925</v>
      </c>
      <c r="D68">
        <v>8622.4989991992061</v>
      </c>
      <c r="E68">
        <v>4235</v>
      </c>
      <c r="F68">
        <v>8240.3703492039276</v>
      </c>
      <c r="G68">
        <v>2975</v>
      </c>
      <c r="H68">
        <v>4961.7376914898969</v>
      </c>
      <c r="I68">
        <v>1045</v>
      </c>
      <c r="J68">
        <v>5461.737691489896</v>
      </c>
      <c r="K68">
        <v>1725</v>
      </c>
      <c r="L68">
        <v>34759.32807759034</v>
      </c>
      <c r="M68">
        <v>11905</v>
      </c>
    </row>
    <row r="69" spans="1:13" x14ac:dyDescent="0.35">
      <c r="A69" s="1">
        <v>45311</v>
      </c>
      <c r="B69">
        <v>7731.1822359545813</v>
      </c>
      <c r="C69">
        <v>1990</v>
      </c>
      <c r="D69">
        <v>8830.6655991458192</v>
      </c>
      <c r="E69">
        <v>4364</v>
      </c>
      <c r="F69">
        <v>8456.395039150857</v>
      </c>
      <c r="G69">
        <v>3060</v>
      </c>
      <c r="H69">
        <v>5132.5202042558903</v>
      </c>
      <c r="I69">
        <v>1088</v>
      </c>
      <c r="J69">
        <v>5632.5202042558894</v>
      </c>
      <c r="K69">
        <v>1790</v>
      </c>
      <c r="L69">
        <v>35783.283282763034</v>
      </c>
      <c r="M69">
        <v>12292</v>
      </c>
    </row>
    <row r="70" spans="1:13" x14ac:dyDescent="0.35">
      <c r="A70" s="1">
        <v>45312</v>
      </c>
      <c r="B70">
        <v>7989.3811257017433</v>
      </c>
      <c r="C70">
        <v>2055</v>
      </c>
      <c r="D70">
        <v>9038.8321990924342</v>
      </c>
      <c r="E70">
        <v>4493</v>
      </c>
      <c r="F70">
        <v>8672.4197290977863</v>
      </c>
      <c r="G70">
        <v>3145</v>
      </c>
      <c r="H70">
        <v>5303.3027170218829</v>
      </c>
      <c r="I70">
        <v>1131</v>
      </c>
      <c r="J70">
        <v>5803.302717021882</v>
      </c>
      <c r="K70">
        <v>1855</v>
      </c>
      <c r="L70">
        <v>36807.238487935734</v>
      </c>
      <c r="M70">
        <v>12679</v>
      </c>
    </row>
    <row r="71" spans="1:13" x14ac:dyDescent="0.35">
      <c r="A71" s="1">
        <v>45313</v>
      </c>
      <c r="B71">
        <v>8247.5800154489043</v>
      </c>
      <c r="C71">
        <v>2120</v>
      </c>
      <c r="D71">
        <v>9246.9987990390473</v>
      </c>
      <c r="E71">
        <v>4622</v>
      </c>
      <c r="F71">
        <v>8888.4444190447139</v>
      </c>
      <c r="G71">
        <v>3230</v>
      </c>
      <c r="H71">
        <v>5474.0852297878764</v>
      </c>
      <c r="I71">
        <v>1174</v>
      </c>
      <c r="J71">
        <v>5974.0852297878755</v>
      </c>
      <c r="K71">
        <v>1920</v>
      </c>
      <c r="L71">
        <v>37831.19369310842</v>
      </c>
      <c r="M71">
        <v>13066</v>
      </c>
    </row>
    <row r="72" spans="1:13" x14ac:dyDescent="0.35">
      <c r="A72" s="1">
        <v>45314</v>
      </c>
      <c r="B72">
        <v>8505.7789051960663</v>
      </c>
      <c r="C72">
        <v>2185</v>
      </c>
      <c r="D72">
        <v>9455.1653989856623</v>
      </c>
      <c r="E72">
        <v>4751</v>
      </c>
      <c r="F72">
        <v>9104.4691089916432</v>
      </c>
      <c r="G72">
        <v>3315</v>
      </c>
      <c r="H72">
        <v>5644.867742553869</v>
      </c>
      <c r="I72">
        <v>1217</v>
      </c>
      <c r="J72">
        <v>6144.8677425538681</v>
      </c>
      <c r="K72">
        <v>1985</v>
      </c>
      <c r="L72">
        <v>38855.148898281113</v>
      </c>
      <c r="M72">
        <v>13453</v>
      </c>
    </row>
    <row r="73" spans="1:13" x14ac:dyDescent="0.35">
      <c r="A73" s="1">
        <v>45315</v>
      </c>
      <c r="B73">
        <v>8763.9777949432282</v>
      </c>
      <c r="C73">
        <v>2250</v>
      </c>
      <c r="D73">
        <v>9663.3319989322754</v>
      </c>
      <c r="E73">
        <v>4880</v>
      </c>
      <c r="F73">
        <v>9320.4937989385708</v>
      </c>
      <c r="G73">
        <v>3400</v>
      </c>
      <c r="H73">
        <v>5815.6502553198625</v>
      </c>
      <c r="I73">
        <v>1260</v>
      </c>
      <c r="J73">
        <v>6315.6502553198616</v>
      </c>
      <c r="K73">
        <v>2050</v>
      </c>
      <c r="L73">
        <v>39879.104103453799</v>
      </c>
      <c r="M73">
        <v>13840</v>
      </c>
    </row>
    <row r="74" spans="1:13" x14ac:dyDescent="0.35">
      <c r="A74" s="1">
        <v>45316</v>
      </c>
      <c r="B74">
        <v>9022.1766846903902</v>
      </c>
      <c r="C74">
        <v>2315</v>
      </c>
      <c r="D74">
        <v>9871.4985988788903</v>
      </c>
      <c r="E74">
        <v>5009</v>
      </c>
      <c r="F74">
        <v>9536.5184888855001</v>
      </c>
      <c r="G74">
        <v>3485</v>
      </c>
      <c r="H74">
        <v>5986.4327680858551</v>
      </c>
      <c r="I74">
        <v>1303</v>
      </c>
      <c r="J74">
        <v>6486.4327680858551</v>
      </c>
      <c r="K74">
        <v>2115</v>
      </c>
      <c r="L74">
        <v>40903.059308626493</v>
      </c>
      <c r="M74">
        <v>14227</v>
      </c>
    </row>
    <row r="75" spans="1:13" x14ac:dyDescent="0.35">
      <c r="A75" s="1">
        <v>45317</v>
      </c>
      <c r="B75">
        <v>9280.3755744375521</v>
      </c>
      <c r="C75">
        <v>2380</v>
      </c>
      <c r="D75">
        <v>10079.665198825503</v>
      </c>
      <c r="E75">
        <v>5138</v>
      </c>
      <c r="F75">
        <v>9752.5431788324277</v>
      </c>
      <c r="G75">
        <v>3570</v>
      </c>
      <c r="H75">
        <v>6157.2152808518485</v>
      </c>
      <c r="I75">
        <v>1346</v>
      </c>
      <c r="J75">
        <v>6657.2152808518485</v>
      </c>
      <c r="K75">
        <v>2180</v>
      </c>
      <c r="L75">
        <v>41927.014513799186</v>
      </c>
      <c r="M75">
        <v>14614</v>
      </c>
    </row>
    <row r="76" spans="1:13" x14ac:dyDescent="0.35">
      <c r="A76" s="1">
        <v>45318</v>
      </c>
      <c r="B76">
        <v>9538.5744641847141</v>
      </c>
      <c r="C76">
        <v>2445</v>
      </c>
      <c r="D76">
        <v>10287.831798772117</v>
      </c>
      <c r="E76">
        <v>5267</v>
      </c>
      <c r="F76">
        <v>9968.567868779357</v>
      </c>
      <c r="G76">
        <v>3655</v>
      </c>
      <c r="H76">
        <v>6327.9977936178411</v>
      </c>
      <c r="I76">
        <v>1389</v>
      </c>
      <c r="J76">
        <v>6827.9977936178411</v>
      </c>
      <c r="K76">
        <v>2245</v>
      </c>
      <c r="L76">
        <v>42950.969718971864</v>
      </c>
      <c r="M76">
        <v>15001</v>
      </c>
    </row>
    <row r="77" spans="1:13" x14ac:dyDescent="0.35">
      <c r="A77" s="1">
        <v>45319</v>
      </c>
      <c r="B77">
        <v>9796.773353931876</v>
      </c>
      <c r="C77">
        <v>2510</v>
      </c>
      <c r="D77">
        <v>10495.998398718732</v>
      </c>
      <c r="E77">
        <v>5396</v>
      </c>
      <c r="F77">
        <v>10184.592558726286</v>
      </c>
      <c r="G77">
        <v>3740</v>
      </c>
      <c r="H77">
        <v>6498.7803063838346</v>
      </c>
      <c r="I77">
        <v>1432</v>
      </c>
      <c r="J77">
        <v>6998.7803063838346</v>
      </c>
      <c r="K77">
        <v>2310</v>
      </c>
      <c r="L77">
        <v>43974.924924144565</v>
      </c>
      <c r="M77">
        <v>15388</v>
      </c>
    </row>
    <row r="78" spans="1:13" x14ac:dyDescent="0.35">
      <c r="A78" s="1">
        <v>45320</v>
      </c>
      <c r="B78">
        <v>10054.972243679038</v>
      </c>
      <c r="C78">
        <v>2575</v>
      </c>
      <c r="D78">
        <v>10704.164998665345</v>
      </c>
      <c r="E78">
        <v>5525</v>
      </c>
      <c r="F78">
        <v>10400.617248673214</v>
      </c>
      <c r="G78">
        <v>3825</v>
      </c>
      <c r="H78">
        <v>6669.5628191498272</v>
      </c>
      <c r="I78">
        <v>1475</v>
      </c>
      <c r="J78">
        <v>7169.5628191498272</v>
      </c>
      <c r="K78">
        <v>2375</v>
      </c>
      <c r="L78">
        <v>44998.880129317251</v>
      </c>
      <c r="M78">
        <v>15775</v>
      </c>
    </row>
    <row r="79" spans="1:13" x14ac:dyDescent="0.35">
      <c r="A79" s="1">
        <v>45321</v>
      </c>
      <c r="B79">
        <v>10313.1711334262</v>
      </c>
      <c r="C79">
        <v>2640</v>
      </c>
      <c r="D79">
        <v>10912.33159861196</v>
      </c>
      <c r="E79">
        <v>5654</v>
      </c>
      <c r="F79">
        <v>10616.641938620143</v>
      </c>
      <c r="G79">
        <v>3910</v>
      </c>
      <c r="H79">
        <v>6840.3453319158207</v>
      </c>
      <c r="I79">
        <v>1518</v>
      </c>
      <c r="J79">
        <v>7340.3453319158207</v>
      </c>
      <c r="K79">
        <v>2440</v>
      </c>
      <c r="L79">
        <v>46022.835334489944</v>
      </c>
      <c r="M79">
        <v>16162</v>
      </c>
    </row>
    <row r="80" spans="1:13" x14ac:dyDescent="0.35">
      <c r="A80" s="1">
        <v>45322</v>
      </c>
      <c r="B80">
        <v>10571.370023173362</v>
      </c>
      <c r="C80">
        <v>2705</v>
      </c>
      <c r="D80">
        <v>11120.498198558573</v>
      </c>
      <c r="E80">
        <v>5783</v>
      </c>
      <c r="F80">
        <v>10832.666628567071</v>
      </c>
      <c r="G80">
        <v>3995</v>
      </c>
      <c r="H80">
        <v>7011.1278446818133</v>
      </c>
      <c r="I80">
        <v>1561</v>
      </c>
      <c r="J80">
        <v>7511.1278446818133</v>
      </c>
      <c r="K80">
        <v>2505</v>
      </c>
      <c r="L80">
        <v>47046.79053966263</v>
      </c>
      <c r="M80">
        <v>16549</v>
      </c>
    </row>
    <row r="81" spans="1:13" x14ac:dyDescent="0.35">
      <c r="A81" s="1" t="s">
        <v>18</v>
      </c>
      <c r="B81">
        <v>207999.18032442697</v>
      </c>
      <c r="C81">
        <v>53720</v>
      </c>
      <c r="D81">
        <v>248186.97477981998</v>
      </c>
      <c r="E81">
        <v>119462</v>
      </c>
      <c r="F81">
        <v>235857.332799939</v>
      </c>
      <c r="G81">
        <v>84480</v>
      </c>
      <c r="H81">
        <v>138255.78982554539</v>
      </c>
      <c r="I81">
        <v>28484</v>
      </c>
      <c r="J81">
        <v>153755.78982554542</v>
      </c>
      <c r="K81">
        <v>47520</v>
      </c>
      <c r="L81">
        <v>984055.06755527668</v>
      </c>
      <c r="M81">
        <v>333666</v>
      </c>
    </row>
    <row r="83" spans="1:13" x14ac:dyDescent="0.35">
      <c r="C83">
        <f>CORREL(B50:B80,C50:C80)</f>
        <v>0.99999994096135869</v>
      </c>
      <c r="E83">
        <f t="shared" ref="E83:K83" si="0">CORREL(D50:D80,E50:E80)</f>
        <v>0.99998981540428811</v>
      </c>
      <c r="G83">
        <f t="shared" si="0"/>
        <v>0.99998713249993598</v>
      </c>
      <c r="I83">
        <f t="shared" si="0"/>
        <v>0.99999737559166457</v>
      </c>
      <c r="K83">
        <f t="shared" si="0"/>
        <v>0.99978570074663753</v>
      </c>
    </row>
    <row r="85" spans="1:13" x14ac:dyDescent="0.35">
      <c r="B85" s="17" t="s">
        <v>17</v>
      </c>
      <c r="C85" t="s">
        <v>26</v>
      </c>
      <c r="D85" t="s">
        <v>40</v>
      </c>
      <c r="E85" t="s">
        <v>19</v>
      </c>
      <c r="F85" t="s">
        <v>41</v>
      </c>
      <c r="G85" t="s">
        <v>39</v>
      </c>
      <c r="H85" t="s">
        <v>24</v>
      </c>
      <c r="I85" t="s">
        <v>42</v>
      </c>
      <c r="J85" t="s">
        <v>20</v>
      </c>
      <c r="K85" t="s">
        <v>38</v>
      </c>
    </row>
    <row r="86" spans="1:13" x14ac:dyDescent="0.35">
      <c r="B86" s="39">
        <v>45292</v>
      </c>
      <c r="C86" s="101">
        <v>5200</v>
      </c>
      <c r="D86" s="101">
        <v>7200</v>
      </c>
      <c r="E86" s="101">
        <v>12500</v>
      </c>
      <c r="F86" s="101">
        <v>100</v>
      </c>
      <c r="G86" s="101">
        <v>37500</v>
      </c>
      <c r="H86" s="101">
        <v>172</v>
      </c>
      <c r="I86" s="101">
        <v>0.45</v>
      </c>
      <c r="J86" s="101">
        <v>17000</v>
      </c>
      <c r="K86" s="101">
        <v>170</v>
      </c>
    </row>
    <row r="87" spans="1:13" x14ac:dyDescent="0.35">
      <c r="B87" s="39">
        <v>45293</v>
      </c>
      <c r="C87" s="101">
        <v>5550</v>
      </c>
      <c r="D87" s="101">
        <v>7600</v>
      </c>
      <c r="E87" s="101">
        <v>13100</v>
      </c>
      <c r="F87" s="101">
        <v>100</v>
      </c>
      <c r="G87" s="101">
        <v>38600</v>
      </c>
      <c r="H87" s="101">
        <v>178</v>
      </c>
      <c r="I87" s="101">
        <v>0.46200000000000002</v>
      </c>
      <c r="J87" s="101">
        <v>18200</v>
      </c>
      <c r="K87" s="101">
        <v>182</v>
      </c>
    </row>
    <row r="88" spans="1:13" x14ac:dyDescent="0.35">
      <c r="B88" s="39">
        <v>45294</v>
      </c>
      <c r="C88" s="101">
        <v>5830</v>
      </c>
      <c r="D88" s="101">
        <v>8000</v>
      </c>
      <c r="E88" s="101">
        <v>13600</v>
      </c>
      <c r="F88" s="101">
        <v>100</v>
      </c>
      <c r="G88" s="101">
        <v>39600</v>
      </c>
      <c r="H88" s="101">
        <v>183</v>
      </c>
      <c r="I88" s="101">
        <v>0.44800000000000006</v>
      </c>
      <c r="J88" s="101">
        <v>18600</v>
      </c>
      <c r="K88" s="101">
        <v>186</v>
      </c>
    </row>
    <row r="89" spans="1:13" x14ac:dyDescent="0.35">
      <c r="B89" s="39">
        <v>45295</v>
      </c>
      <c r="C89" s="101">
        <v>6100</v>
      </c>
      <c r="D89" s="101">
        <v>8400</v>
      </c>
      <c r="E89" s="101">
        <v>14100</v>
      </c>
      <c r="F89" s="101">
        <v>100</v>
      </c>
      <c r="G89" s="101">
        <v>40600</v>
      </c>
      <c r="H89" s="101">
        <v>188</v>
      </c>
      <c r="I89" s="101">
        <v>0.43</v>
      </c>
      <c r="J89" s="101">
        <v>19400</v>
      </c>
      <c r="K89" s="101">
        <v>194</v>
      </c>
    </row>
    <row r="90" spans="1:13" x14ac:dyDescent="0.35">
      <c r="B90" s="39">
        <v>45296</v>
      </c>
      <c r="C90" s="101">
        <v>6487</v>
      </c>
      <c r="D90" s="101">
        <v>8800</v>
      </c>
      <c r="E90" s="101">
        <v>14600</v>
      </c>
      <c r="F90" s="101">
        <v>100</v>
      </c>
      <c r="G90" s="101">
        <v>41600</v>
      </c>
      <c r="H90" s="101">
        <v>193</v>
      </c>
      <c r="I90" s="101">
        <v>0.44532494894666697</v>
      </c>
      <c r="J90" s="101">
        <v>20423.955205172686</v>
      </c>
      <c r="K90" s="101">
        <v>204.23955205172689</v>
      </c>
    </row>
    <row r="91" spans="1:13" x14ac:dyDescent="0.35">
      <c r="B91" s="39">
        <v>45297</v>
      </c>
      <c r="C91" s="101">
        <v>6874</v>
      </c>
      <c r="D91" s="101">
        <v>9200</v>
      </c>
      <c r="E91" s="101">
        <v>15100</v>
      </c>
      <c r="F91" s="101">
        <v>100</v>
      </c>
      <c r="G91" s="101">
        <v>42600</v>
      </c>
      <c r="H91" s="101">
        <v>198</v>
      </c>
      <c r="I91" s="101">
        <v>0.46064989789333388</v>
      </c>
      <c r="J91" s="101">
        <v>21447.910410345379</v>
      </c>
      <c r="K91" s="101">
        <v>214.47910410345378</v>
      </c>
    </row>
    <row r="92" spans="1:13" x14ac:dyDescent="0.35">
      <c r="B92" s="39">
        <v>45298</v>
      </c>
      <c r="C92" s="101">
        <v>7261</v>
      </c>
      <c r="D92" s="101">
        <v>9600</v>
      </c>
      <c r="E92" s="101">
        <v>15600</v>
      </c>
      <c r="F92" s="101">
        <v>100</v>
      </c>
      <c r="G92" s="101">
        <v>43600</v>
      </c>
      <c r="H92" s="101">
        <v>203</v>
      </c>
      <c r="I92" s="101">
        <v>0.47597484684000085</v>
      </c>
      <c r="J92" s="101">
        <v>22471.865615518072</v>
      </c>
      <c r="K92" s="101">
        <v>224.71865615518067</v>
      </c>
    </row>
    <row r="93" spans="1:13" x14ac:dyDescent="0.35">
      <c r="B93" s="39">
        <v>45299</v>
      </c>
      <c r="C93" s="101">
        <v>7648</v>
      </c>
      <c r="D93" s="101">
        <v>10000</v>
      </c>
      <c r="E93" s="101">
        <v>16100</v>
      </c>
      <c r="F93" s="101">
        <v>100</v>
      </c>
      <c r="G93" s="101">
        <v>44600</v>
      </c>
      <c r="H93" s="101">
        <v>208</v>
      </c>
      <c r="I93" s="101">
        <v>0.49129979578666783</v>
      </c>
      <c r="J93" s="101">
        <v>23495.820820690758</v>
      </c>
      <c r="K93" s="101">
        <v>234.95820820690756</v>
      </c>
    </row>
    <row r="94" spans="1:13" x14ac:dyDescent="0.35">
      <c r="B94" s="39">
        <v>45300</v>
      </c>
      <c r="C94" s="101">
        <v>8035</v>
      </c>
      <c r="D94" s="101">
        <v>10400</v>
      </c>
      <c r="E94" s="101">
        <v>16600</v>
      </c>
      <c r="F94" s="101">
        <v>100</v>
      </c>
      <c r="G94" s="101">
        <v>45600</v>
      </c>
      <c r="H94" s="101">
        <v>213</v>
      </c>
      <c r="I94" s="101">
        <v>0.50662474473333474</v>
      </c>
      <c r="J94" s="101">
        <v>24519.776025863448</v>
      </c>
      <c r="K94" s="101">
        <v>245.19776025863445</v>
      </c>
    </row>
    <row r="95" spans="1:13" x14ac:dyDescent="0.35">
      <c r="B95" s="39">
        <v>45301</v>
      </c>
      <c r="C95" s="101">
        <v>8422</v>
      </c>
      <c r="D95" s="101">
        <v>10800</v>
      </c>
      <c r="E95" s="101">
        <v>17100</v>
      </c>
      <c r="F95" s="101">
        <v>100</v>
      </c>
      <c r="G95" s="101">
        <v>46600</v>
      </c>
      <c r="H95" s="101">
        <v>218</v>
      </c>
      <c r="I95" s="101">
        <v>0.52194969368000177</v>
      </c>
      <c r="J95" s="101">
        <v>25543.731231036138</v>
      </c>
      <c r="K95" s="101">
        <v>255.43731231036134</v>
      </c>
    </row>
    <row r="96" spans="1:13" x14ac:dyDescent="0.35">
      <c r="B96" s="39">
        <v>45302</v>
      </c>
      <c r="C96" s="101">
        <v>8809</v>
      </c>
      <c r="D96" s="101">
        <v>11200</v>
      </c>
      <c r="E96" s="101">
        <v>17700</v>
      </c>
      <c r="F96" s="101">
        <v>100</v>
      </c>
      <c r="G96" s="101">
        <v>47700</v>
      </c>
      <c r="H96" s="101">
        <v>223</v>
      </c>
      <c r="I96" s="101">
        <v>0.53727464262666869</v>
      </c>
      <c r="J96" s="101">
        <v>26567.686436208827</v>
      </c>
      <c r="K96" s="101">
        <v>265.67686436208828</v>
      </c>
    </row>
    <row r="97" spans="2:11" x14ac:dyDescent="0.35">
      <c r="B97" s="39">
        <v>45303</v>
      </c>
      <c r="C97" s="101">
        <v>9196</v>
      </c>
      <c r="D97" s="101">
        <v>11600</v>
      </c>
      <c r="E97" s="101">
        <v>18200</v>
      </c>
      <c r="F97" s="101">
        <v>100</v>
      </c>
      <c r="G97" s="101">
        <v>48700</v>
      </c>
      <c r="H97" s="101">
        <v>228</v>
      </c>
      <c r="I97" s="101">
        <v>0.55259959157333571</v>
      </c>
      <c r="J97" s="101">
        <v>27591.641641381513</v>
      </c>
      <c r="K97" s="101">
        <v>275.91641641381517</v>
      </c>
    </row>
    <row r="98" spans="2:11" x14ac:dyDescent="0.35">
      <c r="B98" s="39">
        <v>45304</v>
      </c>
      <c r="C98" s="101">
        <v>9583</v>
      </c>
      <c r="D98" s="101">
        <v>12000</v>
      </c>
      <c r="E98" s="101">
        <v>18700</v>
      </c>
      <c r="F98" s="101">
        <v>100</v>
      </c>
      <c r="G98" s="101">
        <v>49700</v>
      </c>
      <c r="H98" s="101">
        <v>233</v>
      </c>
      <c r="I98" s="101">
        <v>0.56792454052000263</v>
      </c>
      <c r="J98" s="101">
        <v>28615.596846554203</v>
      </c>
      <c r="K98" s="101">
        <v>286.15596846554206</v>
      </c>
    </row>
    <row r="99" spans="2:11" x14ac:dyDescent="0.35">
      <c r="B99" s="39">
        <v>45305</v>
      </c>
      <c r="C99" s="101">
        <v>9970</v>
      </c>
      <c r="D99" s="101">
        <v>12400</v>
      </c>
      <c r="E99" s="101">
        <v>19200</v>
      </c>
      <c r="F99" s="101">
        <v>100</v>
      </c>
      <c r="G99" s="101">
        <v>50700</v>
      </c>
      <c r="H99" s="101">
        <v>238</v>
      </c>
      <c r="I99" s="101">
        <v>0.58324948946666955</v>
      </c>
      <c r="J99" s="101">
        <v>29639.552051726896</v>
      </c>
      <c r="K99" s="101">
        <v>296.39552051726895</v>
      </c>
    </row>
    <row r="100" spans="2:11" x14ac:dyDescent="0.35">
      <c r="B100" s="39">
        <v>45306</v>
      </c>
      <c r="C100" s="101">
        <v>10357</v>
      </c>
      <c r="D100" s="101">
        <v>12800</v>
      </c>
      <c r="E100" s="101">
        <v>19700</v>
      </c>
      <c r="F100" s="101">
        <v>100</v>
      </c>
      <c r="G100" s="101">
        <v>51700</v>
      </c>
      <c r="H100" s="101">
        <v>243</v>
      </c>
      <c r="I100" s="101">
        <v>0.59857443841333657</v>
      </c>
      <c r="J100" s="101">
        <v>30663.507256899589</v>
      </c>
      <c r="K100" s="101">
        <v>306.63507256899584</v>
      </c>
    </row>
    <row r="101" spans="2:11" x14ac:dyDescent="0.35">
      <c r="B101" s="39">
        <v>45307</v>
      </c>
      <c r="C101" s="101">
        <v>10744</v>
      </c>
      <c r="D101" s="101">
        <v>13200</v>
      </c>
      <c r="E101" s="101">
        <v>20200</v>
      </c>
      <c r="F101" s="101">
        <v>100</v>
      </c>
      <c r="G101" s="101">
        <v>52700</v>
      </c>
      <c r="H101" s="101">
        <v>248</v>
      </c>
      <c r="I101" s="101">
        <v>0.61389938736000349</v>
      </c>
      <c r="J101" s="101">
        <v>31687.462462072275</v>
      </c>
      <c r="K101" s="101">
        <v>316.87462462072273</v>
      </c>
    </row>
    <row r="102" spans="2:11" x14ac:dyDescent="0.35">
      <c r="B102" s="39">
        <v>45308</v>
      </c>
      <c r="C102" s="101">
        <v>11131</v>
      </c>
      <c r="D102" s="101">
        <v>13600</v>
      </c>
      <c r="E102" s="101">
        <v>20700</v>
      </c>
      <c r="F102" s="101">
        <v>100</v>
      </c>
      <c r="G102" s="101">
        <v>53700</v>
      </c>
      <c r="H102" s="101">
        <v>253</v>
      </c>
      <c r="I102" s="101">
        <v>0.62922433630667052</v>
      </c>
      <c r="J102" s="101">
        <v>32711.417667244968</v>
      </c>
      <c r="K102" s="101">
        <v>327.11417667244967</v>
      </c>
    </row>
    <row r="103" spans="2:11" x14ac:dyDescent="0.35">
      <c r="B103" s="39">
        <v>45309</v>
      </c>
      <c r="C103" s="101">
        <v>11518</v>
      </c>
      <c r="D103" s="101">
        <v>14000</v>
      </c>
      <c r="E103" s="101">
        <v>21200</v>
      </c>
      <c r="F103" s="101">
        <v>100</v>
      </c>
      <c r="G103" s="101">
        <v>54700</v>
      </c>
      <c r="H103" s="101">
        <v>258</v>
      </c>
      <c r="I103" s="101">
        <v>0.64454928525333743</v>
      </c>
      <c r="J103" s="101">
        <v>33735.372872417654</v>
      </c>
      <c r="K103" s="101">
        <v>337.35372872417656</v>
      </c>
    </row>
    <row r="104" spans="2:11" x14ac:dyDescent="0.35">
      <c r="B104" s="39">
        <v>45310</v>
      </c>
      <c r="C104" s="101">
        <v>11905</v>
      </c>
      <c r="D104" s="101">
        <v>14400</v>
      </c>
      <c r="E104" s="101">
        <v>21700</v>
      </c>
      <c r="F104" s="101">
        <v>100</v>
      </c>
      <c r="G104" s="101">
        <v>55700</v>
      </c>
      <c r="H104" s="101">
        <v>263</v>
      </c>
      <c r="I104" s="101">
        <v>0.65987423420000435</v>
      </c>
      <c r="J104" s="101">
        <v>34759.32807759034</v>
      </c>
      <c r="K104" s="101">
        <v>347.59328077590345</v>
      </c>
    </row>
    <row r="105" spans="2:11" x14ac:dyDescent="0.35">
      <c r="B105" s="39">
        <v>45311</v>
      </c>
      <c r="C105" s="101">
        <v>12292</v>
      </c>
      <c r="D105" s="101">
        <v>14800</v>
      </c>
      <c r="E105" s="101">
        <v>22300</v>
      </c>
      <c r="F105" s="101">
        <v>100</v>
      </c>
      <c r="G105" s="101">
        <v>56800</v>
      </c>
      <c r="H105" s="101">
        <v>268</v>
      </c>
      <c r="I105" s="101">
        <v>0.67519918314667138</v>
      </c>
      <c r="J105" s="101">
        <v>35783.283282763034</v>
      </c>
      <c r="K105" s="101">
        <v>357.83283282763034</v>
      </c>
    </row>
    <row r="106" spans="2:11" x14ac:dyDescent="0.35">
      <c r="B106" s="39">
        <v>45312</v>
      </c>
      <c r="C106" s="101">
        <v>12679</v>
      </c>
      <c r="D106" s="101">
        <v>15200</v>
      </c>
      <c r="E106" s="101">
        <v>22800</v>
      </c>
      <c r="F106" s="101">
        <v>100</v>
      </c>
      <c r="G106" s="101">
        <v>57800</v>
      </c>
      <c r="H106" s="101">
        <v>274</v>
      </c>
      <c r="I106" s="101">
        <v>0.69052413209333829</v>
      </c>
      <c r="J106" s="101">
        <v>36807.238487935734</v>
      </c>
      <c r="K106" s="101">
        <v>368.07238487935729</v>
      </c>
    </row>
    <row r="107" spans="2:11" x14ac:dyDescent="0.35">
      <c r="B107" s="39">
        <v>45313</v>
      </c>
      <c r="C107" s="101">
        <v>13066</v>
      </c>
      <c r="D107" s="101">
        <v>15600</v>
      </c>
      <c r="E107" s="101">
        <v>23300</v>
      </c>
      <c r="F107" s="101">
        <v>100</v>
      </c>
      <c r="G107" s="101">
        <v>58800</v>
      </c>
      <c r="H107" s="101">
        <v>279</v>
      </c>
      <c r="I107" s="101">
        <v>0.70584908104000532</v>
      </c>
      <c r="J107" s="101">
        <v>37831.19369310842</v>
      </c>
      <c r="K107" s="101">
        <v>378.31193693108418</v>
      </c>
    </row>
    <row r="108" spans="2:11" x14ac:dyDescent="0.35">
      <c r="B108" s="39">
        <v>45314</v>
      </c>
      <c r="C108" s="101">
        <v>13453</v>
      </c>
      <c r="D108" s="101">
        <v>16000</v>
      </c>
      <c r="E108" s="101">
        <v>23800</v>
      </c>
      <c r="F108" s="101">
        <v>100</v>
      </c>
      <c r="G108" s="101">
        <v>59800</v>
      </c>
      <c r="H108" s="101">
        <v>284</v>
      </c>
      <c r="I108" s="101">
        <v>0.72117402998667224</v>
      </c>
      <c r="J108" s="101">
        <v>38855.148898281113</v>
      </c>
      <c r="K108" s="101">
        <v>388.55148898281107</v>
      </c>
    </row>
    <row r="109" spans="2:11" x14ac:dyDescent="0.35">
      <c r="B109" s="39">
        <v>45315</v>
      </c>
      <c r="C109" s="101">
        <v>13840</v>
      </c>
      <c r="D109" s="101">
        <v>16400</v>
      </c>
      <c r="E109" s="101">
        <v>24300</v>
      </c>
      <c r="F109" s="101">
        <v>100</v>
      </c>
      <c r="G109" s="101">
        <v>60800</v>
      </c>
      <c r="H109" s="101">
        <v>289</v>
      </c>
      <c r="I109" s="101">
        <v>0.73649897893333915</v>
      </c>
      <c r="J109" s="101">
        <v>39879.104103453799</v>
      </c>
      <c r="K109" s="101">
        <v>398.79104103453795</v>
      </c>
    </row>
    <row r="110" spans="2:11" x14ac:dyDescent="0.35">
      <c r="B110" s="39">
        <v>45316</v>
      </c>
      <c r="C110" s="101">
        <v>14227</v>
      </c>
      <c r="D110" s="101">
        <v>16800</v>
      </c>
      <c r="E110" s="101">
        <v>24800</v>
      </c>
      <c r="F110" s="101">
        <v>100</v>
      </c>
      <c r="G110" s="101">
        <v>61800</v>
      </c>
      <c r="H110" s="101">
        <v>294</v>
      </c>
      <c r="I110" s="101">
        <v>0.75182392788000618</v>
      </c>
      <c r="J110" s="101">
        <v>40903.059308626493</v>
      </c>
      <c r="K110" s="101">
        <v>409.03059308626484</v>
      </c>
    </row>
    <row r="111" spans="2:11" x14ac:dyDescent="0.35">
      <c r="B111" s="39">
        <v>45317</v>
      </c>
      <c r="C111" s="101">
        <v>14614</v>
      </c>
      <c r="D111" s="101">
        <v>17200</v>
      </c>
      <c r="E111" s="101">
        <v>25300</v>
      </c>
      <c r="F111" s="101">
        <v>100</v>
      </c>
      <c r="G111" s="101">
        <v>62800</v>
      </c>
      <c r="H111" s="101">
        <v>299</v>
      </c>
      <c r="I111" s="101">
        <v>0.7671488768266731</v>
      </c>
      <c r="J111" s="101">
        <v>41927.014513799186</v>
      </c>
      <c r="K111" s="101">
        <v>419.27014513799179</v>
      </c>
    </row>
    <row r="112" spans="2:11" x14ac:dyDescent="0.35">
      <c r="B112" s="39">
        <v>45318</v>
      </c>
      <c r="C112" s="101">
        <v>15001</v>
      </c>
      <c r="D112" s="101">
        <v>17600</v>
      </c>
      <c r="E112" s="101">
        <v>25800</v>
      </c>
      <c r="F112" s="101">
        <v>100</v>
      </c>
      <c r="G112" s="101">
        <v>63800</v>
      </c>
      <c r="H112" s="101">
        <v>304</v>
      </c>
      <c r="I112" s="101">
        <v>0.78247382577334013</v>
      </c>
      <c r="J112" s="101">
        <v>42950.969718971864</v>
      </c>
      <c r="K112" s="101">
        <v>429.50969718971868</v>
      </c>
    </row>
    <row r="113" spans="1:11" x14ac:dyDescent="0.35">
      <c r="B113" s="39">
        <v>45319</v>
      </c>
      <c r="C113" s="101">
        <v>15388</v>
      </c>
      <c r="D113" s="101">
        <v>18000</v>
      </c>
      <c r="E113" s="101">
        <v>26300</v>
      </c>
      <c r="F113" s="101">
        <v>100</v>
      </c>
      <c r="G113" s="101">
        <v>64800</v>
      </c>
      <c r="H113" s="101">
        <v>309</v>
      </c>
      <c r="I113" s="101">
        <v>0.79779877472000704</v>
      </c>
      <c r="J113" s="101">
        <v>43974.924924144565</v>
      </c>
      <c r="K113" s="101">
        <v>439.74924924144557</v>
      </c>
    </row>
    <row r="114" spans="1:11" x14ac:dyDescent="0.35">
      <c r="B114" s="39">
        <v>45320</v>
      </c>
      <c r="C114" s="101">
        <v>15775</v>
      </c>
      <c r="D114" s="101">
        <v>18400</v>
      </c>
      <c r="E114" s="101">
        <v>26900</v>
      </c>
      <c r="F114" s="101">
        <v>100</v>
      </c>
      <c r="G114" s="101">
        <v>65900</v>
      </c>
      <c r="H114" s="101">
        <v>314</v>
      </c>
      <c r="I114" s="101">
        <v>0.81312372366667396</v>
      </c>
      <c r="J114" s="101">
        <v>44998.880129317251</v>
      </c>
      <c r="K114" s="101">
        <v>449.98880129317251</v>
      </c>
    </row>
    <row r="115" spans="1:11" x14ac:dyDescent="0.35">
      <c r="B115" s="39">
        <v>45321</v>
      </c>
      <c r="C115" s="101">
        <v>16162</v>
      </c>
      <c r="D115" s="101">
        <v>18800</v>
      </c>
      <c r="E115" s="101">
        <v>27400</v>
      </c>
      <c r="F115" s="101">
        <v>100</v>
      </c>
      <c r="G115" s="101">
        <v>66900</v>
      </c>
      <c r="H115" s="101">
        <v>319</v>
      </c>
      <c r="I115" s="101">
        <v>0.82844867261334088</v>
      </c>
      <c r="J115" s="101">
        <v>46022.835334489944</v>
      </c>
      <c r="K115" s="101">
        <v>460.2283533448994</v>
      </c>
    </row>
    <row r="116" spans="1:11" x14ac:dyDescent="0.35">
      <c r="B116" s="39">
        <v>45322</v>
      </c>
      <c r="C116" s="101">
        <v>16549</v>
      </c>
      <c r="D116" s="101">
        <v>19200</v>
      </c>
      <c r="E116" s="101">
        <v>27900</v>
      </c>
      <c r="F116" s="101">
        <v>100</v>
      </c>
      <c r="G116" s="101">
        <v>67900</v>
      </c>
      <c r="H116" s="101">
        <v>324</v>
      </c>
      <c r="I116" s="101">
        <v>0.8437736215600079</v>
      </c>
      <c r="J116" s="101">
        <v>47046.790539662623</v>
      </c>
      <c r="K116" s="101">
        <v>470.46790539662629</v>
      </c>
    </row>
    <row r="117" spans="1:11" x14ac:dyDescent="0.35">
      <c r="B117" s="39" t="s">
        <v>18</v>
      </c>
      <c r="C117" s="101">
        <v>333666</v>
      </c>
      <c r="D117" s="101">
        <v>409200</v>
      </c>
      <c r="E117" s="101">
        <v>626600</v>
      </c>
      <c r="F117" s="101">
        <v>100</v>
      </c>
      <c r="G117" s="101">
        <v>1634100</v>
      </c>
      <c r="H117" s="45">
        <v>248.32258064516128</v>
      </c>
      <c r="I117" s="40">
        <v>0.61912357102710069</v>
      </c>
      <c r="J117" s="101">
        <v>984055.06755527679</v>
      </c>
      <c r="K117" s="46">
        <v>9840.5506755527731</v>
      </c>
    </row>
    <row r="119" spans="1:11" x14ac:dyDescent="0.35">
      <c r="A119" t="s">
        <v>43</v>
      </c>
    </row>
    <row r="121" spans="1:11" x14ac:dyDescent="0.35">
      <c r="A121" s="17" t="s">
        <v>17</v>
      </c>
      <c r="B121" t="s">
        <v>19</v>
      </c>
    </row>
    <row r="122" spans="1:11" x14ac:dyDescent="0.35">
      <c r="A122" s="18" t="s">
        <v>13</v>
      </c>
      <c r="B122" s="41">
        <v>0.17315671879987232</v>
      </c>
    </row>
    <row r="123" spans="1:11" x14ac:dyDescent="0.35">
      <c r="A123" s="18" t="s">
        <v>11</v>
      </c>
      <c r="B123" s="41">
        <v>0.33210979891477815</v>
      </c>
    </row>
    <row r="124" spans="1:11" x14ac:dyDescent="0.35">
      <c r="A124" s="18" t="s">
        <v>12</v>
      </c>
      <c r="B124" s="41">
        <v>0.22263006702840726</v>
      </c>
    </row>
    <row r="125" spans="1:11" x14ac:dyDescent="0.35">
      <c r="A125" s="18" t="s">
        <v>14</v>
      </c>
      <c r="B125" s="41">
        <v>0.12368337057133738</v>
      </c>
    </row>
    <row r="126" spans="1:11" x14ac:dyDescent="0.35">
      <c r="A126" s="18" t="s">
        <v>15</v>
      </c>
      <c r="B126" s="41">
        <v>0.14842004468560485</v>
      </c>
    </row>
    <row r="127" spans="1:11" x14ac:dyDescent="0.35">
      <c r="A127" s="18" t="s">
        <v>18</v>
      </c>
      <c r="B127" s="41">
        <v>1</v>
      </c>
    </row>
    <row r="130" spans="1:29" x14ac:dyDescent="0.35">
      <c r="A130" s="17" t="s">
        <v>1</v>
      </c>
      <c r="B130" t="s">
        <v>32</v>
      </c>
    </row>
    <row r="131" spans="1:29" x14ac:dyDescent="0.35">
      <c r="D131" s="17" t="s">
        <v>17</v>
      </c>
      <c r="E131" t="s">
        <v>34</v>
      </c>
      <c r="F131" t="s">
        <v>35</v>
      </c>
      <c r="H131" s="17" t="s">
        <v>17</v>
      </c>
      <c r="I131" t="s">
        <v>48</v>
      </c>
      <c r="J131" t="s">
        <v>49</v>
      </c>
    </row>
    <row r="132" spans="1:29" x14ac:dyDescent="0.35">
      <c r="A132" s="17" t="s">
        <v>17</v>
      </c>
      <c r="B132" t="s">
        <v>19</v>
      </c>
      <c r="D132" s="39">
        <v>45292</v>
      </c>
      <c r="E132" s="101">
        <v>17000</v>
      </c>
      <c r="F132" s="101">
        <v>12500</v>
      </c>
      <c r="H132" s="18" t="s">
        <v>13</v>
      </c>
      <c r="I132" s="101">
        <v>53720</v>
      </c>
      <c r="J132" s="101">
        <v>77500</v>
      </c>
    </row>
    <row r="133" spans="1:29" x14ac:dyDescent="0.35">
      <c r="A133" s="39">
        <v>45292</v>
      </c>
      <c r="B133">
        <v>12500</v>
      </c>
      <c r="D133" s="39">
        <v>45293</v>
      </c>
      <c r="E133" s="101">
        <v>18200</v>
      </c>
      <c r="F133" s="101">
        <v>13100</v>
      </c>
      <c r="H133" s="18" t="s">
        <v>11</v>
      </c>
      <c r="I133" s="101">
        <v>119462</v>
      </c>
      <c r="J133" s="101">
        <v>139500</v>
      </c>
    </row>
    <row r="134" spans="1:29" x14ac:dyDescent="0.35">
      <c r="A134" s="39">
        <v>45293</v>
      </c>
      <c r="B134">
        <v>13100</v>
      </c>
      <c r="D134" s="39">
        <v>45294</v>
      </c>
      <c r="E134" s="101">
        <v>18600</v>
      </c>
      <c r="F134" s="101">
        <v>13600</v>
      </c>
      <c r="H134" s="18" t="s">
        <v>12</v>
      </c>
      <c r="I134" s="101">
        <v>84480</v>
      </c>
      <c r="J134" s="101">
        <v>108500</v>
      </c>
      <c r="L134" s="17" t="s">
        <v>17</v>
      </c>
      <c r="M134" t="s">
        <v>20</v>
      </c>
      <c r="O134" s="54" t="s">
        <v>17</v>
      </c>
      <c r="P134" s="40" t="s">
        <v>42</v>
      </c>
    </row>
    <row r="135" spans="1:29" x14ac:dyDescent="0.35">
      <c r="A135" s="39">
        <v>45294</v>
      </c>
      <c r="B135">
        <v>13600</v>
      </c>
      <c r="D135" s="39">
        <v>45295</v>
      </c>
      <c r="E135" s="101">
        <v>19400</v>
      </c>
      <c r="F135" s="101">
        <v>14100</v>
      </c>
      <c r="H135" s="18" t="s">
        <v>14</v>
      </c>
      <c r="I135" s="101">
        <v>28484</v>
      </c>
      <c r="J135" s="101">
        <v>38750</v>
      </c>
      <c r="L135" s="39">
        <v>45292</v>
      </c>
      <c r="M135" s="101">
        <v>17000</v>
      </c>
      <c r="O135" s="55" t="s">
        <v>13</v>
      </c>
      <c r="P135" s="40">
        <v>0.64935351665230168</v>
      </c>
      <c r="U135" s="17" t="s">
        <v>17</v>
      </c>
      <c r="V135" t="s">
        <v>42</v>
      </c>
      <c r="X135" s="17" t="s">
        <v>17</v>
      </c>
      <c r="Y135" t="s">
        <v>24</v>
      </c>
      <c r="AA135" s="17" t="s">
        <v>17</v>
      </c>
      <c r="AB135" t="s">
        <v>20</v>
      </c>
      <c r="AC135" t="s">
        <v>39</v>
      </c>
    </row>
    <row r="136" spans="1:29" x14ac:dyDescent="0.35">
      <c r="A136" s="39">
        <v>45295</v>
      </c>
      <c r="B136">
        <v>14100</v>
      </c>
      <c r="D136" s="39">
        <v>45296</v>
      </c>
      <c r="E136" s="101">
        <v>20423.955205172686</v>
      </c>
      <c r="F136" s="101">
        <v>14600</v>
      </c>
      <c r="H136" s="18" t="s">
        <v>15</v>
      </c>
      <c r="I136" s="101">
        <v>47520</v>
      </c>
      <c r="J136" s="101">
        <v>44950</v>
      </c>
      <c r="L136" s="39">
        <v>45293</v>
      </c>
      <c r="M136" s="101">
        <v>18200</v>
      </c>
      <c r="O136" s="55" t="s">
        <v>11</v>
      </c>
      <c r="P136" s="40">
        <v>0.54935351665230148</v>
      </c>
      <c r="U136" s="39">
        <v>45292</v>
      </c>
      <c r="V136" s="40">
        <v>0.45</v>
      </c>
      <c r="X136" s="39">
        <v>45292</v>
      </c>
      <c r="Y136" s="101">
        <v>172</v>
      </c>
      <c r="AA136" s="18" t="s">
        <v>13</v>
      </c>
      <c r="AB136" s="101">
        <v>207999.18032442697</v>
      </c>
      <c r="AC136" s="101">
        <v>239100</v>
      </c>
    </row>
    <row r="137" spans="1:29" x14ac:dyDescent="0.35">
      <c r="A137" s="39">
        <v>45296</v>
      </c>
      <c r="B137">
        <v>14600</v>
      </c>
      <c r="D137" s="39">
        <v>45297</v>
      </c>
      <c r="E137" s="101">
        <v>21447.910410345379</v>
      </c>
      <c r="F137" s="101">
        <v>15100</v>
      </c>
      <c r="H137" s="18" t="s">
        <v>18</v>
      </c>
      <c r="I137" s="101">
        <v>333666</v>
      </c>
      <c r="J137" s="101">
        <v>409200</v>
      </c>
      <c r="L137" s="39">
        <v>45294</v>
      </c>
      <c r="M137" s="101">
        <v>18600</v>
      </c>
      <c r="O137" s="55" t="s">
        <v>12</v>
      </c>
      <c r="P137" s="40">
        <v>0.47935351665230136</v>
      </c>
      <c r="U137" s="39">
        <v>45293</v>
      </c>
      <c r="V137" s="40">
        <v>0.46200000000000002</v>
      </c>
      <c r="X137" s="39">
        <v>45293</v>
      </c>
      <c r="Y137" s="101">
        <v>178</v>
      </c>
      <c r="AA137" s="18" t="s">
        <v>11</v>
      </c>
      <c r="AB137" s="101">
        <v>248186.97477981998</v>
      </c>
      <c r="AC137" s="101">
        <v>697500</v>
      </c>
    </row>
    <row r="138" spans="1:29" x14ac:dyDescent="0.35">
      <c r="A138" s="39">
        <v>45297</v>
      </c>
      <c r="B138">
        <v>15100</v>
      </c>
      <c r="D138" s="39">
        <v>45298</v>
      </c>
      <c r="E138" s="101">
        <v>22471.865615518072</v>
      </c>
      <c r="F138" s="101">
        <v>15600</v>
      </c>
      <c r="L138" s="39">
        <v>45295</v>
      </c>
      <c r="M138" s="101">
        <v>19400</v>
      </c>
      <c r="O138" s="55" t="s">
        <v>14</v>
      </c>
      <c r="P138" s="40">
        <v>0.64050254782434013</v>
      </c>
      <c r="U138" s="39">
        <v>45294</v>
      </c>
      <c r="V138" s="40">
        <v>0.44800000000000006</v>
      </c>
      <c r="X138" s="39">
        <v>45294</v>
      </c>
      <c r="Y138" s="101">
        <v>183</v>
      </c>
      <c r="AA138" s="18" t="s">
        <v>12</v>
      </c>
      <c r="AB138" s="101">
        <v>235857.332799939</v>
      </c>
      <c r="AC138" s="101">
        <v>372000</v>
      </c>
    </row>
    <row r="139" spans="1:29" x14ac:dyDescent="0.35">
      <c r="A139" s="39">
        <v>45298</v>
      </c>
      <c r="B139">
        <v>15600</v>
      </c>
      <c r="D139" s="39">
        <v>45299</v>
      </c>
      <c r="E139" s="101">
        <v>23495.820820690758</v>
      </c>
      <c r="F139" s="101">
        <v>16100</v>
      </c>
      <c r="L139" s="39">
        <v>45296</v>
      </c>
      <c r="M139" s="101">
        <v>20423.955205172686</v>
      </c>
      <c r="O139" s="55" t="s">
        <v>15</v>
      </c>
      <c r="P139" s="40">
        <v>0.77705475735425744</v>
      </c>
      <c r="U139" s="39">
        <v>45295</v>
      </c>
      <c r="V139" s="40">
        <v>0.43</v>
      </c>
      <c r="X139" s="39">
        <v>45295</v>
      </c>
      <c r="Y139" s="101">
        <v>188</v>
      </c>
      <c r="AA139" s="18" t="s">
        <v>14</v>
      </c>
      <c r="AB139" s="101">
        <v>138255.78982554539</v>
      </c>
      <c r="AC139" s="101">
        <v>139500</v>
      </c>
    </row>
    <row r="140" spans="1:29" x14ac:dyDescent="0.35">
      <c r="A140" s="39">
        <v>45299</v>
      </c>
      <c r="B140">
        <v>16100</v>
      </c>
      <c r="D140" s="39">
        <v>45300</v>
      </c>
      <c r="E140" s="101">
        <v>24519.776025863448</v>
      </c>
      <c r="F140" s="101">
        <v>16600</v>
      </c>
      <c r="L140" s="39">
        <v>45297</v>
      </c>
      <c r="M140" s="101">
        <v>21447.910410345379</v>
      </c>
      <c r="O140" s="55" t="s">
        <v>18</v>
      </c>
      <c r="P140" s="40">
        <v>0.61912357102710047</v>
      </c>
      <c r="U140" s="39">
        <v>45296</v>
      </c>
      <c r="V140" s="40">
        <v>0.44532494894666697</v>
      </c>
      <c r="X140" s="39">
        <v>45296</v>
      </c>
      <c r="Y140" s="101">
        <v>193</v>
      </c>
      <c r="AA140" s="18" t="s">
        <v>15</v>
      </c>
      <c r="AB140" s="101">
        <v>153755.78982554542</v>
      </c>
      <c r="AC140" s="101">
        <v>186000</v>
      </c>
    </row>
    <row r="141" spans="1:29" x14ac:dyDescent="0.35">
      <c r="A141" s="39">
        <v>45300</v>
      </c>
      <c r="B141">
        <v>16600</v>
      </c>
      <c r="D141" s="39">
        <v>45301</v>
      </c>
      <c r="E141" s="101">
        <v>25543.731231036138</v>
      </c>
      <c r="F141" s="101">
        <v>17100</v>
      </c>
      <c r="L141" s="39">
        <v>45298</v>
      </c>
      <c r="M141" s="101">
        <v>22471.865615518072</v>
      </c>
      <c r="U141" s="39">
        <v>45297</v>
      </c>
      <c r="V141" s="40">
        <v>0.46064989789333388</v>
      </c>
      <c r="X141" s="39">
        <v>45297</v>
      </c>
      <c r="Y141" s="101">
        <v>198</v>
      </c>
      <c r="AA141" s="18" t="s">
        <v>18</v>
      </c>
      <c r="AB141" s="101">
        <v>984055.06755527668</v>
      </c>
      <c r="AC141" s="101">
        <v>1634100</v>
      </c>
    </row>
    <row r="142" spans="1:29" x14ac:dyDescent="0.35">
      <c r="A142" s="39">
        <v>45301</v>
      </c>
      <c r="B142">
        <v>17100</v>
      </c>
      <c r="D142" s="39">
        <v>45302</v>
      </c>
      <c r="E142" s="101">
        <v>26567.686436208827</v>
      </c>
      <c r="F142" s="101">
        <v>17700</v>
      </c>
      <c r="L142" s="39">
        <v>45299</v>
      </c>
      <c r="M142" s="101">
        <v>23495.820820690758</v>
      </c>
      <c r="U142" s="39">
        <v>45298</v>
      </c>
      <c r="V142" s="40">
        <v>0.47597484684000085</v>
      </c>
      <c r="X142" s="39">
        <v>45298</v>
      </c>
      <c r="Y142" s="101">
        <v>203</v>
      </c>
    </row>
    <row r="143" spans="1:29" x14ac:dyDescent="0.35">
      <c r="A143" s="39">
        <v>45302</v>
      </c>
      <c r="B143">
        <v>17700</v>
      </c>
      <c r="D143" s="39">
        <v>45303</v>
      </c>
      <c r="E143" s="101">
        <v>27591.641641381513</v>
      </c>
      <c r="F143" s="101">
        <v>18200</v>
      </c>
      <c r="L143" s="39">
        <v>45300</v>
      </c>
      <c r="M143" s="101">
        <v>24519.776025863448</v>
      </c>
      <c r="U143" s="39">
        <v>45299</v>
      </c>
      <c r="V143" s="40">
        <v>0.49129979578666783</v>
      </c>
      <c r="X143" s="39">
        <v>45299</v>
      </c>
      <c r="Y143" s="101">
        <v>208</v>
      </c>
    </row>
    <row r="144" spans="1:29" x14ac:dyDescent="0.35">
      <c r="A144" s="39">
        <v>45303</v>
      </c>
      <c r="B144">
        <v>18200</v>
      </c>
      <c r="D144" s="39">
        <v>45304</v>
      </c>
      <c r="E144" s="101">
        <v>28615.596846554203</v>
      </c>
      <c r="F144" s="101">
        <v>18700</v>
      </c>
      <c r="L144" s="39">
        <v>45301</v>
      </c>
      <c r="M144" s="101">
        <v>25543.731231036138</v>
      </c>
      <c r="U144" s="39">
        <v>45300</v>
      </c>
      <c r="V144" s="40">
        <v>0.50662474473333474</v>
      </c>
      <c r="X144" s="39">
        <v>45300</v>
      </c>
      <c r="Y144" s="101">
        <v>213</v>
      </c>
    </row>
    <row r="145" spans="1:25" x14ac:dyDescent="0.35">
      <c r="A145" s="39">
        <v>45304</v>
      </c>
      <c r="B145">
        <v>18700</v>
      </c>
      <c r="D145" s="39">
        <v>45305</v>
      </c>
      <c r="E145" s="101">
        <v>29639.552051726896</v>
      </c>
      <c r="F145" s="101">
        <v>19200</v>
      </c>
      <c r="L145" s="39">
        <v>45302</v>
      </c>
      <c r="M145" s="101">
        <v>26567.686436208827</v>
      </c>
      <c r="U145" s="39">
        <v>45301</v>
      </c>
      <c r="V145" s="40">
        <v>0.52194969368000177</v>
      </c>
      <c r="X145" s="39">
        <v>45301</v>
      </c>
      <c r="Y145" s="101">
        <v>218</v>
      </c>
    </row>
    <row r="146" spans="1:25" x14ac:dyDescent="0.35">
      <c r="A146" s="39">
        <v>45305</v>
      </c>
      <c r="B146">
        <v>19200</v>
      </c>
      <c r="D146" s="39">
        <v>45306</v>
      </c>
      <c r="E146" s="101">
        <v>30663.507256899589</v>
      </c>
      <c r="F146" s="101">
        <v>19700</v>
      </c>
      <c r="L146" s="39">
        <v>45303</v>
      </c>
      <c r="M146" s="101">
        <v>27591.641641381513</v>
      </c>
      <c r="U146" s="39">
        <v>45302</v>
      </c>
      <c r="V146" s="40">
        <v>0.53727464262666869</v>
      </c>
      <c r="X146" s="39">
        <v>45302</v>
      </c>
      <c r="Y146" s="101">
        <v>223</v>
      </c>
    </row>
    <row r="147" spans="1:25" x14ac:dyDescent="0.35">
      <c r="A147" s="39">
        <v>45306</v>
      </c>
      <c r="B147">
        <v>19700</v>
      </c>
      <c r="D147" s="39">
        <v>45307</v>
      </c>
      <c r="E147" s="101">
        <v>31687.462462072275</v>
      </c>
      <c r="F147" s="101">
        <v>20200</v>
      </c>
      <c r="L147" s="39">
        <v>45304</v>
      </c>
      <c r="M147" s="101">
        <v>28615.596846554203</v>
      </c>
      <c r="U147" s="39">
        <v>45303</v>
      </c>
      <c r="V147" s="40">
        <v>0.55259959157333571</v>
      </c>
      <c r="X147" s="39">
        <v>45303</v>
      </c>
      <c r="Y147" s="101">
        <v>228</v>
      </c>
    </row>
    <row r="148" spans="1:25" x14ac:dyDescent="0.35">
      <c r="A148" s="39">
        <v>45307</v>
      </c>
      <c r="B148">
        <v>20200</v>
      </c>
      <c r="D148" s="39">
        <v>45308</v>
      </c>
      <c r="E148" s="101">
        <v>32711.417667244968</v>
      </c>
      <c r="F148" s="101">
        <v>20700</v>
      </c>
      <c r="L148" s="39">
        <v>45305</v>
      </c>
      <c r="M148" s="101">
        <v>29639.552051726896</v>
      </c>
      <c r="U148" s="39">
        <v>45304</v>
      </c>
      <c r="V148" s="40">
        <v>0.56792454052000263</v>
      </c>
      <c r="X148" s="39">
        <v>45304</v>
      </c>
      <c r="Y148" s="101">
        <v>233</v>
      </c>
    </row>
    <row r="149" spans="1:25" x14ac:dyDescent="0.35">
      <c r="A149" s="39">
        <v>45308</v>
      </c>
      <c r="B149">
        <v>20700</v>
      </c>
      <c r="D149" s="39">
        <v>45309</v>
      </c>
      <c r="E149" s="101">
        <v>33735.372872417654</v>
      </c>
      <c r="F149" s="101">
        <v>21200</v>
      </c>
      <c r="L149" s="39">
        <v>45306</v>
      </c>
      <c r="M149" s="101">
        <v>30663.507256899589</v>
      </c>
      <c r="U149" s="39">
        <v>45305</v>
      </c>
      <c r="V149" s="40">
        <v>0.58324948946666955</v>
      </c>
      <c r="X149" s="39">
        <v>45305</v>
      </c>
      <c r="Y149" s="101">
        <v>238</v>
      </c>
    </row>
    <row r="150" spans="1:25" x14ac:dyDescent="0.35">
      <c r="A150" s="39">
        <v>45309</v>
      </c>
      <c r="B150">
        <v>21200</v>
      </c>
      <c r="D150" s="39">
        <v>45310</v>
      </c>
      <c r="E150" s="101">
        <v>34759.32807759034</v>
      </c>
      <c r="F150" s="101">
        <v>21700</v>
      </c>
      <c r="L150" s="39">
        <v>45307</v>
      </c>
      <c r="M150" s="101">
        <v>31687.462462072275</v>
      </c>
      <c r="U150" s="39">
        <v>45306</v>
      </c>
      <c r="V150" s="40">
        <v>0.59857443841333657</v>
      </c>
      <c r="X150" s="39">
        <v>45306</v>
      </c>
      <c r="Y150" s="101">
        <v>243</v>
      </c>
    </row>
    <row r="151" spans="1:25" x14ac:dyDescent="0.35">
      <c r="A151" s="39">
        <v>45310</v>
      </c>
      <c r="B151">
        <v>21700</v>
      </c>
      <c r="D151" s="39">
        <v>45311</v>
      </c>
      <c r="E151" s="101">
        <v>35783.283282763034</v>
      </c>
      <c r="F151" s="101">
        <v>22300</v>
      </c>
      <c r="L151" s="39">
        <v>45308</v>
      </c>
      <c r="M151" s="101">
        <v>32711.417667244968</v>
      </c>
      <c r="U151" s="39">
        <v>45307</v>
      </c>
      <c r="V151" s="40">
        <v>0.61389938736000349</v>
      </c>
      <c r="X151" s="39">
        <v>45307</v>
      </c>
      <c r="Y151" s="101">
        <v>248</v>
      </c>
    </row>
    <row r="152" spans="1:25" x14ac:dyDescent="0.35">
      <c r="A152" s="39">
        <v>45311</v>
      </c>
      <c r="B152">
        <v>22300</v>
      </c>
      <c r="D152" s="39">
        <v>45312</v>
      </c>
      <c r="E152" s="101">
        <v>36807.238487935734</v>
      </c>
      <c r="F152" s="101">
        <v>22800</v>
      </c>
      <c r="L152" s="39">
        <v>45309</v>
      </c>
      <c r="M152" s="101">
        <v>33735.372872417654</v>
      </c>
      <c r="U152" s="39">
        <v>45308</v>
      </c>
      <c r="V152" s="40">
        <v>0.62922433630667052</v>
      </c>
      <c r="X152" s="39">
        <v>45308</v>
      </c>
      <c r="Y152" s="101">
        <v>253</v>
      </c>
    </row>
    <row r="153" spans="1:25" x14ac:dyDescent="0.35">
      <c r="A153" s="39">
        <v>45312</v>
      </c>
      <c r="B153">
        <v>22800</v>
      </c>
      <c r="D153" s="39">
        <v>45313</v>
      </c>
      <c r="E153" s="101">
        <v>37831.19369310842</v>
      </c>
      <c r="F153" s="101">
        <v>23300</v>
      </c>
      <c r="L153" s="39">
        <v>45310</v>
      </c>
      <c r="M153" s="101">
        <v>34759.32807759034</v>
      </c>
      <c r="U153" s="39">
        <v>45309</v>
      </c>
      <c r="V153" s="40">
        <v>0.64454928525333743</v>
      </c>
      <c r="X153" s="39">
        <v>45309</v>
      </c>
      <c r="Y153" s="101">
        <v>258</v>
      </c>
    </row>
    <row r="154" spans="1:25" x14ac:dyDescent="0.35">
      <c r="A154" s="39">
        <v>45313</v>
      </c>
      <c r="B154">
        <v>23300</v>
      </c>
      <c r="D154" s="39">
        <v>45314</v>
      </c>
      <c r="E154" s="101">
        <v>38855.148898281113</v>
      </c>
      <c r="F154" s="101">
        <v>23800</v>
      </c>
      <c r="L154" s="39">
        <v>45311</v>
      </c>
      <c r="M154" s="101">
        <v>35783.283282763034</v>
      </c>
      <c r="U154" s="39">
        <v>45310</v>
      </c>
      <c r="V154" s="40">
        <v>0.65987423420000435</v>
      </c>
      <c r="X154" s="39">
        <v>45310</v>
      </c>
      <c r="Y154" s="101">
        <v>263</v>
      </c>
    </row>
    <row r="155" spans="1:25" x14ac:dyDescent="0.35">
      <c r="A155" s="39">
        <v>45314</v>
      </c>
      <c r="B155">
        <v>23800</v>
      </c>
      <c r="D155" s="39">
        <v>45315</v>
      </c>
      <c r="E155" s="101">
        <v>39879.104103453799</v>
      </c>
      <c r="F155" s="101">
        <v>24300</v>
      </c>
      <c r="L155" s="39">
        <v>45312</v>
      </c>
      <c r="M155" s="101">
        <v>36807.238487935734</v>
      </c>
      <c r="U155" s="39">
        <v>45311</v>
      </c>
      <c r="V155" s="40">
        <v>0.67519918314667138</v>
      </c>
      <c r="X155" s="39">
        <v>45311</v>
      </c>
      <c r="Y155" s="101">
        <v>268</v>
      </c>
    </row>
    <row r="156" spans="1:25" x14ac:dyDescent="0.35">
      <c r="A156" s="39">
        <v>45315</v>
      </c>
      <c r="B156">
        <v>24300</v>
      </c>
      <c r="D156" s="39">
        <v>45316</v>
      </c>
      <c r="E156" s="101">
        <v>40903.059308626493</v>
      </c>
      <c r="F156" s="101">
        <v>24800</v>
      </c>
      <c r="L156" s="39">
        <v>45313</v>
      </c>
      <c r="M156" s="101">
        <v>37831.19369310842</v>
      </c>
      <c r="U156" s="39">
        <v>45312</v>
      </c>
      <c r="V156" s="40">
        <v>0.69052413209333829</v>
      </c>
      <c r="X156" s="39">
        <v>45312</v>
      </c>
      <c r="Y156" s="101">
        <v>274</v>
      </c>
    </row>
    <row r="157" spans="1:25" x14ac:dyDescent="0.35">
      <c r="A157" s="39">
        <v>45316</v>
      </c>
      <c r="B157">
        <v>24800</v>
      </c>
      <c r="D157" s="39">
        <v>45317</v>
      </c>
      <c r="E157" s="101">
        <v>41927.014513799186</v>
      </c>
      <c r="F157" s="101">
        <v>25300</v>
      </c>
      <c r="L157" s="39">
        <v>45314</v>
      </c>
      <c r="M157" s="101">
        <v>38855.148898281113</v>
      </c>
      <c r="U157" s="39">
        <v>45313</v>
      </c>
      <c r="V157" s="40">
        <v>0.70584908104000532</v>
      </c>
      <c r="X157" s="39">
        <v>45313</v>
      </c>
      <c r="Y157" s="101">
        <v>279</v>
      </c>
    </row>
    <row r="158" spans="1:25" x14ac:dyDescent="0.35">
      <c r="A158" s="39">
        <v>45317</v>
      </c>
      <c r="B158">
        <v>25300</v>
      </c>
      <c r="D158" s="39">
        <v>45318</v>
      </c>
      <c r="E158" s="101">
        <v>42950.969718971864</v>
      </c>
      <c r="F158" s="101">
        <v>25800</v>
      </c>
      <c r="L158" s="39">
        <v>45315</v>
      </c>
      <c r="M158" s="101">
        <v>39879.104103453799</v>
      </c>
      <c r="U158" s="39">
        <v>45314</v>
      </c>
      <c r="V158" s="40">
        <v>0.72117402998667224</v>
      </c>
      <c r="X158" s="39">
        <v>45314</v>
      </c>
      <c r="Y158" s="101">
        <v>284</v>
      </c>
    </row>
    <row r="159" spans="1:25" x14ac:dyDescent="0.35">
      <c r="A159" s="39">
        <v>45318</v>
      </c>
      <c r="B159">
        <v>25800</v>
      </c>
      <c r="D159" s="39">
        <v>45319</v>
      </c>
      <c r="E159" s="101">
        <v>43974.924924144565</v>
      </c>
      <c r="F159" s="101">
        <v>26300</v>
      </c>
      <c r="L159" s="39">
        <v>45316</v>
      </c>
      <c r="M159" s="101">
        <v>40903.059308626493</v>
      </c>
      <c r="U159" s="39">
        <v>45315</v>
      </c>
      <c r="V159" s="40">
        <v>0.73649897893333915</v>
      </c>
      <c r="X159" s="39">
        <v>45315</v>
      </c>
      <c r="Y159" s="101">
        <v>289</v>
      </c>
    </row>
    <row r="160" spans="1:25" x14ac:dyDescent="0.35">
      <c r="A160" s="39">
        <v>45319</v>
      </c>
      <c r="B160">
        <v>26300</v>
      </c>
      <c r="D160" s="39">
        <v>45320</v>
      </c>
      <c r="E160" s="101">
        <v>44998.880129317251</v>
      </c>
      <c r="F160" s="101">
        <v>26900</v>
      </c>
      <c r="L160" s="39">
        <v>45317</v>
      </c>
      <c r="M160" s="101">
        <v>41927.014513799186</v>
      </c>
      <c r="U160" s="39">
        <v>45316</v>
      </c>
      <c r="V160" s="40">
        <v>0.75182392788000618</v>
      </c>
      <c r="X160" s="39">
        <v>45316</v>
      </c>
      <c r="Y160" s="101">
        <v>294</v>
      </c>
    </row>
    <row r="161" spans="1:25" x14ac:dyDescent="0.35">
      <c r="A161" s="39">
        <v>45320</v>
      </c>
      <c r="B161">
        <v>26900</v>
      </c>
      <c r="D161" s="39">
        <v>45321</v>
      </c>
      <c r="E161" s="101">
        <v>46022.835334489944</v>
      </c>
      <c r="F161" s="101">
        <v>27400</v>
      </c>
      <c r="L161" s="39">
        <v>45318</v>
      </c>
      <c r="M161" s="101">
        <v>42950.969718971864</v>
      </c>
      <c r="U161" s="39">
        <v>45317</v>
      </c>
      <c r="V161" s="40">
        <v>0.7671488768266731</v>
      </c>
      <c r="X161" s="39">
        <v>45317</v>
      </c>
      <c r="Y161" s="101">
        <v>299</v>
      </c>
    </row>
    <row r="162" spans="1:25" x14ac:dyDescent="0.35">
      <c r="A162" s="39">
        <v>45321</v>
      </c>
      <c r="B162">
        <v>27400</v>
      </c>
      <c r="D162" s="39">
        <v>45322</v>
      </c>
      <c r="E162" s="101">
        <v>47046.790539662623</v>
      </c>
      <c r="F162" s="101">
        <v>27900</v>
      </c>
      <c r="L162" s="39">
        <v>45319</v>
      </c>
      <c r="M162" s="101">
        <v>43974.924924144565</v>
      </c>
      <c r="U162" s="39">
        <v>45318</v>
      </c>
      <c r="V162" s="40">
        <v>0.78247382577334013</v>
      </c>
      <c r="X162" s="39">
        <v>45318</v>
      </c>
      <c r="Y162" s="101">
        <v>304</v>
      </c>
    </row>
    <row r="163" spans="1:25" x14ac:dyDescent="0.35">
      <c r="A163" s="39">
        <v>45322</v>
      </c>
      <c r="B163">
        <v>27900</v>
      </c>
      <c r="D163" s="39" t="s">
        <v>18</v>
      </c>
      <c r="E163" s="101">
        <v>984055.06755527679</v>
      </c>
      <c r="F163" s="101">
        <v>626600</v>
      </c>
      <c r="L163" s="39">
        <v>45320</v>
      </c>
      <c r="M163" s="101">
        <v>44998.880129317251</v>
      </c>
      <c r="U163" s="39">
        <v>45319</v>
      </c>
      <c r="V163" s="40">
        <v>0.79779877472000704</v>
      </c>
      <c r="X163" s="39">
        <v>45319</v>
      </c>
      <c r="Y163" s="101">
        <v>309</v>
      </c>
    </row>
    <row r="164" spans="1:25" x14ac:dyDescent="0.35">
      <c r="A164" s="18" t="s">
        <v>18</v>
      </c>
      <c r="B164">
        <v>626600</v>
      </c>
      <c r="L164" s="39">
        <v>45321</v>
      </c>
      <c r="M164" s="101">
        <v>46022.835334489944</v>
      </c>
      <c r="U164" s="39">
        <v>45320</v>
      </c>
      <c r="V164" s="40">
        <v>0.81312372366667396</v>
      </c>
      <c r="X164" s="39">
        <v>45320</v>
      </c>
      <c r="Y164" s="101">
        <v>314</v>
      </c>
    </row>
    <row r="165" spans="1:25" x14ac:dyDescent="0.35">
      <c r="L165" s="39">
        <v>45322</v>
      </c>
      <c r="M165" s="101">
        <v>47046.790539662623</v>
      </c>
      <c r="U165" s="39">
        <v>45321</v>
      </c>
      <c r="V165" s="40">
        <v>0.82844867261334088</v>
      </c>
      <c r="X165" s="39">
        <v>45321</v>
      </c>
      <c r="Y165" s="101">
        <v>319</v>
      </c>
    </row>
    <row r="166" spans="1:25" x14ac:dyDescent="0.35">
      <c r="L166" s="39" t="s">
        <v>18</v>
      </c>
      <c r="M166" s="101">
        <v>984055.06755527679</v>
      </c>
      <c r="U166" s="39">
        <v>45322</v>
      </c>
      <c r="V166" s="40">
        <v>0.8437736215600079</v>
      </c>
      <c r="X166" s="39">
        <v>45322</v>
      </c>
      <c r="Y166" s="101">
        <v>324</v>
      </c>
    </row>
    <row r="167" spans="1:25" x14ac:dyDescent="0.35">
      <c r="U167" s="39" t="s">
        <v>18</v>
      </c>
      <c r="V167" s="40">
        <v>0.61912357102710069</v>
      </c>
      <c r="X167" s="39" t="s">
        <v>18</v>
      </c>
      <c r="Y167" s="101">
        <v>248.32258064516128</v>
      </c>
    </row>
    <row r="168" spans="1:25" x14ac:dyDescent="0.35">
      <c r="A168" s="17" t="s">
        <v>17</v>
      </c>
      <c r="B168" t="s">
        <v>33</v>
      </c>
    </row>
    <row r="169" spans="1:25" x14ac:dyDescent="0.35">
      <c r="A169" s="18" t="s">
        <v>14</v>
      </c>
      <c r="B169" s="45">
        <v>5.0707825785668037</v>
      </c>
    </row>
    <row r="170" spans="1:25" x14ac:dyDescent="0.35">
      <c r="A170" s="18" t="s">
        <v>13</v>
      </c>
      <c r="B170" s="45">
        <v>3.8579448806773162</v>
      </c>
    </row>
    <row r="171" spans="1:25" x14ac:dyDescent="0.35">
      <c r="A171" s="18" t="s">
        <v>15</v>
      </c>
      <c r="B171" s="45">
        <v>3.3534439622791599</v>
      </c>
    </row>
    <row r="172" spans="1:25" x14ac:dyDescent="0.35">
      <c r="A172" s="18" t="s">
        <v>12</v>
      </c>
      <c r="B172" s="45">
        <v>2.814432035939292</v>
      </c>
    </row>
    <row r="173" spans="1:25" x14ac:dyDescent="0.35">
      <c r="A173" s="18" t="s">
        <v>11</v>
      </c>
      <c r="B173" s="45">
        <v>2.1257533567127873</v>
      </c>
    </row>
    <row r="174" spans="1:25" x14ac:dyDescent="0.35">
      <c r="A174" s="18" t="s">
        <v>18</v>
      </c>
      <c r="B174" s="45">
        <v>3.4444713628350705</v>
      </c>
    </row>
    <row r="177" spans="3:18" x14ac:dyDescent="0.35">
      <c r="C177" s="91"/>
      <c r="D177" s="92"/>
      <c r="E177" s="93"/>
      <c r="G177" s="17" t="s">
        <v>17</v>
      </c>
      <c r="H177" t="s">
        <v>20</v>
      </c>
    </row>
    <row r="178" spans="3:18" x14ac:dyDescent="0.35">
      <c r="C178" s="94"/>
      <c r="D178" s="95"/>
      <c r="E178" s="96"/>
      <c r="G178" s="100">
        <v>1</v>
      </c>
      <c r="H178" s="101">
        <v>17000</v>
      </c>
      <c r="J178" s="91"/>
      <c r="K178" s="92"/>
      <c r="L178" s="93"/>
      <c r="N178" t="s">
        <v>20</v>
      </c>
      <c r="Q178" t="str" cm="1">
        <f t="array" ref="Q178:Q184">_xlfn.UNIQUE(DataSet!L2:L156)</f>
        <v>Monday</v>
      </c>
      <c r="R178">
        <f>AVERAGEIF(DataSet!$L$2:$L$156,Calculations!Q178,DataSet!$E$2:$E$156)</f>
        <v>6159.5760760006415</v>
      </c>
    </row>
    <row r="179" spans="3:18" x14ac:dyDescent="0.35">
      <c r="C179" s="94"/>
      <c r="D179" s="95"/>
      <c r="E179" s="96"/>
      <c r="G179" s="100">
        <v>2</v>
      </c>
      <c r="H179" s="101">
        <v>18200</v>
      </c>
      <c r="J179" s="94"/>
      <c r="K179" s="95"/>
      <c r="L179" s="96"/>
      <c r="N179" s="101">
        <v>984055.06755527679</v>
      </c>
      <c r="Q179" t="str">
        <v>Tuesday</v>
      </c>
      <c r="R179">
        <f>AVERAGEIF(DataSet!$L$2:$L$156,Calculations!Q179,DataSet!$E$2:$E$156)</f>
        <v>6371.4089088282708</v>
      </c>
    </row>
    <row r="180" spans="3:18" x14ac:dyDescent="0.35">
      <c r="C180" s="94"/>
      <c r="D180" s="95"/>
      <c r="E180" s="96"/>
      <c r="G180" s="100">
        <v>3</v>
      </c>
      <c r="H180" s="101">
        <v>18600</v>
      </c>
      <c r="J180" s="94"/>
      <c r="K180" s="95"/>
      <c r="L180" s="96"/>
      <c r="Q180" t="str">
        <v>Wednesday</v>
      </c>
      <c r="R180">
        <f>AVERAGEIF(DataSet!$L$2:$L$156,Calculations!Q180,DataSet!$E$2:$E$156)</f>
        <v>6551.2417416559028</v>
      </c>
    </row>
    <row r="181" spans="3:18" x14ac:dyDescent="0.35">
      <c r="C181" s="94"/>
      <c r="D181" s="95"/>
      <c r="E181" s="96"/>
      <c r="G181" s="100">
        <v>4</v>
      </c>
      <c r="H181" s="101">
        <v>19400</v>
      </c>
      <c r="J181" s="94"/>
      <c r="K181" s="95"/>
      <c r="L181" s="96"/>
      <c r="Q181" t="str">
        <v>Thursday</v>
      </c>
      <c r="R181">
        <f>AVERAGEIF(DataSet!$L$2:$L$156,Calculations!Q181,DataSet!$E$2:$E$156)</f>
        <v>6030.3059308626489</v>
      </c>
    </row>
    <row r="182" spans="3:18" x14ac:dyDescent="0.35">
      <c r="C182" s="94"/>
      <c r="D182" s="95"/>
      <c r="E182" s="96"/>
      <c r="G182" s="100">
        <v>5</v>
      </c>
      <c r="H182" s="101">
        <v>20423.955205172686</v>
      </c>
      <c r="J182" s="94"/>
      <c r="K182" s="95"/>
      <c r="L182" s="96"/>
      <c r="Q182" t="str">
        <v>Friday</v>
      </c>
      <c r="R182">
        <f>AVERAGEIF(DataSet!$L$2:$L$156,Calculations!Q182,DataSet!$E$2:$E$156)</f>
        <v>6235.0969718971855</v>
      </c>
    </row>
    <row r="183" spans="3:18" x14ac:dyDescent="0.35">
      <c r="C183" s="94"/>
      <c r="D183" s="95"/>
      <c r="E183" s="96"/>
      <c r="G183" s="100">
        <v>6</v>
      </c>
      <c r="H183" s="101">
        <v>21447.910410345379</v>
      </c>
      <c r="J183" s="94"/>
      <c r="K183" s="95"/>
      <c r="L183" s="96"/>
      <c r="Q183" t="str">
        <v>Saturday</v>
      </c>
      <c r="R183">
        <f>AVERAGEIF(DataSet!$L$2:$L$156,Calculations!Q183,DataSet!$E$2:$E$156)</f>
        <v>6439.8880129317249</v>
      </c>
    </row>
    <row r="184" spans="3:18" x14ac:dyDescent="0.35">
      <c r="C184" s="94"/>
      <c r="D184" s="95"/>
      <c r="E184" s="96"/>
      <c r="G184" s="100">
        <v>7</v>
      </c>
      <c r="H184" s="101">
        <v>22471.865615518072</v>
      </c>
      <c r="J184" s="94"/>
      <c r="K184" s="95"/>
      <c r="L184" s="96"/>
      <c r="Q184" t="str">
        <v>Sunday</v>
      </c>
      <c r="R184">
        <f>AVERAGEIF(DataSet!$L$2:$L$156,Calculations!Q184,DataSet!$E$2:$E$156)</f>
        <v>6644.6790539662634</v>
      </c>
    </row>
    <row r="185" spans="3:18" x14ac:dyDescent="0.35">
      <c r="C185" s="94"/>
      <c r="D185" s="95"/>
      <c r="E185" s="96"/>
      <c r="G185" s="100">
        <v>8</v>
      </c>
      <c r="H185" s="101">
        <v>23495.820820690758</v>
      </c>
      <c r="J185" s="94"/>
      <c r="K185" s="95"/>
      <c r="L185" s="96"/>
    </row>
    <row r="186" spans="3:18" x14ac:dyDescent="0.35">
      <c r="C186" s="94"/>
      <c r="D186" s="95"/>
      <c r="E186" s="96"/>
      <c r="G186" s="100">
        <v>9</v>
      </c>
      <c r="H186" s="101">
        <v>24519.776025863448</v>
      </c>
      <c r="J186" s="94"/>
      <c r="K186" s="95"/>
      <c r="L186" s="96"/>
    </row>
    <row r="187" spans="3:18" x14ac:dyDescent="0.35">
      <c r="C187" s="94"/>
      <c r="D187" s="95"/>
      <c r="E187" s="96"/>
      <c r="G187" s="100">
        <v>10</v>
      </c>
      <c r="H187" s="101">
        <v>25543.731231036138</v>
      </c>
      <c r="J187" s="94"/>
      <c r="K187" s="95"/>
      <c r="L187" s="96"/>
    </row>
    <row r="188" spans="3:18" x14ac:dyDescent="0.35">
      <c r="C188" s="94"/>
      <c r="D188" s="95"/>
      <c r="E188" s="96"/>
      <c r="G188" s="100">
        <v>11</v>
      </c>
      <c r="H188" s="101">
        <v>26567.686436208827</v>
      </c>
      <c r="J188" s="94"/>
      <c r="K188" s="95"/>
      <c r="L188" s="96"/>
    </row>
    <row r="189" spans="3:18" x14ac:dyDescent="0.35">
      <c r="C189" s="94"/>
      <c r="D189" s="95"/>
      <c r="E189" s="96"/>
      <c r="G189" s="100">
        <v>12</v>
      </c>
      <c r="H189" s="101">
        <v>27591.641641381513</v>
      </c>
      <c r="J189" s="94"/>
      <c r="K189" s="95"/>
      <c r="L189" s="96"/>
    </row>
    <row r="190" spans="3:18" x14ac:dyDescent="0.35">
      <c r="C190" s="94"/>
      <c r="D190" s="95"/>
      <c r="E190" s="96"/>
      <c r="G190" s="100">
        <v>13</v>
      </c>
      <c r="H190" s="101">
        <v>28615.596846554203</v>
      </c>
      <c r="J190" s="94"/>
      <c r="K190" s="95"/>
      <c r="L190" s="96"/>
    </row>
    <row r="191" spans="3:18" x14ac:dyDescent="0.35">
      <c r="C191" s="94"/>
      <c r="D191" s="95"/>
      <c r="E191" s="96"/>
      <c r="G191" s="100">
        <v>14</v>
      </c>
      <c r="H191" s="101">
        <v>29639.552051726896</v>
      </c>
      <c r="J191" s="94"/>
      <c r="K191" s="95"/>
      <c r="L191" s="96"/>
    </row>
    <row r="192" spans="3:18" x14ac:dyDescent="0.35">
      <c r="C192" s="94"/>
      <c r="D192" s="95"/>
      <c r="E192" s="96"/>
      <c r="G192" s="100">
        <v>15</v>
      </c>
      <c r="H192" s="101">
        <v>30663.507256899589</v>
      </c>
      <c r="J192" s="94"/>
      <c r="K192" s="95"/>
      <c r="L192" s="96"/>
    </row>
    <row r="193" spans="3:12" x14ac:dyDescent="0.35">
      <c r="C193" s="94"/>
      <c r="D193" s="95"/>
      <c r="E193" s="96"/>
      <c r="G193" s="100">
        <v>16</v>
      </c>
      <c r="H193" s="101">
        <v>31687.462462072275</v>
      </c>
      <c r="J193" s="94"/>
      <c r="K193" s="95"/>
      <c r="L193" s="96"/>
    </row>
    <row r="194" spans="3:12" x14ac:dyDescent="0.35">
      <c r="C194" s="97"/>
      <c r="D194" s="98"/>
      <c r="E194" s="99"/>
      <c r="G194" s="100">
        <v>17</v>
      </c>
      <c r="H194" s="101">
        <v>32711.417667244968</v>
      </c>
      <c r="J194" s="94"/>
      <c r="K194" s="95"/>
      <c r="L194" s="96"/>
    </row>
    <row r="195" spans="3:12" x14ac:dyDescent="0.35">
      <c r="G195" s="100">
        <v>18</v>
      </c>
      <c r="H195" s="101">
        <v>33735.372872417654</v>
      </c>
      <c r="J195" s="97"/>
      <c r="K195" s="98"/>
      <c r="L195" s="99"/>
    </row>
    <row r="196" spans="3:12" x14ac:dyDescent="0.35">
      <c r="G196" s="100">
        <v>19</v>
      </c>
      <c r="H196" s="101">
        <v>34759.32807759034</v>
      </c>
    </row>
    <row r="197" spans="3:12" x14ac:dyDescent="0.35">
      <c r="G197" s="100">
        <v>20</v>
      </c>
      <c r="H197" s="101">
        <v>35783.283282763034</v>
      </c>
    </row>
    <row r="198" spans="3:12" x14ac:dyDescent="0.35">
      <c r="G198" s="100">
        <v>21</v>
      </c>
      <c r="H198" s="101">
        <v>36807.238487935734</v>
      </c>
    </row>
    <row r="199" spans="3:12" x14ac:dyDescent="0.35">
      <c r="G199" s="100">
        <v>22</v>
      </c>
      <c r="H199" s="101">
        <v>37831.19369310842</v>
      </c>
    </row>
    <row r="200" spans="3:12" x14ac:dyDescent="0.35">
      <c r="G200" s="100">
        <v>23</v>
      </c>
      <c r="H200" s="101">
        <v>38855.148898281113</v>
      </c>
    </row>
    <row r="201" spans="3:12" x14ac:dyDescent="0.35">
      <c r="G201" s="100">
        <v>24</v>
      </c>
      <c r="H201" s="101">
        <v>39879.104103453799</v>
      </c>
    </row>
    <row r="202" spans="3:12" x14ac:dyDescent="0.35">
      <c r="G202" s="100">
        <v>25</v>
      </c>
      <c r="H202" s="101">
        <v>40903.059308626493</v>
      </c>
    </row>
    <row r="203" spans="3:12" x14ac:dyDescent="0.35">
      <c r="G203" s="100">
        <v>26</v>
      </c>
      <c r="H203" s="101">
        <v>41927.014513799186</v>
      </c>
    </row>
    <row r="204" spans="3:12" x14ac:dyDescent="0.35">
      <c r="G204" s="100">
        <v>27</v>
      </c>
      <c r="H204" s="101">
        <v>42950.969718971864</v>
      </c>
    </row>
    <row r="205" spans="3:12" x14ac:dyDescent="0.35">
      <c r="G205" s="100">
        <v>28</v>
      </c>
      <c r="H205" s="101">
        <v>43974.924924144565</v>
      </c>
    </row>
    <row r="206" spans="3:12" x14ac:dyDescent="0.35">
      <c r="G206" s="100">
        <v>29</v>
      </c>
      <c r="H206" s="101">
        <v>44998.880129317251</v>
      </c>
    </row>
    <row r="207" spans="3:12" x14ac:dyDescent="0.35">
      <c r="G207" s="100">
        <v>30</v>
      </c>
      <c r="H207" s="101">
        <v>46022.835334489944</v>
      </c>
    </row>
    <row r="208" spans="3:12" x14ac:dyDescent="0.35">
      <c r="G208" s="100">
        <v>31</v>
      </c>
      <c r="H208" s="101">
        <v>47046.790539662623</v>
      </c>
    </row>
    <row r="209" spans="7:8" x14ac:dyDescent="0.35">
      <c r="G209" s="100" t="s">
        <v>18</v>
      </c>
      <c r="H209" s="101">
        <v>984055.06755527679</v>
      </c>
    </row>
  </sheetData>
  <pageMargins left="0.7" right="0.7" top="0.75" bottom="0.75" header="0.3" footer="0.3"/>
  <pageSetup orientation="portrait"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Dashboard</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Muthuswamy Iyer</dc:creator>
  <cp:lastModifiedBy>Subhajit Ghosh</cp:lastModifiedBy>
  <dcterms:created xsi:type="dcterms:W3CDTF">2024-08-06T12:49:16Z</dcterms:created>
  <dcterms:modified xsi:type="dcterms:W3CDTF">2024-08-27T10:18:00Z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368e2e5-4152-45e5-8888-90d343db8048_Enabled">
    <vt:lpwstr>true</vt:lpwstr>
  </property>
  <property fmtid="{D5CDD505-2E9C-101B-9397-08002B2CF9AE}" pid="3" name="MSIP_Label_f368e2e5-4152-45e5-8888-90d343db8048_SetDate">
    <vt:lpwstr>2024-08-06T12:49:30Z</vt:lpwstr>
  </property>
  <property fmtid="{D5CDD505-2E9C-101B-9397-08002B2CF9AE}" pid="4" name="MSIP_Label_f368e2e5-4152-45e5-8888-90d343db8048_Method">
    <vt:lpwstr>Standard</vt:lpwstr>
  </property>
  <property fmtid="{D5CDD505-2E9C-101B-9397-08002B2CF9AE}" pid="5" name="MSIP_Label_f368e2e5-4152-45e5-8888-90d343db8048_Name">
    <vt:lpwstr>defa4170-0d19-0005-0000-bc88714345d2</vt:lpwstr>
  </property>
  <property fmtid="{D5CDD505-2E9C-101B-9397-08002B2CF9AE}" pid="6" name="MSIP_Label_f368e2e5-4152-45e5-8888-90d343db8048_SiteId">
    <vt:lpwstr>b5af2451-e21b-4aa2-b4b5-dc5907908dd8</vt:lpwstr>
  </property>
  <property fmtid="{D5CDD505-2E9C-101B-9397-08002B2CF9AE}" pid="7" name="MSIP_Label_f368e2e5-4152-45e5-8888-90d343db8048_ActionId">
    <vt:lpwstr>3db47617-2e2e-49df-a4b1-61e137b94dc9</vt:lpwstr>
  </property>
  <property fmtid="{D5CDD505-2E9C-101B-9397-08002B2CF9AE}" pid="8" name="MSIP_Label_f368e2e5-4152-45e5-8888-90d343db8048_ContentBits">
    <vt:lpwstr>2</vt:lpwstr>
  </property>
</Properties>
</file>