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F:\maven challange\excel\languages\final\final protected\"/>
    </mc:Choice>
  </mc:AlternateContent>
  <xr:revisionPtr revIDLastSave="0" documentId="13_ncr:1_{5E424C0F-2B0E-4437-BA32-0C6346E66D8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shboard " sheetId="6" r:id="rId1"/>
    <sheet name="Top 100 Languages" sheetId="1" r:id="rId2"/>
    <sheet name="Top 20 languages " sheetId="2" state="hidden" r:id="rId3"/>
    <sheet name="Top 20 Non Native Languages " sheetId="4" state="hidden" r:id="rId4"/>
    <sheet name="Number of Languages By Origin" sheetId="3" state="hidden" r:id="rId5"/>
    <sheet name="Top Languages Spoken by Natives" sheetId="5" state="hidden" r:id="rId6"/>
    <sheet name="English and Mandarin " sheetId="7" state="hidden" r:id="rId7"/>
  </sheets>
  <definedNames>
    <definedName name="_xlchart.v2.0" hidden="1">'Top Languages Spoken by Natives'!$E$4:$E$23</definedName>
    <definedName name="_xlchart.v2.1" hidden="1">'Top Languages Spoken by Natives'!$F$3</definedName>
    <definedName name="_xlchart.v2.2" hidden="1">'Top Languages Spoken by Natives'!$F$4:$F$23</definedName>
    <definedName name="_xlchart.v2.3" hidden="1">'Top Languages Spoken by Natives'!$E$4:$E$23</definedName>
    <definedName name="_xlchart.v2.4" hidden="1">'Top Languages Spoken by Natives'!$F$3</definedName>
    <definedName name="_xlchart.v2.5" hidden="1">'Top Languages Spoken by Natives'!$F$4:$F$23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20" i="5"/>
  <c r="F8" i="5"/>
  <c r="F4" i="5"/>
  <c r="F23" i="5"/>
  <c r="F24" i="7"/>
  <c r="F22" i="5"/>
  <c r="F13" i="5"/>
  <c r="F21" i="5"/>
  <c r="F12" i="5"/>
  <c r="F19" i="5"/>
  <c r="F11" i="5"/>
  <c r="F18" i="5"/>
  <c r="F10" i="5"/>
  <c r="F17" i="5"/>
  <c r="F9" i="5"/>
  <c r="F16" i="5"/>
  <c r="F7" i="5"/>
  <c r="F6" i="5"/>
  <c r="F23" i="7"/>
  <c r="F6" i="7"/>
  <c r="F15" i="5"/>
  <c r="F14" i="5"/>
  <c r="F5" i="5"/>
  <c r="F5" i="7"/>
  <c r="G23" i="7"/>
  <c r="G6" i="7"/>
</calcChain>
</file>

<file path=xl/sharedStrings.xml><?xml version="1.0" encoding="utf-8"?>
<sst xmlns="http://schemas.openxmlformats.org/spreadsheetml/2006/main" count="310" uniqueCount="138">
  <si>
    <t>Language</t>
  </si>
  <si>
    <t>Total Speakers</t>
  </si>
  <si>
    <t>Native Speakers</t>
  </si>
  <si>
    <t>Origin</t>
  </si>
  <si>
    <t>English</t>
  </si>
  <si>
    <t>Indo-European</t>
  </si>
  <si>
    <t>Mandarin Chinese</t>
  </si>
  <si>
    <t>Sino-Tibetan</t>
  </si>
  <si>
    <t>Hindi</t>
  </si>
  <si>
    <t>Spanish</t>
  </si>
  <si>
    <t>French</t>
  </si>
  <si>
    <t>Afro-Asiatic</t>
  </si>
  <si>
    <t>Bengali</t>
  </si>
  <si>
    <t>Russian</t>
  </si>
  <si>
    <t>Portuguese</t>
  </si>
  <si>
    <t>Indonesian</t>
  </si>
  <si>
    <t>Austronesian</t>
  </si>
  <si>
    <t>Urdu</t>
  </si>
  <si>
    <t>Japanese</t>
  </si>
  <si>
    <t>Japanic</t>
  </si>
  <si>
    <t>Swahili</t>
  </si>
  <si>
    <t>Niger-Congo</t>
  </si>
  <si>
    <t>Marathi</t>
  </si>
  <si>
    <t>Telugu</t>
  </si>
  <si>
    <t>Dravidian</t>
  </si>
  <si>
    <t>Western Punjabi</t>
  </si>
  <si>
    <t>Wu Chinese</t>
  </si>
  <si>
    <t>Tamil</t>
  </si>
  <si>
    <t>Turkish</t>
  </si>
  <si>
    <t>Turkic</t>
  </si>
  <si>
    <t>Korean</t>
  </si>
  <si>
    <t>Koreanic</t>
  </si>
  <si>
    <t>Vietnamese</t>
  </si>
  <si>
    <t>Yue Chinese</t>
  </si>
  <si>
    <t>Javanese</t>
  </si>
  <si>
    <t>Italian</t>
  </si>
  <si>
    <t>Egyptian Spoken Arabic</t>
  </si>
  <si>
    <t>Hausa</t>
  </si>
  <si>
    <t>Thai</t>
  </si>
  <si>
    <t>Kra-Dai</t>
  </si>
  <si>
    <t>Gujarati</t>
  </si>
  <si>
    <t>Kannada</t>
  </si>
  <si>
    <t>Iranian Persian</t>
  </si>
  <si>
    <t>Bhojpuri</t>
  </si>
  <si>
    <t>Southern Min Chinese</t>
  </si>
  <si>
    <t>Hakka Chinese</t>
  </si>
  <si>
    <t>Jinyu Chinese</t>
  </si>
  <si>
    <t>Filipino</t>
  </si>
  <si>
    <t>Burmese</t>
  </si>
  <si>
    <t>Polish</t>
  </si>
  <si>
    <t>Yoruba</t>
  </si>
  <si>
    <t>Odia</t>
  </si>
  <si>
    <t xml:space="preserve">Malayalam </t>
  </si>
  <si>
    <t>Xiang Chinese</t>
  </si>
  <si>
    <t>Maithili</t>
  </si>
  <si>
    <t>Ukrainian</t>
  </si>
  <si>
    <t>Moroccan Spoken Arabic</t>
  </si>
  <si>
    <t>Eastern Punjabi</t>
  </si>
  <si>
    <t>Sunda</t>
  </si>
  <si>
    <t>Algerian Spoken Arabic</t>
  </si>
  <si>
    <t>Sundanese Spoken Arabic</t>
  </si>
  <si>
    <t>Nigerian Pidgin</t>
  </si>
  <si>
    <t>Zulu</t>
  </si>
  <si>
    <t>Igbo</t>
  </si>
  <si>
    <t>Amharic</t>
  </si>
  <si>
    <t>Northern Uzbek</t>
  </si>
  <si>
    <t>Sindhi</t>
  </si>
  <si>
    <t>North Levantine Spoken Arabic</t>
  </si>
  <si>
    <t>Nepali</t>
  </si>
  <si>
    <t>Romanian</t>
  </si>
  <si>
    <t>Tagalog</t>
  </si>
  <si>
    <t>Dutch</t>
  </si>
  <si>
    <t>Sa'idi Spoken Arabic</t>
  </si>
  <si>
    <t>Gan Chinese</t>
  </si>
  <si>
    <t>Northern Pashto</t>
  </si>
  <si>
    <t>Magahi</t>
  </si>
  <si>
    <t>Saraiki</t>
  </si>
  <si>
    <t>Xhosa</t>
  </si>
  <si>
    <t>Malay</t>
  </si>
  <si>
    <t>Khmer</t>
  </si>
  <si>
    <t>Afrikaans</t>
  </si>
  <si>
    <t>Sinhala</t>
  </si>
  <si>
    <t>Somali</t>
  </si>
  <si>
    <t>Chhattisgarhi</t>
  </si>
  <si>
    <t>Cebuano</t>
  </si>
  <si>
    <t>Mesopotamian Spoken Arabic</t>
  </si>
  <si>
    <t>Assamese</t>
  </si>
  <si>
    <t>Northeastern Thai</t>
  </si>
  <si>
    <t>Northern Kurdish</t>
  </si>
  <si>
    <t>Hijazi Spoken Arabic</t>
  </si>
  <si>
    <t>Nigerian Fulfulde</t>
  </si>
  <si>
    <t>Bavarian</t>
  </si>
  <si>
    <t>Bamanankan</t>
  </si>
  <si>
    <t>South Azerbaijani</t>
  </si>
  <si>
    <t>Northern Sotho</t>
  </si>
  <si>
    <t>Setswana</t>
  </si>
  <si>
    <t>Souther Sotho</t>
  </si>
  <si>
    <t>Czech</t>
  </si>
  <si>
    <t>Greek</t>
  </si>
  <si>
    <t>Chittagonian</t>
  </si>
  <si>
    <t>Kazakh</t>
  </si>
  <si>
    <t>Swedish</t>
  </si>
  <si>
    <t>Deccan</t>
  </si>
  <si>
    <t>Hungarian</t>
  </si>
  <si>
    <t>Uralic</t>
  </si>
  <si>
    <t>Jula</t>
  </si>
  <si>
    <t>Sadri</t>
  </si>
  <si>
    <t>Kinyarwanda</t>
  </si>
  <si>
    <t>Cameroonian Pidgin</t>
  </si>
  <si>
    <t>Sylheti</t>
  </si>
  <si>
    <t>South Levantine Spoken Arabic</t>
  </si>
  <si>
    <t>Tunisian Spoken Arabic</t>
  </si>
  <si>
    <t>Sanaani Spoken Arabic</t>
  </si>
  <si>
    <t>Non Native Speakers</t>
  </si>
  <si>
    <t>Row Labels</t>
  </si>
  <si>
    <t>Grand Total</t>
  </si>
  <si>
    <t>Sum of Total Speakers</t>
  </si>
  <si>
    <t>Sum of Non Native Speakers</t>
  </si>
  <si>
    <t>Count of Language</t>
  </si>
  <si>
    <t>Sum of Native Speakers</t>
  </si>
  <si>
    <t>Languages</t>
  </si>
  <si>
    <t xml:space="preserve">Total native Speakers </t>
  </si>
  <si>
    <t xml:space="preserve">French </t>
  </si>
  <si>
    <t xml:space="preserve">Korean </t>
  </si>
  <si>
    <t xml:space="preserve">Russian </t>
  </si>
  <si>
    <t xml:space="preserve">Spanish </t>
  </si>
  <si>
    <t xml:space="preserve">Tamil </t>
  </si>
  <si>
    <t xml:space="preserve">Turkish </t>
  </si>
  <si>
    <t xml:space="preserve">Western Punjabi </t>
  </si>
  <si>
    <t xml:space="preserve">bengali </t>
  </si>
  <si>
    <t>Japenese</t>
  </si>
  <si>
    <t xml:space="preserve"> German</t>
  </si>
  <si>
    <t xml:space="preserve"> Arabic</t>
  </si>
  <si>
    <t xml:space="preserve">German </t>
  </si>
  <si>
    <t xml:space="preserve">Arabic </t>
  </si>
  <si>
    <t>Native</t>
  </si>
  <si>
    <t>Non-native</t>
  </si>
  <si>
    <t>Mandarin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</si>
</sst>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,\ &quot;m&quot;"/>
    <numFmt numFmtId="165" formatCode="#,###,,\ &quot;M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B2A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" fillId="27" borderId="0" xfId="37"/>
    <xf numFmtId="0" fontId="1" fillId="33" borderId="0" xfId="0" applyFont="1" applyFill="1"/>
    <xf numFmtId="0" fontId="1" fillId="34" borderId="0" xfId="37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27" borderId="10" xfId="37" applyFont="1" applyBorder="1"/>
    <xf numFmtId="165" fontId="1" fillId="27" borderId="0" xfId="37" applyNumberFormat="1"/>
    <xf numFmtId="0" fontId="18" fillId="35" borderId="0" xfId="0" applyFont="1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165" formatCode="#,###,,\ &quot;M&quot;"/>
    </dxf>
    <dxf>
      <numFmt numFmtId="164" formatCode="#,###,,\ &quot;m&quot;"/>
    </dxf>
    <dxf>
      <numFmt numFmtId="165" formatCode="#,###,,\ &quot;M&quot;"/>
    </dxf>
    <dxf>
      <numFmt numFmtId="165" formatCode="#,###,,\ &quot;M&quot;"/>
    </dxf>
    <dxf>
      <numFmt numFmtId="165" formatCode="#,###,,\ &quot;M&quot;"/>
    </dxf>
    <dxf>
      <numFmt numFmtId="165" formatCode="#,###,,\ &quot;M&quot;"/>
    </dxf>
    <dxf>
      <numFmt numFmtId="164" formatCode="#,###,,\ &quot;m&quot;"/>
    </dxf>
    <dxf>
      <numFmt numFmtId="166" formatCode="#,##0.00,,\ &quot;m&quot;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FF3300"/>
      <color rgb="FFFFB2AE"/>
      <color rgb="FFFF6961"/>
      <color rgb="FFCC3300"/>
      <color rgb="FF1F7B1F"/>
      <color rgb="FF196319"/>
      <color rgb="FF96E596"/>
      <color rgb="FF2CB22C"/>
      <color rgb="FF1D731D"/>
      <color rgb="FF64B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Languages.xlsx]Top 20 languages !PivotTable1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F0000">
                  <a:alpha val="74000"/>
                </a:srgbClr>
              </a:gs>
              <a:gs pos="96000">
                <a:srgbClr val="FFB2AE"/>
              </a:gs>
              <a:gs pos="16000">
                <a:srgbClr val="FF6961"/>
              </a:gs>
            </a:gsLst>
            <a:lin ang="16200000" scaled="1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FF0000">
                  <a:alpha val="74000"/>
                </a:srgbClr>
              </a:gs>
              <a:gs pos="96000">
                <a:srgbClr val="FFB2AE"/>
              </a:gs>
              <a:gs pos="16000">
                <a:srgbClr val="FF6961"/>
              </a:gs>
            </a:gsLst>
            <a:lin ang="16200000" scaled="1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layout>
            <c:manualLayout>
              <c:x val="1.214329160588115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17677754906768E-2"/>
          <c:y val="4.2749047090715336E-3"/>
          <c:w val="0.94346151555703528"/>
          <c:h val="0.83819050153144892"/>
        </c:manualLayout>
      </c:layout>
      <c:areaChart>
        <c:grouping val="standard"/>
        <c:varyColors val="0"/>
        <c:ser>
          <c:idx val="0"/>
          <c:order val="0"/>
          <c:tx>
            <c:strRef>
              <c:f>'Top 20 languages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0000">
                    <a:alpha val="74000"/>
                  </a:srgbClr>
                </a:gs>
                <a:gs pos="96000">
                  <a:srgbClr val="FFB2AE"/>
                </a:gs>
                <a:gs pos="16000">
                  <a:srgbClr val="FF6961"/>
                </a:gs>
              </a:gsLst>
              <a:lin ang="16200000" scaled="1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A39A-4D6F-A388-219A04D6D4F4}"/>
              </c:ext>
            </c:extLst>
          </c:dPt>
          <c:dLbls>
            <c:dLbl>
              <c:idx val="0"/>
              <c:layout>
                <c:manualLayout>
                  <c:x val="1.214329160588115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9A-4D6F-A388-219A04D6D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20 languages '!$A$4:$A$14</c:f>
              <c:strCache>
                <c:ptCount val="10"/>
                <c:pt idx="0">
                  <c:v>Bengali</c:v>
                </c:pt>
                <c:pt idx="1">
                  <c:v>English</c:v>
                </c:pt>
                <c:pt idx="2">
                  <c:v>French</c:v>
                </c:pt>
                <c:pt idx="3">
                  <c:v>Hindi</c:v>
                </c:pt>
                <c:pt idx="4">
                  <c:v>Indonesian</c:v>
                </c:pt>
                <c:pt idx="5">
                  <c:v>Mandarin Chinese</c:v>
                </c:pt>
                <c:pt idx="6">
                  <c:v>Portuguese</c:v>
                </c:pt>
                <c:pt idx="7">
                  <c:v>Russian</c:v>
                </c:pt>
                <c:pt idx="8">
                  <c:v>Spanish</c:v>
                </c:pt>
                <c:pt idx="9">
                  <c:v> Arabic</c:v>
                </c:pt>
              </c:strCache>
            </c:strRef>
          </c:cat>
          <c:val>
            <c:numRef>
              <c:f>'Top 20 languages '!$B$4:$B$14</c:f>
              <c:numCache>
                <c:formatCode>#,###,,\ "M"</c:formatCode>
                <c:ptCount val="10"/>
                <c:pt idx="0">
                  <c:v>265042480</c:v>
                </c:pt>
                <c:pt idx="1">
                  <c:v>1132366680</c:v>
                </c:pt>
                <c:pt idx="2">
                  <c:v>279821930</c:v>
                </c:pt>
                <c:pt idx="3">
                  <c:v>615475540</c:v>
                </c:pt>
                <c:pt idx="4">
                  <c:v>198733600</c:v>
                </c:pt>
                <c:pt idx="5">
                  <c:v>1116596640</c:v>
                </c:pt>
                <c:pt idx="6">
                  <c:v>234168620</c:v>
                </c:pt>
                <c:pt idx="7">
                  <c:v>258227760</c:v>
                </c:pt>
                <c:pt idx="8">
                  <c:v>534335730</c:v>
                </c:pt>
                <c:pt idx="9">
                  <c:v>273989700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A-4D6F-A388-219A04D6D4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530753376"/>
        <c:axId val="530753704"/>
      </c:areaChart>
      <c:catAx>
        <c:axId val="5307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3704"/>
        <c:crosses val="autoZero"/>
        <c:auto val="1"/>
        <c:lblAlgn val="ctr"/>
        <c:lblOffset val="100"/>
        <c:noMultiLvlLbl val="0"/>
      </c:catAx>
      <c:valAx>
        <c:axId val="530753704"/>
        <c:scaling>
          <c:orientation val="minMax"/>
        </c:scaling>
        <c:delete val="1"/>
        <c:axPos val="l"/>
        <c:numFmt formatCode="#,###,,\ &quot;M&quot;" sourceLinked="1"/>
        <c:majorTickMark val="out"/>
        <c:minorTickMark val="none"/>
        <c:tickLblPos val="nextTo"/>
        <c:crossAx val="5307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5C-4CF0-8C65-AED0335F77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5C-4CF0-8C65-AED0335F775F}"/>
              </c:ext>
            </c:extLst>
          </c:dPt>
          <c:cat>
            <c:strRef>
              <c:f>'English and Mandarin '!$E$23:$E$24</c:f>
              <c:strCache>
                <c:ptCount val="2"/>
                <c:pt idx="0">
                  <c:v>Native</c:v>
                </c:pt>
                <c:pt idx="1">
                  <c:v>Non-native</c:v>
                </c:pt>
              </c:strCache>
            </c:strRef>
          </c:cat>
          <c:val>
            <c:numRef>
              <c:f>'English and Mandarin '!$F$23:$F$24</c:f>
              <c:numCache>
                <c:formatCode>General</c:formatCode>
                <c:ptCount val="2"/>
                <c:pt idx="0">
                  <c:v>917868640</c:v>
                </c:pt>
                <c:pt idx="1">
                  <c:v>198728000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4-4806-8846-C5879B7D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[Top 100 Languages.xlsx]Top 20 Non Native Languages !PivotTable2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96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94996833500025"/>
          <c:y val="4.0627885503231764E-2"/>
          <c:w val="0.70075017633260683"/>
          <c:h val="0.91874422899353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20 Non Native Languages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96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20 Non Native Languages '!$A$4:$A$24</c:f>
              <c:strCache>
                <c:ptCount val="20"/>
                <c:pt idx="0">
                  <c:v>Afrikaans</c:v>
                </c:pt>
                <c:pt idx="1">
                  <c:v>Xhosa</c:v>
                </c:pt>
                <c:pt idx="2">
                  <c:v>Telugu</c:v>
                </c:pt>
                <c:pt idx="3">
                  <c:v>Marathi</c:v>
                </c:pt>
                <c:pt idx="4">
                  <c:v>Kannada</c:v>
                </c:pt>
                <c:pt idx="5">
                  <c:v>Portuguese</c:v>
                </c:pt>
                <c:pt idx="6">
                  <c:v>Zulu</c:v>
                </c:pt>
                <c:pt idx="7">
                  <c:v>Hausa</c:v>
                </c:pt>
                <c:pt idx="8">
                  <c:v>Bengali</c:v>
                </c:pt>
                <c:pt idx="9">
                  <c:v>Thai</c:v>
                </c:pt>
                <c:pt idx="10">
                  <c:v> German</c:v>
                </c:pt>
                <c:pt idx="11">
                  <c:v>Spanish</c:v>
                </c:pt>
                <c:pt idx="12">
                  <c:v>Swahili</c:v>
                </c:pt>
                <c:pt idx="13">
                  <c:v>Urdu</c:v>
                </c:pt>
                <c:pt idx="14">
                  <c:v>Russian</c:v>
                </c:pt>
                <c:pt idx="15">
                  <c:v>Indonesian</c:v>
                </c:pt>
                <c:pt idx="16">
                  <c:v>Mandarin Chinese</c:v>
                </c:pt>
                <c:pt idx="17">
                  <c:v>French</c:v>
                </c:pt>
                <c:pt idx="18">
                  <c:v>Hindi</c:v>
                </c:pt>
                <c:pt idx="19">
                  <c:v>English</c:v>
                </c:pt>
              </c:strCache>
            </c:strRef>
          </c:cat>
          <c:val>
            <c:numRef>
              <c:f>'Top 20 Non Native Languages '!$B$4:$B$24</c:f>
              <c:numCache>
                <c:formatCode>#,###,,\ "M"</c:formatCode>
                <c:ptCount val="20"/>
                <c:pt idx="0">
                  <c:v>10300000</c:v>
                </c:pt>
                <c:pt idx="1">
                  <c:v>11000000</c:v>
                </c:pt>
                <c:pt idx="2">
                  <c:v>11000000</c:v>
                </c:pt>
                <c:pt idx="3">
                  <c:v>12200000</c:v>
                </c:pt>
                <c:pt idx="4">
                  <c:v>12900000</c:v>
                </c:pt>
                <c:pt idx="5">
                  <c:v>13406000</c:v>
                </c:pt>
                <c:pt idx="6">
                  <c:v>15700000</c:v>
                </c:pt>
                <c:pt idx="7">
                  <c:v>19500000</c:v>
                </c:pt>
                <c:pt idx="8">
                  <c:v>36752880</c:v>
                </c:pt>
                <c:pt idx="9">
                  <c:v>40000000</c:v>
                </c:pt>
                <c:pt idx="10">
                  <c:v>56086000</c:v>
                </c:pt>
                <c:pt idx="11">
                  <c:v>74242700</c:v>
                </c:pt>
                <c:pt idx="12">
                  <c:v>82300000</c:v>
                </c:pt>
                <c:pt idx="13">
                  <c:v>101585800</c:v>
                </c:pt>
                <c:pt idx="14">
                  <c:v>104481230</c:v>
                </c:pt>
                <c:pt idx="15">
                  <c:v>155369000</c:v>
                </c:pt>
                <c:pt idx="16">
                  <c:v>198728000</c:v>
                </c:pt>
                <c:pt idx="17">
                  <c:v>202644720</c:v>
                </c:pt>
                <c:pt idx="18">
                  <c:v>274266900</c:v>
                </c:pt>
                <c:pt idx="19">
                  <c:v>753359540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A-4EAB-8236-B622B49028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11258808"/>
        <c:axId val="541430192"/>
      </c:barChart>
      <c:catAx>
        <c:axId val="61125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0192"/>
        <c:crossesAt val="0"/>
        <c:auto val="1"/>
        <c:lblAlgn val="ctr"/>
        <c:lblOffset val="100"/>
        <c:noMultiLvlLbl val="0"/>
      </c:catAx>
      <c:valAx>
        <c:axId val="541430192"/>
        <c:scaling>
          <c:orientation val="minMax"/>
          <c:min val="10"/>
        </c:scaling>
        <c:delete val="1"/>
        <c:axPos val="b"/>
        <c:numFmt formatCode="#,###,,\ &quot;M&quot;" sourceLinked="1"/>
        <c:majorTickMark val="none"/>
        <c:minorTickMark val="none"/>
        <c:tickLblPos val="nextTo"/>
        <c:crossAx val="61125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[Top 100 Languages.xlsx]Number of Languages By Origin!PivotTable3</c:name>
    <c:fmtId val="2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rgbClr val="FFB2A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9"/>
        <c:spPr>
          <a:solidFill>
            <a:srgbClr val="FF696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0"/>
        <c:spPr>
          <a:solidFill>
            <a:srgbClr val="FF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solidFill>
            <a:srgbClr val="FF0000">
              <a:alpha val="5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1903792999762919"/>
          <c:y val="8.5278600251964876E-2"/>
          <c:w val="0.73438520964281795"/>
          <c:h val="0.64974899437875311"/>
        </c:manualLayout>
      </c:layout>
      <c:pieChart>
        <c:varyColors val="1"/>
        <c:ser>
          <c:idx val="0"/>
          <c:order val="0"/>
          <c:tx>
            <c:strRef>
              <c:f>'Number of Languages By Origin'!$B$5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FFB2A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F3-409B-9907-418F1A1119D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F3-409B-9907-418F1A1119D5}"/>
              </c:ext>
            </c:extLst>
          </c:dPt>
          <c:dPt>
            <c:idx val="2"/>
            <c:bubble3D val="0"/>
            <c:spPr>
              <a:solidFill>
                <a:srgbClr val="FF696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F3-409B-9907-418F1A1119D5}"/>
              </c:ext>
            </c:extLst>
          </c:dPt>
          <c:dPt>
            <c:idx val="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F3-409B-9907-418F1A1119D5}"/>
              </c:ext>
            </c:extLst>
          </c:dPt>
          <c:dPt>
            <c:idx val="4"/>
            <c:bubble3D val="0"/>
            <c:spPr>
              <a:solidFill>
                <a:srgbClr val="FF0000">
                  <a:alpha val="5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F3-409B-9907-418F1A1119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of Languages By Origin'!$A$6:$A$11</c:f>
              <c:strCache>
                <c:ptCount val="5"/>
                <c:pt idx="0">
                  <c:v>Afro-Asiatic</c:v>
                </c:pt>
                <c:pt idx="1">
                  <c:v>Austronesian</c:v>
                </c:pt>
                <c:pt idx="2">
                  <c:v>Indo-European</c:v>
                </c:pt>
                <c:pt idx="3">
                  <c:v>Niger-Congo</c:v>
                </c:pt>
                <c:pt idx="4">
                  <c:v>Sino-Tibetan</c:v>
                </c:pt>
              </c:strCache>
            </c:strRef>
          </c:cat>
          <c:val>
            <c:numRef>
              <c:f>'Number of Languages By Origin'!$B$6:$B$11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F3-409B-9907-418F1A1119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1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B2A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AF-4192-B413-CD0A4B6FE377}"/>
              </c:ext>
            </c:extLst>
          </c:dPt>
          <c:dPt>
            <c:idx val="1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AF-4192-B413-CD0A4B6FE377}"/>
              </c:ext>
            </c:extLst>
          </c:dPt>
          <c:cat>
            <c:strRef>
              <c:f>'English and Mandarin '!$E$5:$E$6</c:f>
              <c:strCache>
                <c:ptCount val="2"/>
                <c:pt idx="0">
                  <c:v>Native</c:v>
                </c:pt>
                <c:pt idx="1">
                  <c:v>Non-native</c:v>
                </c:pt>
              </c:strCache>
            </c:strRef>
          </c:cat>
          <c:val>
            <c:numRef>
              <c:f>'English and Mandarin '!$F$5:$F$6</c:f>
              <c:numCache>
                <c:formatCode>General</c:formatCode>
                <c:ptCount val="2"/>
                <c:pt idx="0">
                  <c:v>379007140</c:v>
                </c:pt>
                <c:pt idx="1">
                  <c:v>753359540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F-4192-B413-CD0A4B6F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3300"/>
            </a:solidFill>
          </c:spPr>
          <c:dPt>
            <c:idx val="0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61-4379-BF93-C0FE2A339FCE}"/>
              </c:ext>
            </c:extLst>
          </c:dPt>
          <c:dPt>
            <c:idx val="1"/>
            <c:bubble3D val="0"/>
            <c:spPr>
              <a:solidFill>
                <a:srgbClr val="FFB2A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1-4379-BF93-C0FE2A339FCE}"/>
              </c:ext>
            </c:extLst>
          </c:dPt>
          <c:cat>
            <c:strRef>
              <c:f>'English and Mandarin '!$E$23:$E$24</c:f>
              <c:strCache>
                <c:ptCount val="2"/>
                <c:pt idx="0">
                  <c:v>Native</c:v>
                </c:pt>
                <c:pt idx="1">
                  <c:v>Non-native</c:v>
                </c:pt>
              </c:strCache>
            </c:strRef>
          </c:cat>
          <c:val>
            <c:numRef>
              <c:f>'English and Mandarin '!$F$23:$F$24</c:f>
              <c:numCache>
                <c:formatCode>General</c:formatCode>
                <c:ptCount val="2"/>
                <c:pt idx="0">
                  <c:v>917868640</c:v>
                </c:pt>
                <c:pt idx="1">
                  <c:v>198728000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1-4379-BF93-C0FE2A33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Languages.xlsx]Top 20 languages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'Top 20 languages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20 languages '!$A$4:$A$14</c:f>
              <c:strCache>
                <c:ptCount val="10"/>
                <c:pt idx="0">
                  <c:v>Bengali</c:v>
                </c:pt>
                <c:pt idx="1">
                  <c:v>English</c:v>
                </c:pt>
                <c:pt idx="2">
                  <c:v>French</c:v>
                </c:pt>
                <c:pt idx="3">
                  <c:v>Hindi</c:v>
                </c:pt>
                <c:pt idx="4">
                  <c:v>Indonesian</c:v>
                </c:pt>
                <c:pt idx="5">
                  <c:v>Mandarin Chinese</c:v>
                </c:pt>
                <c:pt idx="6">
                  <c:v>Portuguese</c:v>
                </c:pt>
                <c:pt idx="7">
                  <c:v>Russian</c:v>
                </c:pt>
                <c:pt idx="8">
                  <c:v>Spanish</c:v>
                </c:pt>
                <c:pt idx="9">
                  <c:v> Arabic</c:v>
                </c:pt>
              </c:strCache>
            </c:strRef>
          </c:cat>
          <c:val>
            <c:numRef>
              <c:f>'Top 20 languages '!$B$4:$B$14</c:f>
              <c:numCache>
                <c:formatCode>#,###,,\ "M"</c:formatCode>
                <c:ptCount val="10"/>
                <c:pt idx="0">
                  <c:v>265042480</c:v>
                </c:pt>
                <c:pt idx="1">
                  <c:v>1132366680</c:v>
                </c:pt>
                <c:pt idx="2">
                  <c:v>279821930</c:v>
                </c:pt>
                <c:pt idx="3">
                  <c:v>615475540</c:v>
                </c:pt>
                <c:pt idx="4">
                  <c:v>198733600</c:v>
                </c:pt>
                <c:pt idx="5">
                  <c:v>1116596640</c:v>
                </c:pt>
                <c:pt idx="6">
                  <c:v>234168620</c:v>
                </c:pt>
                <c:pt idx="7">
                  <c:v>258227760</c:v>
                </c:pt>
                <c:pt idx="8">
                  <c:v>534335730</c:v>
                </c:pt>
                <c:pt idx="9">
                  <c:v>273989700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C-4842-BC94-67CA9FCBB4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530753376"/>
        <c:axId val="530753704"/>
      </c:areaChart>
      <c:catAx>
        <c:axId val="5307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3704"/>
        <c:crosses val="autoZero"/>
        <c:auto val="1"/>
        <c:lblAlgn val="ctr"/>
        <c:lblOffset val="100"/>
        <c:noMultiLvlLbl val="0"/>
      </c:catAx>
      <c:valAx>
        <c:axId val="530753704"/>
        <c:scaling>
          <c:orientation val="minMax"/>
        </c:scaling>
        <c:delete val="1"/>
        <c:axPos val="l"/>
        <c:numFmt formatCode="#,###,,\ &quot;M&quot;" sourceLinked="1"/>
        <c:majorTickMark val="out"/>
        <c:minorTickMark val="none"/>
        <c:tickLblPos val="nextTo"/>
        <c:crossAx val="5307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Languages.xlsx]Top 20 Non Native Languages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20 Non Native Languages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20 Non Native Languages '!$A$4:$A$24</c:f>
              <c:strCache>
                <c:ptCount val="20"/>
                <c:pt idx="0">
                  <c:v>Afrikaans</c:v>
                </c:pt>
                <c:pt idx="1">
                  <c:v>Xhosa</c:v>
                </c:pt>
                <c:pt idx="2">
                  <c:v>Telugu</c:v>
                </c:pt>
                <c:pt idx="3">
                  <c:v>Marathi</c:v>
                </c:pt>
                <c:pt idx="4">
                  <c:v>Kannada</c:v>
                </c:pt>
                <c:pt idx="5">
                  <c:v>Portuguese</c:v>
                </c:pt>
                <c:pt idx="6">
                  <c:v>Zulu</c:v>
                </c:pt>
                <c:pt idx="7">
                  <c:v>Hausa</c:v>
                </c:pt>
                <c:pt idx="8">
                  <c:v>Bengali</c:v>
                </c:pt>
                <c:pt idx="9">
                  <c:v>Thai</c:v>
                </c:pt>
                <c:pt idx="10">
                  <c:v> German</c:v>
                </c:pt>
                <c:pt idx="11">
                  <c:v>Spanish</c:v>
                </c:pt>
                <c:pt idx="12">
                  <c:v>Swahili</c:v>
                </c:pt>
                <c:pt idx="13">
                  <c:v>Urdu</c:v>
                </c:pt>
                <c:pt idx="14">
                  <c:v>Russian</c:v>
                </c:pt>
                <c:pt idx="15">
                  <c:v>Indonesian</c:v>
                </c:pt>
                <c:pt idx="16">
                  <c:v>Mandarin Chinese</c:v>
                </c:pt>
                <c:pt idx="17">
                  <c:v>French</c:v>
                </c:pt>
                <c:pt idx="18">
                  <c:v>Hindi</c:v>
                </c:pt>
                <c:pt idx="19">
                  <c:v>English</c:v>
                </c:pt>
              </c:strCache>
            </c:strRef>
          </c:cat>
          <c:val>
            <c:numRef>
              <c:f>'Top 20 Non Native Languages '!$B$4:$B$24</c:f>
              <c:numCache>
                <c:formatCode>#,###,,\ "M"</c:formatCode>
                <c:ptCount val="20"/>
                <c:pt idx="0">
                  <c:v>10300000</c:v>
                </c:pt>
                <c:pt idx="1">
                  <c:v>11000000</c:v>
                </c:pt>
                <c:pt idx="2">
                  <c:v>11000000</c:v>
                </c:pt>
                <c:pt idx="3">
                  <c:v>12200000</c:v>
                </c:pt>
                <c:pt idx="4">
                  <c:v>12900000</c:v>
                </c:pt>
                <c:pt idx="5">
                  <c:v>13406000</c:v>
                </c:pt>
                <c:pt idx="6">
                  <c:v>15700000</c:v>
                </c:pt>
                <c:pt idx="7">
                  <c:v>19500000</c:v>
                </c:pt>
                <c:pt idx="8">
                  <c:v>36752880</c:v>
                </c:pt>
                <c:pt idx="9">
                  <c:v>40000000</c:v>
                </c:pt>
                <c:pt idx="10">
                  <c:v>56086000</c:v>
                </c:pt>
                <c:pt idx="11">
                  <c:v>74242700</c:v>
                </c:pt>
                <c:pt idx="12">
                  <c:v>82300000</c:v>
                </c:pt>
                <c:pt idx="13">
                  <c:v>101585800</c:v>
                </c:pt>
                <c:pt idx="14">
                  <c:v>104481230</c:v>
                </c:pt>
                <c:pt idx="15">
                  <c:v>155369000</c:v>
                </c:pt>
                <c:pt idx="16">
                  <c:v>198728000</c:v>
                </c:pt>
                <c:pt idx="17">
                  <c:v>202644720</c:v>
                </c:pt>
                <c:pt idx="18">
                  <c:v>274266900</c:v>
                </c:pt>
                <c:pt idx="19">
                  <c:v>753359540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8D3-B45A-3FA349E25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axId val="611258808"/>
        <c:axId val="541430192"/>
      </c:barChart>
      <c:catAx>
        <c:axId val="61125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0192"/>
        <c:crossesAt val="0"/>
        <c:auto val="1"/>
        <c:lblAlgn val="ctr"/>
        <c:lblOffset val="100"/>
        <c:noMultiLvlLbl val="0"/>
      </c:catAx>
      <c:valAx>
        <c:axId val="541430192"/>
        <c:scaling>
          <c:orientation val="minMax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\ &quot;M&quot;" sourceLinked="1"/>
        <c:majorTickMark val="none"/>
        <c:minorTickMark val="none"/>
        <c:tickLblPos val="nextTo"/>
        <c:crossAx val="61125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Languages.xlsx]Number of Languages By Origin!PivotTable3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'Number of Languages By Origin'!$B$5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0B-4C12-8FE5-A054BD095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0B-4C12-8FE5-A054BD095F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0B-4C12-8FE5-A054BD095F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0B-4C12-8FE5-A054BD095F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0B-4C12-8FE5-A054BD095FB0}"/>
              </c:ext>
            </c:extLst>
          </c:dPt>
          <c:cat>
            <c:strRef>
              <c:f>'Number of Languages By Origin'!$A$6:$A$11</c:f>
              <c:strCache>
                <c:ptCount val="5"/>
                <c:pt idx="0">
                  <c:v>Afro-Asiatic</c:v>
                </c:pt>
                <c:pt idx="1">
                  <c:v>Austronesian</c:v>
                </c:pt>
                <c:pt idx="2">
                  <c:v>Indo-European</c:v>
                </c:pt>
                <c:pt idx="3">
                  <c:v>Niger-Congo</c:v>
                </c:pt>
                <c:pt idx="4">
                  <c:v>Sino-Tibetan</c:v>
                </c:pt>
              </c:strCache>
            </c:strRef>
          </c:cat>
          <c:val>
            <c:numRef>
              <c:f>'Number of Languages By Origin'!$B$6:$B$11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0-4EA4-A47D-AA45468E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7-408E-8371-64B1093FF8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97-408E-8371-64B1093FF847}"/>
              </c:ext>
            </c:extLst>
          </c:dPt>
          <c:cat>
            <c:strRef>
              <c:f>'English and Mandarin '!$E$5:$E$6</c:f>
              <c:strCache>
                <c:ptCount val="2"/>
                <c:pt idx="0">
                  <c:v>Native</c:v>
                </c:pt>
                <c:pt idx="1">
                  <c:v>Non-native</c:v>
                </c:pt>
              </c:strCache>
            </c:strRef>
          </c:cat>
          <c:val>
            <c:numRef>
              <c:f>'English and Mandarin '!$F$5:$F$6</c:f>
              <c:numCache>
                <c:formatCode>General</c:formatCode>
                <c:ptCount val="2"/>
                <c:pt idx="0">
                  <c:v>379007140</c:v>
                </c:pt>
                <c:pt idx="1">
                  <c:v>753359540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9-4F6E-875F-6B8A84C0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BB5DFADB-06B3-4858-AEDB-B7A9B9259FD9}">
          <cx:tx>
            <cx:txData>
              <cx:f>_xlchart.v2.1</cx:f>
              <cx:v>Total native Speakers </cx:v>
            </cx:txData>
          </cx:tx>
          <cx:spPr>
            <a:gradFill>
              <a:gsLst>
                <a:gs pos="87000">
                  <a:srgbClr val="FF0000">
                    <a:alpha val="74000"/>
                  </a:srgbClr>
                </a:gs>
                <a:gs pos="20000">
                  <a:srgbClr val="FFB2AE"/>
                </a:gs>
              </a:gsLst>
              <a:lin ang="16200000" scaled="1"/>
            </a:gra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solidFill>
                      <a:schemeClr val="bg1"/>
                    </a:solidFill>
                  </a:defRPr>
                </a:pPr>
                <a:endParaRPr lang="en-US" sz="8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8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918 M</a:t>
                  </a:r>
                </a:p>
              </cx:txPr>
            </cx:dataLabel>
          </cx:dataLabels>
          <cx:dataId val="0"/>
        </cx:series>
      </cx:plotAreaRegion>
      <cx:axis id="0">
        <cx:catScaling gapWidth="0.150000006"/>
        <cx:tickLabels/>
        <cx:spPr>
          <a:ln cap="rnd">
            <a:solidFill>
              <a:schemeClr val="accent1">
                <a:shade val="50000"/>
              </a:schemeClr>
            </a:solidFill>
          </a:ln>
        </cx:sp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BB5DFADB-06B3-4858-AEDB-B7A9B9259FD9}">
          <cx:tx>
            <cx:txData>
              <cx:f>_xlchart.v2.4</cx:f>
              <cx:v>Total native Speakers 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109549</xdr:colOff>
      <xdr:row>20</xdr:row>
      <xdr:rowOff>152401</xdr:rowOff>
    </xdr:from>
    <xdr:to>
      <xdr:col>10</xdr:col>
      <xdr:colOff>257175</xdr:colOff>
      <xdr:row>22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64F4C30-26F2-482F-9321-80E835CCD0A4}"/>
            </a:ext>
          </a:extLst>
        </xdr:cNvPr>
        <xdr:cNvSpPr txBox="1"/>
      </xdr:nvSpPr>
      <xdr:spPr>
        <a:xfrm>
          <a:off x="4376749" y="3200401"/>
          <a:ext cx="19764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Non-Native Speakers</a:t>
          </a:r>
        </a:p>
      </xdr:txBody>
    </xdr:sp>
    <xdr:clientData/>
  </xdr:twoCellAnchor>
  <xdr:twoCellAnchor>
    <xdr:from>
      <xdr:col>1</xdr:col>
      <xdr:colOff>247650</xdr:colOff>
      <xdr:row>17</xdr:row>
      <xdr:rowOff>76201</xdr:rowOff>
    </xdr:from>
    <xdr:to>
      <xdr:col>4</xdr:col>
      <xdr:colOff>428625</xdr:colOff>
      <xdr:row>19</xdr:row>
      <xdr:rowOff>95250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ABE68E-3448-438B-8053-3CBBDACEEDED}"/>
            </a:ext>
          </a:extLst>
        </xdr:cNvPr>
        <xdr:cNvSpPr txBox="1"/>
      </xdr:nvSpPr>
      <xdr:spPr>
        <a:xfrm>
          <a:off x="857250" y="2552701"/>
          <a:ext cx="2009775" cy="40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7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209550</xdr:colOff>
      <xdr:row>24</xdr:row>
      <xdr:rowOff>133351</xdr:rowOff>
    </xdr:from>
    <xdr:to>
      <xdr:col>4</xdr:col>
      <xdr:colOff>390525</xdr:colOff>
      <xdr:row>26</xdr:row>
      <xdr:rowOff>152400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296EFFE-0E5C-4FD5-A9D9-B2B0488C74BA}"/>
            </a:ext>
          </a:extLst>
        </xdr:cNvPr>
        <xdr:cNvSpPr txBox="1"/>
      </xdr:nvSpPr>
      <xdr:spPr>
        <a:xfrm>
          <a:off x="819150" y="3943351"/>
          <a:ext cx="2009775" cy="40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7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4</xdr:col>
      <xdr:colOff>304801</xdr:colOff>
      <xdr:row>2</xdr:row>
      <xdr:rowOff>133351</xdr:rowOff>
    </xdr:from>
    <xdr:to>
      <xdr:col>23</xdr:col>
      <xdr:colOff>9525</xdr:colOff>
      <xdr:row>40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64B3EF-C336-4151-8A05-FCC29420CB8F}"/>
            </a:ext>
          </a:extLst>
        </xdr:cNvPr>
        <xdr:cNvSpPr>
          <a:spLocks noChangeAspect="1"/>
        </xdr:cNvSpPr>
      </xdr:nvSpPr>
      <xdr:spPr>
        <a:xfrm>
          <a:off x="2743201" y="514351"/>
          <a:ext cx="11287124" cy="716279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>
          <a:outerShdw blurRad="88900" dist="38100" dir="3720000" algn="tl" rotWithShape="0">
            <a:prstClr val="black">
              <a:alpha val="6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523875</xdr:colOff>
      <xdr:row>7</xdr:row>
      <xdr:rowOff>76199</xdr:rowOff>
    </xdr:from>
    <xdr:to>
      <xdr:col>16</xdr:col>
      <xdr:colOff>523875</xdr:colOff>
      <xdr:row>18</xdr:row>
      <xdr:rowOff>161924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617CF507-459A-49FB-9D47-6943582D00A3}"/>
            </a:ext>
          </a:extLst>
        </xdr:cNvPr>
        <xdr:cNvGrpSpPr/>
      </xdr:nvGrpSpPr>
      <xdr:grpSpPr>
        <a:xfrm>
          <a:off x="2962275" y="1409699"/>
          <a:ext cx="7315200" cy="2181225"/>
          <a:chOff x="2874368" y="819149"/>
          <a:chExt cx="9641482" cy="2181225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8837C1FA-CC91-4DBE-9B55-5E921D152E2A}"/>
              </a:ext>
            </a:extLst>
          </xdr:cNvPr>
          <xdr:cNvSpPr/>
        </xdr:nvSpPr>
        <xdr:spPr>
          <a:xfrm>
            <a:off x="2874368" y="819149"/>
            <a:ext cx="9641482" cy="2181225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  <a:effectLst>
            <a:outerShdw blurRad="88900" dist="38100" dir="372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FD18FDF-129C-4477-A37E-12A3A9600F13}"/>
              </a:ext>
            </a:extLst>
          </xdr:cNvPr>
          <xdr:cNvGraphicFramePr>
            <a:graphicFrameLocks/>
          </xdr:cNvGraphicFramePr>
        </xdr:nvGraphicFramePr>
        <xdr:xfrm>
          <a:off x="2876551" y="1085850"/>
          <a:ext cx="9524999" cy="18954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90E54AD4-0AC9-4308-92C5-DFE3687D5906}"/>
              </a:ext>
            </a:extLst>
          </xdr:cNvPr>
          <xdr:cNvSpPr txBox="1"/>
        </xdr:nvSpPr>
        <xdr:spPr>
          <a:xfrm>
            <a:off x="7198174" y="828676"/>
            <a:ext cx="1840214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Speakers</a:t>
            </a:r>
            <a:endParaRPr lang="en-US" sz="13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4</xdr:col>
      <xdr:colOff>483265</xdr:colOff>
      <xdr:row>19</xdr:row>
      <xdr:rowOff>180974</xdr:rowOff>
    </xdr:from>
    <xdr:to>
      <xdr:col>10</xdr:col>
      <xdr:colOff>514351</xdr:colOff>
      <xdr:row>38</xdr:row>
      <xdr:rowOff>3730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3AF21E70-49C0-45E6-84A6-C23062EC4EAC}"/>
            </a:ext>
          </a:extLst>
        </xdr:cNvPr>
        <xdr:cNvGrpSpPr/>
      </xdr:nvGrpSpPr>
      <xdr:grpSpPr>
        <a:xfrm>
          <a:off x="2921665" y="3800474"/>
          <a:ext cx="3688686" cy="3442256"/>
          <a:chOff x="3324225" y="3205304"/>
          <a:chExt cx="4248487" cy="361950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A9B630D6-4C72-4349-B1A9-1CFF86AF9763}"/>
              </a:ext>
            </a:extLst>
          </xdr:cNvPr>
          <xdr:cNvSpPr/>
        </xdr:nvSpPr>
        <xdr:spPr>
          <a:xfrm>
            <a:off x="3327115" y="3205304"/>
            <a:ext cx="4048126" cy="36195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  <a:effectLst>
            <a:outerShdw blurRad="88900" dist="38100" dir="372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en-US" sz="1100"/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CFBEE9C-7FCA-4000-B236-5726652596FF}"/>
              </a:ext>
            </a:extLst>
          </xdr:cNvPr>
          <xdr:cNvGraphicFramePr>
            <a:graphicFrameLocks/>
          </xdr:cNvGraphicFramePr>
        </xdr:nvGraphicFramePr>
        <xdr:xfrm>
          <a:off x="3324225" y="3362325"/>
          <a:ext cx="4248487" cy="3438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10</xdr:col>
      <xdr:colOff>542925</xdr:colOff>
      <xdr:row>19</xdr:row>
      <xdr:rowOff>152400</xdr:rowOff>
    </xdr:from>
    <xdr:to>
      <xdr:col>15</xdr:col>
      <xdr:colOff>342901</xdr:colOff>
      <xdr:row>38</xdr:row>
      <xdr:rowOff>85725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4FC9E49-64D2-4958-AF08-0708D1E2A629}"/>
            </a:ext>
          </a:extLst>
        </xdr:cNvPr>
        <xdr:cNvGrpSpPr/>
      </xdr:nvGrpSpPr>
      <xdr:grpSpPr>
        <a:xfrm>
          <a:off x="6638925" y="3771900"/>
          <a:ext cx="2847976" cy="3552825"/>
          <a:chOff x="6929040" y="3618249"/>
          <a:chExt cx="4152901" cy="3619500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77265F69-28A5-499A-A3B7-9B02DA75622B}"/>
              </a:ext>
            </a:extLst>
          </xdr:cNvPr>
          <xdr:cNvSpPr/>
        </xdr:nvSpPr>
        <xdr:spPr>
          <a:xfrm>
            <a:off x="6929040" y="3618249"/>
            <a:ext cx="4152901" cy="36195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  <a:effectLst>
            <a:outerShdw blurRad="88900" dist="38100" dir="372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en-US" sz="1100"/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8F11ABC5-E1C4-449C-9E3F-EA127F43BF6E}"/>
              </a:ext>
            </a:extLst>
          </xdr:cNvPr>
          <xdr:cNvGraphicFramePr>
            <a:graphicFrameLocks/>
          </xdr:cNvGraphicFramePr>
        </xdr:nvGraphicFramePr>
        <xdr:xfrm>
          <a:off x="7023399" y="4010025"/>
          <a:ext cx="4034810" cy="31861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51A81737-2E04-49B4-B284-1FF042D177AC}"/>
              </a:ext>
            </a:extLst>
          </xdr:cNvPr>
          <xdr:cNvSpPr txBox="1"/>
        </xdr:nvSpPr>
        <xdr:spPr>
          <a:xfrm>
            <a:off x="7931701" y="3703260"/>
            <a:ext cx="2261323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Language Origins</a:t>
            </a:r>
          </a:p>
        </xdr:txBody>
      </xdr:sp>
    </xdr:grpSp>
    <xdr:clientData/>
  </xdr:twoCellAnchor>
  <xdr:twoCellAnchor editAs="absolute">
    <xdr:from>
      <xdr:col>6</xdr:col>
      <xdr:colOff>150955</xdr:colOff>
      <xdr:row>20</xdr:row>
      <xdr:rowOff>19051</xdr:rowOff>
    </xdr:from>
    <xdr:to>
      <xdr:col>9</xdr:col>
      <xdr:colOff>162422</xdr:colOff>
      <xdr:row>21</xdr:row>
      <xdr:rowOff>95251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4E41E68-FBCB-4176-BA64-AA8E3983C44F}"/>
            </a:ext>
          </a:extLst>
        </xdr:cNvPr>
        <xdr:cNvSpPr txBox="1"/>
      </xdr:nvSpPr>
      <xdr:spPr>
        <a:xfrm>
          <a:off x="3808555" y="3829051"/>
          <a:ext cx="184026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3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Non-native Speakers</a:t>
          </a:r>
        </a:p>
      </xdr:txBody>
    </xdr:sp>
    <xdr:clientData/>
  </xdr:twoCellAnchor>
  <xdr:twoCellAnchor editAs="absolute">
    <xdr:from>
      <xdr:col>15</xdr:col>
      <xdr:colOff>561974</xdr:colOff>
      <xdr:row>19</xdr:row>
      <xdr:rowOff>142875</xdr:rowOff>
    </xdr:from>
    <xdr:to>
      <xdr:col>22</xdr:col>
      <xdr:colOff>371474</xdr:colOff>
      <xdr:row>38</xdr:row>
      <xdr:rowOff>142875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1FCCC572-C97A-46C7-9290-D22B4552406C}"/>
            </a:ext>
          </a:extLst>
        </xdr:cNvPr>
        <xdr:cNvGrpSpPr/>
      </xdr:nvGrpSpPr>
      <xdr:grpSpPr>
        <a:xfrm>
          <a:off x="9705974" y="3762375"/>
          <a:ext cx="4076700" cy="3619500"/>
          <a:chOff x="8759187" y="3200400"/>
          <a:chExt cx="4314825" cy="3619500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CC799CA-16F4-46CD-BA4C-C99946D6D170}"/>
              </a:ext>
            </a:extLst>
          </xdr:cNvPr>
          <xdr:cNvSpPr/>
        </xdr:nvSpPr>
        <xdr:spPr>
          <a:xfrm>
            <a:off x="8759187" y="3200400"/>
            <a:ext cx="4314825" cy="36195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  <a:effectLst>
            <a:outerShdw blurRad="88900" dist="38100" dir="372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A21E7A4-6A2F-4814-9E67-799CB2347B0E}"/>
                  </a:ext>
                </a:extLst>
              </xdr:cNvPr>
              <xdr:cNvGraphicFramePr/>
            </xdr:nvGraphicFramePr>
            <xdr:xfrm>
              <a:off x="8915418" y="3505200"/>
              <a:ext cx="4034033" cy="3276597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915418" y="3505200"/>
                <a:ext cx="4034033" cy="32765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10AC5B60-DA1A-4FB4-B2A0-1C34FEFF150F}"/>
              </a:ext>
            </a:extLst>
          </xdr:cNvPr>
          <xdr:cNvSpPr txBox="1"/>
        </xdr:nvSpPr>
        <xdr:spPr>
          <a:xfrm>
            <a:off x="10093296" y="3276601"/>
            <a:ext cx="1750265" cy="200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Native Speakers</a:t>
            </a:r>
          </a:p>
        </xdr:txBody>
      </xdr:sp>
    </xdr:grpSp>
    <xdr:clientData/>
  </xdr:twoCellAnchor>
  <xdr:twoCellAnchor>
    <xdr:from>
      <xdr:col>11</xdr:col>
      <xdr:colOff>542925</xdr:colOff>
      <xdr:row>3</xdr:row>
      <xdr:rowOff>171449</xdr:rowOff>
    </xdr:from>
    <xdr:to>
      <xdr:col>15</xdr:col>
      <xdr:colOff>571500</xdr:colOff>
      <xdr:row>6</xdr:row>
      <xdr:rowOff>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49EBFF6-DBCF-4358-B1C5-7604B591D088}"/>
            </a:ext>
          </a:extLst>
        </xdr:cNvPr>
        <xdr:cNvGrpSpPr/>
      </xdr:nvGrpSpPr>
      <xdr:grpSpPr>
        <a:xfrm>
          <a:off x="7248525" y="742949"/>
          <a:ext cx="2466975" cy="400051"/>
          <a:chOff x="7115175" y="676274"/>
          <a:chExt cx="2466975" cy="400051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341B5800-B96D-4E8C-8B26-E639A75EB278}"/>
              </a:ext>
            </a:extLst>
          </xdr:cNvPr>
          <xdr:cNvSpPr/>
        </xdr:nvSpPr>
        <xdr:spPr>
          <a:xfrm>
            <a:off x="7115175" y="676274"/>
            <a:ext cx="2466975" cy="400051"/>
          </a:xfrm>
          <a:prstGeom prst="roundRect">
            <a:avLst/>
          </a:prstGeom>
          <a:solidFill>
            <a:srgbClr val="FF6961"/>
          </a:solidFill>
          <a:ln>
            <a:noFill/>
          </a:ln>
          <a:effectLst>
            <a:outerShdw blurRad="88900" dist="38100" dir="372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en-US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6159AF2-C6C0-4256-9DD1-9F59106B8FAD}"/>
              </a:ext>
            </a:extLst>
          </xdr:cNvPr>
          <xdr:cNvSpPr txBox="1"/>
        </xdr:nvSpPr>
        <xdr:spPr>
          <a:xfrm>
            <a:off x="7343776" y="704850"/>
            <a:ext cx="1939352" cy="323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Languages</a:t>
            </a:r>
            <a:endParaRPr lang="en-US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16</xdr:col>
      <xdr:colOff>590550</xdr:colOff>
      <xdr:row>7</xdr:row>
      <xdr:rowOff>76201</xdr:rowOff>
    </xdr:from>
    <xdr:to>
      <xdr:col>19</xdr:col>
      <xdr:colOff>466725</xdr:colOff>
      <xdr:row>18</xdr:row>
      <xdr:rowOff>133351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907003CF-9A33-4ADD-B405-09E7DE080D2F}"/>
            </a:ext>
          </a:extLst>
        </xdr:cNvPr>
        <xdr:cNvGrpSpPr/>
      </xdr:nvGrpSpPr>
      <xdr:grpSpPr>
        <a:xfrm>
          <a:off x="10344150" y="1409701"/>
          <a:ext cx="1704975" cy="2152650"/>
          <a:chOff x="14249400" y="1543051"/>
          <a:chExt cx="1704975" cy="2152650"/>
        </a:xfrm>
      </xdr:grpSpPr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7B3934D8-71DA-42D7-809C-43EB66C51C58}"/>
              </a:ext>
            </a:extLst>
          </xdr:cNvPr>
          <xdr:cNvSpPr/>
        </xdr:nvSpPr>
        <xdr:spPr>
          <a:xfrm>
            <a:off x="14306550" y="1543051"/>
            <a:ext cx="1590675" cy="215265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  <a:effectLst>
            <a:outerShdw blurRad="88900" dist="38100" dir="372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en-US" sz="1100"/>
          </a:p>
        </xdr:txBody>
      </xdr:sp>
      <xdr:graphicFrame macro="">
        <xdr:nvGraphicFramePr>
          <xdr:cNvPr id="43" name="Chart 42">
            <a:extLst>
              <a:ext uri="{FF2B5EF4-FFF2-40B4-BE49-F238E27FC236}">
                <a16:creationId xmlns:a16="http://schemas.microsoft.com/office/drawing/2014/main" id="{FD326EFB-EAAF-43C2-A91B-1941C11F214F}"/>
              </a:ext>
            </a:extLst>
          </xdr:cNvPr>
          <xdr:cNvGraphicFramePr>
            <a:graphicFrameLocks/>
          </xdr:cNvGraphicFramePr>
        </xdr:nvGraphicFramePr>
        <xdr:xfrm>
          <a:off x="14249400" y="1828800"/>
          <a:ext cx="1704975" cy="1781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15F42DD8-9C4D-4999-922D-61CF70BD2D13}"/>
              </a:ext>
            </a:extLst>
          </xdr:cNvPr>
          <xdr:cNvSpPr txBox="1"/>
        </xdr:nvSpPr>
        <xdr:spPr>
          <a:xfrm>
            <a:off x="14658975" y="2476500"/>
            <a:ext cx="106680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Non-native</a:t>
            </a:r>
          </a:p>
          <a:p>
            <a:endParaRPr lang="en-US" sz="1400"/>
          </a:p>
        </xdr:txBody>
      </xdr:sp>
      <xdr:sp macro="" textlink="'English and Mandarin '!G6">
        <xdr:nvSpPr>
          <xdr:cNvPr id="48" name="TextBox 47">
            <a:extLst>
              <a:ext uri="{FF2B5EF4-FFF2-40B4-BE49-F238E27FC236}">
                <a16:creationId xmlns:a16="http://schemas.microsoft.com/office/drawing/2014/main" id="{D6D1FDC5-8034-4AEA-8C91-06F5BF7E49BA}"/>
              </a:ext>
            </a:extLst>
          </xdr:cNvPr>
          <xdr:cNvSpPr txBox="1"/>
        </xdr:nvSpPr>
        <xdr:spPr>
          <a:xfrm>
            <a:off x="14878051" y="2705100"/>
            <a:ext cx="600074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6CBF3BE-B83D-49F8-BE3C-1CB607C15097}" type="TxLink">
              <a:rPr 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67%</a:t>
            </a:fld>
            <a:endParaRPr lang="en-US" sz="1600" b="1"/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0C5AF686-8934-499F-95BC-E55DAAFFB4B5}"/>
              </a:ext>
            </a:extLst>
          </xdr:cNvPr>
          <xdr:cNvSpPr txBox="1"/>
        </xdr:nvSpPr>
        <xdr:spPr>
          <a:xfrm>
            <a:off x="14446699" y="1676401"/>
            <a:ext cx="1303753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English</a:t>
            </a:r>
            <a:endParaRPr lang="en-US" sz="13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19</xdr:col>
      <xdr:colOff>542925</xdr:colOff>
      <xdr:row>7</xdr:row>
      <xdr:rowOff>76200</xdr:rowOff>
    </xdr:from>
    <xdr:to>
      <xdr:col>22</xdr:col>
      <xdr:colOff>466725</xdr:colOff>
      <xdr:row>18</xdr:row>
      <xdr:rowOff>133350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1F71784D-B112-4136-A231-4B3096532136}"/>
            </a:ext>
          </a:extLst>
        </xdr:cNvPr>
        <xdr:cNvGrpSpPr/>
      </xdr:nvGrpSpPr>
      <xdr:grpSpPr>
        <a:xfrm>
          <a:off x="12125325" y="1409700"/>
          <a:ext cx="1752600" cy="2152650"/>
          <a:chOff x="15944850" y="1562100"/>
          <a:chExt cx="1752600" cy="2152650"/>
        </a:xfrm>
      </xdr:grpSpPr>
      <xdr:sp macro="" textlink="">
        <xdr:nvSpPr>
          <xdr:cNvPr id="42" name="Rectangle: Rounded Corners 41">
            <a:extLst>
              <a:ext uri="{FF2B5EF4-FFF2-40B4-BE49-F238E27FC236}">
                <a16:creationId xmlns:a16="http://schemas.microsoft.com/office/drawing/2014/main" id="{8FC0678B-BC17-4F4C-97A8-C4CF268D3D7A}"/>
              </a:ext>
            </a:extLst>
          </xdr:cNvPr>
          <xdr:cNvSpPr/>
        </xdr:nvSpPr>
        <xdr:spPr>
          <a:xfrm>
            <a:off x="15992475" y="1562100"/>
            <a:ext cx="1590675" cy="215265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85000"/>
              </a:schemeClr>
            </a:solidFill>
          </a:ln>
          <a:effectLst>
            <a:outerShdw blurRad="88900" dist="38100" dir="372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en-US" sz="1100"/>
          </a:p>
        </xdr:txBody>
      </xdr:sp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68A5CB43-DC45-42FF-B942-17FC41E961F8}"/>
              </a:ext>
            </a:extLst>
          </xdr:cNvPr>
          <xdr:cNvGraphicFramePr>
            <a:graphicFrameLocks/>
          </xdr:cNvGraphicFramePr>
        </xdr:nvGraphicFramePr>
        <xdr:xfrm>
          <a:off x="15944850" y="1838325"/>
          <a:ext cx="1752600" cy="1781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5A4F5A04-5B70-41EB-960C-9A1B1E2FC53D}"/>
              </a:ext>
            </a:extLst>
          </xdr:cNvPr>
          <xdr:cNvSpPr txBox="1"/>
        </xdr:nvSpPr>
        <xdr:spPr>
          <a:xfrm>
            <a:off x="16497300" y="2447925"/>
            <a:ext cx="7048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Native</a:t>
            </a:r>
          </a:p>
          <a:p>
            <a:endParaRPr lang="en-US" sz="1400"/>
          </a:p>
        </xdr:txBody>
      </xdr:sp>
      <xdr:sp macro="" textlink="'English and Mandarin '!G23">
        <xdr:nvSpPr>
          <xdr:cNvPr id="50" name="TextBox 49">
            <a:extLst>
              <a:ext uri="{FF2B5EF4-FFF2-40B4-BE49-F238E27FC236}">
                <a16:creationId xmlns:a16="http://schemas.microsoft.com/office/drawing/2014/main" id="{13F789AE-CBEE-4D7A-91E1-B2E80D409C34}"/>
              </a:ext>
            </a:extLst>
          </xdr:cNvPr>
          <xdr:cNvSpPr txBox="1"/>
        </xdr:nvSpPr>
        <xdr:spPr>
          <a:xfrm>
            <a:off x="16611601" y="2686050"/>
            <a:ext cx="600074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C436AA2-67F2-4A15-AD35-4E85E9A0D30E}" type="TxLink">
              <a:rPr 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82%</a:t>
            </a:fld>
            <a:endParaRPr lang="en-US" sz="1600" b="1"/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CA840838-24CB-4319-8DD5-F02D6D07CE20}"/>
              </a:ext>
            </a:extLst>
          </xdr:cNvPr>
          <xdr:cNvSpPr txBox="1"/>
        </xdr:nvSpPr>
        <xdr:spPr>
          <a:xfrm>
            <a:off x="16142149" y="1685926"/>
            <a:ext cx="1303753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Mandarin</a:t>
            </a:r>
            <a:endParaRPr lang="en-US" sz="13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438151</xdr:colOff>
      <xdr:row>3</xdr:row>
      <xdr:rowOff>19050</xdr:rowOff>
    </xdr:from>
    <xdr:to>
      <xdr:col>12</xdr:col>
      <xdr:colOff>523875</xdr:colOff>
      <xdr:row>20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1F57B-403E-400B-B758-0016DF594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3</xdr:row>
      <xdr:rowOff>152400</xdr:rowOff>
    </xdr:from>
    <xdr:to>
      <xdr:col>14</xdr:col>
      <xdr:colOff>447675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6F60-E0D3-4909-A181-A37D34F49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400051</xdr:colOff>
      <xdr:row>6</xdr:row>
      <xdr:rowOff>57151</xdr:rowOff>
    </xdr:from>
    <xdr:to>
      <xdr:col>12</xdr:col>
      <xdr:colOff>838200</xdr:colOff>
      <xdr:row>20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F427E-800F-4F49-816A-D94CDCF48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4</xdr:row>
      <xdr:rowOff>114301</xdr:rowOff>
    </xdr:from>
    <xdr:to>
      <xdr:col>16</xdr:col>
      <xdr:colOff>47625</xdr:colOff>
      <xdr:row>20</xdr:row>
      <xdr:rowOff>171451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58A113-CC4D-4D09-809D-34672BEC4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876301"/>
              <a:ext cx="5895976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85724</xdr:rowOff>
    </xdr:from>
    <xdr:to>
      <xdr:col>12</xdr:col>
      <xdr:colOff>9525</xdr:colOff>
      <xdr:row>13</xdr:row>
      <xdr:rowOff>42861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33D32B-8E13-4FF2-82A4-8ECDDD8B0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18</xdr:row>
      <xdr:rowOff>114300</xdr:rowOff>
    </xdr:from>
    <xdr:to>
      <xdr:col>13</xdr:col>
      <xdr:colOff>19050</xdr:colOff>
      <xdr:row>31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887EB1-E4BD-4A71-8855-331D32BC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m tamang" refreshedDate="44348.620768518522" createdVersion="7" refreshedVersion="7" minRefreshableVersion="3" recordCount="100" xr:uid="{00000000-000A-0000-FFFF-FFFF1A000000}">
  <cacheSource type="worksheet">
    <worksheetSource name="Table1"/>
  </cacheSource>
  <cacheFields count="5">
    <cacheField name="Language" numFmtId="0">
      <sharedItems count="102">
        <s v="English"/>
        <s v="Mandarin Chinese"/>
        <s v="Hindi"/>
        <s v="Spanish"/>
        <s v="French"/>
        <s v=" Arabic"/>
        <s v="Bengali"/>
        <s v="Russian"/>
        <s v="Portuguese"/>
        <s v="Indonesian"/>
        <s v="Urdu"/>
        <s v=" German"/>
        <s v="Japanese"/>
        <s v="Swahili"/>
        <s v="Marathi"/>
        <s v="Telugu"/>
        <s v="Western Punjabi"/>
        <s v="Wu Chinese"/>
        <s v="Tamil"/>
        <s v="Turkish"/>
        <s v="Korean"/>
        <s v="Vietnamese"/>
        <s v="Yue Chinese"/>
        <s v="Javanese"/>
        <s v="Italian"/>
        <s v="Egyptian Spoken Arabic"/>
        <s v="Hausa"/>
        <s v="Thai"/>
        <s v="Gujarati"/>
        <s v="Kannada"/>
        <s v="Iranian Persian"/>
        <s v="Bhojpuri"/>
        <s v="Southern Min Chinese"/>
        <s v="Hakka Chinese"/>
        <s v="Jinyu Chinese"/>
        <s v="Filipino"/>
        <s v="Burmese"/>
        <s v="Polish"/>
        <s v="Yoruba"/>
        <s v="Odia"/>
        <s v="Malayalam "/>
        <s v="Xiang Chinese"/>
        <s v="Maithili"/>
        <s v="Ukrainian"/>
        <s v="Moroccan Spoken Arabic"/>
        <s v="Eastern Punjabi"/>
        <s v="Sunda"/>
        <s v="Algerian Spoken Arabic"/>
        <s v="Sundanese Spoken Arabic"/>
        <s v="Nigerian Pidgin"/>
        <s v="Zulu"/>
        <s v="Igbo"/>
        <s v="Amharic"/>
        <s v="Northern Uzbek"/>
        <s v="Sindhi"/>
        <s v="North Levantine Spoken Arabic"/>
        <s v="Nepali"/>
        <s v="Romanian"/>
        <s v="Tagalog"/>
        <s v="Dutch"/>
        <s v="Sa'idi Spoken Arabic"/>
        <s v="Gan Chinese"/>
        <s v="Northern Pashto"/>
        <s v="Magahi"/>
        <s v="Saraiki"/>
        <s v="Xhosa"/>
        <s v="Malay"/>
        <s v="Khmer"/>
        <s v="Afrikaans"/>
        <s v="Sinhala"/>
        <s v="Somali"/>
        <s v="Chhattisgarhi"/>
        <s v="Cebuano"/>
        <s v="Mesopotamian Spoken Arabic"/>
        <s v="Assamese"/>
        <s v="Northeastern Thai"/>
        <s v="Northern Kurdish"/>
        <s v="Hijazi Spoken Arabic"/>
        <s v="Nigerian Fulfulde"/>
        <s v="Bavarian"/>
        <s v="Bamanankan"/>
        <s v="South Azerbaijani"/>
        <s v="Northern Sotho"/>
        <s v="Setswana"/>
        <s v="Souther Sotho"/>
        <s v="Czech"/>
        <s v="Greek"/>
        <s v="Chittagonian"/>
        <s v="Kazakh"/>
        <s v="Swedish"/>
        <s v="Deccan"/>
        <s v="Hungarian"/>
        <s v="Jula"/>
        <s v="Sadri"/>
        <s v="Kinyarwanda"/>
        <s v="Cameroonian Pidgin"/>
        <s v="Sylheti"/>
        <s v="South Levantine Spoken Arabic"/>
        <s v="Tunisian Spoken Arabic"/>
        <s v="Sanaani Spoken Arabic"/>
        <s v="Standard Arabic" u="1"/>
        <s v="Standard German" u="1"/>
      </sharedItems>
    </cacheField>
    <cacheField name="Total Speakers" numFmtId="0">
      <sharedItems containsSemiMixedTypes="0" containsString="0" containsNumber="1" containsInteger="1" minValue="11350000" maxValue="1132366680"/>
    </cacheField>
    <cacheField name="Native Speakers" numFmtId="0">
      <sharedItems containsSemiMixedTypes="0" containsString="0" containsNumber="1" containsInteger="1" minValue="2208000" maxValue="917868640"/>
    </cacheField>
    <cacheField name="Non Native Speakers" numFmtId="0">
      <sharedItems containsSemiMixedTypes="0" containsString="0" containsNumber="1" containsInteger="1" minValue="0" maxValue="753359540"/>
    </cacheField>
    <cacheField name="Origin" numFmtId="0">
      <sharedItems count="11">
        <s v="Indo-European"/>
        <s v="Sino-Tibetan"/>
        <s v="Afro-Asiatic"/>
        <s v="Austronesian"/>
        <s v="Japanic"/>
        <s v="Niger-Congo"/>
        <s v="Dravidian"/>
        <s v="Turkic"/>
        <s v="Koreanic"/>
        <s v="Kra-Dai"/>
        <s v="Uralic"/>
      </sharedItems>
    </cacheField>
  </cacheFields>
  <extLst>
    <ext xmlns:x14="http://schemas.microsoft.com/office/spreadsheetml/2009/9/main" uri="{725AE2AE-9491-48be-B2B4-4EB974FC3084}">
      <x14:pivotCacheDefinition pivotCacheId="1777933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1132366680"/>
    <n v="379007140"/>
    <n v="753359540"/>
    <x v="0"/>
  </r>
  <r>
    <x v="1"/>
    <n v="1116596640"/>
    <n v="917868640"/>
    <n v="198728000"/>
    <x v="1"/>
  </r>
  <r>
    <x v="2"/>
    <n v="615475540"/>
    <n v="341208640"/>
    <n v="274266900"/>
    <x v="0"/>
  </r>
  <r>
    <x v="3"/>
    <n v="534335730"/>
    <n v="460093030"/>
    <n v="74242700"/>
    <x v="0"/>
  </r>
  <r>
    <x v="4"/>
    <n v="279821930"/>
    <n v="77177210"/>
    <n v="202644720"/>
    <x v="0"/>
  </r>
  <r>
    <x v="5"/>
    <n v="273989700"/>
    <n v="273989700"/>
    <n v="0"/>
    <x v="2"/>
  </r>
  <r>
    <x v="6"/>
    <n v="265042480"/>
    <n v="228289600"/>
    <n v="36752880"/>
    <x v="0"/>
  </r>
  <r>
    <x v="7"/>
    <n v="258227760"/>
    <n v="153746530"/>
    <n v="104481230"/>
    <x v="0"/>
  </r>
  <r>
    <x v="8"/>
    <n v="234168620"/>
    <n v="220762620"/>
    <n v="13406000"/>
    <x v="0"/>
  </r>
  <r>
    <x v="9"/>
    <n v="198733600"/>
    <n v="43364600"/>
    <n v="155369000"/>
    <x v="3"/>
  </r>
  <r>
    <x v="10"/>
    <n v="170208780"/>
    <n v="68622980"/>
    <n v="101585800"/>
    <x v="0"/>
  </r>
  <r>
    <x v="11"/>
    <n v="132176520"/>
    <n v="76090520"/>
    <n v="56086000"/>
    <x v="0"/>
  </r>
  <r>
    <x v="12"/>
    <n v="128350830"/>
    <n v="128229330"/>
    <n v="121500"/>
    <x v="4"/>
  </r>
  <r>
    <x v="13"/>
    <n v="98327740"/>
    <n v="16027740"/>
    <n v="82300000"/>
    <x v="5"/>
  </r>
  <r>
    <x v="14"/>
    <n v="95312800"/>
    <n v="83112800"/>
    <n v="12200000"/>
    <x v="0"/>
  </r>
  <r>
    <x v="15"/>
    <n v="93040340"/>
    <n v="82040340"/>
    <n v="11000000"/>
    <x v="6"/>
  </r>
  <r>
    <x v="16"/>
    <n v="92725700"/>
    <n v="92725700"/>
    <n v="0"/>
    <x v="0"/>
  </r>
  <r>
    <x v="17"/>
    <n v="81501290"/>
    <n v="81437890"/>
    <n v="63400"/>
    <x v="1"/>
  </r>
  <r>
    <x v="18"/>
    <n v="80989130"/>
    <n v="75039130"/>
    <n v="5950000"/>
    <x v="6"/>
  </r>
  <r>
    <x v="19"/>
    <n v="79779360"/>
    <n v="79399060"/>
    <n v="380300"/>
    <x v="7"/>
  </r>
  <r>
    <x v="20"/>
    <n v="77264890"/>
    <n v="77264890"/>
    <n v="0"/>
    <x v="8"/>
  </r>
  <r>
    <x v="21"/>
    <n v="76950770"/>
    <n v="75950770"/>
    <n v="1000000"/>
    <x v="3"/>
  </r>
  <r>
    <x v="22"/>
    <n v="73538610"/>
    <n v="73136610"/>
    <n v="402000"/>
    <x v="1"/>
  </r>
  <r>
    <x v="23"/>
    <n v="68277600"/>
    <n v="68277600"/>
    <n v="0"/>
    <x v="3"/>
  </r>
  <r>
    <x v="24"/>
    <n v="67894920"/>
    <n v="64844820"/>
    <n v="3050100"/>
    <x v="0"/>
  </r>
  <r>
    <x v="25"/>
    <n v="64618100"/>
    <n v="64618100"/>
    <n v="0"/>
    <x v="2"/>
  </r>
  <r>
    <x v="26"/>
    <n v="63428100"/>
    <n v="43928100"/>
    <n v="19500000"/>
    <x v="2"/>
  </r>
  <r>
    <x v="27"/>
    <n v="60657660"/>
    <n v="20657660"/>
    <n v="40000000"/>
    <x v="9"/>
  </r>
  <r>
    <x v="28"/>
    <n v="60588970"/>
    <n v="56408970"/>
    <n v="4180000"/>
    <x v="0"/>
  </r>
  <r>
    <x v="29"/>
    <n v="56463310"/>
    <n v="43563310"/>
    <n v="12900000"/>
    <x v="6"/>
  </r>
  <r>
    <x v="30"/>
    <n v="52782160"/>
    <n v="52782160"/>
    <n v="0"/>
    <x v="0"/>
  </r>
  <r>
    <x v="31"/>
    <n v="52405300"/>
    <n v="52245300"/>
    <n v="160000"/>
    <x v="0"/>
  </r>
  <r>
    <x v="32"/>
    <n v="50462190"/>
    <n v="50075190"/>
    <n v="387000"/>
    <x v="1"/>
  </r>
  <r>
    <x v="33"/>
    <n v="48467490"/>
    <n v="48467490"/>
    <n v="0"/>
    <x v="1"/>
  </r>
  <r>
    <x v="34"/>
    <n v="46900000"/>
    <n v="46900000"/>
    <n v="0"/>
    <x v="1"/>
  </r>
  <r>
    <x v="35"/>
    <n v="45000000"/>
    <n v="45000000"/>
    <n v="0"/>
    <x v="3"/>
  </r>
  <r>
    <x v="36"/>
    <n v="42912350"/>
    <n v="32912350"/>
    <n v="10000000"/>
    <x v="1"/>
  </r>
  <r>
    <x v="37"/>
    <n v="40378030"/>
    <n v="39713030"/>
    <n v="665000"/>
    <x v="0"/>
  </r>
  <r>
    <x v="38"/>
    <n v="39844260"/>
    <n v="37844260"/>
    <n v="2000000"/>
    <x v="5"/>
  </r>
  <r>
    <x v="39"/>
    <n v="38051547"/>
    <n v="34461520"/>
    <n v="3590027"/>
    <x v="0"/>
  </r>
  <r>
    <x v="40"/>
    <n v="37829870"/>
    <n v="37134870"/>
    <n v="695000"/>
    <x v="6"/>
  </r>
  <r>
    <x v="41"/>
    <n v="37300000"/>
    <n v="37300000"/>
    <n v="0"/>
    <x v="1"/>
  </r>
  <r>
    <x v="42"/>
    <n v="34085000"/>
    <n v="33890000"/>
    <n v="195000"/>
    <x v="0"/>
  </r>
  <r>
    <x v="43"/>
    <n v="33082790"/>
    <n v="27282790"/>
    <n v="5800000"/>
    <x v="0"/>
  </r>
  <r>
    <x v="44"/>
    <n v="32608700"/>
    <n v="27488700"/>
    <n v="5120000"/>
    <x v="2"/>
  </r>
  <r>
    <x v="45"/>
    <n v="32601140"/>
    <n v="32600670"/>
    <n v="470"/>
    <x v="0"/>
  </r>
  <r>
    <x v="46"/>
    <n v="32400000"/>
    <n v="32400000"/>
    <n v="0"/>
    <x v="3"/>
  </r>
  <r>
    <x v="47"/>
    <n v="32387600"/>
    <n v="29387600"/>
    <n v="3000000"/>
    <x v="2"/>
  </r>
  <r>
    <x v="48"/>
    <n v="31940300"/>
    <n v="31940300"/>
    <n v="0"/>
    <x v="2"/>
  </r>
  <r>
    <x v="49"/>
    <n v="30000000"/>
    <n v="30000000"/>
    <n v="0"/>
    <x v="0"/>
  </r>
  <r>
    <x v="50"/>
    <n v="27779100"/>
    <n v="12079100"/>
    <n v="15700000"/>
    <x v="5"/>
  </r>
  <r>
    <x v="51"/>
    <n v="27014190"/>
    <n v="27014190"/>
    <n v="0"/>
    <x v="5"/>
  </r>
  <r>
    <x v="52"/>
    <n v="25880630"/>
    <n v="21880630"/>
    <n v="4000000"/>
    <x v="2"/>
  </r>
  <r>
    <x v="53"/>
    <n v="25164820"/>
    <n v="25164820"/>
    <n v="0"/>
    <x v="7"/>
  </r>
  <r>
    <x v="54"/>
    <n v="24615591"/>
    <n v="24615550"/>
    <n v="41"/>
    <x v="0"/>
  </r>
  <r>
    <x v="55"/>
    <n v="24587400"/>
    <n v="24587400"/>
    <n v="0"/>
    <x v="2"/>
  </r>
  <r>
    <x v="56"/>
    <n v="24528840"/>
    <n v="15848840"/>
    <n v="8680000"/>
    <x v="0"/>
  </r>
  <r>
    <x v="57"/>
    <n v="24345750"/>
    <n v="24345750"/>
    <n v="0"/>
    <x v="0"/>
  </r>
  <r>
    <x v="58"/>
    <n v="23808890"/>
    <n v="23646890"/>
    <n v="162000"/>
    <x v="3"/>
  </r>
  <r>
    <x v="59"/>
    <n v="23069480"/>
    <n v="23069480"/>
    <n v="0"/>
    <x v="0"/>
  </r>
  <r>
    <x v="60"/>
    <n v="22400000"/>
    <n v="22400000"/>
    <n v="0"/>
    <x v="2"/>
  </r>
  <r>
    <x v="61"/>
    <n v="22100000"/>
    <n v="22100000"/>
    <n v="0"/>
    <x v="1"/>
  </r>
  <r>
    <x v="62"/>
    <n v="20850900"/>
    <n v="20850900"/>
    <n v="0"/>
    <x v="0"/>
  </r>
  <r>
    <x v="63"/>
    <n v="20746400"/>
    <n v="20735600"/>
    <n v="10800"/>
    <x v="0"/>
  </r>
  <r>
    <x v="64"/>
    <n v="20009000"/>
    <n v="20009000"/>
    <n v="0"/>
    <x v="0"/>
  </r>
  <r>
    <x v="65"/>
    <n v="19183300"/>
    <n v="8183300"/>
    <n v="11000000"/>
    <x v="5"/>
  </r>
  <r>
    <x v="66"/>
    <n v="19092180"/>
    <n v="16092180"/>
    <n v="3000000"/>
    <x v="3"/>
  </r>
  <r>
    <x v="67"/>
    <n v="17591230"/>
    <n v="16591230"/>
    <n v="1000000"/>
    <x v="3"/>
  </r>
  <r>
    <x v="68"/>
    <n v="17534580"/>
    <n v="7234580"/>
    <n v="10300000"/>
    <x v="0"/>
  </r>
  <r>
    <x v="69"/>
    <n v="17287880"/>
    <n v="15287880"/>
    <n v="2000000"/>
    <x v="0"/>
  </r>
  <r>
    <x v="70"/>
    <n v="16321530"/>
    <n v="16225930"/>
    <n v="95600"/>
    <x v="2"/>
  </r>
  <r>
    <x v="71"/>
    <n v="16300000"/>
    <n v="16300000"/>
    <n v="0"/>
    <x v="0"/>
  </r>
  <r>
    <x v="72"/>
    <n v="15942480"/>
    <n v="15942480"/>
    <n v="0"/>
    <x v="3"/>
  </r>
  <r>
    <x v="73"/>
    <n v="15655900"/>
    <n v="15655900"/>
    <n v="0"/>
    <x v="2"/>
  </r>
  <r>
    <x v="74"/>
    <n v="15329040"/>
    <n v="15328790"/>
    <n v="250"/>
    <x v="0"/>
  </r>
  <r>
    <x v="75"/>
    <n v="15000000"/>
    <n v="15000000"/>
    <n v="0"/>
    <x v="9"/>
  </r>
  <r>
    <x v="76"/>
    <n v="14605670"/>
    <n v="14605670"/>
    <n v="0"/>
    <x v="0"/>
  </r>
  <r>
    <x v="77"/>
    <n v="14524500"/>
    <n v="14524500"/>
    <n v="0"/>
    <x v="2"/>
  </r>
  <r>
    <x v="78"/>
    <n v="14485000"/>
    <n v="14485000"/>
    <n v="0"/>
    <x v="5"/>
  </r>
  <r>
    <x v="79"/>
    <n v="14359000"/>
    <n v="14359000"/>
    <n v="0"/>
    <x v="0"/>
  </r>
  <r>
    <x v="80"/>
    <n v="14102320"/>
    <n v="4102320"/>
    <n v="10000000"/>
    <x v="5"/>
  </r>
  <r>
    <x v="81"/>
    <n v="13813750"/>
    <n v="13813750"/>
    <n v="0"/>
    <x v="7"/>
  </r>
  <r>
    <x v="82"/>
    <n v="13731000"/>
    <n v="4631000"/>
    <n v="9100000"/>
    <x v="5"/>
  </r>
  <r>
    <x v="83"/>
    <n v="13664710"/>
    <n v="5814710"/>
    <n v="7850000"/>
    <x v="5"/>
  </r>
  <r>
    <x v="84"/>
    <n v="13524520"/>
    <n v="5624520"/>
    <n v="7900000"/>
    <x v="5"/>
  </r>
  <r>
    <x v="85"/>
    <n v="13386850"/>
    <n v="10704850"/>
    <n v="2682000"/>
    <x v="0"/>
  </r>
  <r>
    <x v="86"/>
    <n v="13170460"/>
    <n v="13111960"/>
    <n v="58500"/>
    <x v="0"/>
  </r>
  <r>
    <x v="87"/>
    <n v="13000000"/>
    <n v="13000000"/>
    <n v="0"/>
    <x v="0"/>
  </r>
  <r>
    <x v="88"/>
    <n v="12934060"/>
    <n v="12934060"/>
    <n v="0"/>
    <x v="7"/>
  </r>
  <r>
    <x v="89"/>
    <n v="12804900"/>
    <n v="9654900"/>
    <n v="3150000"/>
    <x v="0"/>
  </r>
  <r>
    <x v="90"/>
    <n v="12800000"/>
    <n v="12800000"/>
    <n v="0"/>
    <x v="0"/>
  </r>
  <r>
    <x v="91"/>
    <n v="12574280"/>
    <n v="12574280"/>
    <n v="0"/>
    <x v="10"/>
  </r>
  <r>
    <x v="92"/>
    <n v="12486000"/>
    <n v="2208000"/>
    <n v="10278000"/>
    <x v="5"/>
  </r>
  <r>
    <x v="93"/>
    <n v="12131225"/>
    <n v="5131180"/>
    <n v="7000045"/>
    <x v="0"/>
  </r>
  <r>
    <x v="94"/>
    <n v="12120250"/>
    <n v="12120250"/>
    <n v="0"/>
    <x v="5"/>
  </r>
  <r>
    <x v="95"/>
    <n v="12000000"/>
    <n v="12000000"/>
    <n v="0"/>
    <x v="0"/>
  </r>
  <r>
    <x v="96"/>
    <n v="11800000"/>
    <n v="10300000"/>
    <n v="1500000"/>
    <x v="0"/>
  </r>
  <r>
    <x v="97"/>
    <n v="11601100"/>
    <n v="11601100"/>
    <n v="0"/>
    <x v="2"/>
  </r>
  <r>
    <x v="98"/>
    <n v="11571600"/>
    <n v="11571600"/>
    <n v="0"/>
    <x v="2"/>
  </r>
  <r>
    <x v="99"/>
    <n v="11350000"/>
    <n v="1135000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5">
    <pivotField axis="axisRow" showAll="0" measureFilter="1">
      <items count="103">
        <item x="68"/>
        <item x="47"/>
        <item x="52"/>
        <item x="74"/>
        <item x="80"/>
        <item x="79"/>
        <item x="6"/>
        <item x="31"/>
        <item x="36"/>
        <item x="95"/>
        <item x="72"/>
        <item x="71"/>
        <item x="87"/>
        <item x="85"/>
        <item x="90"/>
        <item x="59"/>
        <item x="45"/>
        <item x="25"/>
        <item x="0"/>
        <item x="35"/>
        <item x="4"/>
        <item x="61"/>
        <item x="86"/>
        <item x="28"/>
        <item x="33"/>
        <item x="26"/>
        <item x="77"/>
        <item x="2"/>
        <item x="91"/>
        <item x="51"/>
        <item x="9"/>
        <item x="30"/>
        <item x="24"/>
        <item x="12"/>
        <item x="23"/>
        <item x="34"/>
        <item x="92"/>
        <item x="29"/>
        <item x="88"/>
        <item x="67"/>
        <item x="94"/>
        <item x="20"/>
        <item x="63"/>
        <item x="42"/>
        <item x="66"/>
        <item x="40"/>
        <item x="1"/>
        <item x="14"/>
        <item x="73"/>
        <item x="44"/>
        <item x="56"/>
        <item x="78"/>
        <item x="49"/>
        <item x="55"/>
        <item x="75"/>
        <item x="76"/>
        <item x="62"/>
        <item x="82"/>
        <item x="53"/>
        <item x="39"/>
        <item x="37"/>
        <item x="8"/>
        <item x="57"/>
        <item x="7"/>
        <item x="93"/>
        <item x="60"/>
        <item x="99"/>
        <item x="64"/>
        <item x="83"/>
        <item x="54"/>
        <item x="69"/>
        <item x="70"/>
        <item x="81"/>
        <item x="97"/>
        <item x="84"/>
        <item x="32"/>
        <item x="3"/>
        <item m="1" x="100"/>
        <item m="1" x="101"/>
        <item x="46"/>
        <item x="48"/>
        <item x="13"/>
        <item x="89"/>
        <item x="96"/>
        <item x="58"/>
        <item x="18"/>
        <item x="15"/>
        <item x="27"/>
        <item x="98"/>
        <item x="19"/>
        <item x="43"/>
        <item x="10"/>
        <item x="21"/>
        <item x="16"/>
        <item x="17"/>
        <item x="65"/>
        <item x="41"/>
        <item x="38"/>
        <item x="22"/>
        <item x="50"/>
        <item x="5"/>
        <item x="11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1">
    <i>
      <x v="6"/>
    </i>
    <i>
      <x v="18"/>
    </i>
    <i>
      <x v="20"/>
    </i>
    <i>
      <x v="27"/>
    </i>
    <i>
      <x v="30"/>
    </i>
    <i>
      <x v="46"/>
    </i>
    <i>
      <x v="61"/>
    </i>
    <i>
      <x v="63"/>
    </i>
    <i>
      <x v="76"/>
    </i>
    <i>
      <x v="100"/>
    </i>
    <i t="grand">
      <x/>
    </i>
  </rowItems>
  <colItems count="1">
    <i/>
  </colItems>
  <dataFields count="1">
    <dataField name="Sum of Total Speakers" fld="1" baseField="0" baseItem="0" numFmtId="164"/>
  </dataFields>
  <formats count="4">
    <format dxfId="7">
      <pivotArea collapsedLevelsAreSubtotals="1" fieldPosition="0">
        <references count="1">
          <reference field="0" count="0"/>
        </references>
      </pivotArea>
    </format>
    <format dxfId="6">
      <pivotArea outline="0" collapsedLevelsAreSubtotals="1" fieldPosition="0"/>
    </format>
    <format dxfId="5">
      <pivotArea collapsedLevelsAreSubtotals="1" fieldPosition="0">
        <references count="1">
          <reference field="0" count="20">
            <x v="6"/>
            <x v="18"/>
            <x v="20"/>
            <x v="27"/>
            <x v="30"/>
            <x v="33"/>
            <x v="46"/>
            <x v="47"/>
            <x v="61"/>
            <x v="63"/>
            <x v="76"/>
            <x v="77"/>
            <x v="78"/>
            <x v="81"/>
            <x v="85"/>
            <x v="86"/>
            <x v="89"/>
            <x v="91"/>
            <x v="93"/>
            <x v="94"/>
          </reference>
        </references>
      </pivotArea>
    </format>
    <format dxfId="4">
      <pivotArea collapsedLevelsAreSubtotals="1" fieldPosition="0">
        <references count="1">
          <reference field="0" count="20">
            <x v="6"/>
            <x v="18"/>
            <x v="20"/>
            <x v="27"/>
            <x v="30"/>
            <x v="33"/>
            <x v="46"/>
            <x v="47"/>
            <x v="61"/>
            <x v="63"/>
            <x v="76"/>
            <x v="81"/>
            <x v="85"/>
            <x v="86"/>
            <x v="89"/>
            <x v="91"/>
            <x v="93"/>
            <x v="94"/>
            <x v="100"/>
            <x v="10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4" firstHeaderRow="1" firstDataRow="1" firstDataCol="1"/>
  <pivotFields count="5">
    <pivotField axis="axisRow" showAll="0" measureFilter="1" sortType="ascending">
      <items count="103">
        <item x="50"/>
        <item x="22"/>
        <item x="38"/>
        <item x="41"/>
        <item x="65"/>
        <item x="17"/>
        <item x="16"/>
        <item x="21"/>
        <item x="10"/>
        <item x="43"/>
        <item x="19"/>
        <item x="98"/>
        <item x="27"/>
        <item x="15"/>
        <item x="18"/>
        <item x="58"/>
        <item x="96"/>
        <item x="89"/>
        <item x="13"/>
        <item x="48"/>
        <item x="46"/>
        <item m="1" x="101"/>
        <item m="1" x="100"/>
        <item x="3"/>
        <item x="32"/>
        <item x="84"/>
        <item x="97"/>
        <item x="81"/>
        <item x="70"/>
        <item x="69"/>
        <item x="54"/>
        <item x="83"/>
        <item x="64"/>
        <item x="99"/>
        <item x="60"/>
        <item x="93"/>
        <item x="7"/>
        <item x="57"/>
        <item x="8"/>
        <item x="37"/>
        <item x="39"/>
        <item x="53"/>
        <item x="82"/>
        <item x="62"/>
        <item x="76"/>
        <item x="75"/>
        <item x="55"/>
        <item x="49"/>
        <item x="78"/>
        <item x="56"/>
        <item x="44"/>
        <item x="73"/>
        <item x="14"/>
        <item x="1"/>
        <item x="40"/>
        <item x="66"/>
        <item x="42"/>
        <item x="63"/>
        <item x="20"/>
        <item x="94"/>
        <item x="67"/>
        <item x="88"/>
        <item x="29"/>
        <item x="92"/>
        <item x="34"/>
        <item x="23"/>
        <item x="12"/>
        <item x="24"/>
        <item x="30"/>
        <item x="9"/>
        <item x="51"/>
        <item x="91"/>
        <item x="2"/>
        <item x="77"/>
        <item x="26"/>
        <item x="33"/>
        <item x="28"/>
        <item x="86"/>
        <item x="61"/>
        <item x="4"/>
        <item x="35"/>
        <item x="0"/>
        <item x="25"/>
        <item x="45"/>
        <item x="59"/>
        <item x="90"/>
        <item x="85"/>
        <item x="87"/>
        <item x="71"/>
        <item x="72"/>
        <item x="95"/>
        <item x="36"/>
        <item x="31"/>
        <item x="6"/>
        <item x="79"/>
        <item x="80"/>
        <item x="74"/>
        <item x="52"/>
        <item x="47"/>
        <item x="68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21">
    <i>
      <x v="99"/>
    </i>
    <i>
      <x v="4"/>
    </i>
    <i>
      <x v="13"/>
    </i>
    <i>
      <x v="52"/>
    </i>
    <i>
      <x v="62"/>
    </i>
    <i>
      <x v="38"/>
    </i>
    <i>
      <x/>
    </i>
    <i>
      <x v="74"/>
    </i>
    <i>
      <x v="93"/>
    </i>
    <i>
      <x v="12"/>
    </i>
    <i>
      <x v="101"/>
    </i>
    <i>
      <x v="23"/>
    </i>
    <i>
      <x v="18"/>
    </i>
    <i>
      <x v="8"/>
    </i>
    <i>
      <x v="36"/>
    </i>
    <i>
      <x v="69"/>
    </i>
    <i>
      <x v="53"/>
    </i>
    <i>
      <x v="79"/>
    </i>
    <i>
      <x v="72"/>
    </i>
    <i>
      <x v="81"/>
    </i>
    <i t="grand">
      <x/>
    </i>
  </rowItems>
  <colItems count="1">
    <i/>
  </colItems>
  <dataFields count="1">
    <dataField name="Sum of Non Native Speakers" fld="3" baseField="0" baseItem="0"/>
  </dataFields>
  <formats count="2">
    <format dxfId="3">
      <pivotArea collapsedLevelsAreSubtotals="1" fieldPosition="0">
        <references count="1">
          <reference field="0" count="20">
            <x v="0"/>
            <x v="4"/>
            <x v="8"/>
            <x v="12"/>
            <x v="13"/>
            <x v="18"/>
            <x v="21"/>
            <x v="23"/>
            <x v="36"/>
            <x v="38"/>
            <x v="52"/>
            <x v="53"/>
            <x v="62"/>
            <x v="69"/>
            <x v="72"/>
            <x v="74"/>
            <x v="79"/>
            <x v="81"/>
            <x v="93"/>
            <x v="99"/>
          </reference>
        </references>
      </pivotArea>
    </format>
    <format dxfId="2">
      <pivotArea collapsedLevelsAreSubtotals="1" fieldPosition="0">
        <references count="1">
          <reference field="0" count="20">
            <x v="0"/>
            <x v="4"/>
            <x v="8"/>
            <x v="12"/>
            <x v="13"/>
            <x v="18"/>
            <x v="23"/>
            <x v="36"/>
            <x v="38"/>
            <x v="52"/>
            <x v="53"/>
            <x v="62"/>
            <x v="69"/>
            <x v="72"/>
            <x v="74"/>
            <x v="79"/>
            <x v="81"/>
            <x v="93"/>
            <x v="99"/>
            <x v="10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A5:B11" firstHeaderRow="1" firstDataRow="1" firstDataCol="1"/>
  <pivotFields count="5">
    <pivotField dataField="1" showAll="0"/>
    <pivotField showAll="0"/>
    <pivotField showAll="0"/>
    <pivotField showAll="0"/>
    <pivotField axis="axisRow" showAll="0" measureFilter="1">
      <items count="12">
        <item x="2"/>
        <item x="3"/>
        <item x="6"/>
        <item x="0"/>
        <item x="4"/>
        <item x="8"/>
        <item x="9"/>
        <item x="5"/>
        <item x="1"/>
        <item x="7"/>
        <item x="10"/>
        <item t="default"/>
      </items>
    </pivotField>
  </pivotFields>
  <rowFields count="1">
    <field x="4"/>
  </rowFields>
  <rowItems count="6">
    <i>
      <x/>
    </i>
    <i>
      <x v="1"/>
    </i>
    <i>
      <x v="3"/>
    </i>
    <i>
      <x v="7"/>
    </i>
    <i>
      <x v="8"/>
    </i>
    <i t="grand">
      <x/>
    </i>
  </rowItems>
  <colItems count="1">
    <i/>
  </colItems>
  <dataFields count="1">
    <dataField name="Count of Language" fld="0" subtotal="count" baseField="0" baseItem="0"/>
  </dataFields>
  <chartFormats count="1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3" format="10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10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11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3" format="11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8" format="10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10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10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8" format="10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8" format="10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" firstHeaderRow="1" firstDataRow="1" firstDataCol="1"/>
  <pivotFields count="5">
    <pivotField axis="axisRow" showAll="0" measureFilter="1" sortType="descending">
      <items count="103">
        <item x="50"/>
        <item x="22"/>
        <item x="38"/>
        <item x="41"/>
        <item x="65"/>
        <item x="17"/>
        <item x="16"/>
        <item x="21"/>
        <item x="10"/>
        <item x="43"/>
        <item x="19"/>
        <item x="98"/>
        <item x="27"/>
        <item x="15"/>
        <item x="18"/>
        <item x="58"/>
        <item x="96"/>
        <item x="89"/>
        <item x="13"/>
        <item x="48"/>
        <item x="46"/>
        <item m="1" x="101"/>
        <item m="1" x="100"/>
        <item x="3"/>
        <item x="32"/>
        <item x="84"/>
        <item x="97"/>
        <item x="81"/>
        <item x="70"/>
        <item x="69"/>
        <item x="54"/>
        <item x="83"/>
        <item x="64"/>
        <item x="99"/>
        <item x="60"/>
        <item x="93"/>
        <item x="7"/>
        <item x="57"/>
        <item x="8"/>
        <item x="37"/>
        <item x="39"/>
        <item x="53"/>
        <item x="82"/>
        <item x="62"/>
        <item x="76"/>
        <item x="75"/>
        <item x="55"/>
        <item x="49"/>
        <item x="78"/>
        <item x="56"/>
        <item x="44"/>
        <item x="73"/>
        <item x="14"/>
        <item x="1"/>
        <item x="40"/>
        <item x="66"/>
        <item x="42"/>
        <item x="63"/>
        <item x="20"/>
        <item x="94"/>
        <item x="67"/>
        <item x="88"/>
        <item x="29"/>
        <item x="92"/>
        <item x="34"/>
        <item x="23"/>
        <item x="12"/>
        <item x="24"/>
        <item x="30"/>
        <item x="9"/>
        <item x="51"/>
        <item x="91"/>
        <item x="2"/>
        <item x="77"/>
        <item x="26"/>
        <item x="33"/>
        <item x="28"/>
        <item x="86"/>
        <item x="61"/>
        <item x="4"/>
        <item x="35"/>
        <item x="0"/>
        <item x="25"/>
        <item x="45"/>
        <item x="59"/>
        <item x="90"/>
        <item x="85"/>
        <item x="87"/>
        <item x="71"/>
        <item x="72"/>
        <item x="95"/>
        <item x="36"/>
        <item x="31"/>
        <item x="6"/>
        <item x="79"/>
        <item x="80"/>
        <item x="74"/>
        <item x="52"/>
        <item x="47"/>
        <item x="68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0"/>
  </rowFields>
  <rowItems count="21">
    <i>
      <x v="53"/>
    </i>
    <i>
      <x v="23"/>
    </i>
    <i>
      <x v="81"/>
    </i>
    <i>
      <x v="72"/>
    </i>
    <i>
      <x v="100"/>
    </i>
    <i>
      <x v="93"/>
    </i>
    <i>
      <x v="38"/>
    </i>
    <i>
      <x v="36"/>
    </i>
    <i>
      <x v="66"/>
    </i>
    <i>
      <x v="6"/>
    </i>
    <i>
      <x v="52"/>
    </i>
    <i>
      <x v="13"/>
    </i>
    <i>
      <x v="5"/>
    </i>
    <i>
      <x v="10"/>
    </i>
    <i>
      <x v="58"/>
    </i>
    <i>
      <x v="79"/>
    </i>
    <i>
      <x v="101"/>
    </i>
    <i>
      <x v="7"/>
    </i>
    <i>
      <x v="14"/>
    </i>
    <i>
      <x v="1"/>
    </i>
    <i t="grand">
      <x/>
    </i>
  </rowItems>
  <colItems count="1">
    <i/>
  </colItems>
  <dataFields count="1">
    <dataField name="Sum of Native Speakers" fld="2" baseField="0" baseItem="0"/>
  </dataFields>
  <formats count="1">
    <format dxfId="1">
      <pivotArea collapsedLevelsAreSubtotals="1" fieldPosition="0">
        <references count="1">
          <reference field="0" count="20">
            <x v="1"/>
            <x v="5"/>
            <x v="6"/>
            <x v="7"/>
            <x v="10"/>
            <x v="13"/>
            <x v="14"/>
            <x v="21"/>
            <x v="22"/>
            <x v="23"/>
            <x v="36"/>
            <x v="38"/>
            <x v="52"/>
            <x v="53"/>
            <x v="58"/>
            <x v="66"/>
            <x v="72"/>
            <x v="79"/>
            <x v="81"/>
            <x v="9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C14" firstHeaderRow="0" firstDataRow="1" firstDataCol="1"/>
  <pivotFields count="5">
    <pivotField axis="axisRow" showAll="0">
      <items count="103">
        <item h="1" x="5"/>
        <item h="1" x="11"/>
        <item h="1" x="68"/>
        <item h="1" x="47"/>
        <item h="1" x="52"/>
        <item h="1" x="74"/>
        <item h="1" x="80"/>
        <item h="1" x="79"/>
        <item h="1" x="6"/>
        <item h="1" x="31"/>
        <item h="1" x="36"/>
        <item h="1" x="95"/>
        <item h="1" x="72"/>
        <item h="1" x="71"/>
        <item h="1" x="87"/>
        <item h="1" x="85"/>
        <item h="1" x="90"/>
        <item h="1" x="59"/>
        <item h="1" x="45"/>
        <item h="1" x="25"/>
        <item h="1" x="0"/>
        <item h="1" x="35"/>
        <item h="1" x="4"/>
        <item h="1" x="61"/>
        <item h="1" x="86"/>
        <item h="1" x="28"/>
        <item h="1" x="33"/>
        <item h="1" x="26"/>
        <item h="1" x="77"/>
        <item h="1" x="2"/>
        <item h="1" x="91"/>
        <item h="1" x="51"/>
        <item h="1" x="9"/>
        <item h="1" x="30"/>
        <item h="1" x="24"/>
        <item h="1" x="12"/>
        <item h="1" x="23"/>
        <item h="1" x="34"/>
        <item h="1" x="92"/>
        <item h="1" x="29"/>
        <item h="1" x="88"/>
        <item h="1" x="67"/>
        <item h="1" x="94"/>
        <item h="1" x="20"/>
        <item h="1" x="63"/>
        <item h="1" x="42"/>
        <item h="1" x="66"/>
        <item h="1" x="40"/>
        <item x="1"/>
        <item h="1" x="14"/>
        <item h="1" x="73"/>
        <item h="1" x="44"/>
        <item h="1" x="56"/>
        <item h="1" x="78"/>
        <item h="1" x="49"/>
        <item h="1" x="55"/>
        <item h="1" x="75"/>
        <item h="1" x="76"/>
        <item h="1" x="62"/>
        <item h="1" x="82"/>
        <item h="1" x="53"/>
        <item h="1" x="39"/>
        <item h="1" x="37"/>
        <item h="1" x="8"/>
        <item h="1" x="57"/>
        <item h="1" x="7"/>
        <item h="1" x="93"/>
        <item h="1" x="60"/>
        <item h="1" x="99"/>
        <item h="1" x="64"/>
        <item h="1" x="83"/>
        <item h="1" x="54"/>
        <item h="1" x="69"/>
        <item h="1" x="70"/>
        <item h="1" x="81"/>
        <item h="1" x="97"/>
        <item h="1" x="84"/>
        <item h="1" x="32"/>
        <item h="1" x="3"/>
        <item h="1" m="1" x="100"/>
        <item h="1" m="1" x="101"/>
        <item h="1" x="46"/>
        <item h="1" x="48"/>
        <item h="1" x="13"/>
        <item h="1" x="89"/>
        <item h="1" x="96"/>
        <item h="1" x="58"/>
        <item h="1" x="18"/>
        <item h="1" x="15"/>
        <item h="1" x="27"/>
        <item h="1" x="98"/>
        <item h="1" x="19"/>
        <item h="1" x="43"/>
        <item h="1" x="10"/>
        <item h="1" x="21"/>
        <item h="1" x="16"/>
        <item h="1" x="17"/>
        <item h="1" x="65"/>
        <item h="1" x="41"/>
        <item h="1" x="38"/>
        <item h="1" x="22"/>
        <item h="1" x="50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2"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ative Speakers" fld="2" baseField="0" baseItem="0"/>
    <dataField name="Sum of Non Native Speak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C5" firstHeaderRow="0" firstDataRow="1" firstDataCol="1"/>
  <pivotFields count="5">
    <pivotField axis="axisRow" showAll="0">
      <items count="103">
        <item h="1" x="5"/>
        <item h="1" x="11"/>
        <item h="1" x="68"/>
        <item h="1" x="47"/>
        <item h="1" x="52"/>
        <item h="1" x="74"/>
        <item h="1" x="80"/>
        <item h="1" x="79"/>
        <item h="1" x="6"/>
        <item h="1" x="31"/>
        <item h="1" x="36"/>
        <item h="1" x="95"/>
        <item h="1" x="72"/>
        <item h="1" x="71"/>
        <item h="1" x="87"/>
        <item h="1" x="85"/>
        <item h="1" x="90"/>
        <item h="1" x="59"/>
        <item h="1" x="45"/>
        <item h="1" x="25"/>
        <item x="0"/>
        <item h="1" x="35"/>
        <item h="1" x="4"/>
        <item h="1" x="61"/>
        <item h="1" x="86"/>
        <item h="1" x="28"/>
        <item h="1" x="33"/>
        <item h="1" x="26"/>
        <item h="1" x="77"/>
        <item h="1" x="2"/>
        <item h="1" x="91"/>
        <item h="1" x="51"/>
        <item h="1" x="9"/>
        <item h="1" x="30"/>
        <item h="1" x="24"/>
        <item h="1" x="12"/>
        <item h="1" x="23"/>
        <item h="1" x="34"/>
        <item h="1" x="92"/>
        <item h="1" x="29"/>
        <item h="1" x="88"/>
        <item h="1" x="67"/>
        <item h="1" x="94"/>
        <item h="1" x="20"/>
        <item h="1" x="63"/>
        <item h="1" x="42"/>
        <item h="1" x="66"/>
        <item h="1" x="40"/>
        <item h="1" x="1"/>
        <item h="1" x="14"/>
        <item h="1" x="73"/>
        <item h="1" x="44"/>
        <item h="1" x="56"/>
        <item h="1" x="78"/>
        <item h="1" x="49"/>
        <item h="1" x="55"/>
        <item h="1" x="75"/>
        <item h="1" x="76"/>
        <item h="1" x="62"/>
        <item h="1" x="82"/>
        <item h="1" x="53"/>
        <item h="1" x="39"/>
        <item h="1" x="37"/>
        <item h="1" x="8"/>
        <item h="1" x="57"/>
        <item h="1" x="7"/>
        <item h="1" x="93"/>
        <item h="1" x="60"/>
        <item h="1" x="99"/>
        <item h="1" x="64"/>
        <item h="1" x="83"/>
        <item h="1" x="54"/>
        <item h="1" x="69"/>
        <item h="1" x="70"/>
        <item h="1" x="81"/>
        <item h="1" x="97"/>
        <item h="1" x="84"/>
        <item h="1" x="32"/>
        <item h="1" x="3"/>
        <item h="1" m="1" x="100"/>
        <item h="1" m="1" x="101"/>
        <item h="1" x="46"/>
        <item h="1" x="48"/>
        <item h="1" x="13"/>
        <item h="1" x="89"/>
        <item h="1" x="96"/>
        <item h="1" x="58"/>
        <item h="1" x="18"/>
        <item h="1" x="15"/>
        <item h="1" x="27"/>
        <item h="1" x="98"/>
        <item h="1" x="19"/>
        <item h="1" x="43"/>
        <item h="1" x="10"/>
        <item h="1" x="21"/>
        <item h="1" x="16"/>
        <item h="1" x="17"/>
        <item h="1" x="65"/>
        <item h="1" x="41"/>
        <item h="1" x="38"/>
        <item h="1" x="22"/>
        <item h="1" x="50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2"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ative Speakers" fld="2" baseField="0" baseItem="0"/>
    <dataField name="Sum of Non Native Speakers" fld="3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 headerRowDxfId="8" headerRowCellStyle="40% - Accent5" dataCellStyle="40% - Accent5">
  <autoFilter ref="A1:E101" xr:uid="{00000000-0009-0000-0100-000001000000}"/>
  <tableColumns count="5">
    <tableColumn id="1" xr3:uid="{00000000-0010-0000-0000-000001000000}" name="Language" dataCellStyle="40% - Accent5"/>
    <tableColumn id="2" xr3:uid="{00000000-0010-0000-0000-000002000000}" name="Total Speakers" dataCellStyle="40% - Accent5"/>
    <tableColumn id="3" xr3:uid="{00000000-0010-0000-0000-000003000000}" name="Native Speakers" dataCellStyle="40% - Accent5"/>
    <tableColumn id="4" xr3:uid="{00000000-0010-0000-0000-000004000000}" name="Non Native Speakers" dataCellStyle="40% - Accent5">
      <calculatedColumnFormula>B2-C2</calculatedColumnFormula>
    </tableColumn>
    <tableColumn id="5" xr3:uid="{00000000-0010-0000-0000-000005000000}" name="Origin" dataCellStyle="40% - Accent5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>
          <a:outerShdw blurRad="88900" dist="38100" dir="3720000" algn="tl" rotWithShape="0">
            <a:prstClr val="black">
              <a:alpha val="60000"/>
            </a:prstClr>
          </a:outerShdw>
        </a:effectLst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showGridLines="0" showRowColHeaders="0" tabSelected="1" workbookViewId="0">
      <selection activeCell="B22" sqref="B22"/>
    </sheetView>
  </sheetViews>
  <sheetFormatPr defaultRowHeight="15" x14ac:dyDescent="0.25"/>
  <cols>
    <col min="1" max="16384" width="9.140625" style="11"/>
  </cols>
  <sheetData/>
  <sheetProtection algorithmName="SHA-512" hashValue="o+GYdgK702OHQqu8/bEZoy0wWALeWQyDWybTND1cwkppRQ/T3ZEuhu4rJghw3w0Kr9nSEjwspUk9pN4iOofJOA==" saltValue="i3kkqn28HoqJEHslU+FXd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101"/>
  <sheetViews>
    <sheetView topLeftCell="A2" workbookViewId="0">
      <selection activeCell="Y10" sqref="Y10"/>
    </sheetView>
  </sheetViews>
  <sheetFormatPr defaultRowHeight="15" x14ac:dyDescent="0.25"/>
  <cols>
    <col min="1" max="1" width="28.85546875" bestFit="1" customWidth="1"/>
    <col min="2" max="2" width="16" customWidth="1"/>
    <col min="3" max="3" width="17.42578125" customWidth="1"/>
    <col min="4" max="4" width="21.5703125" customWidth="1"/>
    <col min="5" max="5" width="14.28515625" bestFit="1" customWidth="1"/>
  </cols>
  <sheetData>
    <row r="1" spans="1:5" s="2" customFormat="1" x14ac:dyDescent="0.25">
      <c r="A1" s="3" t="s">
        <v>0</v>
      </c>
      <c r="B1" s="3" t="s">
        <v>1</v>
      </c>
      <c r="C1" s="3" t="s">
        <v>2</v>
      </c>
      <c r="D1" s="3" t="s">
        <v>113</v>
      </c>
      <c r="E1" s="3" t="s">
        <v>3</v>
      </c>
    </row>
    <row r="2" spans="1:5" x14ac:dyDescent="0.25">
      <c r="A2" s="1" t="s">
        <v>4</v>
      </c>
      <c r="B2" s="1">
        <v>1132366680</v>
      </c>
      <c r="C2" s="1">
        <v>379007140</v>
      </c>
      <c r="D2" s="1">
        <f>B2-C2</f>
        <v>753359540</v>
      </c>
      <c r="E2" s="1" t="s">
        <v>5</v>
      </c>
    </row>
    <row r="3" spans="1:5" x14ac:dyDescent="0.25">
      <c r="A3" s="1" t="s">
        <v>6</v>
      </c>
      <c r="B3" s="1">
        <v>1116596640</v>
      </c>
      <c r="C3" s="1">
        <v>917868640</v>
      </c>
      <c r="D3" s="1">
        <f t="shared" ref="D3:D66" si="0">B3-C3</f>
        <v>198728000</v>
      </c>
      <c r="E3" s="1" t="s">
        <v>7</v>
      </c>
    </row>
    <row r="4" spans="1:5" x14ac:dyDescent="0.25">
      <c r="A4" s="1" t="s">
        <v>8</v>
      </c>
      <c r="B4" s="1">
        <v>615475540</v>
      </c>
      <c r="C4" s="1">
        <v>341208640</v>
      </c>
      <c r="D4" s="1">
        <f t="shared" si="0"/>
        <v>274266900</v>
      </c>
      <c r="E4" s="1" t="s">
        <v>5</v>
      </c>
    </row>
    <row r="5" spans="1:5" x14ac:dyDescent="0.25">
      <c r="A5" s="1" t="s">
        <v>9</v>
      </c>
      <c r="B5" s="1">
        <v>534335730</v>
      </c>
      <c r="C5" s="1">
        <v>460093030</v>
      </c>
      <c r="D5" s="1">
        <f t="shared" si="0"/>
        <v>74242700</v>
      </c>
      <c r="E5" s="1" t="s">
        <v>5</v>
      </c>
    </row>
    <row r="6" spans="1:5" x14ac:dyDescent="0.25">
      <c r="A6" s="1" t="s">
        <v>10</v>
      </c>
      <c r="B6" s="1">
        <v>279821930</v>
      </c>
      <c r="C6" s="1">
        <v>77177210</v>
      </c>
      <c r="D6" s="1">
        <f t="shared" si="0"/>
        <v>202644720</v>
      </c>
      <c r="E6" s="1" t="s">
        <v>5</v>
      </c>
    </row>
    <row r="7" spans="1:5" x14ac:dyDescent="0.25">
      <c r="A7" s="1" t="s">
        <v>132</v>
      </c>
      <c r="B7" s="1">
        <v>273989700</v>
      </c>
      <c r="C7" s="1">
        <v>273989700</v>
      </c>
      <c r="D7" s="1">
        <f t="shared" si="0"/>
        <v>0</v>
      </c>
      <c r="E7" s="1" t="s">
        <v>11</v>
      </c>
    </row>
    <row r="8" spans="1:5" x14ac:dyDescent="0.25">
      <c r="A8" s="1" t="s">
        <v>12</v>
      </c>
      <c r="B8" s="1">
        <v>265042480</v>
      </c>
      <c r="C8" s="1">
        <v>228289600</v>
      </c>
      <c r="D8" s="1">
        <f t="shared" si="0"/>
        <v>36752880</v>
      </c>
      <c r="E8" s="1" t="s">
        <v>5</v>
      </c>
    </row>
    <row r="9" spans="1:5" x14ac:dyDescent="0.25">
      <c r="A9" s="1" t="s">
        <v>13</v>
      </c>
      <c r="B9" s="1">
        <v>258227760</v>
      </c>
      <c r="C9" s="1">
        <v>153746530</v>
      </c>
      <c r="D9" s="1">
        <f t="shared" si="0"/>
        <v>104481230</v>
      </c>
      <c r="E9" s="1" t="s">
        <v>5</v>
      </c>
    </row>
    <row r="10" spans="1:5" x14ac:dyDescent="0.25">
      <c r="A10" s="1" t="s">
        <v>14</v>
      </c>
      <c r="B10" s="1">
        <v>234168620</v>
      </c>
      <c r="C10" s="1">
        <v>220762620</v>
      </c>
      <c r="D10" s="1">
        <f t="shared" si="0"/>
        <v>13406000</v>
      </c>
      <c r="E10" s="1" t="s">
        <v>5</v>
      </c>
    </row>
    <row r="11" spans="1:5" x14ac:dyDescent="0.25">
      <c r="A11" s="1" t="s">
        <v>15</v>
      </c>
      <c r="B11" s="1">
        <v>198733600</v>
      </c>
      <c r="C11" s="1">
        <v>43364600</v>
      </c>
      <c r="D11" s="1">
        <f t="shared" si="0"/>
        <v>155369000</v>
      </c>
      <c r="E11" s="1" t="s">
        <v>16</v>
      </c>
    </row>
    <row r="12" spans="1:5" x14ac:dyDescent="0.25">
      <c r="A12" s="1" t="s">
        <v>17</v>
      </c>
      <c r="B12" s="1">
        <v>170208780</v>
      </c>
      <c r="C12" s="1">
        <v>68622980</v>
      </c>
      <c r="D12" s="1">
        <f t="shared" si="0"/>
        <v>101585800</v>
      </c>
      <c r="E12" s="1" t="s">
        <v>5</v>
      </c>
    </row>
    <row r="13" spans="1:5" x14ac:dyDescent="0.25">
      <c r="A13" s="1" t="s">
        <v>131</v>
      </c>
      <c r="B13" s="1">
        <v>132176520</v>
      </c>
      <c r="C13" s="1">
        <v>76090520</v>
      </c>
      <c r="D13" s="1">
        <f t="shared" si="0"/>
        <v>56086000</v>
      </c>
      <c r="E13" s="1" t="s">
        <v>5</v>
      </c>
    </row>
    <row r="14" spans="1:5" x14ac:dyDescent="0.25">
      <c r="A14" s="1" t="s">
        <v>18</v>
      </c>
      <c r="B14" s="1">
        <v>128350830</v>
      </c>
      <c r="C14" s="1">
        <v>128229330</v>
      </c>
      <c r="D14" s="1">
        <f t="shared" si="0"/>
        <v>121500</v>
      </c>
      <c r="E14" s="1" t="s">
        <v>19</v>
      </c>
    </row>
    <row r="15" spans="1:5" x14ac:dyDescent="0.25">
      <c r="A15" s="1" t="s">
        <v>20</v>
      </c>
      <c r="B15" s="1">
        <v>98327740</v>
      </c>
      <c r="C15" s="1">
        <v>16027740</v>
      </c>
      <c r="D15" s="1">
        <f t="shared" si="0"/>
        <v>82300000</v>
      </c>
      <c r="E15" s="1" t="s">
        <v>21</v>
      </c>
    </row>
    <row r="16" spans="1:5" x14ac:dyDescent="0.25">
      <c r="A16" s="1" t="s">
        <v>22</v>
      </c>
      <c r="B16" s="1">
        <v>95312800</v>
      </c>
      <c r="C16" s="1">
        <v>83112800</v>
      </c>
      <c r="D16" s="1">
        <f t="shared" si="0"/>
        <v>12200000</v>
      </c>
      <c r="E16" s="1" t="s">
        <v>5</v>
      </c>
    </row>
    <row r="17" spans="1:5" x14ac:dyDescent="0.25">
      <c r="A17" s="1" t="s">
        <v>23</v>
      </c>
      <c r="B17" s="1">
        <v>93040340</v>
      </c>
      <c r="C17" s="1">
        <v>82040340</v>
      </c>
      <c r="D17" s="1">
        <f t="shared" si="0"/>
        <v>11000000</v>
      </c>
      <c r="E17" s="1" t="s">
        <v>24</v>
      </c>
    </row>
    <row r="18" spans="1:5" x14ac:dyDescent="0.25">
      <c r="A18" s="1" t="s">
        <v>25</v>
      </c>
      <c r="B18" s="1">
        <v>92725700</v>
      </c>
      <c r="C18" s="1">
        <v>92725700</v>
      </c>
      <c r="D18" s="1">
        <f t="shared" si="0"/>
        <v>0</v>
      </c>
      <c r="E18" s="1" t="s">
        <v>5</v>
      </c>
    </row>
    <row r="19" spans="1:5" x14ac:dyDescent="0.25">
      <c r="A19" s="1" t="s">
        <v>26</v>
      </c>
      <c r="B19" s="1">
        <v>81501290</v>
      </c>
      <c r="C19" s="1">
        <v>81437890</v>
      </c>
      <c r="D19" s="1">
        <f t="shared" si="0"/>
        <v>63400</v>
      </c>
      <c r="E19" s="1" t="s">
        <v>7</v>
      </c>
    </row>
    <row r="20" spans="1:5" x14ac:dyDescent="0.25">
      <c r="A20" s="1" t="s">
        <v>27</v>
      </c>
      <c r="B20" s="1">
        <v>80989130</v>
      </c>
      <c r="C20" s="1">
        <v>75039130</v>
      </c>
      <c r="D20" s="1">
        <f t="shared" si="0"/>
        <v>5950000</v>
      </c>
      <c r="E20" s="1" t="s">
        <v>24</v>
      </c>
    </row>
    <row r="21" spans="1:5" x14ac:dyDescent="0.25">
      <c r="A21" s="1" t="s">
        <v>28</v>
      </c>
      <c r="B21" s="1">
        <v>79779360</v>
      </c>
      <c r="C21" s="1">
        <v>79399060</v>
      </c>
      <c r="D21" s="1">
        <f t="shared" si="0"/>
        <v>380300</v>
      </c>
      <c r="E21" s="1" t="s">
        <v>29</v>
      </c>
    </row>
    <row r="22" spans="1:5" x14ac:dyDescent="0.25">
      <c r="A22" s="1" t="s">
        <v>30</v>
      </c>
      <c r="B22" s="1">
        <v>77264890</v>
      </c>
      <c r="C22" s="1">
        <v>77264890</v>
      </c>
      <c r="D22" s="1">
        <f t="shared" si="0"/>
        <v>0</v>
      </c>
      <c r="E22" s="1" t="s">
        <v>31</v>
      </c>
    </row>
    <row r="23" spans="1:5" x14ac:dyDescent="0.25">
      <c r="A23" s="1" t="s">
        <v>32</v>
      </c>
      <c r="B23" s="1">
        <v>76950770</v>
      </c>
      <c r="C23" s="1">
        <v>75950770</v>
      </c>
      <c r="D23" s="1">
        <f t="shared" si="0"/>
        <v>1000000</v>
      </c>
      <c r="E23" s="1" t="s">
        <v>16</v>
      </c>
    </row>
    <row r="24" spans="1:5" x14ac:dyDescent="0.25">
      <c r="A24" s="1" t="s">
        <v>33</v>
      </c>
      <c r="B24" s="1">
        <v>73538610</v>
      </c>
      <c r="C24" s="1">
        <v>73136610</v>
      </c>
      <c r="D24" s="1">
        <f t="shared" si="0"/>
        <v>402000</v>
      </c>
      <c r="E24" s="1" t="s">
        <v>7</v>
      </c>
    </row>
    <row r="25" spans="1:5" x14ac:dyDescent="0.25">
      <c r="A25" s="1" t="s">
        <v>34</v>
      </c>
      <c r="B25" s="1">
        <v>68277600</v>
      </c>
      <c r="C25" s="1">
        <v>68277600</v>
      </c>
      <c r="D25" s="1">
        <f t="shared" si="0"/>
        <v>0</v>
      </c>
      <c r="E25" s="1" t="s">
        <v>16</v>
      </c>
    </row>
    <row r="26" spans="1:5" x14ac:dyDescent="0.25">
      <c r="A26" s="1" t="s">
        <v>35</v>
      </c>
      <c r="B26" s="1">
        <v>67894920</v>
      </c>
      <c r="C26" s="1">
        <v>64844820</v>
      </c>
      <c r="D26" s="1">
        <f t="shared" si="0"/>
        <v>3050100</v>
      </c>
      <c r="E26" s="1" t="s">
        <v>5</v>
      </c>
    </row>
    <row r="27" spans="1:5" x14ac:dyDescent="0.25">
      <c r="A27" s="1" t="s">
        <v>36</v>
      </c>
      <c r="B27" s="1">
        <v>64618100</v>
      </c>
      <c r="C27" s="1">
        <v>64618100</v>
      </c>
      <c r="D27" s="1">
        <f t="shared" si="0"/>
        <v>0</v>
      </c>
      <c r="E27" s="1" t="s">
        <v>11</v>
      </c>
    </row>
    <row r="28" spans="1:5" x14ac:dyDescent="0.25">
      <c r="A28" s="1" t="s">
        <v>37</v>
      </c>
      <c r="B28" s="1">
        <v>63428100</v>
      </c>
      <c r="C28" s="1">
        <v>43928100</v>
      </c>
      <c r="D28" s="1">
        <f t="shared" si="0"/>
        <v>19500000</v>
      </c>
      <c r="E28" s="1" t="s">
        <v>11</v>
      </c>
    </row>
    <row r="29" spans="1:5" x14ac:dyDescent="0.25">
      <c r="A29" s="1" t="s">
        <v>38</v>
      </c>
      <c r="B29" s="1">
        <v>60657660</v>
      </c>
      <c r="C29" s="1">
        <v>20657660</v>
      </c>
      <c r="D29" s="1">
        <f t="shared" si="0"/>
        <v>40000000</v>
      </c>
      <c r="E29" s="1" t="s">
        <v>39</v>
      </c>
    </row>
    <row r="30" spans="1:5" x14ac:dyDescent="0.25">
      <c r="A30" s="1" t="s">
        <v>40</v>
      </c>
      <c r="B30" s="1">
        <v>60588970</v>
      </c>
      <c r="C30" s="1">
        <v>56408970</v>
      </c>
      <c r="D30" s="1">
        <f t="shared" si="0"/>
        <v>4180000</v>
      </c>
      <c r="E30" s="1" t="s">
        <v>5</v>
      </c>
    </row>
    <row r="31" spans="1:5" x14ac:dyDescent="0.25">
      <c r="A31" s="1" t="s">
        <v>41</v>
      </c>
      <c r="B31" s="1">
        <v>56463310</v>
      </c>
      <c r="C31" s="1">
        <v>43563310</v>
      </c>
      <c r="D31" s="1">
        <f t="shared" si="0"/>
        <v>12900000</v>
      </c>
      <c r="E31" s="1" t="s">
        <v>24</v>
      </c>
    </row>
    <row r="32" spans="1:5" x14ac:dyDescent="0.25">
      <c r="A32" s="1" t="s">
        <v>42</v>
      </c>
      <c r="B32" s="1">
        <v>52782160</v>
      </c>
      <c r="C32" s="1">
        <v>52782160</v>
      </c>
      <c r="D32" s="1">
        <f t="shared" si="0"/>
        <v>0</v>
      </c>
      <c r="E32" s="1" t="s">
        <v>5</v>
      </c>
    </row>
    <row r="33" spans="1:5" x14ac:dyDescent="0.25">
      <c r="A33" s="1" t="s">
        <v>43</v>
      </c>
      <c r="B33" s="1">
        <v>52405300</v>
      </c>
      <c r="C33" s="1">
        <v>52245300</v>
      </c>
      <c r="D33" s="1">
        <f t="shared" si="0"/>
        <v>160000</v>
      </c>
      <c r="E33" s="1" t="s">
        <v>5</v>
      </c>
    </row>
    <row r="34" spans="1:5" x14ac:dyDescent="0.25">
      <c r="A34" s="1" t="s">
        <v>44</v>
      </c>
      <c r="B34" s="1">
        <v>50462190</v>
      </c>
      <c r="C34" s="1">
        <v>50075190</v>
      </c>
      <c r="D34" s="1">
        <f t="shared" si="0"/>
        <v>387000</v>
      </c>
      <c r="E34" s="1" t="s">
        <v>7</v>
      </c>
    </row>
    <row r="35" spans="1:5" x14ac:dyDescent="0.25">
      <c r="A35" s="1" t="s">
        <v>45</v>
      </c>
      <c r="B35" s="1">
        <v>48467490</v>
      </c>
      <c r="C35" s="1">
        <v>48467490</v>
      </c>
      <c r="D35" s="1">
        <f t="shared" si="0"/>
        <v>0</v>
      </c>
      <c r="E35" s="1" t="s">
        <v>7</v>
      </c>
    </row>
    <row r="36" spans="1:5" x14ac:dyDescent="0.25">
      <c r="A36" s="1" t="s">
        <v>46</v>
      </c>
      <c r="B36" s="1">
        <v>46900000</v>
      </c>
      <c r="C36" s="1">
        <v>46900000</v>
      </c>
      <c r="D36" s="1">
        <f t="shared" si="0"/>
        <v>0</v>
      </c>
      <c r="E36" s="1" t="s">
        <v>7</v>
      </c>
    </row>
    <row r="37" spans="1:5" x14ac:dyDescent="0.25">
      <c r="A37" s="1" t="s">
        <v>47</v>
      </c>
      <c r="B37" s="1">
        <v>45000000</v>
      </c>
      <c r="C37" s="1">
        <v>45000000</v>
      </c>
      <c r="D37" s="1">
        <f t="shared" si="0"/>
        <v>0</v>
      </c>
      <c r="E37" s="1" t="s">
        <v>16</v>
      </c>
    </row>
    <row r="38" spans="1:5" x14ac:dyDescent="0.25">
      <c r="A38" s="1" t="s">
        <v>48</v>
      </c>
      <c r="B38" s="1">
        <v>42912350</v>
      </c>
      <c r="C38" s="1">
        <v>32912350</v>
      </c>
      <c r="D38" s="1">
        <f t="shared" si="0"/>
        <v>10000000</v>
      </c>
      <c r="E38" s="1" t="s">
        <v>7</v>
      </c>
    </row>
    <row r="39" spans="1:5" x14ac:dyDescent="0.25">
      <c r="A39" s="1" t="s">
        <v>49</v>
      </c>
      <c r="B39" s="1">
        <v>40378030</v>
      </c>
      <c r="C39" s="1">
        <v>39713030</v>
      </c>
      <c r="D39" s="1">
        <f t="shared" si="0"/>
        <v>665000</v>
      </c>
      <c r="E39" s="1" t="s">
        <v>5</v>
      </c>
    </row>
    <row r="40" spans="1:5" x14ac:dyDescent="0.25">
      <c r="A40" s="1" t="s">
        <v>50</v>
      </c>
      <c r="B40" s="1">
        <v>39844260</v>
      </c>
      <c r="C40" s="1">
        <v>37844260</v>
      </c>
      <c r="D40" s="1">
        <f t="shared" si="0"/>
        <v>2000000</v>
      </c>
      <c r="E40" s="1" t="s">
        <v>21</v>
      </c>
    </row>
    <row r="41" spans="1:5" x14ac:dyDescent="0.25">
      <c r="A41" s="1" t="s">
        <v>51</v>
      </c>
      <c r="B41" s="1">
        <v>38051547</v>
      </c>
      <c r="C41" s="1">
        <v>34461520</v>
      </c>
      <c r="D41" s="1">
        <f t="shared" si="0"/>
        <v>3590027</v>
      </c>
      <c r="E41" s="1" t="s">
        <v>5</v>
      </c>
    </row>
    <row r="42" spans="1:5" x14ac:dyDescent="0.25">
      <c r="A42" s="1" t="s">
        <v>52</v>
      </c>
      <c r="B42" s="1">
        <v>37829870</v>
      </c>
      <c r="C42" s="1">
        <v>37134870</v>
      </c>
      <c r="D42" s="1">
        <f t="shared" si="0"/>
        <v>695000</v>
      </c>
      <c r="E42" s="1" t="s">
        <v>24</v>
      </c>
    </row>
    <row r="43" spans="1:5" x14ac:dyDescent="0.25">
      <c r="A43" s="1" t="s">
        <v>53</v>
      </c>
      <c r="B43" s="1">
        <v>37300000</v>
      </c>
      <c r="C43" s="1">
        <v>37300000</v>
      </c>
      <c r="D43" s="1">
        <f t="shared" si="0"/>
        <v>0</v>
      </c>
      <c r="E43" s="1" t="s">
        <v>7</v>
      </c>
    </row>
    <row r="44" spans="1:5" x14ac:dyDescent="0.25">
      <c r="A44" s="1" t="s">
        <v>54</v>
      </c>
      <c r="B44" s="1">
        <v>34085000</v>
      </c>
      <c r="C44" s="1">
        <v>33890000</v>
      </c>
      <c r="D44" s="1">
        <f t="shared" si="0"/>
        <v>195000</v>
      </c>
      <c r="E44" s="1" t="s">
        <v>5</v>
      </c>
    </row>
    <row r="45" spans="1:5" x14ac:dyDescent="0.25">
      <c r="A45" s="1" t="s">
        <v>55</v>
      </c>
      <c r="B45" s="1">
        <v>33082790</v>
      </c>
      <c r="C45" s="1">
        <v>27282790</v>
      </c>
      <c r="D45" s="1">
        <f t="shared" si="0"/>
        <v>5800000</v>
      </c>
      <c r="E45" s="1" t="s">
        <v>5</v>
      </c>
    </row>
    <row r="46" spans="1:5" x14ac:dyDescent="0.25">
      <c r="A46" s="1" t="s">
        <v>56</v>
      </c>
      <c r="B46" s="1">
        <v>32608700</v>
      </c>
      <c r="C46" s="1">
        <v>27488700</v>
      </c>
      <c r="D46" s="1">
        <f t="shared" si="0"/>
        <v>5120000</v>
      </c>
      <c r="E46" s="1" t="s">
        <v>11</v>
      </c>
    </row>
    <row r="47" spans="1:5" x14ac:dyDescent="0.25">
      <c r="A47" s="1" t="s">
        <v>57</v>
      </c>
      <c r="B47" s="1">
        <v>32601140</v>
      </c>
      <c r="C47" s="1">
        <v>32600670</v>
      </c>
      <c r="D47" s="1">
        <f t="shared" si="0"/>
        <v>470</v>
      </c>
      <c r="E47" s="1" t="s">
        <v>5</v>
      </c>
    </row>
    <row r="48" spans="1:5" x14ac:dyDescent="0.25">
      <c r="A48" s="1" t="s">
        <v>58</v>
      </c>
      <c r="B48" s="1">
        <v>32400000</v>
      </c>
      <c r="C48" s="1">
        <v>32400000</v>
      </c>
      <c r="D48" s="1">
        <f t="shared" si="0"/>
        <v>0</v>
      </c>
      <c r="E48" s="1" t="s">
        <v>16</v>
      </c>
    </row>
    <row r="49" spans="1:5" x14ac:dyDescent="0.25">
      <c r="A49" s="1" t="s">
        <v>59</v>
      </c>
      <c r="B49" s="1">
        <v>32387600</v>
      </c>
      <c r="C49" s="1">
        <v>29387600</v>
      </c>
      <c r="D49" s="1">
        <f t="shared" si="0"/>
        <v>3000000</v>
      </c>
      <c r="E49" s="1" t="s">
        <v>11</v>
      </c>
    </row>
    <row r="50" spans="1:5" x14ac:dyDescent="0.25">
      <c r="A50" s="1" t="s">
        <v>60</v>
      </c>
      <c r="B50" s="1">
        <v>31940300</v>
      </c>
      <c r="C50" s="1">
        <v>31940300</v>
      </c>
      <c r="D50" s="1">
        <f t="shared" si="0"/>
        <v>0</v>
      </c>
      <c r="E50" s="1" t="s">
        <v>11</v>
      </c>
    </row>
    <row r="51" spans="1:5" x14ac:dyDescent="0.25">
      <c r="A51" s="1" t="s">
        <v>61</v>
      </c>
      <c r="B51" s="1">
        <v>30000000</v>
      </c>
      <c r="C51" s="1">
        <v>30000000</v>
      </c>
      <c r="D51" s="1">
        <f t="shared" si="0"/>
        <v>0</v>
      </c>
      <c r="E51" s="1" t="s">
        <v>5</v>
      </c>
    </row>
    <row r="52" spans="1:5" x14ac:dyDescent="0.25">
      <c r="A52" s="1" t="s">
        <v>62</v>
      </c>
      <c r="B52" s="1">
        <v>27779100</v>
      </c>
      <c r="C52" s="1">
        <v>12079100</v>
      </c>
      <c r="D52" s="1">
        <f t="shared" si="0"/>
        <v>15700000</v>
      </c>
      <c r="E52" s="1" t="s">
        <v>21</v>
      </c>
    </row>
    <row r="53" spans="1:5" x14ac:dyDescent="0.25">
      <c r="A53" s="1" t="s">
        <v>63</v>
      </c>
      <c r="B53" s="1">
        <v>27014190</v>
      </c>
      <c r="C53" s="1">
        <v>27014190</v>
      </c>
      <c r="D53" s="1">
        <f t="shared" si="0"/>
        <v>0</v>
      </c>
      <c r="E53" s="1" t="s">
        <v>21</v>
      </c>
    </row>
    <row r="54" spans="1:5" x14ac:dyDescent="0.25">
      <c r="A54" s="1" t="s">
        <v>64</v>
      </c>
      <c r="B54" s="1">
        <v>25880630</v>
      </c>
      <c r="C54" s="1">
        <v>21880630</v>
      </c>
      <c r="D54" s="1">
        <f t="shared" si="0"/>
        <v>4000000</v>
      </c>
      <c r="E54" s="1" t="s">
        <v>11</v>
      </c>
    </row>
    <row r="55" spans="1:5" x14ac:dyDescent="0.25">
      <c r="A55" s="1" t="s">
        <v>65</v>
      </c>
      <c r="B55" s="1">
        <v>25164820</v>
      </c>
      <c r="C55" s="1">
        <v>25164820</v>
      </c>
      <c r="D55" s="1">
        <f t="shared" si="0"/>
        <v>0</v>
      </c>
      <c r="E55" s="1" t="s">
        <v>29</v>
      </c>
    </row>
    <row r="56" spans="1:5" x14ac:dyDescent="0.25">
      <c r="A56" s="1" t="s">
        <v>66</v>
      </c>
      <c r="B56" s="1">
        <v>24615591</v>
      </c>
      <c r="C56" s="1">
        <v>24615550</v>
      </c>
      <c r="D56" s="1">
        <f t="shared" si="0"/>
        <v>41</v>
      </c>
      <c r="E56" s="1" t="s">
        <v>5</v>
      </c>
    </row>
    <row r="57" spans="1:5" x14ac:dyDescent="0.25">
      <c r="A57" s="1" t="s">
        <v>67</v>
      </c>
      <c r="B57" s="1">
        <v>24587400</v>
      </c>
      <c r="C57" s="1">
        <v>24587400</v>
      </c>
      <c r="D57" s="1">
        <f t="shared" si="0"/>
        <v>0</v>
      </c>
      <c r="E57" s="1" t="s">
        <v>11</v>
      </c>
    </row>
    <row r="58" spans="1:5" x14ac:dyDescent="0.25">
      <c r="A58" s="1" t="s">
        <v>68</v>
      </c>
      <c r="B58" s="1">
        <v>24528840</v>
      </c>
      <c r="C58" s="1">
        <v>15848840</v>
      </c>
      <c r="D58" s="1">
        <f t="shared" si="0"/>
        <v>8680000</v>
      </c>
      <c r="E58" s="1" t="s">
        <v>5</v>
      </c>
    </row>
    <row r="59" spans="1:5" x14ac:dyDescent="0.25">
      <c r="A59" s="1" t="s">
        <v>69</v>
      </c>
      <c r="B59" s="1">
        <v>24345750</v>
      </c>
      <c r="C59" s="1">
        <v>24345750</v>
      </c>
      <c r="D59" s="1">
        <f t="shared" si="0"/>
        <v>0</v>
      </c>
      <c r="E59" s="1" t="s">
        <v>5</v>
      </c>
    </row>
    <row r="60" spans="1:5" x14ac:dyDescent="0.25">
      <c r="A60" s="1" t="s">
        <v>70</v>
      </c>
      <c r="B60" s="1">
        <v>23808890</v>
      </c>
      <c r="C60" s="1">
        <v>23646890</v>
      </c>
      <c r="D60" s="1">
        <f t="shared" si="0"/>
        <v>162000</v>
      </c>
      <c r="E60" s="1" t="s">
        <v>16</v>
      </c>
    </row>
    <row r="61" spans="1:5" x14ac:dyDescent="0.25">
      <c r="A61" s="1" t="s">
        <v>71</v>
      </c>
      <c r="B61" s="1">
        <v>23069480</v>
      </c>
      <c r="C61" s="1">
        <v>23069480</v>
      </c>
      <c r="D61" s="1">
        <f t="shared" si="0"/>
        <v>0</v>
      </c>
      <c r="E61" s="1" t="s">
        <v>5</v>
      </c>
    </row>
    <row r="62" spans="1:5" x14ac:dyDescent="0.25">
      <c r="A62" s="1" t="s">
        <v>72</v>
      </c>
      <c r="B62" s="1">
        <v>22400000</v>
      </c>
      <c r="C62" s="1">
        <v>22400000</v>
      </c>
      <c r="D62" s="1">
        <f t="shared" si="0"/>
        <v>0</v>
      </c>
      <c r="E62" s="1" t="s">
        <v>11</v>
      </c>
    </row>
    <row r="63" spans="1:5" x14ac:dyDescent="0.25">
      <c r="A63" s="1" t="s">
        <v>73</v>
      </c>
      <c r="B63" s="1">
        <v>22100000</v>
      </c>
      <c r="C63" s="1">
        <v>22100000</v>
      </c>
      <c r="D63" s="1">
        <f t="shared" si="0"/>
        <v>0</v>
      </c>
      <c r="E63" s="1" t="s">
        <v>7</v>
      </c>
    </row>
    <row r="64" spans="1:5" x14ac:dyDescent="0.25">
      <c r="A64" s="1" t="s">
        <v>74</v>
      </c>
      <c r="B64" s="1">
        <v>20850900</v>
      </c>
      <c r="C64" s="1">
        <v>20850900</v>
      </c>
      <c r="D64" s="1">
        <f t="shared" si="0"/>
        <v>0</v>
      </c>
      <c r="E64" s="1" t="s">
        <v>5</v>
      </c>
    </row>
    <row r="65" spans="1:5" x14ac:dyDescent="0.25">
      <c r="A65" s="1" t="s">
        <v>75</v>
      </c>
      <c r="B65" s="1">
        <v>20746400</v>
      </c>
      <c r="C65" s="1">
        <v>20735600</v>
      </c>
      <c r="D65" s="1">
        <f t="shared" si="0"/>
        <v>10800</v>
      </c>
      <c r="E65" s="1" t="s">
        <v>5</v>
      </c>
    </row>
    <row r="66" spans="1:5" x14ac:dyDescent="0.25">
      <c r="A66" s="1" t="s">
        <v>76</v>
      </c>
      <c r="B66" s="1">
        <v>20009000</v>
      </c>
      <c r="C66" s="1">
        <v>20009000</v>
      </c>
      <c r="D66" s="1">
        <f t="shared" si="0"/>
        <v>0</v>
      </c>
      <c r="E66" s="1" t="s">
        <v>5</v>
      </c>
    </row>
    <row r="67" spans="1:5" x14ac:dyDescent="0.25">
      <c r="A67" s="1" t="s">
        <v>77</v>
      </c>
      <c r="B67" s="1">
        <v>19183300</v>
      </c>
      <c r="C67" s="1">
        <v>8183300</v>
      </c>
      <c r="D67" s="1">
        <f t="shared" ref="D67:D101" si="1">B67-C67</f>
        <v>11000000</v>
      </c>
      <c r="E67" s="1" t="s">
        <v>21</v>
      </c>
    </row>
    <row r="68" spans="1:5" x14ac:dyDescent="0.25">
      <c r="A68" s="1" t="s">
        <v>78</v>
      </c>
      <c r="B68" s="1">
        <v>19092180</v>
      </c>
      <c r="C68" s="1">
        <v>16092180</v>
      </c>
      <c r="D68" s="1">
        <f t="shared" si="1"/>
        <v>3000000</v>
      </c>
      <c r="E68" s="1" t="s">
        <v>16</v>
      </c>
    </row>
    <row r="69" spans="1:5" x14ac:dyDescent="0.25">
      <c r="A69" s="1" t="s">
        <v>79</v>
      </c>
      <c r="B69" s="1">
        <v>17591230</v>
      </c>
      <c r="C69" s="1">
        <v>16591230</v>
      </c>
      <c r="D69" s="1">
        <f t="shared" si="1"/>
        <v>1000000</v>
      </c>
      <c r="E69" s="1" t="s">
        <v>16</v>
      </c>
    </row>
    <row r="70" spans="1:5" x14ac:dyDescent="0.25">
      <c r="A70" s="1" t="s">
        <v>80</v>
      </c>
      <c r="B70" s="1">
        <v>17534580</v>
      </c>
      <c r="C70" s="1">
        <v>7234580</v>
      </c>
      <c r="D70" s="1">
        <f t="shared" si="1"/>
        <v>10300000</v>
      </c>
      <c r="E70" s="1" t="s">
        <v>5</v>
      </c>
    </row>
    <row r="71" spans="1:5" x14ac:dyDescent="0.25">
      <c r="A71" s="1" t="s">
        <v>81</v>
      </c>
      <c r="B71" s="1">
        <v>17287880</v>
      </c>
      <c r="C71" s="1">
        <v>15287880</v>
      </c>
      <c r="D71" s="1">
        <f t="shared" si="1"/>
        <v>2000000</v>
      </c>
      <c r="E71" s="1" t="s">
        <v>5</v>
      </c>
    </row>
    <row r="72" spans="1:5" x14ac:dyDescent="0.25">
      <c r="A72" s="1" t="s">
        <v>82</v>
      </c>
      <c r="B72" s="1">
        <v>16321530</v>
      </c>
      <c r="C72" s="1">
        <v>16225930</v>
      </c>
      <c r="D72" s="1">
        <f t="shared" si="1"/>
        <v>95600</v>
      </c>
      <c r="E72" s="1" t="s">
        <v>11</v>
      </c>
    </row>
    <row r="73" spans="1:5" x14ac:dyDescent="0.25">
      <c r="A73" s="1" t="s">
        <v>83</v>
      </c>
      <c r="B73" s="1">
        <v>16300000</v>
      </c>
      <c r="C73" s="1">
        <v>16300000</v>
      </c>
      <c r="D73" s="1">
        <f t="shared" si="1"/>
        <v>0</v>
      </c>
      <c r="E73" s="1" t="s">
        <v>5</v>
      </c>
    </row>
    <row r="74" spans="1:5" x14ac:dyDescent="0.25">
      <c r="A74" s="1" t="s">
        <v>84</v>
      </c>
      <c r="B74" s="1">
        <v>15942480</v>
      </c>
      <c r="C74" s="1">
        <v>15942480</v>
      </c>
      <c r="D74" s="1">
        <f t="shared" si="1"/>
        <v>0</v>
      </c>
      <c r="E74" s="1" t="s">
        <v>16</v>
      </c>
    </row>
    <row r="75" spans="1:5" x14ac:dyDescent="0.25">
      <c r="A75" s="1" t="s">
        <v>85</v>
      </c>
      <c r="B75" s="1">
        <v>15655900</v>
      </c>
      <c r="C75" s="1">
        <v>15655900</v>
      </c>
      <c r="D75" s="1">
        <f t="shared" si="1"/>
        <v>0</v>
      </c>
      <c r="E75" s="1" t="s">
        <v>11</v>
      </c>
    </row>
    <row r="76" spans="1:5" x14ac:dyDescent="0.25">
      <c r="A76" s="1" t="s">
        <v>86</v>
      </c>
      <c r="B76" s="1">
        <v>15329040</v>
      </c>
      <c r="C76" s="1">
        <v>15328790</v>
      </c>
      <c r="D76" s="1">
        <f t="shared" si="1"/>
        <v>250</v>
      </c>
      <c r="E76" s="1" t="s">
        <v>5</v>
      </c>
    </row>
    <row r="77" spans="1:5" x14ac:dyDescent="0.25">
      <c r="A77" s="1" t="s">
        <v>87</v>
      </c>
      <c r="B77" s="1">
        <v>15000000</v>
      </c>
      <c r="C77" s="1">
        <v>15000000</v>
      </c>
      <c r="D77" s="1">
        <f t="shared" si="1"/>
        <v>0</v>
      </c>
      <c r="E77" s="1" t="s">
        <v>39</v>
      </c>
    </row>
    <row r="78" spans="1:5" x14ac:dyDescent="0.25">
      <c r="A78" s="1" t="s">
        <v>88</v>
      </c>
      <c r="B78" s="1">
        <v>14605670</v>
      </c>
      <c r="C78" s="1">
        <v>14605670</v>
      </c>
      <c r="D78" s="1">
        <f t="shared" si="1"/>
        <v>0</v>
      </c>
      <c r="E78" s="1" t="s">
        <v>5</v>
      </c>
    </row>
    <row r="79" spans="1:5" x14ac:dyDescent="0.25">
      <c r="A79" s="1" t="s">
        <v>89</v>
      </c>
      <c r="B79" s="1">
        <v>14524500</v>
      </c>
      <c r="C79" s="1">
        <v>14524500</v>
      </c>
      <c r="D79" s="1">
        <f t="shared" si="1"/>
        <v>0</v>
      </c>
      <c r="E79" s="1" t="s">
        <v>11</v>
      </c>
    </row>
    <row r="80" spans="1:5" x14ac:dyDescent="0.25">
      <c r="A80" s="1" t="s">
        <v>90</v>
      </c>
      <c r="B80" s="1">
        <v>14485000</v>
      </c>
      <c r="C80" s="1">
        <v>14485000</v>
      </c>
      <c r="D80" s="1">
        <f t="shared" si="1"/>
        <v>0</v>
      </c>
      <c r="E80" s="1" t="s">
        <v>21</v>
      </c>
    </row>
    <row r="81" spans="1:5" x14ac:dyDescent="0.25">
      <c r="A81" s="1" t="s">
        <v>91</v>
      </c>
      <c r="B81" s="1">
        <v>14359000</v>
      </c>
      <c r="C81" s="1">
        <v>14359000</v>
      </c>
      <c r="D81" s="1">
        <f t="shared" si="1"/>
        <v>0</v>
      </c>
      <c r="E81" s="1" t="s">
        <v>5</v>
      </c>
    </row>
    <row r="82" spans="1:5" x14ac:dyDescent="0.25">
      <c r="A82" s="1" t="s">
        <v>92</v>
      </c>
      <c r="B82" s="1">
        <v>14102320</v>
      </c>
      <c r="C82" s="1">
        <v>4102320</v>
      </c>
      <c r="D82" s="1">
        <f t="shared" si="1"/>
        <v>10000000</v>
      </c>
      <c r="E82" s="1" t="s">
        <v>21</v>
      </c>
    </row>
    <row r="83" spans="1:5" x14ac:dyDescent="0.25">
      <c r="A83" s="1" t="s">
        <v>93</v>
      </c>
      <c r="B83" s="1">
        <v>13813750</v>
      </c>
      <c r="C83" s="1">
        <v>13813750</v>
      </c>
      <c r="D83" s="1">
        <f t="shared" si="1"/>
        <v>0</v>
      </c>
      <c r="E83" s="1" t="s">
        <v>29</v>
      </c>
    </row>
    <row r="84" spans="1:5" x14ac:dyDescent="0.25">
      <c r="A84" s="1" t="s">
        <v>94</v>
      </c>
      <c r="B84" s="1">
        <v>13731000</v>
      </c>
      <c r="C84" s="1">
        <v>4631000</v>
      </c>
      <c r="D84" s="1">
        <f t="shared" si="1"/>
        <v>9100000</v>
      </c>
      <c r="E84" s="1" t="s">
        <v>21</v>
      </c>
    </row>
    <row r="85" spans="1:5" x14ac:dyDescent="0.25">
      <c r="A85" s="1" t="s">
        <v>95</v>
      </c>
      <c r="B85" s="1">
        <v>13664710</v>
      </c>
      <c r="C85" s="1">
        <v>5814710</v>
      </c>
      <c r="D85" s="1">
        <f t="shared" si="1"/>
        <v>7850000</v>
      </c>
      <c r="E85" s="1" t="s">
        <v>21</v>
      </c>
    </row>
    <row r="86" spans="1:5" x14ac:dyDescent="0.25">
      <c r="A86" s="1" t="s">
        <v>96</v>
      </c>
      <c r="B86" s="1">
        <v>13524520</v>
      </c>
      <c r="C86" s="1">
        <v>5624520</v>
      </c>
      <c r="D86" s="1">
        <f t="shared" si="1"/>
        <v>7900000</v>
      </c>
      <c r="E86" s="1" t="s">
        <v>21</v>
      </c>
    </row>
    <row r="87" spans="1:5" x14ac:dyDescent="0.25">
      <c r="A87" s="1" t="s">
        <v>97</v>
      </c>
      <c r="B87" s="1">
        <v>13386850</v>
      </c>
      <c r="C87" s="1">
        <v>10704850</v>
      </c>
      <c r="D87" s="1">
        <f t="shared" si="1"/>
        <v>2682000</v>
      </c>
      <c r="E87" s="1" t="s">
        <v>5</v>
      </c>
    </row>
    <row r="88" spans="1:5" x14ac:dyDescent="0.25">
      <c r="A88" s="1" t="s">
        <v>98</v>
      </c>
      <c r="B88" s="1">
        <v>13170460</v>
      </c>
      <c r="C88" s="1">
        <v>13111960</v>
      </c>
      <c r="D88" s="1">
        <f t="shared" si="1"/>
        <v>58500</v>
      </c>
      <c r="E88" s="1" t="s">
        <v>5</v>
      </c>
    </row>
    <row r="89" spans="1:5" x14ac:dyDescent="0.25">
      <c r="A89" s="1" t="s">
        <v>99</v>
      </c>
      <c r="B89" s="1">
        <v>13000000</v>
      </c>
      <c r="C89" s="1">
        <v>13000000</v>
      </c>
      <c r="D89" s="1">
        <f t="shared" si="1"/>
        <v>0</v>
      </c>
      <c r="E89" s="1" t="s">
        <v>5</v>
      </c>
    </row>
    <row r="90" spans="1:5" x14ac:dyDescent="0.25">
      <c r="A90" s="1" t="s">
        <v>100</v>
      </c>
      <c r="B90" s="1">
        <v>12934060</v>
      </c>
      <c r="C90" s="1">
        <v>12934060</v>
      </c>
      <c r="D90" s="1">
        <f t="shared" si="1"/>
        <v>0</v>
      </c>
      <c r="E90" s="1" t="s">
        <v>29</v>
      </c>
    </row>
    <row r="91" spans="1:5" x14ac:dyDescent="0.25">
      <c r="A91" s="1" t="s">
        <v>101</v>
      </c>
      <c r="B91" s="1">
        <v>12804900</v>
      </c>
      <c r="C91" s="1">
        <v>9654900</v>
      </c>
      <c r="D91" s="1">
        <f t="shared" si="1"/>
        <v>3150000</v>
      </c>
      <c r="E91" s="1" t="s">
        <v>5</v>
      </c>
    </row>
    <row r="92" spans="1:5" x14ac:dyDescent="0.25">
      <c r="A92" s="1" t="s">
        <v>102</v>
      </c>
      <c r="B92" s="1">
        <v>12800000</v>
      </c>
      <c r="C92" s="1">
        <v>12800000</v>
      </c>
      <c r="D92" s="1">
        <f t="shared" si="1"/>
        <v>0</v>
      </c>
      <c r="E92" s="1" t="s">
        <v>5</v>
      </c>
    </row>
    <row r="93" spans="1:5" x14ac:dyDescent="0.25">
      <c r="A93" s="1" t="s">
        <v>103</v>
      </c>
      <c r="B93" s="1">
        <v>12574280</v>
      </c>
      <c r="C93" s="1">
        <v>12574280</v>
      </c>
      <c r="D93" s="1">
        <f t="shared" si="1"/>
        <v>0</v>
      </c>
      <c r="E93" s="1" t="s">
        <v>104</v>
      </c>
    </row>
    <row r="94" spans="1:5" x14ac:dyDescent="0.25">
      <c r="A94" s="1" t="s">
        <v>105</v>
      </c>
      <c r="B94" s="1">
        <v>12486000</v>
      </c>
      <c r="C94" s="1">
        <v>2208000</v>
      </c>
      <c r="D94" s="1">
        <f t="shared" si="1"/>
        <v>10278000</v>
      </c>
      <c r="E94" s="1" t="s">
        <v>21</v>
      </c>
    </row>
    <row r="95" spans="1:5" x14ac:dyDescent="0.25">
      <c r="A95" s="1" t="s">
        <v>106</v>
      </c>
      <c r="B95" s="1">
        <v>12131225</v>
      </c>
      <c r="C95" s="1">
        <v>5131180</v>
      </c>
      <c r="D95" s="1">
        <f t="shared" si="1"/>
        <v>7000045</v>
      </c>
      <c r="E95" s="1" t="s">
        <v>5</v>
      </c>
    </row>
    <row r="96" spans="1:5" x14ac:dyDescent="0.25">
      <c r="A96" s="1" t="s">
        <v>107</v>
      </c>
      <c r="B96" s="1">
        <v>12120250</v>
      </c>
      <c r="C96" s="1">
        <v>12120250</v>
      </c>
      <c r="D96" s="1">
        <f t="shared" si="1"/>
        <v>0</v>
      </c>
      <c r="E96" s="1" t="s">
        <v>21</v>
      </c>
    </row>
    <row r="97" spans="1:5" x14ac:dyDescent="0.25">
      <c r="A97" s="1" t="s">
        <v>108</v>
      </c>
      <c r="B97" s="1">
        <v>12000000</v>
      </c>
      <c r="C97" s="1">
        <v>12000000</v>
      </c>
      <c r="D97" s="1">
        <f t="shared" si="1"/>
        <v>0</v>
      </c>
      <c r="E97" s="1" t="s">
        <v>5</v>
      </c>
    </row>
    <row r="98" spans="1:5" x14ac:dyDescent="0.25">
      <c r="A98" s="1" t="s">
        <v>109</v>
      </c>
      <c r="B98" s="1">
        <v>11800000</v>
      </c>
      <c r="C98" s="1">
        <v>10300000</v>
      </c>
      <c r="D98" s="1">
        <f t="shared" si="1"/>
        <v>1500000</v>
      </c>
      <c r="E98" s="1" t="s">
        <v>5</v>
      </c>
    </row>
    <row r="99" spans="1:5" x14ac:dyDescent="0.25">
      <c r="A99" s="1" t="s">
        <v>110</v>
      </c>
      <c r="B99" s="1">
        <v>11601100</v>
      </c>
      <c r="C99" s="1">
        <v>11601100</v>
      </c>
      <c r="D99" s="1">
        <f t="shared" si="1"/>
        <v>0</v>
      </c>
      <c r="E99" s="1" t="s">
        <v>11</v>
      </c>
    </row>
    <row r="100" spans="1:5" x14ac:dyDescent="0.25">
      <c r="A100" s="1" t="s">
        <v>111</v>
      </c>
      <c r="B100" s="1">
        <v>11571600</v>
      </c>
      <c r="C100" s="1">
        <v>11571600</v>
      </c>
      <c r="D100" s="1">
        <f t="shared" si="1"/>
        <v>0</v>
      </c>
      <c r="E100" s="1" t="s">
        <v>11</v>
      </c>
    </row>
    <row r="101" spans="1:5" x14ac:dyDescent="0.25">
      <c r="A101" s="1" t="s">
        <v>112</v>
      </c>
      <c r="B101" s="1">
        <v>11350000</v>
      </c>
      <c r="C101" s="1">
        <v>11350000</v>
      </c>
      <c r="D101" s="1">
        <f t="shared" si="1"/>
        <v>0</v>
      </c>
      <c r="E101" s="1" t="s">
        <v>11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"/>
  <sheetViews>
    <sheetView workbookViewId="0">
      <selection activeCell="D8" sqref="D8"/>
    </sheetView>
  </sheetViews>
  <sheetFormatPr defaultRowHeight="15" x14ac:dyDescent="0.25"/>
  <cols>
    <col min="1" max="1" width="17.28515625" bestFit="1" customWidth="1"/>
    <col min="2" max="2" width="20.7109375" bestFit="1" customWidth="1"/>
  </cols>
  <sheetData>
    <row r="3" spans="1:2" x14ac:dyDescent="0.25">
      <c r="A3" s="4" t="s">
        <v>114</v>
      </c>
      <c r="B3" t="s">
        <v>116</v>
      </c>
    </row>
    <row r="4" spans="1:2" x14ac:dyDescent="0.25">
      <c r="A4" s="5" t="s">
        <v>12</v>
      </c>
      <c r="B4" s="8">
        <v>265042480</v>
      </c>
    </row>
    <row r="5" spans="1:2" x14ac:dyDescent="0.25">
      <c r="A5" s="5" t="s">
        <v>4</v>
      </c>
      <c r="B5" s="8">
        <v>1132366680</v>
      </c>
    </row>
    <row r="6" spans="1:2" x14ac:dyDescent="0.25">
      <c r="A6" s="5" t="s">
        <v>10</v>
      </c>
      <c r="B6" s="8">
        <v>279821930</v>
      </c>
    </row>
    <row r="7" spans="1:2" x14ac:dyDescent="0.25">
      <c r="A7" s="5" t="s">
        <v>8</v>
      </c>
      <c r="B7" s="8">
        <v>615475540</v>
      </c>
    </row>
    <row r="8" spans="1:2" x14ac:dyDescent="0.25">
      <c r="A8" s="5" t="s">
        <v>15</v>
      </c>
      <c r="B8" s="8">
        <v>198733600</v>
      </c>
    </row>
    <row r="9" spans="1:2" x14ac:dyDescent="0.25">
      <c r="A9" s="5" t="s">
        <v>6</v>
      </c>
      <c r="B9" s="8">
        <v>1116596640</v>
      </c>
    </row>
    <row r="10" spans="1:2" x14ac:dyDescent="0.25">
      <c r="A10" s="5" t="s">
        <v>14</v>
      </c>
      <c r="B10" s="8">
        <v>234168620</v>
      </c>
    </row>
    <row r="11" spans="1:2" x14ac:dyDescent="0.25">
      <c r="A11" s="5" t="s">
        <v>13</v>
      </c>
      <c r="B11" s="8">
        <v>258227760</v>
      </c>
    </row>
    <row r="12" spans="1:2" x14ac:dyDescent="0.25">
      <c r="A12" s="5" t="s">
        <v>9</v>
      </c>
      <c r="B12" s="8">
        <v>534335730</v>
      </c>
    </row>
    <row r="13" spans="1:2" x14ac:dyDescent="0.25">
      <c r="A13" s="5" t="s">
        <v>132</v>
      </c>
      <c r="B13" s="8">
        <v>273989700</v>
      </c>
    </row>
    <row r="14" spans="1:2" x14ac:dyDescent="0.25">
      <c r="A14" s="5" t="s">
        <v>115</v>
      </c>
      <c r="B14" s="7">
        <v>4908758680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4"/>
  <sheetViews>
    <sheetView workbookViewId="0">
      <selection activeCell="D8" sqref="D8"/>
    </sheetView>
  </sheetViews>
  <sheetFormatPr defaultRowHeight="15" x14ac:dyDescent="0.25"/>
  <cols>
    <col min="1" max="1" width="17.28515625" bestFit="1" customWidth="1"/>
    <col min="2" max="2" width="26.5703125" bestFit="1" customWidth="1"/>
  </cols>
  <sheetData>
    <row r="3" spans="1:2" x14ac:dyDescent="0.25">
      <c r="A3" s="4" t="s">
        <v>114</v>
      </c>
      <c r="B3" t="s">
        <v>117</v>
      </c>
    </row>
    <row r="4" spans="1:2" x14ac:dyDescent="0.25">
      <c r="A4" s="5" t="s">
        <v>80</v>
      </c>
      <c r="B4" s="8">
        <v>10300000</v>
      </c>
    </row>
    <row r="5" spans="1:2" x14ac:dyDescent="0.25">
      <c r="A5" s="5" t="s">
        <v>77</v>
      </c>
      <c r="B5" s="8">
        <v>11000000</v>
      </c>
    </row>
    <row r="6" spans="1:2" x14ac:dyDescent="0.25">
      <c r="A6" s="5" t="s">
        <v>23</v>
      </c>
      <c r="B6" s="8">
        <v>11000000</v>
      </c>
    </row>
    <row r="7" spans="1:2" x14ac:dyDescent="0.25">
      <c r="A7" s="5" t="s">
        <v>22</v>
      </c>
      <c r="B7" s="8">
        <v>12200000</v>
      </c>
    </row>
    <row r="8" spans="1:2" x14ac:dyDescent="0.25">
      <c r="A8" s="5" t="s">
        <v>41</v>
      </c>
      <c r="B8" s="8">
        <v>12900000</v>
      </c>
    </row>
    <row r="9" spans="1:2" x14ac:dyDescent="0.25">
      <c r="A9" s="5" t="s">
        <v>14</v>
      </c>
      <c r="B9" s="8">
        <v>13406000</v>
      </c>
    </row>
    <row r="10" spans="1:2" x14ac:dyDescent="0.25">
      <c r="A10" s="5" t="s">
        <v>62</v>
      </c>
      <c r="B10" s="8">
        <v>15700000</v>
      </c>
    </row>
    <row r="11" spans="1:2" x14ac:dyDescent="0.25">
      <c r="A11" s="5" t="s">
        <v>37</v>
      </c>
      <c r="B11" s="8">
        <v>19500000</v>
      </c>
    </row>
    <row r="12" spans="1:2" x14ac:dyDescent="0.25">
      <c r="A12" s="5" t="s">
        <v>12</v>
      </c>
      <c r="B12" s="8">
        <v>36752880</v>
      </c>
    </row>
    <row r="13" spans="1:2" x14ac:dyDescent="0.25">
      <c r="A13" s="5" t="s">
        <v>38</v>
      </c>
      <c r="B13" s="8">
        <v>40000000</v>
      </c>
    </row>
    <row r="14" spans="1:2" x14ac:dyDescent="0.25">
      <c r="A14" s="5" t="s">
        <v>131</v>
      </c>
      <c r="B14" s="8">
        <v>56086000</v>
      </c>
    </row>
    <row r="15" spans="1:2" x14ac:dyDescent="0.25">
      <c r="A15" s="5" t="s">
        <v>9</v>
      </c>
      <c r="B15" s="8">
        <v>74242700</v>
      </c>
    </row>
    <row r="16" spans="1:2" x14ac:dyDescent="0.25">
      <c r="A16" s="5" t="s">
        <v>20</v>
      </c>
      <c r="B16" s="8">
        <v>82300000</v>
      </c>
    </row>
    <row r="17" spans="1:2" x14ac:dyDescent="0.25">
      <c r="A17" s="5" t="s">
        <v>17</v>
      </c>
      <c r="B17" s="8">
        <v>101585800</v>
      </c>
    </row>
    <row r="18" spans="1:2" x14ac:dyDescent="0.25">
      <c r="A18" s="5" t="s">
        <v>13</v>
      </c>
      <c r="B18" s="8">
        <v>104481230</v>
      </c>
    </row>
    <row r="19" spans="1:2" x14ac:dyDescent="0.25">
      <c r="A19" s="5" t="s">
        <v>15</v>
      </c>
      <c r="B19" s="8">
        <v>155369000</v>
      </c>
    </row>
    <row r="20" spans="1:2" x14ac:dyDescent="0.25">
      <c r="A20" s="5" t="s">
        <v>6</v>
      </c>
      <c r="B20" s="8">
        <v>198728000</v>
      </c>
    </row>
    <row r="21" spans="1:2" x14ac:dyDescent="0.25">
      <c r="A21" s="5" t="s">
        <v>10</v>
      </c>
      <c r="B21" s="8">
        <v>202644720</v>
      </c>
    </row>
    <row r="22" spans="1:2" x14ac:dyDescent="0.25">
      <c r="A22" s="5" t="s">
        <v>8</v>
      </c>
      <c r="B22" s="8">
        <v>274266900</v>
      </c>
    </row>
    <row r="23" spans="1:2" x14ac:dyDescent="0.25">
      <c r="A23" s="5" t="s">
        <v>4</v>
      </c>
      <c r="B23" s="8">
        <v>753359540</v>
      </c>
    </row>
    <row r="24" spans="1:2" x14ac:dyDescent="0.25">
      <c r="A24" s="5" t="s">
        <v>115</v>
      </c>
      <c r="B24" s="6">
        <v>2185822770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B11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  <col min="2" max="2" width="17.5703125" bestFit="1" customWidth="1"/>
    <col min="3" max="3" width="21.85546875" bestFit="1" customWidth="1"/>
    <col min="4" max="4" width="8.28515625" bestFit="1" customWidth="1"/>
    <col min="5" max="5" width="9.85546875" bestFit="1" customWidth="1"/>
    <col min="6" max="6" width="12.28515625" bestFit="1" customWidth="1"/>
    <col min="7" max="7" width="8.5703125" bestFit="1" customWidth="1"/>
    <col min="8" max="8" width="7.5703125" bestFit="1" customWidth="1"/>
    <col min="9" max="9" width="8.5703125" bestFit="1" customWidth="1"/>
    <col min="10" max="10" width="8.85546875" bestFit="1" customWidth="1"/>
    <col min="11" max="11" width="19.140625" bestFit="1" customWidth="1"/>
    <col min="12" max="12" width="8.85546875" bestFit="1" customWidth="1"/>
    <col min="13" max="13" width="12.7109375" bestFit="1" customWidth="1"/>
    <col min="14" max="14" width="12.28515625" bestFit="1" customWidth="1"/>
    <col min="15" max="15" width="6.140625" bestFit="1" customWidth="1"/>
    <col min="16" max="16" width="7.28515625" bestFit="1" customWidth="1"/>
    <col min="17" max="17" width="6.140625" bestFit="1" customWidth="1"/>
    <col min="18" max="18" width="14.85546875" bestFit="1" customWidth="1"/>
    <col min="19" max="19" width="22" bestFit="1" customWidth="1"/>
    <col min="20" max="20" width="7.28515625" bestFit="1" customWidth="1"/>
    <col min="21" max="21" width="7.7109375" bestFit="1" customWidth="1"/>
    <col min="22" max="22" width="7" bestFit="1" customWidth="1"/>
    <col min="23" max="23" width="12.140625" bestFit="1" customWidth="1"/>
    <col min="24" max="24" width="6.42578125" bestFit="1" customWidth="1"/>
    <col min="25" max="25" width="8.140625" bestFit="1" customWidth="1"/>
    <col min="26" max="26" width="14" bestFit="1" customWidth="1"/>
    <col min="27" max="27" width="6.28515625" bestFit="1" customWidth="1"/>
    <col min="28" max="28" width="19.140625" bestFit="1" customWidth="1"/>
    <col min="29" max="29" width="5.7109375" bestFit="1" customWidth="1"/>
    <col min="30" max="30" width="10" bestFit="1" customWidth="1"/>
    <col min="31" max="31" width="4.85546875" bestFit="1" customWidth="1"/>
    <col min="32" max="32" width="10.85546875" bestFit="1" customWidth="1"/>
    <col min="33" max="33" width="14.28515625" bestFit="1" customWidth="1"/>
    <col min="34" max="34" width="6.5703125" bestFit="1" customWidth="1"/>
    <col min="36" max="36" width="9" bestFit="1" customWidth="1"/>
    <col min="37" max="37" width="13.28515625" bestFit="1" customWidth="1"/>
    <col min="38" max="38" width="4.42578125" bestFit="1" customWidth="1"/>
    <col min="39" max="39" width="8.5703125" bestFit="1" customWidth="1"/>
    <col min="40" max="40" width="7.140625" bestFit="1" customWidth="1"/>
    <col min="41" max="41" width="6.85546875" bestFit="1" customWidth="1"/>
    <col min="42" max="42" width="12.42578125" bestFit="1" customWidth="1"/>
    <col min="43" max="43" width="7.28515625" bestFit="1" customWidth="1"/>
    <col min="44" max="44" width="7.5703125" bestFit="1" customWidth="1"/>
    <col min="45" max="45" width="8" bestFit="1" customWidth="1"/>
    <col min="46" max="46" width="6.42578125" bestFit="1" customWidth="1"/>
    <col min="47" max="47" width="11.140625" bestFit="1" customWidth="1"/>
    <col min="48" max="48" width="17.42578125" bestFit="1" customWidth="1"/>
    <col min="49" max="49" width="8" bestFit="1" customWidth="1"/>
    <col min="50" max="50" width="28" bestFit="1" customWidth="1"/>
    <col min="51" max="51" width="23.140625" bestFit="1" customWidth="1"/>
    <col min="52" max="52" width="6.85546875" bestFit="1" customWidth="1"/>
    <col min="53" max="53" width="16.5703125" bestFit="1" customWidth="1"/>
    <col min="54" max="54" width="14.7109375" bestFit="1" customWidth="1"/>
    <col min="55" max="55" width="28.85546875" bestFit="1" customWidth="1"/>
    <col min="56" max="56" width="17.28515625" bestFit="1" customWidth="1"/>
    <col min="57" max="57" width="16.42578125" bestFit="1" customWidth="1"/>
    <col min="58" max="58" width="15.7109375" bestFit="1" customWidth="1"/>
    <col min="59" max="59" width="14.85546875" bestFit="1" customWidth="1"/>
    <col min="60" max="60" width="15.28515625" bestFit="1" customWidth="1"/>
    <col min="61" max="61" width="5.140625" bestFit="1" customWidth="1"/>
    <col min="62" max="62" width="6.42578125" bestFit="1" customWidth="1"/>
    <col min="63" max="63" width="11.140625" bestFit="1" customWidth="1"/>
    <col min="64" max="64" width="9.85546875" bestFit="1" customWidth="1"/>
    <col min="65" max="65" width="7.7109375" bestFit="1" customWidth="1"/>
    <col min="66" max="66" width="5.42578125" bestFit="1" customWidth="1"/>
    <col min="67" max="67" width="19.140625" bestFit="1" customWidth="1"/>
    <col min="68" max="68" width="21.140625" bestFit="1" customWidth="1"/>
    <col min="69" max="69" width="6.85546875" bestFit="1" customWidth="1"/>
    <col min="70" max="70" width="9.42578125" bestFit="1" customWidth="1"/>
    <col min="71" max="71" width="6.5703125" bestFit="1" customWidth="1"/>
    <col min="72" max="72" width="7.42578125" bestFit="1" customWidth="1"/>
    <col min="73" max="73" width="7" bestFit="1" customWidth="1"/>
    <col min="74" max="74" width="16.7109375" bestFit="1" customWidth="1"/>
    <col min="75" max="75" width="28.85546875" bestFit="1" customWidth="1"/>
    <col min="76" max="76" width="13.7109375" bestFit="1" customWidth="1"/>
    <col min="77" max="77" width="21" bestFit="1" customWidth="1"/>
    <col min="78" max="78" width="7.85546875" bestFit="1" customWidth="1"/>
    <col min="79" max="79" width="15" bestFit="1" customWidth="1"/>
    <col min="80" max="80" width="16.5703125" bestFit="1" customWidth="1"/>
    <col min="81" max="81" width="6.42578125" bestFit="1" customWidth="1"/>
    <col min="82" max="82" width="24.140625" bestFit="1" customWidth="1"/>
    <col min="83" max="83" width="7.42578125" bestFit="1" customWidth="1"/>
    <col min="84" max="84" width="8.42578125" bestFit="1" customWidth="1"/>
    <col min="85" max="85" width="7.140625" bestFit="1" customWidth="1"/>
    <col min="86" max="86" width="7.7109375" bestFit="1" customWidth="1"/>
    <col min="87" max="87" width="5.85546875" bestFit="1" customWidth="1"/>
    <col min="88" max="88" width="7" bestFit="1" customWidth="1"/>
    <col min="89" max="89" width="4.7109375" bestFit="1" customWidth="1"/>
    <col min="90" max="90" width="21.85546875" bestFit="1" customWidth="1"/>
    <col min="91" max="91" width="7.42578125" bestFit="1" customWidth="1"/>
    <col min="92" max="92" width="9.5703125" bestFit="1" customWidth="1"/>
    <col min="93" max="93" width="5.42578125" bestFit="1" customWidth="1"/>
    <col min="94" max="94" width="11.7109375" bestFit="1" customWidth="1"/>
    <col min="95" max="95" width="16" bestFit="1" customWidth="1"/>
    <col min="96" max="96" width="11.7109375" bestFit="1" customWidth="1"/>
    <col min="97" max="97" width="6.28515625" bestFit="1" customWidth="1"/>
    <col min="98" max="98" width="13.5703125" bestFit="1" customWidth="1"/>
    <col min="99" max="99" width="7.28515625" bestFit="1" customWidth="1"/>
    <col min="100" max="100" width="12" bestFit="1" customWidth="1"/>
    <col min="101" max="101" width="4.85546875" bestFit="1" customWidth="1"/>
    <col min="102" max="102" width="11.28515625" bestFit="1" customWidth="1"/>
  </cols>
  <sheetData>
    <row r="5" spans="1:2" x14ac:dyDescent="0.25">
      <c r="A5" s="4" t="s">
        <v>114</v>
      </c>
      <c r="B5" t="s">
        <v>118</v>
      </c>
    </row>
    <row r="6" spans="1:2" x14ac:dyDescent="0.25">
      <c r="A6" s="5" t="s">
        <v>11</v>
      </c>
      <c r="B6" s="6">
        <v>15</v>
      </c>
    </row>
    <row r="7" spans="1:2" x14ac:dyDescent="0.25">
      <c r="A7" s="5" t="s">
        <v>16</v>
      </c>
      <c r="B7" s="6">
        <v>9</v>
      </c>
    </row>
    <row r="8" spans="1:2" x14ac:dyDescent="0.25">
      <c r="A8" s="5" t="s">
        <v>5</v>
      </c>
      <c r="B8" s="6">
        <v>42</v>
      </c>
    </row>
    <row r="9" spans="1:2" x14ac:dyDescent="0.25">
      <c r="A9" s="5" t="s">
        <v>21</v>
      </c>
      <c r="B9" s="6">
        <v>12</v>
      </c>
    </row>
    <row r="10" spans="1:2" x14ac:dyDescent="0.25">
      <c r="A10" s="5" t="s">
        <v>7</v>
      </c>
      <c r="B10" s="6">
        <v>9</v>
      </c>
    </row>
    <row r="11" spans="1:2" x14ac:dyDescent="0.25">
      <c r="A11" s="5" t="s">
        <v>115</v>
      </c>
      <c r="B11" s="6">
        <v>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24"/>
  <sheetViews>
    <sheetView workbookViewId="0">
      <selection activeCell="D8" sqref="D8"/>
    </sheetView>
  </sheetViews>
  <sheetFormatPr defaultRowHeight="15" x14ac:dyDescent="0.25"/>
  <cols>
    <col min="1" max="1" width="17.28515625" bestFit="1" customWidth="1"/>
    <col min="2" max="2" width="22.28515625" bestFit="1" customWidth="1"/>
    <col min="5" max="5" width="17.28515625" bestFit="1" customWidth="1"/>
    <col min="6" max="6" width="20.5703125" bestFit="1" customWidth="1"/>
  </cols>
  <sheetData>
    <row r="3" spans="1:6" x14ac:dyDescent="0.25">
      <c r="A3" s="4" t="s">
        <v>114</v>
      </c>
      <c r="B3" t="s">
        <v>119</v>
      </c>
      <c r="E3" s="9" t="s">
        <v>120</v>
      </c>
      <c r="F3" s="9" t="s">
        <v>121</v>
      </c>
    </row>
    <row r="4" spans="1:6" x14ac:dyDescent="0.25">
      <c r="A4" s="5" t="s">
        <v>6</v>
      </c>
      <c r="B4" s="7">
        <v>917868640</v>
      </c>
      <c r="E4" s="1" t="s">
        <v>6</v>
      </c>
      <c r="F4" s="10">
        <f>GETPIVOTDATA("Native Speakers",$A$3,"Language","Mandarin Chinese")</f>
        <v>917868640</v>
      </c>
    </row>
    <row r="5" spans="1:6" x14ac:dyDescent="0.25">
      <c r="A5" s="5" t="s">
        <v>9</v>
      </c>
      <c r="B5" s="7">
        <v>460093030</v>
      </c>
      <c r="E5" s="1" t="s">
        <v>125</v>
      </c>
      <c r="F5" s="10">
        <f>GETPIVOTDATA("Native Speakers",$A$3,"Language","Spanish")</f>
        <v>460093030</v>
      </c>
    </row>
    <row r="6" spans="1:6" x14ac:dyDescent="0.25">
      <c r="A6" s="5" t="s">
        <v>4</v>
      </c>
      <c r="B6" s="7">
        <v>379007140</v>
      </c>
      <c r="E6" s="1" t="s">
        <v>4</v>
      </c>
      <c r="F6" s="10">
        <f>GETPIVOTDATA("Native Speakers",$A$3,"Language","English")</f>
        <v>379007140</v>
      </c>
    </row>
    <row r="7" spans="1:6" x14ac:dyDescent="0.25">
      <c r="A7" s="5" t="s">
        <v>8</v>
      </c>
      <c r="B7" s="7">
        <v>341208640</v>
      </c>
      <c r="E7" s="1" t="s">
        <v>8</v>
      </c>
      <c r="F7" s="10">
        <f>GETPIVOTDATA("Native Speakers",$A$3,"Language","Hindi")</f>
        <v>341208640</v>
      </c>
    </row>
    <row r="8" spans="1:6" x14ac:dyDescent="0.25">
      <c r="A8" s="5" t="s">
        <v>132</v>
      </c>
      <c r="B8" s="6">
        <v>273989700</v>
      </c>
      <c r="E8" s="1" t="s">
        <v>134</v>
      </c>
      <c r="F8" s="10">
        <f>GETPIVOTDATA("Native Speakers",$A$3,"Language"," Arabic")</f>
        <v>273989700</v>
      </c>
    </row>
    <row r="9" spans="1:6" x14ac:dyDescent="0.25">
      <c r="A9" s="5" t="s">
        <v>12</v>
      </c>
      <c r="B9" s="7">
        <v>228289600</v>
      </c>
      <c r="E9" s="1" t="s">
        <v>129</v>
      </c>
      <c r="F9" s="10">
        <f>GETPIVOTDATA("Native Speakers",$A$3,"Language","Bengali")</f>
        <v>228289600</v>
      </c>
    </row>
    <row r="10" spans="1:6" x14ac:dyDescent="0.25">
      <c r="A10" s="5" t="s">
        <v>14</v>
      </c>
      <c r="B10" s="7">
        <v>220762620</v>
      </c>
      <c r="E10" s="1" t="s">
        <v>14</v>
      </c>
      <c r="F10" s="10">
        <f>GETPIVOTDATA("Native Speakers",$A$3,"Language","Portuguese")</f>
        <v>220762620</v>
      </c>
    </row>
    <row r="11" spans="1:6" x14ac:dyDescent="0.25">
      <c r="A11" s="5" t="s">
        <v>13</v>
      </c>
      <c r="B11" s="7">
        <v>153746530</v>
      </c>
      <c r="E11" s="1" t="s">
        <v>124</v>
      </c>
      <c r="F11" s="10">
        <f>GETPIVOTDATA("Native Speakers",$A$3,"Language","Russian")</f>
        <v>153746530</v>
      </c>
    </row>
    <row r="12" spans="1:6" x14ac:dyDescent="0.25">
      <c r="A12" s="5" t="s">
        <v>18</v>
      </c>
      <c r="B12" s="7">
        <v>128229330</v>
      </c>
      <c r="E12" s="1" t="s">
        <v>130</v>
      </c>
      <c r="F12" s="10">
        <f>GETPIVOTDATA("Native Speakers",$A$3,"Language","Japanese")</f>
        <v>128229330</v>
      </c>
    </row>
    <row r="13" spans="1:6" x14ac:dyDescent="0.25">
      <c r="A13" s="5" t="s">
        <v>25</v>
      </c>
      <c r="B13" s="7">
        <v>92725700</v>
      </c>
      <c r="E13" s="1" t="s">
        <v>128</v>
      </c>
      <c r="F13" s="10">
        <f>GETPIVOTDATA("Native Speakers",$A$3,"Language","Western Punjabi")</f>
        <v>92725700</v>
      </c>
    </row>
    <row r="14" spans="1:6" x14ac:dyDescent="0.25">
      <c r="A14" s="5" t="s">
        <v>22</v>
      </c>
      <c r="B14" s="7">
        <v>83112800</v>
      </c>
      <c r="E14" s="1" t="s">
        <v>22</v>
      </c>
      <c r="F14" s="10">
        <f>GETPIVOTDATA("Native Speakers",$A$3,"Language","Marathi")</f>
        <v>83112800</v>
      </c>
    </row>
    <row r="15" spans="1:6" x14ac:dyDescent="0.25">
      <c r="A15" s="5" t="s">
        <v>23</v>
      </c>
      <c r="B15" s="7">
        <v>82040340</v>
      </c>
      <c r="E15" s="1" t="s">
        <v>23</v>
      </c>
      <c r="F15" s="10">
        <f>GETPIVOTDATA("Native Speakers",$A$3,"Language","Telugu")</f>
        <v>82040340</v>
      </c>
    </row>
    <row r="16" spans="1:6" x14ac:dyDescent="0.25">
      <c r="A16" s="5" t="s">
        <v>26</v>
      </c>
      <c r="B16" s="7">
        <v>81437890</v>
      </c>
      <c r="E16" s="1" t="s">
        <v>26</v>
      </c>
      <c r="F16" s="10">
        <f>GETPIVOTDATA("Native Speakers",$A$3,"Language","Wu Chinese")</f>
        <v>81437890</v>
      </c>
    </row>
    <row r="17" spans="1:6" x14ac:dyDescent="0.25">
      <c r="A17" s="5" t="s">
        <v>28</v>
      </c>
      <c r="B17" s="7">
        <v>79399060</v>
      </c>
      <c r="E17" s="1" t="s">
        <v>127</v>
      </c>
      <c r="F17" s="10">
        <f>GETPIVOTDATA("Native Speakers",$A$3,"Language","Turkish")</f>
        <v>79399060</v>
      </c>
    </row>
    <row r="18" spans="1:6" x14ac:dyDescent="0.25">
      <c r="A18" s="5" t="s">
        <v>30</v>
      </c>
      <c r="B18" s="7">
        <v>77264890</v>
      </c>
      <c r="E18" s="1" t="s">
        <v>123</v>
      </c>
      <c r="F18" s="10">
        <f>GETPIVOTDATA("Native Speakers",$A$3,"Language","Korean")</f>
        <v>77264890</v>
      </c>
    </row>
    <row r="19" spans="1:6" x14ac:dyDescent="0.25">
      <c r="A19" s="5" t="s">
        <v>10</v>
      </c>
      <c r="B19" s="7">
        <v>77177210</v>
      </c>
      <c r="E19" s="1" t="s">
        <v>122</v>
      </c>
      <c r="F19" s="10">
        <f>GETPIVOTDATA("Native Speakers",$A$3,"Language","French")</f>
        <v>77177210</v>
      </c>
    </row>
    <row r="20" spans="1:6" x14ac:dyDescent="0.25">
      <c r="A20" s="5" t="s">
        <v>131</v>
      </c>
      <c r="B20" s="6">
        <v>76090520</v>
      </c>
      <c r="E20" s="1" t="s">
        <v>133</v>
      </c>
      <c r="F20" s="10">
        <f>GETPIVOTDATA("Native Speakers",$A$3,"Language"," German")</f>
        <v>76090520</v>
      </c>
    </row>
    <row r="21" spans="1:6" x14ac:dyDescent="0.25">
      <c r="A21" s="5" t="s">
        <v>32</v>
      </c>
      <c r="B21" s="7">
        <v>75950770</v>
      </c>
      <c r="E21" s="1" t="s">
        <v>32</v>
      </c>
      <c r="F21" s="10">
        <f>GETPIVOTDATA("Native Speakers",$A$3,"Language","Vietnamese")</f>
        <v>75950770</v>
      </c>
    </row>
    <row r="22" spans="1:6" x14ac:dyDescent="0.25">
      <c r="A22" s="5" t="s">
        <v>27</v>
      </c>
      <c r="B22" s="7">
        <v>75039130</v>
      </c>
      <c r="E22" s="1" t="s">
        <v>126</v>
      </c>
      <c r="F22" s="10">
        <f>GETPIVOTDATA("Native Speakers",$A$3,"Language","Tamil")</f>
        <v>75039130</v>
      </c>
    </row>
    <row r="23" spans="1:6" x14ac:dyDescent="0.25">
      <c r="A23" s="5" t="s">
        <v>33</v>
      </c>
      <c r="B23" s="7">
        <v>73136610</v>
      </c>
      <c r="E23" s="1" t="s">
        <v>33</v>
      </c>
      <c r="F23" s="10">
        <f>GETPIVOTDATA("Native Speakers",$A$3,"Language","Yue Chinese")</f>
        <v>73136610</v>
      </c>
    </row>
    <row r="24" spans="1:6" x14ac:dyDescent="0.25">
      <c r="A24" s="5" t="s">
        <v>115</v>
      </c>
      <c r="B24" s="6">
        <v>3976570150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24"/>
  <sheetViews>
    <sheetView workbookViewId="0">
      <selection activeCell="D39" sqref="D39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26.5703125" bestFit="1" customWidth="1"/>
    <col min="4" max="4" width="31.5703125" bestFit="1" customWidth="1"/>
    <col min="5" max="5" width="19.7109375" bestFit="1" customWidth="1"/>
    <col min="6" max="6" width="11" bestFit="1" customWidth="1"/>
  </cols>
  <sheetData>
    <row r="3" spans="1:7" x14ac:dyDescent="0.25">
      <c r="A3" s="4" t="s">
        <v>114</v>
      </c>
      <c r="B3" t="s">
        <v>119</v>
      </c>
      <c r="C3" t="s">
        <v>117</v>
      </c>
    </row>
    <row r="4" spans="1:7" x14ac:dyDescent="0.25">
      <c r="A4" s="5" t="s">
        <v>4</v>
      </c>
      <c r="B4" s="8">
        <v>379007140</v>
      </c>
      <c r="C4" s="8">
        <v>753359540</v>
      </c>
      <c r="E4" t="s">
        <v>4</v>
      </c>
    </row>
    <row r="5" spans="1:7" x14ac:dyDescent="0.25">
      <c r="A5" s="5" t="s">
        <v>115</v>
      </c>
      <c r="B5" s="6">
        <v>379007140</v>
      </c>
      <c r="C5" s="6">
        <v>753359540</v>
      </c>
      <c r="E5" t="s">
        <v>135</v>
      </c>
      <c r="F5">
        <f>GETPIVOTDATA("Sum of Native Speakers",$A$3)</f>
        <v>379007140</v>
      </c>
    </row>
    <row r="6" spans="1:7" x14ac:dyDescent="0.25">
      <c r="E6" t="s">
        <v>136</v>
      </c>
      <c r="F6">
        <f>GETPIVOTDATA("Sum of Non Native Speakers",$A$3)</f>
        <v>753359540</v>
      </c>
      <c r="G6" s="12">
        <f>F6/(GETPIVOTDATA("Sum of Non Native Speakers",$A$3)+GETPIVOTDATA("Sum of Native Speakers",$A$3))</f>
        <v>0.66529645679789873</v>
      </c>
    </row>
    <row r="12" spans="1:7" x14ac:dyDescent="0.25">
      <c r="A12" s="4" t="s">
        <v>114</v>
      </c>
      <c r="B12" t="s">
        <v>119</v>
      </c>
      <c r="C12" t="s">
        <v>117</v>
      </c>
    </row>
    <row r="13" spans="1:7" x14ac:dyDescent="0.25">
      <c r="A13" s="5" t="s">
        <v>6</v>
      </c>
      <c r="B13" s="6">
        <v>917868640</v>
      </c>
      <c r="C13" s="6">
        <v>198728000</v>
      </c>
    </row>
    <row r="14" spans="1:7" x14ac:dyDescent="0.25">
      <c r="A14" s="5" t="s">
        <v>115</v>
      </c>
      <c r="B14" s="6">
        <v>917868640</v>
      </c>
      <c r="C14" s="6">
        <v>198728000</v>
      </c>
    </row>
    <row r="22" spans="5:7" x14ac:dyDescent="0.25">
      <c r="E22" t="s">
        <v>137</v>
      </c>
    </row>
    <row r="23" spans="5:7" x14ac:dyDescent="0.25">
      <c r="E23" t="s">
        <v>135</v>
      </c>
      <c r="F23">
        <f>GETPIVOTDATA("Sum of Native Speakers",$A$12,"Language","Mandarin Chinese")</f>
        <v>917868640</v>
      </c>
      <c r="G23" s="12">
        <f>F23/(GETPIVOTDATA("Sum of Non Native Speakers",$A$12)+GETPIVOTDATA("Sum of Native Speakers",$A$12))</f>
        <v>0.82202346587752584</v>
      </c>
    </row>
    <row r="24" spans="5:7" x14ac:dyDescent="0.25">
      <c r="E24" t="s">
        <v>136</v>
      </c>
      <c r="F24">
        <f>GETPIVOTDATA("Sum of Non Native Speakers",$A$12,"Language","Mandarin Chinese")</f>
        <v>198728000</v>
      </c>
      <c r="G24" s="1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</vt:lpstr>
      <vt:lpstr>Top 100 Languages</vt:lpstr>
      <vt:lpstr>Top 20 languages </vt:lpstr>
      <vt:lpstr>Top 20 Non Native Languages </vt:lpstr>
      <vt:lpstr>Number of Languages By Origin</vt:lpstr>
      <vt:lpstr>Top Languages Spoken by Natives</vt:lpstr>
      <vt:lpstr>English and Mandarin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tamang</dc:creator>
  <cp:lastModifiedBy>subham tamang</cp:lastModifiedBy>
  <dcterms:created xsi:type="dcterms:W3CDTF">2021-06-01T05:38:44Z</dcterms:created>
  <dcterms:modified xsi:type="dcterms:W3CDTF">2021-06-02T11:18:43Z</dcterms:modified>
</cp:coreProperties>
</file>