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s\Desktop\"/>
    </mc:Choice>
  </mc:AlternateContent>
  <xr:revisionPtr revIDLastSave="0" documentId="13_ncr:1_{F168B3A6-F495-4810-8889-8F4307D6778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6" sheetId="12" r:id="rId1"/>
    <sheet name="Sheet7" sheetId="13" r:id="rId2"/>
    <sheet name="^NSEI" sheetId="1" r:id="rId3"/>
  </sheets>
  <definedNames>
    <definedName name="asian">'^NSEI'!$G$3:$G$61</definedName>
    <definedName name="nifty">'^NSEI'!$C$3:$C$61</definedName>
    <definedName name="reliance">'^NSEI'!$E$3:$E$61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" l="1"/>
  <c r="C67" i="1"/>
  <c r="G64" i="1"/>
  <c r="E65" i="1"/>
  <c r="F65" i="1" s="1"/>
  <c r="E64" i="1"/>
  <c r="F64" i="1" s="1"/>
  <c r="G61" i="1" l="1"/>
  <c r="G6" i="1"/>
  <c r="G5" i="1"/>
  <c r="E10" i="1"/>
  <c r="E5" i="1"/>
  <c r="E4" i="1"/>
  <c r="E3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G60" i="1" l="1"/>
  <c r="G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" i="1"/>
  <c r="H64" i="1" l="1"/>
  <c r="G65" i="1"/>
  <c r="H65" i="1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  <c r="C65" i="1" l="1"/>
  <c r="D65" i="1" s="1"/>
  <c r="C64" i="1"/>
  <c r="D64" i="1" s="1"/>
  <c r="C76" i="1" l="1"/>
  <c r="C77" i="1" s="1"/>
  <c r="C74" i="1"/>
  <c r="C75" i="1" s="1"/>
  <c r="F74" i="1"/>
  <c r="F75" i="1"/>
</calcChain>
</file>

<file path=xl/sharedStrings.xml><?xml version="1.0" encoding="utf-8"?>
<sst xmlns="http://schemas.openxmlformats.org/spreadsheetml/2006/main" count="79" uniqueCount="53">
  <si>
    <t>Date</t>
  </si>
  <si>
    <t>Nifty 50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</si>
  <si>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</si>
  <si>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</si>
  <si>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</si>
  <si>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</si>
  <si>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</si>
  <si>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</si>
  <si>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</si>
  <si>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</si>
  <si>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</si>
  <si>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</si>
  <si>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</si>
  <si>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</si>
  <si>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</si>
  <si>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</si>
  <si>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</si>
  <si>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</si>
  <si>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</si>
  <si>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</si>
  <si>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</si>
  <si>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</si>
  <si>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</si>
  <si>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</si>
  <si>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</si>
  <si>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</si>
  <si>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% change nifty</t>
  </si>
  <si>
    <t>mean</t>
  </si>
  <si>
    <t>variance</t>
  </si>
  <si>
    <t>RA = RF + (RM-RF)BETA</t>
  </si>
  <si>
    <t>monthly Nifty</t>
  </si>
  <si>
    <t>annual Nifty</t>
  </si>
  <si>
    <t>TOTAL RISK = UNSYSTEMATIC RISK  + SYSTEMATIC RISK</t>
  </si>
  <si>
    <t>SYSTEMATIC RISK = BETA^2 * VARIANCE OF MARKET</t>
  </si>
  <si>
    <t xml:space="preserve">risk free rate (rf)= 6% </t>
  </si>
  <si>
    <t>wipro</t>
  </si>
  <si>
    <t>% change wipro</t>
  </si>
  <si>
    <t>monthly wipro</t>
  </si>
  <si>
    <t>annual wipro</t>
  </si>
  <si>
    <t>Beta wipro</t>
  </si>
  <si>
    <t xml:space="preserve">wipro sys risk = </t>
  </si>
  <si>
    <t>EXPECTED RETURN wipro</t>
  </si>
  <si>
    <t xml:space="preserve">wipro unsys risk = </t>
  </si>
  <si>
    <t>MRF</t>
  </si>
  <si>
    <t>% change MRF</t>
  </si>
  <si>
    <t>monthly MRF</t>
  </si>
  <si>
    <t>annual MRF</t>
  </si>
  <si>
    <t>beta MRF</t>
  </si>
  <si>
    <t>EXPECTED RETURN MRF</t>
  </si>
  <si>
    <t>MRF sys risk =</t>
  </si>
  <si>
    <t xml:space="preserve">MRF unsys risk = </t>
  </si>
  <si>
    <t>Wipro SUMMARY OUTPUT</t>
  </si>
  <si>
    <t>MRF 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</si>
</sst>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43" fontId="0" fillId="0" borderId="0" xfId="1" applyFont="1"/>
    <xf numFmtId="0" fontId="1" fillId="10" borderId="0" xfId="21"/>
    <xf numFmtId="0" fontId="1" fillId="14" borderId="0" xfId="25"/>
    <xf numFmtId="0" fontId="1" fillId="22" borderId="0" xfId="33"/>
    <xf numFmtId="0" fontId="10" fillId="6" borderId="5" xfId="12"/>
    <xf numFmtId="10" fontId="10" fillId="6" borderId="5" xfId="12" applyNumberFormat="1"/>
    <xf numFmtId="164" fontId="10" fillId="6" borderId="5" xfId="12" applyNumberFormat="1"/>
    <xf numFmtId="0" fontId="15" fillId="0" borderId="0" xfId="18"/>
    <xf numFmtId="9" fontId="15" fillId="0" borderId="0" xfId="18" applyNumberFormat="1"/>
    <xf numFmtId="0" fontId="19" fillId="0" borderId="0" xfId="18" applyFont="1"/>
    <xf numFmtId="9" fontId="19" fillId="0" borderId="0" xfId="18" applyNumberFormat="1" applyFont="1"/>
    <xf numFmtId="0" fontId="16" fillId="0" borderId="0" xfId="0" applyFont="1"/>
    <xf numFmtId="10" fontId="6" fillId="2" borderId="0" xfId="8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wipro vs nifty50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'^NSEI'!$C$3:$C$61</c:f>
              <c:numCache>
                <c:formatCode>0.00%</c:formatCode>
                <c:ptCount val="59"/>
                <c:pt idx="0">
                  <c:v>3.7178911059055034E-2</c:v>
                </c:pt>
                <c:pt idx="1">
                  <c:v>3.3126537676525451E-2</c:v>
                </c:pt>
                <c:pt idx="2">
                  <c:v>1.4203548712358693E-2</c:v>
                </c:pt>
                <c:pt idx="3">
                  <c:v>3.4092701742582665E-2</c:v>
                </c:pt>
                <c:pt idx="4">
                  <c:v>-1.042999703780702E-2</c:v>
                </c:pt>
                <c:pt idx="5">
                  <c:v>5.8418762423538266E-2</c:v>
                </c:pt>
                <c:pt idx="6">
                  <c:v>-1.5798118920827029E-2</c:v>
                </c:pt>
                <c:pt idx="7">
                  <c:v>-1.3037112382912462E-2</c:v>
                </c:pt>
                <c:pt idx="8">
                  <c:v>5.5850705702309385E-2</c:v>
                </c:pt>
                <c:pt idx="9">
                  <c:v>-1.0522191136379908E-2</c:v>
                </c:pt>
                <c:pt idx="10">
                  <c:v>2.9741251526618745E-2</c:v>
                </c:pt>
                <c:pt idx="11">
                  <c:v>4.719534226565264E-2</c:v>
                </c:pt>
                <c:pt idx="12">
                  <c:v>-4.8500646240138258E-2</c:v>
                </c:pt>
                <c:pt idx="13">
                  <c:v>-3.6134074929921288E-2</c:v>
                </c:pt>
                <c:pt idx="14">
                  <c:v>6.1861574096225364E-2</c:v>
                </c:pt>
                <c:pt idx="15">
                  <c:v>-2.9789681093168749E-4</c:v>
                </c:pt>
                <c:pt idx="16">
                  <c:v>-2.0352347167487306E-3</c:v>
                </c:pt>
                <c:pt idx="17">
                  <c:v>5.9938606039407857E-2</c:v>
                </c:pt>
                <c:pt idx="18">
                  <c:v>2.8529916787742703E-2</c:v>
                </c:pt>
                <c:pt idx="19">
                  <c:v>-6.4213844013526866E-2</c:v>
                </c:pt>
                <c:pt idx="20">
                  <c:v>-4.9755552268906218E-2</c:v>
                </c:pt>
                <c:pt idx="21">
                  <c:v>4.7190650400664655E-2</c:v>
                </c:pt>
                <c:pt idx="22">
                  <c:v>-1.3055549681659907E-3</c:v>
                </c:pt>
                <c:pt idx="23">
                  <c:v>-2.9090416676806315E-3</c:v>
                </c:pt>
                <c:pt idx="24">
                  <c:v>-3.5500297118667935E-3</c:v>
                </c:pt>
                <c:pt idx="25">
                  <c:v>7.7035014222839857E-2</c:v>
                </c:pt>
                <c:pt idx="26">
                  <c:v>1.0689183133073186E-2</c:v>
                </c:pt>
                <c:pt idx="27">
                  <c:v>1.4866120043355628E-2</c:v>
                </c:pt>
                <c:pt idx="28">
                  <c:v>-1.1234793688628892E-2</c:v>
                </c:pt>
                <c:pt idx="29">
                  <c:v>-5.6905434478343994E-2</c:v>
                </c:pt>
                <c:pt idx="30">
                  <c:v>-8.5222162259399169E-3</c:v>
                </c:pt>
                <c:pt idx="31">
                  <c:v>4.0931684847934996E-2</c:v>
                </c:pt>
                <c:pt idx="32">
                  <c:v>3.5121508495074352E-2</c:v>
                </c:pt>
                <c:pt idx="33">
                  <c:v>1.5036864568389052E-2</c:v>
                </c:pt>
                <c:pt idx="34">
                  <c:v>9.3231524270398353E-3</c:v>
                </c:pt>
                <c:pt idx="35">
                  <c:v>-1.695783626453826E-2</c:v>
                </c:pt>
                <c:pt idx="36">
                  <c:v>-6.3563223334800828E-2</c:v>
                </c:pt>
                <c:pt idx="37">
                  <c:v>-0.23246367755038275</c:v>
                </c:pt>
                <c:pt idx="38">
                  <c:v>0.14680008036986411</c:v>
                </c:pt>
                <c:pt idx="39">
                  <c:v>-2.8357343878972121E-2</c:v>
                </c:pt>
                <c:pt idx="40">
                  <c:v>7.534208935959287E-2</c:v>
                </c:pt>
                <c:pt idx="41">
                  <c:v>7.4873143851777582E-2</c:v>
                </c:pt>
                <c:pt idx="42">
                  <c:v>2.8360610240682135E-2</c:v>
                </c:pt>
                <c:pt idx="43">
                  <c:v>-1.228980856201971E-2</c:v>
                </c:pt>
                <c:pt idx="44">
                  <c:v>3.510547566764019E-2</c:v>
                </c:pt>
                <c:pt idx="45">
                  <c:v>0.1139412629225045</c:v>
                </c:pt>
                <c:pt idx="46">
                  <c:v>7.8094201132060143E-2</c:v>
                </c:pt>
                <c:pt idx="47">
                  <c:v>-2.4828822643803473E-2</c:v>
                </c:pt>
                <c:pt idx="48">
                  <c:v>6.5608877976110022E-2</c:v>
                </c:pt>
                <c:pt idx="49">
                  <c:v>1.1119012444118642E-2</c:v>
                </c:pt>
                <c:pt idx="50">
                  <c:v>-4.0570282701898582E-3</c:v>
                </c:pt>
                <c:pt idx="51">
                  <c:v>6.5046388954565132E-2</c:v>
                </c:pt>
                <c:pt idx="52">
                  <c:v>8.9008520121971382E-3</c:v>
                </c:pt>
                <c:pt idx="53">
                  <c:v>2.6428651846198237E-3</c:v>
                </c:pt>
                <c:pt idx="54">
                  <c:v>8.6858154414110073E-2</c:v>
                </c:pt>
                <c:pt idx="55">
                  <c:v>2.8364786434485891E-2</c:v>
                </c:pt>
                <c:pt idx="56">
                  <c:v>3.0366411236522179E-3</c:v>
                </c:pt>
                <c:pt idx="57">
                  <c:v>-3.8957944321409983E-2</c:v>
                </c:pt>
                <c:pt idx="58">
                  <c:v>1.2571247457378131E-2</c:v>
                </c:pt>
              </c:numCache>
            </c:numRef>
          </c:xVal>
          <c:yVal>
            <c:numRef>
              <c:f>'^NSEI'!$E$3:$E$61</c:f>
              <c:numCache>
                <c:formatCode>0.00%</c:formatCode>
                <c:ptCount val="59"/>
                <c:pt idx="0">
                  <c:v>6.7248798408699004E-2</c:v>
                </c:pt>
                <c:pt idx="1">
                  <c:v>5.9680514344819913E-2</c:v>
                </c:pt>
                <c:pt idx="2">
                  <c:v>-4.1593952433212733E-2</c:v>
                </c:pt>
                <c:pt idx="3">
                  <c:v>8.3459755735460661E-2</c:v>
                </c:pt>
                <c:pt idx="4">
                  <c:v>-3.5107365004817148E-2</c:v>
                </c:pt>
                <c:pt idx="5">
                  <c:v>0.11650863714537209</c:v>
                </c:pt>
                <c:pt idx="6">
                  <c:v>3.6921490132076698E-2</c:v>
                </c:pt>
                <c:pt idx="7">
                  <c:v>-6.3022483069250415E-2</c:v>
                </c:pt>
                <c:pt idx="8">
                  <c:v>4.9241847595286395E-2</c:v>
                </c:pt>
                <c:pt idx="9">
                  <c:v>-7.3117996760580974E-3</c:v>
                </c:pt>
                <c:pt idx="10">
                  <c:v>7.6567423856067421E-2</c:v>
                </c:pt>
                <c:pt idx="11">
                  <c:v>-3.0389785968877685E-2</c:v>
                </c:pt>
                <c:pt idx="12">
                  <c:v>-3.5917560670300719E-2</c:v>
                </c:pt>
                <c:pt idx="13">
                  <c:v>-3.9788257235060444E-2</c:v>
                </c:pt>
                <c:pt idx="14">
                  <c:v>-8.5363797185793577E-3</c:v>
                </c:pt>
                <c:pt idx="15">
                  <c:v>-6.0448474211217407E-2</c:v>
                </c:pt>
                <c:pt idx="16">
                  <c:v>-1.5272383754408798E-3</c:v>
                </c:pt>
                <c:pt idx="17">
                  <c:v>5.6978992694742714E-2</c:v>
                </c:pt>
                <c:pt idx="18">
                  <c:v>8.9905953961167656E-2</c:v>
                </c:pt>
                <c:pt idx="19">
                  <c:v>7.5518674497253996E-2</c:v>
                </c:pt>
                <c:pt idx="20">
                  <c:v>2.2222121631656856E-2</c:v>
                </c:pt>
                <c:pt idx="21">
                  <c:v>-1.977650893720902E-2</c:v>
                </c:pt>
                <c:pt idx="22">
                  <c:v>1.9097519662556892E-2</c:v>
                </c:pt>
                <c:pt idx="23">
                  <c:v>0.11591357978595485</c:v>
                </c:pt>
                <c:pt idx="24">
                  <c:v>2.008824925540166E-3</c:v>
                </c:pt>
                <c:pt idx="25">
                  <c:v>-7.9064154113628257E-2</c:v>
                </c:pt>
                <c:pt idx="26">
                  <c:v>0.17170321184109041</c:v>
                </c:pt>
                <c:pt idx="27">
                  <c:v>-4.0696717675917322E-2</c:v>
                </c:pt>
                <c:pt idx="28">
                  <c:v>-2.0600465437224203E-2</c:v>
                </c:pt>
                <c:pt idx="29">
                  <c:v>-5.4189045372517605E-2</c:v>
                </c:pt>
                <c:pt idx="30">
                  <c:v>-4.1085500432382384E-2</c:v>
                </c:pt>
                <c:pt idx="31">
                  <c:v>-5.7389844347169094E-2</c:v>
                </c:pt>
                <c:pt idx="32">
                  <c:v>8.1317612318241736E-2</c:v>
                </c:pt>
                <c:pt idx="33">
                  <c:v>-8.3301141998751646E-2</c:v>
                </c:pt>
                <c:pt idx="34">
                  <c:v>3.4076559619359036E-2</c:v>
                </c:pt>
                <c:pt idx="35">
                  <c:v>-3.6615096913547029E-2</c:v>
                </c:pt>
                <c:pt idx="36">
                  <c:v>-6.1047204379359371E-2</c:v>
                </c:pt>
                <c:pt idx="37">
                  <c:v>-0.11176334059485452</c:v>
                </c:pt>
                <c:pt idx="38">
                  <c:v>-2.923235931352542E-2</c:v>
                </c:pt>
                <c:pt idx="39">
                  <c:v>0.11442790388769798</c:v>
                </c:pt>
                <c:pt idx="40">
                  <c:v>3.2189809300714141E-2</c:v>
                </c:pt>
                <c:pt idx="41">
                  <c:v>0.27908041096036929</c:v>
                </c:pt>
                <c:pt idx="42">
                  <c:v>-3.4347870561006584E-2</c:v>
                </c:pt>
                <c:pt idx="43">
                  <c:v>0.15573173756391825</c:v>
                </c:pt>
                <c:pt idx="44">
                  <c:v>8.658910391589332E-2</c:v>
                </c:pt>
                <c:pt idx="45">
                  <c:v>2.8764305349928406E-2</c:v>
                </c:pt>
                <c:pt idx="46">
                  <c:v>0.1019971229271792</c:v>
                </c:pt>
                <c:pt idx="47">
                  <c:v>8.1941764124223465E-2</c:v>
                </c:pt>
                <c:pt idx="48">
                  <c:v>-1.5978884532289642E-2</c:v>
                </c:pt>
                <c:pt idx="49">
                  <c:v>9.3833929139671528E-3</c:v>
                </c:pt>
                <c:pt idx="50">
                  <c:v>0.18978632654525648</c:v>
                </c:pt>
                <c:pt idx="51">
                  <c:v>9.3962431253170942E-2</c:v>
                </c:pt>
                <c:pt idx="52">
                  <c:v>1.2243829230917349E-2</c:v>
                </c:pt>
                <c:pt idx="53">
                  <c:v>7.6056076559432167E-2</c:v>
                </c:pt>
                <c:pt idx="54">
                  <c:v>9.1629031424513716E-2</c:v>
                </c:pt>
                <c:pt idx="55">
                  <c:v>-1.068731706334697E-2</c:v>
                </c:pt>
                <c:pt idx="56">
                  <c:v>1.994957337768458E-2</c:v>
                </c:pt>
                <c:pt idx="57">
                  <c:v>-1.4688828759180518E-2</c:v>
                </c:pt>
                <c:pt idx="58">
                  <c:v>-2.0007846214201649E-2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E18-AEA7-92C3D75B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31496"/>
        <c:axId val="566629856"/>
      </c:scatterChart>
      <c:valAx>
        <c:axId val="56663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29856"/>
        <c:crosses val="autoZero"/>
        <c:crossBetween val="midCat"/>
      </c:valAx>
      <c:valAx>
        <c:axId val="566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3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MRF vs nifty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'^NSEI'!$C$3:$C$61</c:f>
              <c:numCache>
                <c:formatCode>0.00%</c:formatCode>
                <c:ptCount val="59"/>
                <c:pt idx="0">
                  <c:v>3.7178911059055034E-2</c:v>
                </c:pt>
                <c:pt idx="1">
                  <c:v>3.3126537676525451E-2</c:v>
                </c:pt>
                <c:pt idx="2">
                  <c:v>1.4203548712358693E-2</c:v>
                </c:pt>
                <c:pt idx="3">
                  <c:v>3.4092701742582665E-2</c:v>
                </c:pt>
                <c:pt idx="4">
                  <c:v>-1.042999703780702E-2</c:v>
                </c:pt>
                <c:pt idx="5">
                  <c:v>5.8418762423538266E-2</c:v>
                </c:pt>
                <c:pt idx="6">
                  <c:v>-1.5798118920827029E-2</c:v>
                </c:pt>
                <c:pt idx="7">
                  <c:v>-1.3037112382912462E-2</c:v>
                </c:pt>
                <c:pt idx="8">
                  <c:v>5.5850705702309385E-2</c:v>
                </c:pt>
                <c:pt idx="9">
                  <c:v>-1.0522191136379908E-2</c:v>
                </c:pt>
                <c:pt idx="10">
                  <c:v>2.9741251526618745E-2</c:v>
                </c:pt>
                <c:pt idx="11">
                  <c:v>4.719534226565264E-2</c:v>
                </c:pt>
                <c:pt idx="12">
                  <c:v>-4.8500646240138258E-2</c:v>
                </c:pt>
                <c:pt idx="13">
                  <c:v>-3.6134074929921288E-2</c:v>
                </c:pt>
                <c:pt idx="14">
                  <c:v>6.1861574096225364E-2</c:v>
                </c:pt>
                <c:pt idx="15">
                  <c:v>-2.9789681093168749E-4</c:v>
                </c:pt>
                <c:pt idx="16">
                  <c:v>-2.0352347167487306E-3</c:v>
                </c:pt>
                <c:pt idx="17">
                  <c:v>5.9938606039407857E-2</c:v>
                </c:pt>
                <c:pt idx="18">
                  <c:v>2.8529916787742703E-2</c:v>
                </c:pt>
                <c:pt idx="19">
                  <c:v>-6.4213844013526866E-2</c:v>
                </c:pt>
                <c:pt idx="20">
                  <c:v>-4.9755552268906218E-2</c:v>
                </c:pt>
                <c:pt idx="21">
                  <c:v>4.7190650400664655E-2</c:v>
                </c:pt>
                <c:pt idx="22">
                  <c:v>-1.3055549681659907E-3</c:v>
                </c:pt>
                <c:pt idx="23">
                  <c:v>-2.9090416676806315E-3</c:v>
                </c:pt>
                <c:pt idx="24">
                  <c:v>-3.5500297118667935E-3</c:v>
                </c:pt>
                <c:pt idx="25">
                  <c:v>7.7035014222839857E-2</c:v>
                </c:pt>
                <c:pt idx="26">
                  <c:v>1.0689183133073186E-2</c:v>
                </c:pt>
                <c:pt idx="27">
                  <c:v>1.4866120043355628E-2</c:v>
                </c:pt>
                <c:pt idx="28">
                  <c:v>-1.1234793688628892E-2</c:v>
                </c:pt>
                <c:pt idx="29">
                  <c:v>-5.6905434478343994E-2</c:v>
                </c:pt>
                <c:pt idx="30">
                  <c:v>-8.5222162259399169E-3</c:v>
                </c:pt>
                <c:pt idx="31">
                  <c:v>4.0931684847934996E-2</c:v>
                </c:pt>
                <c:pt idx="32">
                  <c:v>3.5121508495074352E-2</c:v>
                </c:pt>
                <c:pt idx="33">
                  <c:v>1.5036864568389052E-2</c:v>
                </c:pt>
                <c:pt idx="34">
                  <c:v>9.3231524270398353E-3</c:v>
                </c:pt>
                <c:pt idx="35">
                  <c:v>-1.695783626453826E-2</c:v>
                </c:pt>
                <c:pt idx="36">
                  <c:v>-6.3563223334800828E-2</c:v>
                </c:pt>
                <c:pt idx="37">
                  <c:v>-0.23246367755038275</c:v>
                </c:pt>
                <c:pt idx="38">
                  <c:v>0.14680008036986411</c:v>
                </c:pt>
                <c:pt idx="39">
                  <c:v>-2.8357343878972121E-2</c:v>
                </c:pt>
                <c:pt idx="40">
                  <c:v>7.534208935959287E-2</c:v>
                </c:pt>
                <c:pt idx="41">
                  <c:v>7.4873143851777582E-2</c:v>
                </c:pt>
                <c:pt idx="42">
                  <c:v>2.8360610240682135E-2</c:v>
                </c:pt>
                <c:pt idx="43">
                  <c:v>-1.228980856201971E-2</c:v>
                </c:pt>
                <c:pt idx="44">
                  <c:v>3.510547566764019E-2</c:v>
                </c:pt>
                <c:pt idx="45">
                  <c:v>0.1139412629225045</c:v>
                </c:pt>
                <c:pt idx="46">
                  <c:v>7.8094201132060143E-2</c:v>
                </c:pt>
                <c:pt idx="47">
                  <c:v>-2.4828822643803473E-2</c:v>
                </c:pt>
                <c:pt idx="48">
                  <c:v>6.5608877976110022E-2</c:v>
                </c:pt>
                <c:pt idx="49">
                  <c:v>1.1119012444118642E-2</c:v>
                </c:pt>
                <c:pt idx="50">
                  <c:v>-4.0570282701898582E-3</c:v>
                </c:pt>
                <c:pt idx="51">
                  <c:v>6.5046388954565132E-2</c:v>
                </c:pt>
                <c:pt idx="52">
                  <c:v>8.9008520121971382E-3</c:v>
                </c:pt>
                <c:pt idx="53">
                  <c:v>2.6428651846198237E-3</c:v>
                </c:pt>
                <c:pt idx="54">
                  <c:v>8.6858154414110073E-2</c:v>
                </c:pt>
                <c:pt idx="55">
                  <c:v>2.8364786434485891E-2</c:v>
                </c:pt>
                <c:pt idx="56">
                  <c:v>3.0366411236522179E-3</c:v>
                </c:pt>
                <c:pt idx="57">
                  <c:v>-3.8957944321409983E-2</c:v>
                </c:pt>
                <c:pt idx="58">
                  <c:v>1.2571247457378131E-2</c:v>
                </c:pt>
              </c:numCache>
            </c:numRef>
          </c:xVal>
          <c:yVal>
            <c:numRef>
              <c:f>'^NSEI'!$G$3:$G$61</c:f>
              <c:numCache>
                <c:formatCode>0.00%</c:formatCode>
                <c:ptCount val="59"/>
                <c:pt idx="0">
                  <c:v>3.3981145179803455E-3</c:v>
                </c:pt>
                <c:pt idx="1">
                  <c:v>0.17600060274681972</c:v>
                </c:pt>
                <c:pt idx="2">
                  <c:v>0.1140975111413939</c:v>
                </c:pt>
                <c:pt idx="3">
                  <c:v>-3.4606393039877711E-2</c:v>
                </c:pt>
                <c:pt idx="4">
                  <c:v>4.2203053181566447E-2</c:v>
                </c:pt>
                <c:pt idx="5">
                  <c:v>1.2774778603930574E-2</c:v>
                </c:pt>
                <c:pt idx="6">
                  <c:v>-7.3117758586476303E-2</c:v>
                </c:pt>
                <c:pt idx="7">
                  <c:v>-1.6918539591262938E-2</c:v>
                </c:pt>
                <c:pt idx="8">
                  <c:v>5.4235972087974885E-2</c:v>
                </c:pt>
                <c:pt idx="9">
                  <c:v>3.253484304846524E-2</c:v>
                </c:pt>
                <c:pt idx="10">
                  <c:v>5.5067100532875356E-2</c:v>
                </c:pt>
                <c:pt idx="11">
                  <c:v>-5.8649278878688912E-2</c:v>
                </c:pt>
                <c:pt idx="12">
                  <c:v>7.7492214208944948E-2</c:v>
                </c:pt>
                <c:pt idx="13">
                  <c:v>-1.1925693181852218E-2</c:v>
                </c:pt>
                <c:pt idx="14">
                  <c:v>0.10232867828642017</c:v>
                </c:pt>
                <c:pt idx="15">
                  <c:v>-5.2536129392472902E-2</c:v>
                </c:pt>
                <c:pt idx="16">
                  <c:v>-1.0029722733014553E-2</c:v>
                </c:pt>
                <c:pt idx="17">
                  <c:v>6.0232425472813191E-2</c:v>
                </c:pt>
                <c:pt idx="18">
                  <c:v>-6.8732904197171082E-2</c:v>
                </c:pt>
                <c:pt idx="19">
                  <c:v>-0.13970282166946299</c:v>
                </c:pt>
                <c:pt idx="20">
                  <c:v>1.4151236174535032E-2</c:v>
                </c:pt>
                <c:pt idx="21">
                  <c:v>4.3931189635342364E-2</c:v>
                </c:pt>
                <c:pt idx="22">
                  <c:v>-5.1133768845788652E-3</c:v>
                </c:pt>
                <c:pt idx="23">
                  <c:v>-8.5026958775713771E-2</c:v>
                </c:pt>
                <c:pt idx="24">
                  <c:v>-7.2600839348814894E-2</c:v>
                </c:pt>
                <c:pt idx="25">
                  <c:v>2.0244442222029025E-2</c:v>
                </c:pt>
                <c:pt idx="26">
                  <c:v>-8.764256887470652E-2</c:v>
                </c:pt>
                <c:pt idx="27">
                  <c:v>4.4610155944817313E-2</c:v>
                </c:pt>
                <c:pt idx="28">
                  <c:v>2.4328116258518283E-2</c:v>
                </c:pt>
                <c:pt idx="29">
                  <c:v>-5.4069518774972306E-2</c:v>
                </c:pt>
                <c:pt idx="30">
                  <c:v>9.4144274476211695E-2</c:v>
                </c:pt>
                <c:pt idx="31">
                  <c:v>8.1334456706415439E-2</c:v>
                </c:pt>
                <c:pt idx="32">
                  <c:v>3.7638408348447353E-2</c:v>
                </c:pt>
                <c:pt idx="33">
                  <c:v>-3.4666781948990269E-2</c:v>
                </c:pt>
                <c:pt idx="34">
                  <c:v>4.6317629529928649E-2</c:v>
                </c:pt>
                <c:pt idx="35">
                  <c:v>5.0421214741831005E-2</c:v>
                </c:pt>
                <c:pt idx="36">
                  <c:v>-4.7098094993167701E-2</c:v>
                </c:pt>
                <c:pt idx="37">
                  <c:v>-0.12390277199395951</c:v>
                </c:pt>
                <c:pt idx="38">
                  <c:v>4.0337313307422719E-2</c:v>
                </c:pt>
                <c:pt idx="39">
                  <c:v>-2.3095904906648992E-2</c:v>
                </c:pt>
                <c:pt idx="40">
                  <c:v>0.13806427734851348</c:v>
                </c:pt>
                <c:pt idx="41">
                  <c:v>-9.2545569889188967E-2</c:v>
                </c:pt>
                <c:pt idx="42">
                  <c:v>-5.0142041752884815E-2</c:v>
                </c:pt>
                <c:pt idx="43">
                  <c:v>2.7329140878839604E-2</c:v>
                </c:pt>
                <c:pt idx="44">
                  <c:v>9.7946037282219969E-2</c:v>
                </c:pt>
                <c:pt idx="45">
                  <c:v>0.19042539436255496</c:v>
                </c:pt>
                <c:pt idx="46">
                  <c:v>-2.5536014739588206E-2</c:v>
                </c:pt>
                <c:pt idx="47">
                  <c:v>0.10981716267029731</c:v>
                </c:pt>
                <c:pt idx="48">
                  <c:v>5.1029261525476783E-3</c:v>
                </c:pt>
                <c:pt idx="49">
                  <c:v>-2.6461393780638411E-2</c:v>
                </c:pt>
                <c:pt idx="50">
                  <c:v>-1.8707871057464923E-2</c:v>
                </c:pt>
                <c:pt idx="51">
                  <c:v>3.618473522558989E-2</c:v>
                </c:pt>
                <c:pt idx="52">
                  <c:v>-4.2585425317410379E-2</c:v>
                </c:pt>
                <c:pt idx="53">
                  <c:v>-2.148395584381711E-3</c:v>
                </c:pt>
                <c:pt idx="54">
                  <c:v>-2.0611555052084175E-3</c:v>
                </c:pt>
                <c:pt idx="55">
                  <c:v>-3.9902423271503257E-3</c:v>
                </c:pt>
                <c:pt idx="56">
                  <c:v>-2.6045798097630579E-2</c:v>
                </c:pt>
                <c:pt idx="57">
                  <c:v>-3.4632216628411906E-2</c:v>
                </c:pt>
                <c:pt idx="58">
                  <c:v>-2.008484590640067E-2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EE2-8D59-E8F33251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63752"/>
        <c:axId val="942964080"/>
      </c:scatterChart>
      <c:valAx>
        <c:axId val="94296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64080"/>
        <c:crosses val="autoZero"/>
        <c:crossBetween val="midCat"/>
      </c:valAx>
      <c:valAx>
        <c:axId val="9429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6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114300</xdr:rowOff>
    </xdr:from>
    <xdr:to>
      <xdr:col>17</xdr:col>
      <xdr:colOff>381000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9BAD0-382A-49CF-A788-E33528079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18</xdr:row>
      <xdr:rowOff>30480</xdr:rowOff>
    </xdr:from>
    <xdr:to>
      <xdr:col>17</xdr:col>
      <xdr:colOff>449580</xdr:colOff>
      <xdr:row>33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FF460-5D9C-4823-9DED-5812182E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1" totalsRowShown="0" dataDxfId="8" dataCellStyle="Percent">
  <tableColumns count="7">
    <tableColumn id="1" xr3:uid="{00000000-0010-0000-0000-000001000000}" name="Date" dataDxfId="7"/>
    <tableColumn id="2" xr3:uid="{00000000-0010-0000-0000-000002000000}" name="Nifty 50" dataCellStyle="20% - Accent1"/>
    <tableColumn id="3" xr3:uid="{00000000-0010-0000-0000-000003000000}" name="% change nifty" dataDxfId="6" dataCellStyle="Percent">
      <calculatedColumnFormula>(B2-B1)/B1</calculatedColumnFormula>
    </tableColumn>
    <tableColumn id="4" xr3:uid="{00000000-0010-0000-0000-000004000000}" name="wipro" dataCellStyle="20% - Accent2"/>
    <tableColumn id="5" xr3:uid="{00000000-0010-0000-0000-000005000000}" name="% change wipro" dataDxfId="5" dataCellStyle="Percent"/>
    <tableColumn id="6" xr3:uid="{00000000-0010-0000-0000-000006000000}" name="MRF" dataCellStyle="20% - Accent4"/>
    <tableColumn id="7" xr3:uid="{00000000-0010-0000-0000-000007000000}" name="% change MRF" dataDxfId="4" dataCellStyle="Percent">
      <calculatedColumnFormula>(F2-F1)/F1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EBF8-BCE9-4841-A0C3-D201B4A9A004}">
  <dimension ref="A1:I18"/>
  <sheetViews>
    <sheetView workbookViewId="0">
      <selection activeCell="C27" sqref="C27"/>
    </sheetView>
  </sheetViews>
  <sheetFormatPr defaultRowHeight="14.4" x14ac:dyDescent="0.3"/>
  <sheetData>
    <row r="1" spans="1:9" x14ac:dyDescent="0.3">
      <c r="A1" t="s">
        <v>52</v>
      </c>
    </row>
    <row r="2" spans="1:9" ht="15" thickBot="1" x14ac:dyDescent="0.35"/>
    <row r="3" spans="1:9" x14ac:dyDescent="0.3">
      <c r="A3" s="6" t="s">
        <v>2</v>
      </c>
      <c r="B3" s="6"/>
    </row>
    <row r="4" spans="1:9" x14ac:dyDescent="0.3">
      <c r="A4" s="3" t="s">
        <v>3</v>
      </c>
      <c r="B4" s="3">
        <v>0.41276326423732873</v>
      </c>
    </row>
    <row r="5" spans="1:9" x14ac:dyDescent="0.3">
      <c r="A5" s="3" t="s">
        <v>4</v>
      </c>
      <c r="B5" s="3">
        <v>0.17037351230385486</v>
      </c>
    </row>
    <row r="6" spans="1:9" x14ac:dyDescent="0.3">
      <c r="A6" s="3" t="s">
        <v>5</v>
      </c>
      <c r="B6" s="3">
        <v>0.15581866164251898</v>
      </c>
    </row>
    <row r="7" spans="1:9" x14ac:dyDescent="0.3">
      <c r="A7" s="3" t="s">
        <v>6</v>
      </c>
      <c r="B7" s="3">
        <v>6.3068651968785708E-2</v>
      </c>
    </row>
    <row r="8" spans="1:9" ht="15" thickBot="1" x14ac:dyDescent="0.35">
      <c r="A8" s="4" t="s">
        <v>7</v>
      </c>
      <c r="B8" s="4">
        <v>59</v>
      </c>
    </row>
    <row r="10" spans="1:9" ht="15" thickBot="1" x14ac:dyDescent="0.35">
      <c r="A10" t="s">
        <v>8</v>
      </c>
    </row>
    <row r="11" spans="1:9" x14ac:dyDescent="0.3">
      <c r="A11" s="5"/>
      <c r="B11" s="5" t="s">
        <v>13</v>
      </c>
      <c r="C11" s="5" t="s">
        <v>14</v>
      </c>
      <c r="D11" s="5" t="s">
        <v>15</v>
      </c>
      <c r="E11" s="5" t="s">
        <v>16</v>
      </c>
      <c r="F11" s="5" t="s">
        <v>17</v>
      </c>
    </row>
    <row r="12" spans="1:9" x14ac:dyDescent="0.3">
      <c r="A12" s="3" t="s">
        <v>9</v>
      </c>
      <c r="B12" s="3">
        <v>1</v>
      </c>
      <c r="C12" s="3">
        <v>4.6560905721179047E-2</v>
      </c>
      <c r="D12" s="3">
        <v>4.6560905721179047E-2</v>
      </c>
      <c r="E12" s="3">
        <v>11.705617341471067</v>
      </c>
      <c r="F12" s="3">
        <v>1.1587931610376324E-3</v>
      </c>
    </row>
    <row r="13" spans="1:9" x14ac:dyDescent="0.3">
      <c r="A13" s="3" t="s">
        <v>10</v>
      </c>
      <c r="B13" s="3">
        <v>57</v>
      </c>
      <c r="C13" s="3">
        <v>0.22672632708610962</v>
      </c>
      <c r="D13" s="3">
        <v>3.9776548611598177E-3</v>
      </c>
      <c r="E13" s="3"/>
      <c r="F13" s="3"/>
    </row>
    <row r="14" spans="1:9" ht="15" thickBot="1" x14ac:dyDescent="0.35">
      <c r="A14" s="4" t="s">
        <v>11</v>
      </c>
      <c r="B14" s="4">
        <v>58</v>
      </c>
      <c r="C14" s="4">
        <v>0.27328723280728867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18</v>
      </c>
      <c r="C16" s="5" t="s">
        <v>6</v>
      </c>
      <c r="D16" s="5" t="s">
        <v>19</v>
      </c>
      <c r="E16" s="5" t="s">
        <v>20</v>
      </c>
      <c r="F16" s="5" t="s">
        <v>21</v>
      </c>
      <c r="G16" s="5" t="s">
        <v>22</v>
      </c>
      <c r="H16" s="5" t="s">
        <v>23</v>
      </c>
      <c r="I16" s="5" t="s">
        <v>24</v>
      </c>
    </row>
    <row r="17" spans="1:9" x14ac:dyDescent="0.3">
      <c r="A17" s="3" t="s">
        <v>12</v>
      </c>
      <c r="B17" s="3">
        <v>1.2636735692415513E-3</v>
      </c>
      <c r="C17" s="3">
        <v>8.4628196481178579E-3</v>
      </c>
      <c r="D17" s="3">
        <v>0.14932063092264927</v>
      </c>
      <c r="E17" s="3">
        <v>0.88182771048043229</v>
      </c>
      <c r="F17" s="3">
        <v>-1.5682830464323727E-2</v>
      </c>
      <c r="G17" s="3">
        <v>1.8210177602806833E-2</v>
      </c>
      <c r="H17" s="3">
        <v>-1.5682830464323727E-2</v>
      </c>
      <c r="I17" s="3">
        <v>1.8210177602806833E-2</v>
      </c>
    </row>
    <row r="18" spans="1:9" ht="15" thickBot="1" x14ac:dyDescent="0.35">
      <c r="A18" s="4" t="s">
        <v>25</v>
      </c>
      <c r="B18" s="4">
        <v>0.52350099094894254</v>
      </c>
      <c r="C18" s="4">
        <v>0.15301018726670459</v>
      </c>
      <c r="D18" s="4">
        <v>3.4213472991602414</v>
      </c>
      <c r="E18" s="4">
        <v>1.1587931610376222E-3</v>
      </c>
      <c r="F18" s="4">
        <v>0.21710337602771801</v>
      </c>
      <c r="G18" s="4">
        <v>0.82989860587016706</v>
      </c>
      <c r="H18" s="4">
        <v>0.21710337602771801</v>
      </c>
      <c r="I18" s="4">
        <v>0.82989860587016706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C9F8-6B11-4CA5-8182-8EB8DAC2B565}">
  <dimension ref="A1:I18"/>
  <sheetViews>
    <sheetView workbookViewId="0">
      <selection activeCell="A2" sqref="A2"/>
    </sheetView>
  </sheetViews>
  <sheetFormatPr defaultRowHeight="14.4" x14ac:dyDescent="0.3"/>
  <sheetData>
    <row r="1" spans="1:9" x14ac:dyDescent="0.3">
      <c r="A1" t="s">
        <v>51</v>
      </c>
    </row>
    <row r="2" spans="1:9" ht="15" thickBot="1" x14ac:dyDescent="0.35"/>
    <row r="3" spans="1:9" x14ac:dyDescent="0.3">
      <c r="A3" s="6" t="s">
        <v>2</v>
      </c>
      <c r="B3" s="6"/>
    </row>
    <row r="4" spans="1:9" x14ac:dyDescent="0.3">
      <c r="A4" s="3" t="s">
        <v>3</v>
      </c>
      <c r="B4" s="3">
        <v>0.27945072577680108</v>
      </c>
    </row>
    <row r="5" spans="1:9" x14ac:dyDescent="0.3">
      <c r="A5" s="3" t="s">
        <v>4</v>
      </c>
      <c r="B5" s="3">
        <v>7.8092708137180861E-2</v>
      </c>
    </row>
    <row r="6" spans="1:9" x14ac:dyDescent="0.3">
      <c r="A6" s="3" t="s">
        <v>5</v>
      </c>
      <c r="B6" s="3">
        <v>6.1918895999236667E-2</v>
      </c>
    </row>
    <row r="7" spans="1:9" x14ac:dyDescent="0.3">
      <c r="A7" s="3" t="s">
        <v>6</v>
      </c>
      <c r="B7" s="3">
        <v>7.3044425530995091E-2</v>
      </c>
    </row>
    <row r="8" spans="1:9" ht="15" thickBot="1" x14ac:dyDescent="0.35">
      <c r="A8" s="4" t="s">
        <v>7</v>
      </c>
      <c r="B8" s="4">
        <v>59</v>
      </c>
    </row>
    <row r="10" spans="1:9" ht="15" thickBot="1" x14ac:dyDescent="0.35">
      <c r="A10" t="s">
        <v>8</v>
      </c>
    </row>
    <row r="11" spans="1:9" x14ac:dyDescent="0.3">
      <c r="A11" s="5"/>
      <c r="B11" s="5" t="s">
        <v>13</v>
      </c>
      <c r="C11" s="5" t="s">
        <v>14</v>
      </c>
      <c r="D11" s="5" t="s">
        <v>15</v>
      </c>
      <c r="E11" s="5" t="s">
        <v>16</v>
      </c>
      <c r="F11" s="5" t="s">
        <v>17</v>
      </c>
    </row>
    <row r="12" spans="1:9" x14ac:dyDescent="0.3">
      <c r="A12" s="3" t="s">
        <v>9</v>
      </c>
      <c r="B12" s="3">
        <v>1</v>
      </c>
      <c r="C12" s="3">
        <v>2.5761565146119603E-2</v>
      </c>
      <c r="D12" s="3">
        <v>2.5761565146119603E-2</v>
      </c>
      <c r="E12" s="3">
        <v>4.8283427228620575</v>
      </c>
      <c r="F12" s="3">
        <v>3.2074607084757956E-2</v>
      </c>
    </row>
    <row r="13" spans="1:9" x14ac:dyDescent="0.3">
      <c r="A13" s="3" t="s">
        <v>10</v>
      </c>
      <c r="B13" s="3">
        <v>57</v>
      </c>
      <c r="C13" s="3">
        <v>0.30412282176572597</v>
      </c>
      <c r="D13" s="3">
        <v>5.335488101153087E-3</v>
      </c>
      <c r="E13" s="3"/>
      <c r="F13" s="3"/>
    </row>
    <row r="14" spans="1:9" ht="15" thickBot="1" x14ac:dyDescent="0.35">
      <c r="A14" s="4" t="s">
        <v>11</v>
      </c>
      <c r="B14" s="4">
        <v>58</v>
      </c>
      <c r="C14" s="4">
        <v>0.32988438691184557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18</v>
      </c>
      <c r="C16" s="5" t="s">
        <v>6</v>
      </c>
      <c r="D16" s="5" t="s">
        <v>19</v>
      </c>
      <c r="E16" s="5" t="s">
        <v>20</v>
      </c>
      <c r="F16" s="5" t="s">
        <v>21</v>
      </c>
      <c r="G16" s="5" t="s">
        <v>22</v>
      </c>
      <c r="H16" s="5" t="s">
        <v>23</v>
      </c>
      <c r="I16" s="5" t="s">
        <v>24</v>
      </c>
    </row>
    <row r="17" spans="1:9" x14ac:dyDescent="0.3">
      <c r="A17" s="3" t="s">
        <v>12</v>
      </c>
      <c r="B17" s="3">
        <v>1.9834251927604477E-2</v>
      </c>
      <c r="C17" s="3">
        <v>9.8014113235705587E-3</v>
      </c>
      <c r="D17" s="3">
        <v>2.0236118322987644</v>
      </c>
      <c r="E17" s="3">
        <v>4.7707543744819822E-2</v>
      </c>
      <c r="F17" s="3">
        <v>2.0726429985068462E-4</v>
      </c>
      <c r="G17" s="3">
        <v>3.9461239555358268E-2</v>
      </c>
      <c r="H17" s="3">
        <v>2.0726429985068462E-4</v>
      </c>
      <c r="I17" s="3">
        <v>3.9461239555358268E-2</v>
      </c>
    </row>
    <row r="18" spans="1:9" ht="15" thickBot="1" x14ac:dyDescent="0.35">
      <c r="A18" s="4" t="s">
        <v>25</v>
      </c>
      <c r="B18" s="4">
        <v>0.38939728642914484</v>
      </c>
      <c r="C18" s="4">
        <v>0.17721230564461679</v>
      </c>
      <c r="D18" s="4">
        <v>2.1973490216308442</v>
      </c>
      <c r="E18" s="4">
        <v>3.2074607084758476E-2</v>
      </c>
      <c r="F18" s="4">
        <v>3.4535765414479058E-2</v>
      </c>
      <c r="G18" s="4">
        <v>0.74425880744381057</v>
      </c>
      <c r="H18" s="4">
        <v>3.4535765414479058E-2</v>
      </c>
      <c r="I18" s="4">
        <v>0.74425880744381057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7"/>
  <sheetViews>
    <sheetView tabSelected="1" zoomScale="96" zoomScaleNormal="96" workbookViewId="0">
      <selection activeCell="D4" sqref="D4"/>
    </sheetView>
  </sheetViews>
  <sheetFormatPr defaultRowHeight="14.4" x14ac:dyDescent="0.3"/>
  <cols>
    <col min="1" max="1" width="14" customWidth="1"/>
    <col min="2" max="2" width="22.6640625" customWidth="1"/>
    <col min="3" max="3" width="15.109375" customWidth="1"/>
    <col min="4" max="4" width="15.6640625" customWidth="1"/>
    <col min="5" max="5" width="24.33203125" customWidth="1"/>
    <col min="6" max="6" width="15.88671875" customWidth="1"/>
    <col min="7" max="7" width="21.6640625" customWidth="1"/>
    <col min="8" max="8" width="15.88671875" customWidth="1"/>
    <col min="12" max="12" width="12.33203125" customWidth="1"/>
    <col min="13" max="13" width="21.33203125" customWidth="1"/>
  </cols>
  <sheetData>
    <row r="1" spans="1:7" x14ac:dyDescent="0.3">
      <c r="A1" t="s">
        <v>0</v>
      </c>
      <c r="B1" t="s">
        <v>1</v>
      </c>
      <c r="C1" t="s">
        <v>26</v>
      </c>
      <c r="D1" t="s">
        <v>35</v>
      </c>
      <c r="E1" t="s">
        <v>36</v>
      </c>
      <c r="F1" t="s">
        <v>43</v>
      </c>
      <c r="G1" t="s">
        <v>44</v>
      </c>
    </row>
    <row r="2" spans="1:7" x14ac:dyDescent="0.3">
      <c r="A2" s="1">
        <v>42736</v>
      </c>
      <c r="B2" s="8">
        <v>8561.2998050000006</v>
      </c>
      <c r="D2" s="9">
        <v>168.897278</v>
      </c>
      <c r="F2" s="10">
        <v>51361.203125</v>
      </c>
    </row>
    <row r="3" spans="1:7" x14ac:dyDescent="0.3">
      <c r="A3" s="1">
        <v>42767</v>
      </c>
      <c r="B3" s="8">
        <v>8879.5996090000008</v>
      </c>
      <c r="C3" s="2">
        <f t="shared" ref="C3:C34" si="0">(B3-B2)/B2</f>
        <v>3.7178911059055034E-2</v>
      </c>
      <c r="D3" s="9">
        <v>180.25541699999999</v>
      </c>
      <c r="E3" s="2">
        <f>(D3-D2)/D2</f>
        <v>6.7248798408699004E-2</v>
      </c>
      <c r="F3" s="10">
        <v>51535.734375</v>
      </c>
      <c r="G3" s="2">
        <f>(F3-F2)/F2</f>
        <v>3.3981145179803455E-3</v>
      </c>
    </row>
    <row r="4" spans="1:7" x14ac:dyDescent="0.3">
      <c r="A4" s="1">
        <v>42795</v>
      </c>
      <c r="B4" s="8">
        <v>9173.75</v>
      </c>
      <c r="C4" s="2">
        <f t="shared" si="0"/>
        <v>3.3126537676525451E-2</v>
      </c>
      <c r="D4" s="9">
        <v>191.01315299999999</v>
      </c>
      <c r="E4" s="2">
        <f>(D4-D3)/D3</f>
        <v>5.9680514344819913E-2</v>
      </c>
      <c r="F4" s="10">
        <v>60606.054687999997</v>
      </c>
      <c r="G4" s="2">
        <f t="shared" ref="G4:G60" si="1">(F4-F3)/F3</f>
        <v>0.17600060274681972</v>
      </c>
    </row>
    <row r="5" spans="1:7" x14ac:dyDescent="0.3">
      <c r="A5" s="1">
        <v>42826</v>
      </c>
      <c r="B5" s="8">
        <v>9304.0498050000006</v>
      </c>
      <c r="C5" s="2">
        <f t="shared" si="0"/>
        <v>1.4203548712358693E-2</v>
      </c>
      <c r="D5" s="9">
        <v>183.068161</v>
      </c>
      <c r="E5" s="2">
        <f>(D5-D4)/D4</f>
        <v>-4.1593952433212733E-2</v>
      </c>
      <c r="F5" s="10">
        <v>67521.054688000004</v>
      </c>
      <c r="G5" s="2">
        <f>(F5-F4)/F4</f>
        <v>0.1140975111413939</v>
      </c>
    </row>
    <row r="6" spans="1:7" x14ac:dyDescent="0.3">
      <c r="A6" s="1">
        <v>42856</v>
      </c>
      <c r="B6" s="8">
        <v>9621.25</v>
      </c>
      <c r="C6" s="2">
        <f t="shared" si="0"/>
        <v>3.4092701742582665E-2</v>
      </c>
      <c r="D6" s="9">
        <v>198.34698499999999</v>
      </c>
      <c r="E6" s="2">
        <f t="shared" ref="E6" si="2">(D6-D5)/D5</f>
        <v>8.3459755735460661E-2</v>
      </c>
      <c r="F6" s="10">
        <v>65184.394530999998</v>
      </c>
      <c r="G6" s="2">
        <f>(F6-F5)/F5</f>
        <v>-3.4606393039877711E-2</v>
      </c>
    </row>
    <row r="7" spans="1:7" x14ac:dyDescent="0.3">
      <c r="A7" s="1">
        <v>42887</v>
      </c>
      <c r="B7" s="8">
        <v>9520.9003909999992</v>
      </c>
      <c r="C7" s="2">
        <f t="shared" si="0"/>
        <v>-1.042999703780702E-2</v>
      </c>
      <c r="D7" s="9">
        <v>191.383545</v>
      </c>
      <c r="E7" s="2">
        <f t="shared" ref="E7" si="3">(D7-D6)/D6</f>
        <v>-3.5107365004817148E-2</v>
      </c>
      <c r="F7" s="10">
        <v>67935.375</v>
      </c>
      <c r="G7" s="2">
        <f t="shared" si="1"/>
        <v>4.2203053181566447E-2</v>
      </c>
    </row>
    <row r="8" spans="1:7" x14ac:dyDescent="0.3">
      <c r="A8" s="1">
        <v>42917</v>
      </c>
      <c r="B8" s="8">
        <v>10077.099609000001</v>
      </c>
      <c r="C8" s="2">
        <f t="shared" si="0"/>
        <v>5.8418762423538266E-2</v>
      </c>
      <c r="D8" s="9">
        <v>213.68138099999999</v>
      </c>
      <c r="E8" s="2">
        <f t="shared" ref="E8" si="4">(D8-D7)/D7</f>
        <v>0.11650863714537209</v>
      </c>
      <c r="F8" s="10">
        <v>68803.234375</v>
      </c>
      <c r="G8" s="2">
        <f t="shared" si="1"/>
        <v>1.2774778603930574E-2</v>
      </c>
    </row>
    <row r="9" spans="1:7" x14ac:dyDescent="0.3">
      <c r="A9" s="1">
        <v>42948</v>
      </c>
      <c r="B9" s="8">
        <v>9917.9003909999992</v>
      </c>
      <c r="C9" s="2">
        <f t="shared" si="0"/>
        <v>-1.5798118920827029E-2</v>
      </c>
      <c r="D9" s="9">
        <v>221.57081600000001</v>
      </c>
      <c r="E9" s="2">
        <f t="shared" ref="E9" si="5">(D9-D8)/D8</f>
        <v>3.6921490132076698E-2</v>
      </c>
      <c r="F9" s="10">
        <v>63772.496094000002</v>
      </c>
      <c r="G9" s="2">
        <f t="shared" si="1"/>
        <v>-7.3117758586476303E-2</v>
      </c>
    </row>
    <row r="10" spans="1:7" x14ac:dyDescent="0.3">
      <c r="A10" s="1">
        <v>42979</v>
      </c>
      <c r="B10" s="8">
        <v>9788.5996090000008</v>
      </c>
      <c r="C10" s="2">
        <f t="shared" si="0"/>
        <v>-1.3037112382912462E-2</v>
      </c>
      <c r="D10" s="9">
        <v>207.60687300000001</v>
      </c>
      <c r="E10" s="2">
        <f>(D10-D9)/D9</f>
        <v>-6.3022483069250415E-2</v>
      </c>
      <c r="F10" s="10">
        <v>62693.558594000002</v>
      </c>
      <c r="G10" s="2">
        <f t="shared" si="1"/>
        <v>-1.6918539591262938E-2</v>
      </c>
    </row>
    <row r="11" spans="1:7" x14ac:dyDescent="0.3">
      <c r="A11" s="1">
        <v>43009</v>
      </c>
      <c r="B11" s="8">
        <v>10335.299805000001</v>
      </c>
      <c r="C11" s="2">
        <f t="shared" si="0"/>
        <v>5.5850705702309385E-2</v>
      </c>
      <c r="D11" s="9">
        <v>217.82981899999999</v>
      </c>
      <c r="E11" s="2">
        <f t="shared" ref="E11" si="6">(D11-D10)/D10</f>
        <v>4.9241847595286395E-2</v>
      </c>
      <c r="F11" s="10">
        <v>66093.804688000004</v>
      </c>
      <c r="G11" s="2">
        <f t="shared" si="1"/>
        <v>5.4235972087974885E-2</v>
      </c>
    </row>
    <row r="12" spans="1:7" x14ac:dyDescent="0.3">
      <c r="A12" s="1">
        <v>43040</v>
      </c>
      <c r="B12" s="8">
        <v>10226.549805000001</v>
      </c>
      <c r="C12" s="2">
        <f t="shared" si="0"/>
        <v>-1.0522191136379908E-2</v>
      </c>
      <c r="D12" s="9">
        <v>216.23709099999999</v>
      </c>
      <c r="E12" s="2">
        <f t="shared" ref="E12" si="7">(D12-D11)/D11</f>
        <v>-7.3117996760580974E-3</v>
      </c>
      <c r="F12" s="10">
        <v>68244.15625</v>
      </c>
      <c r="G12" s="2">
        <f t="shared" si="1"/>
        <v>3.253484304846524E-2</v>
      </c>
    </row>
    <row r="13" spans="1:7" x14ac:dyDescent="0.3">
      <c r="A13" s="1">
        <v>43070</v>
      </c>
      <c r="B13" s="8">
        <v>10530.700194999999</v>
      </c>
      <c r="C13" s="2">
        <f t="shared" si="0"/>
        <v>2.9741251526618745E-2</v>
      </c>
      <c r="D13" s="9">
        <v>232.79380800000001</v>
      </c>
      <c r="E13" s="2">
        <f t="shared" ref="E13" si="8">(D13-D12)/D12</f>
        <v>7.6567423856067421E-2</v>
      </c>
      <c r="F13" s="10">
        <v>72002.164063000004</v>
      </c>
      <c r="G13" s="2">
        <f t="shared" si="1"/>
        <v>5.5067100532875356E-2</v>
      </c>
    </row>
    <row r="14" spans="1:7" x14ac:dyDescent="0.3">
      <c r="A14" s="1">
        <v>43101</v>
      </c>
      <c r="B14" s="8">
        <v>11027.700194999999</v>
      </c>
      <c r="C14" s="2">
        <f t="shared" si="0"/>
        <v>4.719534226565264E-2</v>
      </c>
      <c r="D14" s="9">
        <v>225.71925400000001</v>
      </c>
      <c r="E14" s="2">
        <f t="shared" ref="E14" si="9">(D14-D13)/D13</f>
        <v>-3.0389785968877685E-2</v>
      </c>
      <c r="F14" s="10">
        <v>67779.289063000004</v>
      </c>
      <c r="G14" s="2">
        <f t="shared" si="1"/>
        <v>-5.8649278878688912E-2</v>
      </c>
    </row>
    <row r="15" spans="1:7" x14ac:dyDescent="0.3">
      <c r="A15" s="1">
        <v>43132</v>
      </c>
      <c r="B15" s="8">
        <v>10492.849609000001</v>
      </c>
      <c r="C15" s="2">
        <f t="shared" si="0"/>
        <v>-4.8500646240138258E-2</v>
      </c>
      <c r="D15" s="9">
        <v>217.61196899999999</v>
      </c>
      <c r="E15" s="2">
        <f t="shared" ref="E15" si="10">(D15-D14)/D14</f>
        <v>-3.5917560670300719E-2</v>
      </c>
      <c r="F15" s="10">
        <v>73031.65625</v>
      </c>
      <c r="G15" s="2">
        <f t="shared" si="1"/>
        <v>7.7492214208944948E-2</v>
      </c>
    </row>
    <row r="16" spans="1:7" x14ac:dyDescent="0.3">
      <c r="A16" s="1">
        <v>43160</v>
      </c>
      <c r="B16" s="8">
        <v>10113.700194999999</v>
      </c>
      <c r="C16" s="2">
        <f t="shared" si="0"/>
        <v>-3.6134074929921288E-2</v>
      </c>
      <c r="D16" s="9">
        <v>208.95356799999999</v>
      </c>
      <c r="E16" s="2">
        <f t="shared" ref="E16" si="11">(D16-D15)/D15</f>
        <v>-3.9788257235060444E-2</v>
      </c>
      <c r="F16" s="10">
        <v>72160.703125</v>
      </c>
      <c r="G16" s="2">
        <f t="shared" si="1"/>
        <v>-1.1925693181852218E-2</v>
      </c>
    </row>
    <row r="17" spans="1:7" x14ac:dyDescent="0.3">
      <c r="A17" s="1">
        <v>43191</v>
      </c>
      <c r="B17" s="8">
        <v>10739.349609000001</v>
      </c>
      <c r="C17" s="2">
        <f t="shared" si="0"/>
        <v>6.1861574096225364E-2</v>
      </c>
      <c r="D17" s="9">
        <v>207.169861</v>
      </c>
      <c r="E17" s="2">
        <f t="shared" ref="E17" si="12">(D17-D16)/D16</f>
        <v>-8.5363797185793577E-3</v>
      </c>
      <c r="F17" s="10">
        <v>79544.8125</v>
      </c>
      <c r="G17" s="2">
        <f t="shared" si="1"/>
        <v>0.10232867828642017</v>
      </c>
    </row>
    <row r="18" spans="1:7" x14ac:dyDescent="0.3">
      <c r="A18" s="1">
        <v>43221</v>
      </c>
      <c r="B18" s="8">
        <v>10736.150390999999</v>
      </c>
      <c r="C18" s="2">
        <f t="shared" si="0"/>
        <v>-2.9789681093168749E-4</v>
      </c>
      <c r="D18" s="9">
        <v>194.646759</v>
      </c>
      <c r="E18" s="2">
        <f t="shared" ref="E18" si="13">(D18-D17)/D17</f>
        <v>-6.0448474211217407E-2</v>
      </c>
      <c r="F18" s="10">
        <v>75365.835938000004</v>
      </c>
      <c r="G18" s="2">
        <f t="shared" si="1"/>
        <v>-5.2536129392472902E-2</v>
      </c>
    </row>
    <row r="19" spans="1:7" x14ac:dyDescent="0.3">
      <c r="A19" s="1">
        <v>43252</v>
      </c>
      <c r="B19" s="8">
        <v>10714.299805000001</v>
      </c>
      <c r="C19" s="2">
        <f t="shared" si="0"/>
        <v>-2.0352347167487306E-3</v>
      </c>
      <c r="D19" s="9">
        <v>194.34948700000001</v>
      </c>
      <c r="E19" s="2">
        <f t="shared" ref="E19" si="14">(D19-D18)/D18</f>
        <v>-1.5272383754408798E-3</v>
      </c>
      <c r="F19" s="10">
        <v>74609.9375</v>
      </c>
      <c r="G19" s="2">
        <f t="shared" si="1"/>
        <v>-1.0029722733014553E-2</v>
      </c>
    </row>
    <row r="20" spans="1:7" x14ac:dyDescent="0.3">
      <c r="A20" s="1">
        <v>43282</v>
      </c>
      <c r="B20" s="8">
        <v>11356.5</v>
      </c>
      <c r="C20" s="2">
        <f t="shared" si="0"/>
        <v>5.9938606039407857E-2</v>
      </c>
      <c r="D20" s="9">
        <v>205.42332500000001</v>
      </c>
      <c r="E20" s="2">
        <f t="shared" ref="E20" si="15">(D20-D19)/D19</f>
        <v>5.6978992694742714E-2</v>
      </c>
      <c r="F20" s="10">
        <v>79103.875</v>
      </c>
      <c r="G20" s="2">
        <f t="shared" si="1"/>
        <v>6.0232425472813191E-2</v>
      </c>
    </row>
    <row r="21" spans="1:7" x14ac:dyDescent="0.3">
      <c r="A21" s="1">
        <v>43313</v>
      </c>
      <c r="B21" s="8">
        <v>11680.5</v>
      </c>
      <c r="C21" s="2">
        <f t="shared" si="0"/>
        <v>2.8529916787742703E-2</v>
      </c>
      <c r="D21" s="9">
        <v>223.89210499999999</v>
      </c>
      <c r="E21" s="2">
        <f t="shared" ref="E21" si="16">(D21-D20)/D20</f>
        <v>8.9905953961167656E-2</v>
      </c>
      <c r="F21" s="10">
        <v>73666.835938000004</v>
      </c>
      <c r="G21" s="2">
        <f t="shared" si="1"/>
        <v>-6.8732904197171082E-2</v>
      </c>
    </row>
    <row r="22" spans="1:7" x14ac:dyDescent="0.3">
      <c r="A22" s="1">
        <v>43344</v>
      </c>
      <c r="B22" s="8">
        <v>10930.450194999999</v>
      </c>
      <c r="C22" s="2">
        <f t="shared" si="0"/>
        <v>-6.4213844013526866E-2</v>
      </c>
      <c r="D22" s="9">
        <v>240.80014</v>
      </c>
      <c r="E22" s="2">
        <f t="shared" ref="E22" si="17">(D22-D21)/D21</f>
        <v>7.5518674497253996E-2</v>
      </c>
      <c r="F22" s="10">
        <v>63375.371094000002</v>
      </c>
      <c r="G22" s="2">
        <f t="shared" si="1"/>
        <v>-0.13970282166946299</v>
      </c>
    </row>
    <row r="23" spans="1:7" x14ac:dyDescent="0.3">
      <c r="A23" s="1">
        <v>43374</v>
      </c>
      <c r="B23" s="8">
        <v>10386.599609000001</v>
      </c>
      <c r="C23" s="2">
        <f t="shared" si="0"/>
        <v>-4.9755552268906218E-2</v>
      </c>
      <c r="D23" s="9">
        <v>246.15123</v>
      </c>
      <c r="E23" s="2">
        <f t="shared" ref="E23" si="18">(D23-D22)/D22</f>
        <v>2.2222121631656856E-2</v>
      </c>
      <c r="F23" s="10">
        <v>64272.210937999997</v>
      </c>
      <c r="G23" s="2">
        <f t="shared" si="1"/>
        <v>1.4151236174535032E-2</v>
      </c>
    </row>
    <row r="24" spans="1:7" x14ac:dyDescent="0.3">
      <c r="A24" s="1">
        <v>43405</v>
      </c>
      <c r="B24" s="8">
        <v>10876.75</v>
      </c>
      <c r="C24" s="2">
        <f t="shared" si="0"/>
        <v>4.7190650400664655E-2</v>
      </c>
      <c r="D24" s="9">
        <v>241.28321800000001</v>
      </c>
      <c r="E24" s="2">
        <f t="shared" ref="E24" si="19">(D24-D23)/D23</f>
        <v>-1.977650893720902E-2</v>
      </c>
      <c r="F24" s="10">
        <v>67095.765625</v>
      </c>
      <c r="G24" s="2">
        <f t="shared" si="1"/>
        <v>4.3931189635342364E-2</v>
      </c>
    </row>
    <row r="25" spans="1:7" x14ac:dyDescent="0.3">
      <c r="A25" s="1">
        <v>43435</v>
      </c>
      <c r="B25" s="8">
        <v>10862.549805000001</v>
      </c>
      <c r="C25" s="2">
        <f t="shared" si="0"/>
        <v>-1.3055549681659907E-3</v>
      </c>
      <c r="D25" s="9">
        <v>245.89112900000001</v>
      </c>
      <c r="E25" s="2">
        <f t="shared" ref="E25" si="20">(D25-D24)/D24</f>
        <v>1.9097519662556892E-2</v>
      </c>
      <c r="F25" s="10">
        <v>66752.679688000004</v>
      </c>
      <c r="G25" s="2">
        <f t="shared" si="1"/>
        <v>-5.1133768845788652E-3</v>
      </c>
    </row>
    <row r="26" spans="1:7" x14ac:dyDescent="0.3">
      <c r="A26" s="1">
        <v>43466</v>
      </c>
      <c r="B26" s="8">
        <v>10830.950194999999</v>
      </c>
      <c r="C26" s="2">
        <f t="shared" si="0"/>
        <v>-2.9090416676806315E-3</v>
      </c>
      <c r="D26" s="9">
        <v>274.39325000000002</v>
      </c>
      <c r="E26" s="2">
        <f t="shared" ref="E26" si="21">(D26-D25)/D25</f>
        <v>0.11591357978595485</v>
      </c>
      <c r="F26" s="10">
        <v>61076.902344000002</v>
      </c>
      <c r="G26" s="2">
        <f t="shared" si="1"/>
        <v>-8.5026958775713771E-2</v>
      </c>
    </row>
    <row r="27" spans="1:7" x14ac:dyDescent="0.3">
      <c r="A27" s="1">
        <v>43497</v>
      </c>
      <c r="B27" s="8">
        <v>10792.5</v>
      </c>
      <c r="C27" s="2">
        <f t="shared" si="0"/>
        <v>-3.5500297118667935E-3</v>
      </c>
      <c r="D27" s="9">
        <v>274.944458</v>
      </c>
      <c r="E27" s="2">
        <f t="shared" ref="E27" si="22">(D27-D26)/D26</f>
        <v>2.008824925540166E-3</v>
      </c>
      <c r="F27" s="10">
        <v>56642.667969000002</v>
      </c>
      <c r="G27" s="2">
        <f t="shared" si="1"/>
        <v>-7.2600839348814894E-2</v>
      </c>
    </row>
    <row r="28" spans="1:7" x14ac:dyDescent="0.3">
      <c r="A28" s="1">
        <v>43525</v>
      </c>
      <c r="B28" s="8">
        <v>11623.900390999999</v>
      </c>
      <c r="C28" s="2">
        <f t="shared" si="0"/>
        <v>7.7035014222839857E-2</v>
      </c>
      <c r="D28" s="9">
        <v>253.20620700000001</v>
      </c>
      <c r="E28" s="2">
        <f t="shared" ref="E28" si="23">(D28-D27)/D27</f>
        <v>-7.9064154113628257E-2</v>
      </c>
      <c r="F28" s="10">
        <v>57789.367187999997</v>
      </c>
      <c r="G28" s="2">
        <f t="shared" si="1"/>
        <v>2.0244442222029025E-2</v>
      </c>
    </row>
    <row r="29" spans="1:7" x14ac:dyDescent="0.3">
      <c r="A29" s="1">
        <v>43556</v>
      </c>
      <c r="B29" s="8">
        <v>11748.150390999999</v>
      </c>
      <c r="C29" s="2">
        <f t="shared" si="0"/>
        <v>1.0689183133073186E-2</v>
      </c>
      <c r="D29" s="9">
        <v>296.682526</v>
      </c>
      <c r="E29" s="2">
        <f t="shared" ref="E29" si="24">(D29-D28)/D28</f>
        <v>0.17170321184109041</v>
      </c>
      <c r="F29" s="10">
        <v>52724.558594000002</v>
      </c>
      <c r="G29" s="2">
        <f t="shared" si="1"/>
        <v>-8.764256887470652E-2</v>
      </c>
    </row>
    <row r="30" spans="1:7" x14ac:dyDescent="0.3">
      <c r="A30" s="1">
        <v>43586</v>
      </c>
      <c r="B30" s="8">
        <v>11922.799805000001</v>
      </c>
      <c r="C30" s="2">
        <f t="shared" si="0"/>
        <v>1.4866120043355628E-2</v>
      </c>
      <c r="D30" s="9">
        <v>284.608521</v>
      </c>
      <c r="E30" s="2">
        <f t="shared" ref="E30" si="25">(D30-D29)/D29</f>
        <v>-4.0696717675917322E-2</v>
      </c>
      <c r="F30" s="10">
        <v>55076.609375</v>
      </c>
      <c r="G30" s="2">
        <f t="shared" si="1"/>
        <v>4.4610155944817313E-2</v>
      </c>
    </row>
    <row r="31" spans="1:7" x14ac:dyDescent="0.3">
      <c r="A31" s="1">
        <v>43617</v>
      </c>
      <c r="B31" s="8">
        <v>11788.849609000001</v>
      </c>
      <c r="C31" s="2">
        <f t="shared" si="0"/>
        <v>-1.1234793688628892E-2</v>
      </c>
      <c r="D31" s="9">
        <v>278.745453</v>
      </c>
      <c r="E31" s="2">
        <f t="shared" ref="E31" si="26">(D31-D30)/D30</f>
        <v>-2.0600465437224203E-2</v>
      </c>
      <c r="F31" s="10">
        <v>56416.519530999998</v>
      </c>
      <c r="G31" s="2">
        <f t="shared" si="1"/>
        <v>2.4328116258518283E-2</v>
      </c>
    </row>
    <row r="32" spans="1:7" x14ac:dyDescent="0.3">
      <c r="A32" s="1">
        <v>43647</v>
      </c>
      <c r="B32" s="8">
        <v>11118</v>
      </c>
      <c r="C32" s="2">
        <f t="shared" si="0"/>
        <v>-5.6905434478343994E-2</v>
      </c>
      <c r="D32" s="9">
        <v>263.64050300000002</v>
      </c>
      <c r="E32" s="2">
        <f t="shared" ref="E32" si="27">(D32-D31)/D31</f>
        <v>-5.4189045372517605E-2</v>
      </c>
      <c r="F32" s="10">
        <v>53366.105469000002</v>
      </c>
      <c r="G32" s="2">
        <f t="shared" si="1"/>
        <v>-5.4069518774972306E-2</v>
      </c>
    </row>
    <row r="33" spans="1:7" x14ac:dyDescent="0.3">
      <c r="A33" s="1">
        <v>43678</v>
      </c>
      <c r="B33" s="8">
        <v>11023.25</v>
      </c>
      <c r="C33" s="2">
        <f t="shared" si="0"/>
        <v>-8.5222162259399169E-3</v>
      </c>
      <c r="D33" s="9">
        <v>252.80870100000001</v>
      </c>
      <c r="E33" s="2">
        <f t="shared" ref="E33" si="28">(D33-D32)/D32</f>
        <v>-4.1085500432382384E-2</v>
      </c>
      <c r="F33" s="10">
        <v>58390.21875</v>
      </c>
      <c r="G33" s="2">
        <f t="shared" si="1"/>
        <v>9.4144274476211695E-2</v>
      </c>
    </row>
    <row r="34" spans="1:7" x14ac:dyDescent="0.3">
      <c r="A34" s="1">
        <v>43709</v>
      </c>
      <c r="B34" s="8">
        <v>11474.450194999999</v>
      </c>
      <c r="C34" s="2">
        <f t="shared" si="0"/>
        <v>4.0931684847934996E-2</v>
      </c>
      <c r="D34" s="9">
        <v>238.300049</v>
      </c>
      <c r="E34" s="2">
        <f t="shared" ref="E34" si="29">(D34-D33)/D33</f>
        <v>-5.7389844347169094E-2</v>
      </c>
      <c r="F34" s="10">
        <v>63139.355469000002</v>
      </c>
      <c r="G34" s="2">
        <f t="shared" si="1"/>
        <v>8.1334456706415439E-2</v>
      </c>
    </row>
    <row r="35" spans="1:7" x14ac:dyDescent="0.3">
      <c r="A35" s="1">
        <v>43739</v>
      </c>
      <c r="B35" s="8">
        <v>11877.450194999999</v>
      </c>
      <c r="C35" s="2">
        <f t="shared" ref="C35:C61" si="30">(B35-B34)/B34</f>
        <v>3.5121508495074352E-2</v>
      </c>
      <c r="D35" s="9">
        <v>257.67804000000001</v>
      </c>
      <c r="E35" s="2">
        <f t="shared" ref="E35" si="31">(D35-D34)/D34</f>
        <v>8.1317612318241736E-2</v>
      </c>
      <c r="F35" s="10">
        <v>65515.820312999997</v>
      </c>
      <c r="G35" s="2">
        <f t="shared" si="1"/>
        <v>3.7638408348447353E-2</v>
      </c>
    </row>
    <row r="36" spans="1:7" x14ac:dyDescent="0.3">
      <c r="A36" s="1">
        <v>43770</v>
      </c>
      <c r="B36" s="8">
        <v>12056.049805000001</v>
      </c>
      <c r="C36" s="2">
        <f t="shared" si="30"/>
        <v>1.5036864568389052E-2</v>
      </c>
      <c r="D36" s="9">
        <v>236.213165</v>
      </c>
      <c r="E36" s="2">
        <f t="shared" ref="E36" si="32">(D36-D35)/D35</f>
        <v>-8.3301141998751646E-2</v>
      </c>
      <c r="F36" s="10">
        <v>63244.597655999998</v>
      </c>
      <c r="G36" s="2">
        <f t="shared" si="1"/>
        <v>-3.4666781948990269E-2</v>
      </c>
    </row>
    <row r="37" spans="1:7" x14ac:dyDescent="0.3">
      <c r="A37" s="1">
        <v>43800</v>
      </c>
      <c r="B37" s="8">
        <v>12168.450194999999</v>
      </c>
      <c r="C37" s="2">
        <f t="shared" si="30"/>
        <v>9.3231524270398353E-3</v>
      </c>
      <c r="D37" s="9">
        <v>244.262497</v>
      </c>
      <c r="E37" s="2">
        <f t="shared" ref="E37" si="33">(D37-D36)/D36</f>
        <v>3.4076559619359036E-2</v>
      </c>
      <c r="F37" s="10">
        <v>66173.9375</v>
      </c>
      <c r="G37" s="2">
        <f t="shared" si="1"/>
        <v>4.6317629529928649E-2</v>
      </c>
    </row>
    <row r="38" spans="1:7" x14ac:dyDescent="0.3">
      <c r="A38" s="1">
        <v>43831</v>
      </c>
      <c r="B38" s="8">
        <v>11962.099609000001</v>
      </c>
      <c r="C38" s="2">
        <f t="shared" si="30"/>
        <v>-1.695783626453826E-2</v>
      </c>
      <c r="D38" s="9">
        <v>235.31880200000001</v>
      </c>
      <c r="E38" s="2">
        <f t="shared" ref="E38" si="34">(D38-D37)/D37</f>
        <v>-3.6615096913547029E-2</v>
      </c>
      <c r="F38" s="10">
        <v>69510.507813000004</v>
      </c>
      <c r="G38" s="2">
        <f t="shared" si="1"/>
        <v>5.0421214741831005E-2</v>
      </c>
    </row>
    <row r="39" spans="1:7" x14ac:dyDescent="0.3">
      <c r="A39" s="1">
        <v>43862</v>
      </c>
      <c r="B39" s="8">
        <v>11201.75</v>
      </c>
      <c r="C39" s="2">
        <f t="shared" si="30"/>
        <v>-6.3563223334800828E-2</v>
      </c>
      <c r="D39" s="9">
        <v>220.953247</v>
      </c>
      <c r="E39" s="2">
        <f t="shared" ref="E39" si="35">(D39-D38)/D38</f>
        <v>-6.1047204379359371E-2</v>
      </c>
      <c r="F39" s="10">
        <v>66236.695313000004</v>
      </c>
      <c r="G39" s="2">
        <f t="shared" si="1"/>
        <v>-4.7098094993167701E-2</v>
      </c>
    </row>
    <row r="40" spans="1:7" x14ac:dyDescent="0.3">
      <c r="A40" s="1">
        <v>43891</v>
      </c>
      <c r="B40" s="8">
        <v>8597.75</v>
      </c>
      <c r="C40" s="2">
        <f t="shared" si="30"/>
        <v>-0.23246367755038275</v>
      </c>
      <c r="D40" s="9">
        <v>196.25877399999999</v>
      </c>
      <c r="E40" s="2">
        <f t="shared" ref="E40" si="36">(D40-D39)/D39</f>
        <v>-0.11176334059485452</v>
      </c>
      <c r="F40" s="10">
        <v>58029.785155999998</v>
      </c>
      <c r="G40" s="2">
        <f t="shared" si="1"/>
        <v>-0.12390277199395951</v>
      </c>
    </row>
    <row r="41" spans="1:7" x14ac:dyDescent="0.3">
      <c r="A41" s="1">
        <v>43922</v>
      </c>
      <c r="B41" s="8">
        <v>9859.9003909999992</v>
      </c>
      <c r="C41" s="2">
        <f t="shared" si="30"/>
        <v>0.14680008036986411</v>
      </c>
      <c r="D41" s="9">
        <v>190.52166700000001</v>
      </c>
      <c r="E41" s="2">
        <f t="shared" ref="E41" si="37">(D41-D40)/D40</f>
        <v>-2.923235931352542E-2</v>
      </c>
      <c r="F41" s="10">
        <v>60370.550780999998</v>
      </c>
      <c r="G41" s="2">
        <f t="shared" si="1"/>
        <v>4.0337313307422719E-2</v>
      </c>
    </row>
    <row r="42" spans="1:7" x14ac:dyDescent="0.3">
      <c r="A42" s="1">
        <v>43952</v>
      </c>
      <c r="B42" s="8">
        <v>9580.2998050000006</v>
      </c>
      <c r="C42" s="2">
        <f t="shared" si="30"/>
        <v>-2.8357343878972121E-2</v>
      </c>
      <c r="D42" s="9">
        <v>212.32266200000001</v>
      </c>
      <c r="E42" s="2">
        <f t="shared" ref="E42" si="38">(D42-D41)/D41</f>
        <v>0.11442790388769798</v>
      </c>
      <c r="F42" s="10">
        <v>58976.238280999998</v>
      </c>
      <c r="G42" s="2">
        <f t="shared" si="1"/>
        <v>-2.3095904906648992E-2</v>
      </c>
    </row>
    <row r="43" spans="1:7" x14ac:dyDescent="0.3">
      <c r="A43" s="1">
        <v>43983</v>
      </c>
      <c r="B43" s="8">
        <v>10302.099609000001</v>
      </c>
      <c r="C43" s="2">
        <f t="shared" si="30"/>
        <v>7.534208935959287E-2</v>
      </c>
      <c r="D43" s="9">
        <v>219.15728799999999</v>
      </c>
      <c r="E43" s="2">
        <f t="shared" ref="E43" si="39">(D43-D42)/D42</f>
        <v>3.2189809300714141E-2</v>
      </c>
      <c r="F43" s="10">
        <v>67118.75</v>
      </c>
      <c r="G43" s="2">
        <f t="shared" si="1"/>
        <v>0.13806427734851348</v>
      </c>
    </row>
    <row r="44" spans="1:7" x14ac:dyDescent="0.3">
      <c r="A44" s="1">
        <v>44013</v>
      </c>
      <c r="B44" s="8">
        <v>11073.450194999999</v>
      </c>
      <c r="C44" s="2">
        <f t="shared" si="30"/>
        <v>7.4873143851777582E-2</v>
      </c>
      <c r="D44" s="9">
        <v>280.319794</v>
      </c>
      <c r="E44" s="2">
        <f t="shared" ref="E44" si="40">(D44-D43)/D43</f>
        <v>0.27908041096036929</v>
      </c>
      <c r="F44" s="10">
        <v>60907.207030999998</v>
      </c>
      <c r="G44" s="2">
        <f t="shared" si="1"/>
        <v>-9.2545569889188967E-2</v>
      </c>
    </row>
    <row r="45" spans="1:7" x14ac:dyDescent="0.3">
      <c r="A45" s="1">
        <v>44044</v>
      </c>
      <c r="B45" s="8">
        <v>11387.5</v>
      </c>
      <c r="C45" s="2">
        <f t="shared" si="30"/>
        <v>2.8360610240682135E-2</v>
      </c>
      <c r="D45" s="9">
        <v>270.69140599999997</v>
      </c>
      <c r="E45" s="2">
        <f t="shared" ref="E45" si="41">(D45-D44)/D44</f>
        <v>-3.4347870561006584E-2</v>
      </c>
      <c r="F45" s="10">
        <v>57853.195312999997</v>
      </c>
      <c r="G45" s="2">
        <f t="shared" si="1"/>
        <v>-5.0142041752884815E-2</v>
      </c>
    </row>
    <row r="46" spans="1:7" x14ac:dyDescent="0.3">
      <c r="A46" s="1">
        <v>44075</v>
      </c>
      <c r="B46" s="8">
        <v>11247.549805000001</v>
      </c>
      <c r="C46" s="2">
        <f t="shared" si="30"/>
        <v>-1.228980856201971E-2</v>
      </c>
      <c r="D46" s="9">
        <v>312.84664900000001</v>
      </c>
      <c r="E46" s="2">
        <f t="shared" ref="E46" si="42">(D46-D45)/D45</f>
        <v>0.15573173756391825</v>
      </c>
      <c r="F46" s="10">
        <v>59434.273437999997</v>
      </c>
      <c r="G46" s="2">
        <f t="shared" si="1"/>
        <v>2.7329140878839604E-2</v>
      </c>
    </row>
    <row r="47" spans="1:7" x14ac:dyDescent="0.3">
      <c r="A47" s="1">
        <v>44105</v>
      </c>
      <c r="B47" s="8">
        <v>11642.400390999999</v>
      </c>
      <c r="C47" s="2">
        <f t="shared" si="30"/>
        <v>3.510547566764019E-2</v>
      </c>
      <c r="D47" s="9">
        <v>339.93576000000002</v>
      </c>
      <c r="E47" s="2">
        <f t="shared" ref="E47" si="43">(D47-D46)/D46</f>
        <v>8.658910391589332E-2</v>
      </c>
      <c r="F47" s="10">
        <v>65255.625</v>
      </c>
      <c r="G47" s="2">
        <f t="shared" si="1"/>
        <v>9.7946037282219969E-2</v>
      </c>
    </row>
    <row r="48" spans="1:7" x14ac:dyDescent="0.3">
      <c r="A48" s="1">
        <v>44136</v>
      </c>
      <c r="B48" s="8">
        <v>12968.950194999999</v>
      </c>
      <c r="C48" s="2">
        <f t="shared" si="30"/>
        <v>0.1139412629225045</v>
      </c>
      <c r="D48" s="9">
        <v>349.713776</v>
      </c>
      <c r="E48" s="2">
        <f t="shared" ref="E48" si="44">(D48-D47)/D47</f>
        <v>2.8764305349928406E-2</v>
      </c>
      <c r="F48" s="10">
        <v>77681.953125</v>
      </c>
      <c r="G48" s="2">
        <f t="shared" si="1"/>
        <v>0.19042539436255496</v>
      </c>
    </row>
    <row r="49" spans="1:8" x14ac:dyDescent="0.3">
      <c r="A49" s="1">
        <v>44166</v>
      </c>
      <c r="B49" s="8">
        <v>13981.75</v>
      </c>
      <c r="C49" s="2">
        <f t="shared" si="30"/>
        <v>7.8094201132060143E-2</v>
      </c>
      <c r="D49" s="9">
        <v>385.38357500000001</v>
      </c>
      <c r="E49" s="2">
        <f t="shared" ref="E49" si="45">(D49-D48)/D48</f>
        <v>0.1019971229271792</v>
      </c>
      <c r="F49" s="10">
        <v>75698.265625</v>
      </c>
      <c r="G49" s="2">
        <f t="shared" si="1"/>
        <v>-2.5536014739588206E-2</v>
      </c>
    </row>
    <row r="50" spans="1:8" x14ac:dyDescent="0.3">
      <c r="A50" s="1">
        <v>44197</v>
      </c>
      <c r="B50" s="8">
        <v>13634.599609000001</v>
      </c>
      <c r="C50" s="2">
        <f t="shared" si="30"/>
        <v>-2.4828822643803473E-2</v>
      </c>
      <c r="D50" s="9">
        <v>416.96258499999999</v>
      </c>
      <c r="E50" s="2">
        <f t="shared" ref="E50" si="46">(D50-D49)/D49</f>
        <v>8.1941764124223465E-2</v>
      </c>
      <c r="F50" s="10">
        <v>84011.234375</v>
      </c>
      <c r="G50" s="2">
        <f t="shared" si="1"/>
        <v>0.10981716267029731</v>
      </c>
    </row>
    <row r="51" spans="1:8" x14ac:dyDescent="0.3">
      <c r="A51" s="1">
        <v>44228</v>
      </c>
      <c r="B51" s="8">
        <v>14529.150390999999</v>
      </c>
      <c r="C51" s="2">
        <f t="shared" si="30"/>
        <v>6.5608877976110022E-2</v>
      </c>
      <c r="D51" s="9">
        <v>410.29998799999998</v>
      </c>
      <c r="E51" s="2">
        <f t="shared" ref="E51" si="47">(D51-D50)/D50</f>
        <v>-1.5978884532289642E-2</v>
      </c>
      <c r="F51" s="10">
        <v>84439.9375</v>
      </c>
      <c r="G51" s="2">
        <f t="shared" si="1"/>
        <v>5.1029261525476783E-3</v>
      </c>
    </row>
    <row r="52" spans="1:8" x14ac:dyDescent="0.3">
      <c r="A52" s="1">
        <v>44256</v>
      </c>
      <c r="B52" s="8">
        <v>14690.700194999999</v>
      </c>
      <c r="C52" s="2">
        <f t="shared" si="30"/>
        <v>1.1119012444118642E-2</v>
      </c>
      <c r="D52" s="9">
        <v>414.14999399999999</v>
      </c>
      <c r="E52" s="2">
        <f t="shared" ref="E52" si="48">(D52-D51)/D51</f>
        <v>9.3833929139671528E-3</v>
      </c>
      <c r="F52" s="10">
        <v>82205.539063000004</v>
      </c>
      <c r="G52" s="2">
        <f t="shared" si="1"/>
        <v>-2.6461393780638411E-2</v>
      </c>
    </row>
    <row r="53" spans="1:8" x14ac:dyDescent="0.3">
      <c r="A53" s="1">
        <v>44287</v>
      </c>
      <c r="B53" s="8">
        <v>14631.099609000001</v>
      </c>
      <c r="C53" s="2">
        <f t="shared" si="30"/>
        <v>-4.0570282701898582E-3</v>
      </c>
      <c r="D53" s="9">
        <v>492.75</v>
      </c>
      <c r="E53" s="2">
        <f t="shared" ref="E53" si="49">(D53-D52)/D52</f>
        <v>0.18978632654525648</v>
      </c>
      <c r="F53" s="10">
        <v>80667.648438000004</v>
      </c>
      <c r="G53" s="2">
        <f t="shared" si="1"/>
        <v>-1.8707871057464923E-2</v>
      </c>
    </row>
    <row r="54" spans="1:8" x14ac:dyDescent="0.3">
      <c r="A54" s="1">
        <v>44317</v>
      </c>
      <c r="B54" s="8">
        <v>15582.799805000001</v>
      </c>
      <c r="C54" s="2">
        <f t="shared" si="30"/>
        <v>6.5046388954565132E-2</v>
      </c>
      <c r="D54" s="9">
        <v>539.04998799999998</v>
      </c>
      <c r="E54" s="2">
        <f t="shared" ref="E54" si="50">(D54-D53)/D53</f>
        <v>9.3962431253170942E-2</v>
      </c>
      <c r="F54" s="10">
        <v>83586.585938000004</v>
      </c>
      <c r="G54" s="2">
        <f t="shared" si="1"/>
        <v>3.618473522558989E-2</v>
      </c>
    </row>
    <row r="55" spans="1:8" x14ac:dyDescent="0.3">
      <c r="A55" s="1">
        <v>44348</v>
      </c>
      <c r="B55" s="8">
        <v>15721.5</v>
      </c>
      <c r="C55" s="2">
        <f t="shared" si="30"/>
        <v>8.9008520121971382E-3</v>
      </c>
      <c r="D55" s="9">
        <v>545.65002400000003</v>
      </c>
      <c r="E55" s="2">
        <f t="shared" ref="E55" si="51">(D55-D54)/D54</f>
        <v>1.2243829230917349E-2</v>
      </c>
      <c r="F55" s="10">
        <v>80027.015625</v>
      </c>
      <c r="G55" s="2">
        <f t="shared" si="1"/>
        <v>-4.2585425317410379E-2</v>
      </c>
    </row>
    <row r="56" spans="1:8" x14ac:dyDescent="0.3">
      <c r="A56" s="1">
        <v>44378</v>
      </c>
      <c r="B56" s="8">
        <v>15763.049805000001</v>
      </c>
      <c r="C56" s="2">
        <f t="shared" si="30"/>
        <v>2.6428651846198237E-3</v>
      </c>
      <c r="D56" s="9">
        <v>587.15002400000003</v>
      </c>
      <c r="E56" s="2">
        <f t="shared" ref="E56" si="52">(D56-D55)/D55</f>
        <v>7.6056076559432167E-2</v>
      </c>
      <c r="F56" s="10">
        <v>79855.085938000004</v>
      </c>
      <c r="G56" s="2">
        <f t="shared" si="1"/>
        <v>-2.148395584381711E-3</v>
      </c>
    </row>
    <row r="57" spans="1:8" x14ac:dyDescent="0.3">
      <c r="A57" s="1">
        <v>44409</v>
      </c>
      <c r="B57" s="8">
        <v>17132.199218999998</v>
      </c>
      <c r="C57" s="2">
        <f t="shared" si="30"/>
        <v>8.6858154414110073E-2</v>
      </c>
      <c r="D57" s="9">
        <v>640.95001200000002</v>
      </c>
      <c r="E57" s="19">
        <f t="shared" ref="E57" si="53">(D57-D56)/D56</f>
        <v>9.1629031424513716E-2</v>
      </c>
      <c r="F57" s="10">
        <v>79690.492188000004</v>
      </c>
      <c r="G57" s="2">
        <f t="shared" si="1"/>
        <v>-2.0611555052084175E-3</v>
      </c>
    </row>
    <row r="58" spans="1:8" x14ac:dyDescent="0.3">
      <c r="A58" s="1">
        <v>44440</v>
      </c>
      <c r="B58" s="8">
        <v>17618.150390999999</v>
      </c>
      <c r="C58" s="2">
        <f t="shared" si="30"/>
        <v>2.8364786434485891E-2</v>
      </c>
      <c r="D58" s="9">
        <v>634.09997599999997</v>
      </c>
      <c r="E58" s="2">
        <f t="shared" ref="E58" si="54">(D58-D57)/D57</f>
        <v>-1.068731706334697E-2</v>
      </c>
      <c r="F58" s="10">
        <v>79372.507813000004</v>
      </c>
      <c r="G58" s="2">
        <f t="shared" si="1"/>
        <v>-3.9902423271503257E-3</v>
      </c>
    </row>
    <row r="59" spans="1:8" x14ac:dyDescent="0.3">
      <c r="A59" s="1">
        <v>44470</v>
      </c>
      <c r="B59" s="8">
        <v>17671.650390999999</v>
      </c>
      <c r="C59" s="2">
        <f t="shared" si="30"/>
        <v>3.0366411236522179E-3</v>
      </c>
      <c r="D59" s="9">
        <v>646.75</v>
      </c>
      <c r="E59" s="2">
        <f t="shared" ref="E59" si="55">(D59-D58)/D58</f>
        <v>1.994957337768458E-2</v>
      </c>
      <c r="F59" s="10">
        <v>77305.1875</v>
      </c>
      <c r="G59" s="2">
        <f t="shared" si="1"/>
        <v>-2.6045798097630579E-2</v>
      </c>
    </row>
    <row r="60" spans="1:8" x14ac:dyDescent="0.3">
      <c r="A60" s="1">
        <v>44501</v>
      </c>
      <c r="B60" s="8">
        <v>16983.199218999998</v>
      </c>
      <c r="C60" s="2">
        <f t="shared" si="30"/>
        <v>-3.8957944321409983E-2</v>
      </c>
      <c r="D60" s="9">
        <v>637.25</v>
      </c>
      <c r="E60" s="2">
        <f t="shared" ref="E60" si="56">(D60-D59)/D59</f>
        <v>-1.4688828759180518E-2</v>
      </c>
      <c r="F60" s="10">
        <v>74627.9375</v>
      </c>
      <c r="G60" s="2">
        <f t="shared" si="1"/>
        <v>-3.4632216628411906E-2</v>
      </c>
    </row>
    <row r="61" spans="1:8" x14ac:dyDescent="0.3">
      <c r="A61" s="1">
        <v>44531</v>
      </c>
      <c r="B61" s="8">
        <v>17196.699218999998</v>
      </c>
      <c r="C61" s="2">
        <f t="shared" si="30"/>
        <v>1.2571247457378131E-2</v>
      </c>
      <c r="D61" s="9">
        <v>624.5</v>
      </c>
      <c r="E61" s="2">
        <f t="shared" ref="E61" si="57">(D61-D60)/D60</f>
        <v>-2.0007846214201649E-2</v>
      </c>
      <c r="F61" s="10">
        <v>73129.046875</v>
      </c>
      <c r="G61" s="2">
        <f>(F61-F60)/F60</f>
        <v>-2.008484590640067E-2</v>
      </c>
    </row>
    <row r="62" spans="1:8" x14ac:dyDescent="0.3">
      <c r="A62" s="1"/>
      <c r="C62" s="2"/>
      <c r="E62" s="2"/>
      <c r="G62" s="1"/>
    </row>
    <row r="63" spans="1:8" x14ac:dyDescent="0.3">
      <c r="B63" s="11"/>
      <c r="C63" s="11" t="s">
        <v>30</v>
      </c>
      <c r="D63" s="11" t="s">
        <v>31</v>
      </c>
      <c r="E63" s="11" t="s">
        <v>37</v>
      </c>
      <c r="F63" s="11" t="s">
        <v>38</v>
      </c>
      <c r="G63" s="11" t="s">
        <v>45</v>
      </c>
      <c r="H63" s="11" t="s">
        <v>46</v>
      </c>
    </row>
    <row r="64" spans="1:8" x14ac:dyDescent="0.3">
      <c r="B64" s="11" t="s">
        <v>27</v>
      </c>
      <c r="C64" s="12">
        <f>AVERAGE(nifty)</f>
        <v>1.3396106808320414E-2</v>
      </c>
      <c r="D64" s="12">
        <f>C64*12</f>
        <v>0.16075328169984496</v>
      </c>
      <c r="E64" s="12">
        <f>AVERAGE(reliance)</f>
        <v>2.5050659567479438E-2</v>
      </c>
      <c r="F64" s="12">
        <f>E64*12</f>
        <v>0.30060791480975324</v>
      </c>
      <c r="G64" s="12">
        <f>AVERAGE(asian)</f>
        <v>8.2765487582551634E-3</v>
      </c>
      <c r="H64" s="12">
        <f>G64*12</f>
        <v>9.9318585099061968E-2</v>
      </c>
    </row>
    <row r="65" spans="2:17" x14ac:dyDescent="0.3">
      <c r="B65" s="11" t="s">
        <v>28</v>
      </c>
      <c r="C65" s="13">
        <f>_xlfn.VAR.S(nifty)</f>
        <v>2.9292632970155997E-3</v>
      </c>
      <c r="D65" s="12">
        <f>C65*12</f>
        <v>3.5151159564187198E-2</v>
      </c>
      <c r="E65" s="13">
        <f>_xlfn.VAR.S(reliance)</f>
        <v>5.6876618433076807E-3</v>
      </c>
      <c r="F65" s="12">
        <f>E65*12</f>
        <v>6.8251942119692169E-2</v>
      </c>
      <c r="G65" s="13">
        <f>_xlfn.VAR.S(asian)</f>
        <v>4.7118488415049779E-3</v>
      </c>
      <c r="H65" s="12">
        <f>G65*12</f>
        <v>5.6542186098059735E-2</v>
      </c>
    </row>
    <row r="66" spans="2:17" x14ac:dyDescent="0.3">
      <c r="C66" s="7"/>
    </row>
    <row r="67" spans="2:17" x14ac:dyDescent="0.3">
      <c r="B67" s="11" t="s">
        <v>39</v>
      </c>
      <c r="C67" s="11">
        <f>SLOPE(reliance,nifty)</f>
        <v>0.38939728642914473</v>
      </c>
    </row>
    <row r="68" spans="2:17" x14ac:dyDescent="0.3">
      <c r="B68" s="11" t="s">
        <v>47</v>
      </c>
      <c r="C68" s="11">
        <f>SLOPE(asian,nifty)</f>
        <v>0.52350099094894265</v>
      </c>
    </row>
    <row r="70" spans="2:17" x14ac:dyDescent="0.3">
      <c r="Q70" s="14"/>
    </row>
    <row r="71" spans="2:17" x14ac:dyDescent="0.3">
      <c r="B71" s="16" t="s">
        <v>32</v>
      </c>
      <c r="C71" s="16"/>
      <c r="D71" s="15"/>
      <c r="E71" s="16" t="s">
        <v>34</v>
      </c>
      <c r="F71" s="17"/>
      <c r="Q71" s="14"/>
    </row>
    <row r="72" spans="2:17" x14ac:dyDescent="0.3">
      <c r="B72" s="16" t="s">
        <v>33</v>
      </c>
      <c r="C72" s="16"/>
      <c r="D72" s="14"/>
      <c r="E72" s="16" t="s">
        <v>29</v>
      </c>
      <c r="F72" s="18"/>
      <c r="H72" s="14"/>
      <c r="Q72" s="14"/>
    </row>
    <row r="73" spans="2:17" x14ac:dyDescent="0.3">
      <c r="H73" s="14"/>
    </row>
    <row r="74" spans="2:17" x14ac:dyDescent="0.3">
      <c r="B74" s="11" t="s">
        <v>40</v>
      </c>
      <c r="C74" s="12">
        <f>D65*C67^2</f>
        <v>5.3299789957488497E-3</v>
      </c>
      <c r="E74" s="11" t="s">
        <v>41</v>
      </c>
      <c r="F74" s="13">
        <f>F71+(D64-F71)*C67</f>
        <v>6.2596891678499522E-2</v>
      </c>
      <c r="H74" s="14"/>
    </row>
    <row r="75" spans="2:17" x14ac:dyDescent="0.3">
      <c r="B75" s="11" t="s">
        <v>42</v>
      </c>
      <c r="C75" s="12">
        <f>F65-C74</f>
        <v>6.2921963123943325E-2</v>
      </c>
      <c r="E75" s="11" t="s">
        <v>48</v>
      </c>
      <c r="F75" s="13">
        <f>F71+(D64-F71)*C68</f>
        <v>8.4154502268163359E-2</v>
      </c>
    </row>
    <row r="76" spans="2:17" x14ac:dyDescent="0.3">
      <c r="B76" s="11" t="s">
        <v>49</v>
      </c>
      <c r="C76" s="12">
        <f>(C68^2)*D65</f>
        <v>9.6332908388646488E-3</v>
      </c>
    </row>
    <row r="77" spans="2:17" x14ac:dyDescent="0.3">
      <c r="B77" s="11" t="s">
        <v>50</v>
      </c>
      <c r="C77" s="12">
        <f>H65-C76</f>
        <v>4.6908895259195088E-2</v>
      </c>
    </row>
  </sheetData>
  <dataConsolidate/>
  <conditionalFormatting sqref="C2:C61 G2:G6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2:E6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Sheet6</vt:lpstr>
      <vt:lpstr>Sheet7</vt:lpstr>
      <vt:lpstr>^NSEI</vt:lpstr>
      <vt:lpstr>asian</vt:lpstr>
      <vt:lpstr>nifty</vt:lpstr>
      <vt:lpstr>reliance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Porwar</dc:creator>
  <cp:lastModifiedBy>Tanishq Porwar</cp:lastModifiedBy>
  <dcterms:created xsi:type="dcterms:W3CDTF">2021-12-05T11:11:39Z</dcterms:created>
  <dcterms:modified xsi:type="dcterms:W3CDTF">2021-12-07T08:08:52Z</dcterms:modified>
</cp:coreProperties>
</file>