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Aumkaar.Shukla\Documents\WTR Proposals\Deliverables\"/>
    </mc:Choice>
  </mc:AlternateContent>
  <xr:revisionPtr revIDLastSave="0" documentId="8_{DAB22946-9314-4E60-A14D-94DC87F6683C}" xr6:coauthVersionLast="47" xr6:coauthVersionMax="47" xr10:uidLastSave="{00000000-0000-0000-0000-000000000000}"/>
  <bookViews>
    <workbookView xWindow="-110" yWindow="-110" windowWidth="19420" windowHeight="11620" xr2:uid="{169B8B4D-AEF9-4861-8D63-3EA69A9FAEB8}"/>
  </bookViews>
  <sheets>
    <sheet name="1. The Current State" sheetId="5" r:id="rId1"/>
    <sheet name="2. Proposed Solution" sheetId="6" r:id="rId2"/>
    <sheet name="3. Persona" sheetId="1" r:id="rId3"/>
    <sheet name="4. Mapped Personas" sheetId="7" r:id="rId4"/>
    <sheet name="5. Sub-Persona (1)" sheetId="8" r:id="rId5"/>
    <sheet name="5. Sub-Persona (2)" sheetId="2" r:id="rId6"/>
    <sheet name="4. Mapped Sub-Personas" sheetId="11" r:id="rId7"/>
    <sheet name="Backend" sheetId="4" r:id="rId8"/>
  </sheets>
  <externalReferences>
    <externalReference r:id="rId9"/>
  </externalReferences>
  <definedNames>
    <definedName name="careVal">'3. Persona'!$H$10</definedName>
    <definedName name="clinSoc">'5. Sub-Persona (2)'!$H$29</definedName>
    <definedName name="CoE">'5. Sub-Persona (2)'!$H$8</definedName>
    <definedName name="commSer">'5. Sub-Persona (2)'!$H$37</definedName>
    <definedName name="formOutput">Backend!$Q$2:$Q$19</definedName>
    <definedName name="hcpAttVal" localSheetId="0">'1. The Current State'!$BA$2:$BA$26</definedName>
    <definedName name="High">'3. Persona'!$AA$6</definedName>
    <definedName name="intentVal">'3. Persona'!$H$8</definedName>
    <definedName name="listExp">Backend!$C$3:$C$5</definedName>
    <definedName name="listHiLo">'3. Persona'!$AA$6:$AA$7</definedName>
    <definedName name="listLoc">Backend!$A$3:$A$5</definedName>
    <definedName name="listNudge">'3. Persona'!$AG$6:$AG$9</definedName>
    <definedName name="listPersDesc">'3. Persona'!$AH$6:$AH$9</definedName>
    <definedName name="listPersona">'3. Persona'!$AF$6:$AF$9</definedName>
    <definedName name="listPersonaCheck">'3. Persona'!$AE$6:$AE$9</definedName>
    <definedName name="listPhil">Backend!$F$3:$F$10</definedName>
    <definedName name="listPos">Backend!$E$3:$E$4</definedName>
    <definedName name="listPracType">Backend!$B$3:$B$4</definedName>
    <definedName name="listRadio">Backend!$G$3:$G$5</definedName>
    <definedName name="listRank">Backend!$AS$2:$AS$7</definedName>
    <definedName name="listSpDesc">Backend!$AU$2:$AU$7</definedName>
    <definedName name="listSpec">Backend!$D$3:$D$6</definedName>
    <definedName name="listSpNudge">Backend!$AT$2:$AT$7</definedName>
    <definedName name="listSubp">Backend!$AA$2:$AA$7</definedName>
    <definedName name="Low">'3. Persona'!$AA$7</definedName>
    <definedName name="manCour">'5. Sub-Persona (2)'!$H$25</definedName>
    <definedName name="medPres">'5. Sub-Persona (2)'!$H$31</definedName>
    <definedName name="nudgeCap">Backend!$CC$2</definedName>
    <definedName name="nudgeOpp">Backend!$CC$3</definedName>
    <definedName name="outCap">Backend!$CB$2</definedName>
    <definedName name="outOpp">Backend!$CB$3</definedName>
    <definedName name="partConf">'5. Sub-Persona (2)'!$H$33</definedName>
    <definedName name="patFlow">'5. Sub-Persona (2)'!$H$12</definedName>
    <definedName name="polMak">'5. Sub-Persona (2)'!$H$39</definedName>
    <definedName name="rando">'[1]Persona Typing'!$A$8</definedName>
    <definedName name="reExp">'5. Sub-Persona (2)'!$H$23</definedName>
    <definedName name="resp1">'5. Sub-Persona (2)'!$E$6</definedName>
    <definedName name="resp2">'5. Sub-Persona (2)'!$K$6</definedName>
    <definedName name="resp3">'5. Sub-Persona (2)'!$E$17</definedName>
    <definedName name="resp4">'5. Sub-Persona (2)'!$K$17</definedName>
    <definedName name="resp5">'5. Sub-Persona (2)'!$E$19</definedName>
    <definedName name="resp6">'5. Sub-Persona (2)'!$C$47</definedName>
    <definedName name="resp7">'5. Sub-Persona (2)'!$C$48</definedName>
    <definedName name="resp8">'5. Sub-Persona (2)'!$C$49</definedName>
    <definedName name="teachHosp">'5. Sub-Persona (2)'!$H$10</definedName>
    <definedName name="valCap">'5. Sub-Persona (2)'!$H$54</definedName>
    <definedName name="valOpp">'5. Sub-Persona (2)'!$H$58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6" i="11" l="1"/>
  <c r="D25" i="11"/>
  <c r="D24" i="11"/>
  <c r="D23" i="11"/>
  <c r="D22" i="11"/>
  <c r="D21" i="11"/>
  <c r="D20" i="11"/>
  <c r="D19" i="11"/>
  <c r="D18" i="11"/>
  <c r="D17" i="11"/>
  <c r="D16" i="11"/>
  <c r="D15" i="11"/>
  <c r="D14" i="11"/>
  <c r="D13" i="11"/>
  <c r="D12" i="11"/>
  <c r="D11" i="11"/>
  <c r="D10" i="11"/>
  <c r="D9" i="11"/>
  <c r="D8" i="11"/>
  <c r="D7" i="11"/>
  <c r="D6" i="11"/>
  <c r="D5" i="11"/>
  <c r="D4" i="11"/>
  <c r="D3" i="11"/>
  <c r="D2" i="11"/>
  <c r="E3" i="5"/>
  <c r="E4" i="5"/>
  <c r="E5" i="5"/>
  <c r="E6" i="5"/>
  <c r="E7" i="5"/>
  <c r="E8" i="5"/>
  <c r="E9" i="5"/>
  <c r="E10" i="5"/>
  <c r="E11" i="5"/>
  <c r="E12" i="5"/>
  <c r="E13" i="5"/>
  <c r="E14" i="5"/>
  <c r="E15" i="5"/>
  <c r="E16" i="5"/>
  <c r="E17" i="5"/>
  <c r="E18" i="5"/>
  <c r="E19" i="5"/>
  <c r="E20" i="5"/>
  <c r="E21" i="5"/>
  <c r="E22" i="5"/>
  <c r="E23" i="5"/>
  <c r="E24" i="5"/>
  <c r="E25" i="5"/>
  <c r="E26" i="5"/>
  <c r="E2" i="5"/>
  <c r="AZ3" i="5"/>
  <c r="AZ4" i="5"/>
  <c r="AZ5" i="5"/>
  <c r="AZ6" i="5"/>
  <c r="AZ7" i="5"/>
  <c r="AZ8" i="5"/>
  <c r="AZ9" i="5"/>
  <c r="AZ10" i="5"/>
  <c r="AZ11" i="5"/>
  <c r="AZ12" i="5"/>
  <c r="AZ13" i="5"/>
  <c r="AZ14" i="5"/>
  <c r="AZ15" i="5"/>
  <c r="AZ16" i="5"/>
  <c r="AZ17" i="5"/>
  <c r="AZ18" i="5"/>
  <c r="AZ19" i="5"/>
  <c r="AZ20" i="5"/>
  <c r="AZ21" i="5"/>
  <c r="AZ22" i="5"/>
  <c r="AZ23" i="5"/>
  <c r="AZ24" i="5"/>
  <c r="AZ25" i="5"/>
  <c r="AZ26" i="5"/>
  <c r="AZ2" i="5"/>
  <c r="D3" i="5"/>
  <c r="D4" i="5"/>
  <c r="D5" i="5"/>
  <c r="D6" i="5"/>
  <c r="D7" i="5"/>
  <c r="D8" i="5"/>
  <c r="D9" i="5"/>
  <c r="D10" i="5"/>
  <c r="D11" i="5"/>
  <c r="D12" i="5"/>
  <c r="D13" i="5"/>
  <c r="D14" i="5"/>
  <c r="D15" i="5"/>
  <c r="D16" i="5"/>
  <c r="D17" i="5"/>
  <c r="D18" i="5"/>
  <c r="D19" i="5"/>
  <c r="D20" i="5"/>
  <c r="D21" i="5"/>
  <c r="D22" i="5"/>
  <c r="D23" i="5"/>
  <c r="D24" i="5"/>
  <c r="D25" i="5"/>
  <c r="D26" i="5"/>
  <c r="D2" i="5"/>
  <c r="BB3" i="5"/>
  <c r="BB4" i="5"/>
  <c r="BB5" i="5"/>
  <c r="BB6" i="5"/>
  <c r="BB7" i="5"/>
  <c r="BB8" i="5"/>
  <c r="BB9" i="5"/>
  <c r="BB10" i="5"/>
  <c r="BB11" i="5"/>
  <c r="BB12" i="5"/>
  <c r="BB13" i="5"/>
  <c r="BB14" i="5"/>
  <c r="BB15" i="5"/>
  <c r="BB16" i="5"/>
  <c r="BB17" i="5"/>
  <c r="BB18" i="5"/>
  <c r="BB19" i="5"/>
  <c r="BB20" i="5"/>
  <c r="BB21" i="5"/>
  <c r="BB22" i="5"/>
  <c r="BB23" i="5"/>
  <c r="BB24" i="5"/>
  <c r="BB25" i="5"/>
  <c r="BB26" i="5"/>
  <c r="BB2" i="5"/>
  <c r="D3" i="7" l="1"/>
  <c r="D4" i="7"/>
  <c r="D5" i="7"/>
  <c r="D6" i="7"/>
  <c r="D7" i="7"/>
  <c r="D8" i="7"/>
  <c r="D9" i="7"/>
  <c r="D10" i="7"/>
  <c r="D11" i="7"/>
  <c r="D12" i="7"/>
  <c r="D13" i="7"/>
  <c r="D14" i="7"/>
  <c r="D15" i="7"/>
  <c r="D16" i="7"/>
  <c r="D17" i="7"/>
  <c r="D18" i="7"/>
  <c r="D19" i="7"/>
  <c r="D20" i="7"/>
  <c r="D21" i="7"/>
  <c r="D22" i="7"/>
  <c r="D23" i="7"/>
  <c r="D24" i="7"/>
  <c r="D25" i="7"/>
  <c r="D26" i="7"/>
  <c r="D2" i="7"/>
  <c r="CB3" i="4" l="1"/>
  <c r="T52" i="2" s="1"/>
  <c r="CB2" i="4"/>
  <c r="T43" i="2" s="1"/>
  <c r="Q11" i="4"/>
  <c r="Q10" i="4"/>
  <c r="Q9" i="4"/>
  <c r="Q8" i="4"/>
  <c r="Q7" i="4"/>
  <c r="Q6" i="4"/>
  <c r="Q5" i="4"/>
  <c r="Q4" i="4"/>
  <c r="Q3" i="4"/>
  <c r="Q2" i="4"/>
  <c r="Q19" i="4" l="1"/>
  <c r="Q18" i="4"/>
  <c r="Q17" i="4"/>
  <c r="Q16" i="4"/>
  <c r="Q15" i="4"/>
  <c r="Q14" i="4"/>
  <c r="Q13" i="4"/>
  <c r="Q12" i="4"/>
  <c r="AC6" i="1"/>
  <c r="AB6" i="1"/>
  <c r="AO6" i="4" l="1" a="1"/>
  <c r="AO6" i="4" s="1"/>
  <c r="AQ6" i="4" s="1"/>
  <c r="AO5" i="4" a="1"/>
  <c r="AO5" i="4" s="1"/>
  <c r="AQ5" i="4" s="1"/>
  <c r="AO4" i="4" a="1"/>
  <c r="AO4" i="4" s="1"/>
  <c r="AQ4" i="4" s="1"/>
  <c r="AO7" i="4" a="1"/>
  <c r="AO7" i="4" s="1"/>
  <c r="AQ7" i="4" s="1"/>
  <c r="AO3" i="4" a="1"/>
  <c r="AO3" i="4" s="1"/>
  <c r="AQ3" i="4" s="1"/>
  <c r="AO2" i="4" a="1"/>
  <c r="AO2" i="4" s="1"/>
  <c r="AQ2" i="4" s="1"/>
  <c r="AE7" i="1"/>
  <c r="AE8" i="1"/>
  <c r="AE9" i="1"/>
  <c r="AE6" i="1"/>
  <c r="G15" i="1" l="1"/>
  <c r="G16" i="1"/>
  <c r="AR2" i="4"/>
  <c r="AS5" i="4" s="1"/>
  <c r="G14" i="1"/>
  <c r="AS2" i="4" l="1"/>
  <c r="AS6" i="4"/>
  <c r="AS4" i="4"/>
  <c r="AS7" i="4"/>
  <c r="AS3" i="4"/>
  <c r="P30" i="2" l="1"/>
  <c r="P19" i="2"/>
  <c r="P8" i="2"/>
  <c r="T7" i="2"/>
  <c r="P7" i="2"/>
  <c r="P18" i="2"/>
  <c r="P29" i="2"/>
  <c r="T18" i="2"/>
  <c r="T2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<sst xmlns="http://schemas.openxmlformats.org/spreadsheetml/2006/main" count="569" uniqueCount="211">
  <si>
    <t>HCP name</t>
  </si>
  <si>
    <t>Practice Center</t>
  </si>
  <si>
    <t>Key Messages</t>
  </si>
  <si>
    <t>HCP Attitude</t>
  </si>
  <si>
    <t>WTR</t>
  </si>
  <si>
    <t>wtr val</t>
  </si>
  <si>
    <t>attitude val</t>
  </si>
  <si>
    <t>Dr. Ravi Sharma</t>
  </si>
  <si>
    <t>XYZ Hospital</t>
  </si>
  <si>
    <t>?</t>
  </si>
  <si>
    <t>Unreceptive</t>
  </si>
  <si>
    <t>Low</t>
  </si>
  <si>
    <t>Dr. Priya Patel</t>
  </si>
  <si>
    <t>ABC Clinic</t>
  </si>
  <si>
    <t>Neutral</t>
  </si>
  <si>
    <t>Dr. Sanjay Singh</t>
  </si>
  <si>
    <t>PQR Medical Center</t>
  </si>
  <si>
    <t>Receptive</t>
  </si>
  <si>
    <t>High</t>
  </si>
  <si>
    <t>Dr. Nisha Verma</t>
  </si>
  <si>
    <t>LMN Hospital</t>
  </si>
  <si>
    <t>Dr. Rahul Kapoor</t>
  </si>
  <si>
    <t>UVW Clinic</t>
  </si>
  <si>
    <t>Dr. Deepa Gupta</t>
  </si>
  <si>
    <t>GHI Medical Center</t>
  </si>
  <si>
    <t>Dr. Amit Joshi</t>
  </si>
  <si>
    <t>STU Hospital</t>
  </si>
  <si>
    <t>In absence of a segmented database, the sales person will have to consider an unwieldy amount of factors to make individual strategies for the HCPs. 
Wihtout such strategy, the likeliness of their talking points being in line with the HCP's priorities is extremely low and they might even risk reducing the WTR if their talking point happens to be irrelevant to the HCP's interests.</t>
  </si>
  <si>
    <t>Dr. Pooja Khanna</t>
  </si>
  <si>
    <t>DEF Clinic</t>
  </si>
  <si>
    <t>Dr. Rajesh Kumar</t>
  </si>
  <si>
    <t>OPQ Medical Center</t>
  </si>
  <si>
    <t>Dr. Aparna Singh</t>
  </si>
  <si>
    <t>RST Hospital</t>
  </si>
  <si>
    <t>Dr. Vivek Sharma</t>
  </si>
  <si>
    <t>KLM Clinic</t>
  </si>
  <si>
    <t>Dr. Shweta Gupta</t>
  </si>
  <si>
    <t>BCD Medical Center</t>
  </si>
  <si>
    <t>Dr. Suresh Verma</t>
  </si>
  <si>
    <t>HIJ Hospital</t>
  </si>
  <si>
    <t>Dr. Meera Patel</t>
  </si>
  <si>
    <t>IJK Clinic</t>
  </si>
  <si>
    <t>Dr. Prakash Singh</t>
  </si>
  <si>
    <t>LMN Medical Center</t>
  </si>
  <si>
    <t>Dr. Neha Sharma</t>
  </si>
  <si>
    <t>VWX Hospital</t>
  </si>
  <si>
    <t>Dr. Anil Kapoor</t>
  </si>
  <si>
    <t>YZA Clinic</t>
  </si>
  <si>
    <t>Dr. Reena Agarwal</t>
  </si>
  <si>
    <t>CDE Medical Center</t>
  </si>
  <si>
    <t>Dr. Sameer Verma</t>
  </si>
  <si>
    <t>GHI Hospital</t>
  </si>
  <si>
    <t>Dr. Kavita Reddy</t>
  </si>
  <si>
    <t>MNO Clinic</t>
  </si>
  <si>
    <t>Dr. Rohit Gupta</t>
  </si>
  <si>
    <t>UVW Medical Center</t>
  </si>
  <si>
    <t>Dr. Anita Desai</t>
  </si>
  <si>
    <t>STU Clinic</t>
  </si>
  <si>
    <t>Dr. Sushil Sharma</t>
  </si>
  <si>
    <t>EFG Hospital</t>
  </si>
  <si>
    <t>Dr. Nidhi Jain</t>
  </si>
  <si>
    <t>PQR Clinic</t>
  </si>
  <si>
    <t>Dr. Arjun Patel</t>
  </si>
  <si>
    <t>OPQ Hospital</t>
  </si>
  <si>
    <t>Features of the tool that make the life of sales and marketing team easier:</t>
  </si>
  <si>
    <r>
      <t xml:space="preserve">1. Intuitive Design: The tool has </t>
    </r>
    <r>
      <rPr>
        <b/>
        <sz val="12"/>
        <color theme="1"/>
        <rFont val="Calibri"/>
        <family val="2"/>
        <scheme val="minor"/>
      </rPr>
      <t>easy-to-answer</t>
    </r>
    <r>
      <rPr>
        <sz val="12"/>
        <color theme="1"/>
        <rFont val="Calibri"/>
        <family val="2"/>
        <scheme val="minor"/>
      </rPr>
      <t xml:space="preserve"> structured questions that can be </t>
    </r>
    <r>
      <rPr>
        <b/>
        <sz val="12"/>
        <color theme="1"/>
        <rFont val="Calibri"/>
        <family val="2"/>
        <scheme val="minor"/>
      </rPr>
      <t>quickly</t>
    </r>
    <r>
      <rPr>
        <sz val="12"/>
        <color theme="1"/>
        <rFont val="Calibri"/>
        <family val="2"/>
        <scheme val="minor"/>
      </rPr>
      <t xml:space="preserve"> filled by BD personnel without the need of field-based info.</t>
    </r>
  </si>
  <si>
    <r>
      <t xml:space="preserve">2. Segmentation: Based on the answers, it maps an HCP into their corresponding </t>
    </r>
    <r>
      <rPr>
        <b/>
        <sz val="12"/>
        <color theme="1"/>
        <rFont val="Calibri"/>
        <family val="2"/>
        <scheme val="minor"/>
      </rPr>
      <t>persona and sub-persona</t>
    </r>
    <r>
      <rPr>
        <sz val="12"/>
        <color theme="1"/>
        <rFont val="Calibri"/>
        <family val="2"/>
        <scheme val="minor"/>
      </rPr>
      <t>, and maintains the database.</t>
    </r>
  </si>
  <si>
    <r>
      <t xml:space="preserve">3. Nudge Creation: It then leverages the HCP's traits to craft appealing </t>
    </r>
    <r>
      <rPr>
        <b/>
        <sz val="12"/>
        <color theme="1"/>
        <rFont val="Calibri"/>
        <family val="2"/>
        <scheme val="minor"/>
      </rPr>
      <t>conversation nudges</t>
    </r>
    <r>
      <rPr>
        <sz val="12"/>
        <color theme="1"/>
        <rFont val="Calibri"/>
        <family val="2"/>
        <scheme val="minor"/>
      </rPr>
      <t xml:space="preserve">. </t>
    </r>
  </si>
  <si>
    <r>
      <t xml:space="preserve">4. </t>
    </r>
    <r>
      <rPr>
        <b/>
        <sz val="12"/>
        <color theme="1"/>
        <rFont val="Calibri"/>
        <family val="2"/>
        <scheme val="minor"/>
      </rPr>
      <t>Personas</t>
    </r>
    <r>
      <rPr>
        <sz val="12"/>
        <color theme="1"/>
        <rFont val="Calibri"/>
        <family val="2"/>
        <scheme val="minor"/>
      </rPr>
      <t xml:space="preserve"> provide macro-level nudges that help salespeople build an </t>
    </r>
    <r>
      <rPr>
        <b/>
        <sz val="12"/>
        <color theme="1"/>
        <rFont val="Calibri"/>
        <family val="2"/>
        <scheme val="minor"/>
      </rPr>
      <t>initial rapport</t>
    </r>
    <r>
      <rPr>
        <sz val="12"/>
        <color theme="1"/>
        <rFont val="Calibri"/>
        <family val="2"/>
        <scheme val="minor"/>
      </rPr>
      <t xml:space="preserve"> with the HCPs.</t>
    </r>
  </si>
  <si>
    <r>
      <t xml:space="preserve">5. </t>
    </r>
    <r>
      <rPr>
        <b/>
        <sz val="12"/>
        <color theme="1"/>
        <rFont val="Calibri"/>
        <family val="2"/>
        <scheme val="minor"/>
      </rPr>
      <t>Sub-personas</t>
    </r>
    <r>
      <rPr>
        <sz val="12"/>
        <color theme="1"/>
        <rFont val="Calibri"/>
        <family val="2"/>
        <scheme val="minor"/>
      </rPr>
      <t xml:space="preserve"> ensure micro analysis and output more targeted nudges that</t>
    </r>
    <r>
      <rPr>
        <b/>
        <sz val="12"/>
        <color theme="1"/>
        <rFont val="Calibri"/>
        <family val="2"/>
        <scheme val="minor"/>
      </rPr>
      <t xml:space="preserve"> raises the WTR</t>
    </r>
    <r>
      <rPr>
        <sz val="12"/>
        <color theme="1"/>
        <rFont val="Calibri"/>
        <family val="2"/>
        <scheme val="minor"/>
      </rPr>
      <t>.</t>
    </r>
  </si>
  <si>
    <t>6. Not only does the tool make approaching HCPs simpler, it allows for collaboration among company personnels while doing so.</t>
  </si>
  <si>
    <t>Persona Identification</t>
  </si>
  <si>
    <t>Don't move red columns</t>
  </si>
  <si>
    <t>AB</t>
  </si>
  <si>
    <t>AC</t>
  </si>
  <si>
    <t>Rate the following two aspects of the doctor:</t>
  </si>
  <si>
    <t>Intent</t>
  </si>
  <si>
    <t>Care</t>
  </si>
  <si>
    <t>Persona</t>
  </si>
  <si>
    <t>Chat Nudges</t>
  </si>
  <si>
    <t>Description</t>
  </si>
  <si>
    <t>(Pick one from High or Low)</t>
  </si>
  <si>
    <t>Affordability Advocate</t>
  </si>
  <si>
    <t>"Optimize hospital resources, enhance care, and achieve affordability without compromising quality. Cost-effective solutions, attractive bundling offers, and flexible payment options for high-quality, budget-conscious healthcare."</t>
  </si>
  <si>
    <t>Recommends products that can be easily afforded by their patients, even if has to trade off performance.
A high upfront cost is a hindrance in recommending.</t>
  </si>
  <si>
    <t>Pragmatic Practitioner</t>
  </si>
  <si>
    <t xml:space="preserve">"Elevate patient care with BD's innovative solutions. Proven efficacy, safety, and improved quality of life. Trust clinical evidence, minimize complications, optimize resources, and achieve cost-effectiveness. Deliver exceptional outcomes and maximise efficiency." </t>
  </si>
  <si>
    <t>Aims to find a middle ground by going for innovative products that would be cost-effective in the long run. 
Seeks out innovative cost-saving solutions to make healthcare more accessible.</t>
  </si>
  <si>
    <t>1. Intent to Innovate*</t>
  </si>
  <si>
    <t>Trailblazing Innovator</t>
  </si>
  <si>
    <t>"Unleash your potential with BD's cutting-edge technology. Achieve breakthrough results, superior outcomes, and revolutionize healthcare. Lead the way in medical advancements and set new benchmarks of excellence together."</t>
  </si>
  <si>
    <t>Willing to invest in new technologies and approaches, even if they come at a higher cost.
Primary goal is to drive innovation and lead the way in advancing healthcare practices.</t>
  </si>
  <si>
    <t>Conformist</t>
  </si>
  <si>
    <t>"Embrace trusted, innovative solutions endorsed by healthcare professionals and experts. BD sets new standards, leaving behind outdated technologies for modern medical practice."</t>
  </si>
  <si>
    <t>Has high habitual inertia: Sticks to traditional practices or the ones accepted among peers.
Values peer recommendation and expert opinion.</t>
  </si>
  <si>
    <t>2. Care for Patient's Affordability*</t>
  </si>
  <si>
    <t>Output</t>
  </si>
  <si>
    <t>Persona Type:</t>
  </si>
  <si>
    <t>Persona Description:</t>
  </si>
  <si>
    <t>Chat Nudge:</t>
  </si>
  <si>
    <t>*Can be evaluated using proxy variables like types of consumables already in use or the economic well-being of the patients.</t>
  </si>
  <si>
    <t>HCP Name</t>
  </si>
  <si>
    <t>Condensed Talking Points</t>
  </si>
  <si>
    <t>Impact Created</t>
  </si>
  <si>
    <t>Using the persona-nudges, salespersonnel successfully position the product in line with the providers' priorities. This generates curiosity for the product and makes HCPs more receptive to the salespersonnel. 
However, there is still no considerable impact on WTR yet.</t>
  </si>
  <si>
    <t>"Optimise hospital resources and enhance care"</t>
  </si>
  <si>
    <t>"Elevate patient care with innovative solution"</t>
  </si>
  <si>
    <t>"Achieve superior outcomes with cutting edge technology"</t>
  </si>
  <si>
    <t>"Embrace trusted solution embraced by experts"</t>
  </si>
  <si>
    <t>Details about the practice setup:</t>
  </si>
  <si>
    <t>Subpersona Match</t>
  </si>
  <si>
    <t>Targeted Chat Nudges (to be presented in the ranked order)</t>
  </si>
  <si>
    <t>Location</t>
  </si>
  <si>
    <t>Tier 1</t>
  </si>
  <si>
    <t>Practice Classification</t>
  </si>
  <si>
    <t>Private</t>
  </si>
  <si>
    <t>1.</t>
  </si>
  <si>
    <t>Is a Tertiary Hospital/Centre of Excellence:</t>
  </si>
  <si>
    <t>Yes</t>
  </si>
  <si>
    <t>Is a Teaching Hospital?</t>
  </si>
  <si>
    <t>No</t>
  </si>
  <si>
    <t>Has high patient flow?</t>
  </si>
  <si>
    <t>HCP-specific traits:</t>
  </si>
  <si>
    <t>Experience</t>
  </si>
  <si>
    <t>5-20 years</t>
  </si>
  <si>
    <t>Specialisation</t>
  </si>
  <si>
    <t>Specialist</t>
  </si>
  <si>
    <t>2.</t>
  </si>
  <si>
    <t>Position</t>
  </si>
  <si>
    <t>Owner/Partner</t>
  </si>
  <si>
    <t>Background:</t>
  </si>
  <si>
    <t>Has prior research experience?</t>
  </si>
  <si>
    <t>Has done management courses?</t>
  </si>
  <si>
    <t>Work-related activities:</t>
  </si>
  <si>
    <t>Is part of a clinical society?</t>
  </si>
  <si>
    <t>3.</t>
  </si>
  <si>
    <t>Has media presence?</t>
  </si>
  <si>
    <t>Active participant in conferences?</t>
  </si>
  <si>
    <t>Activities outside work:</t>
  </si>
  <si>
    <t>Engages in community service?</t>
  </si>
  <si>
    <t>Has policy-making experience?</t>
  </si>
  <si>
    <t>Profession Philosophy</t>
  </si>
  <si>
    <t>Capability Nudge</t>
  </si>
  <si>
    <t>Select the top three points that best reflect the doctor' profession philosohpy:</t>
  </si>
  <si>
    <t>(Do not select an option more than once.)</t>
  </si>
  <si>
    <t>Aspires to be a renowned doctor.</t>
  </si>
  <si>
    <t>Values return on assets.</t>
  </si>
  <si>
    <t>(-blank-)</t>
  </si>
  <si>
    <t>Capability</t>
  </si>
  <si>
    <t>Opportunity Nudge</t>
  </si>
  <si>
    <t>Is new to BD products and requires training?</t>
  </si>
  <si>
    <t>Opportunity</t>
  </si>
  <si>
    <t>Low accessibility to BD products due to high cost?</t>
  </si>
  <si>
    <t xml:space="preserve">Once the finer traits of an HCP, such as their capability, opportunity, and motivation, are leveraged into the conversation nudges, the salespersonnel are able to make the product look much more appealing to these providers. This ultimately increase the HCP's willingness to recommned (WTR) BD's products. </t>
  </si>
  <si>
    <t>Drop-down data</t>
  </si>
  <si>
    <t>Radio Outputs</t>
  </si>
  <si>
    <t>Matching</t>
  </si>
  <si>
    <t>Total Matches Possible</t>
  </si>
  <si>
    <t>Number of Matches</t>
  </si>
  <si>
    <t>Small random number</t>
  </si>
  <si>
    <t>Match Rate</t>
  </si>
  <si>
    <t>Cutoff</t>
  </si>
  <si>
    <t>Rank</t>
  </si>
  <si>
    <t>Nudges</t>
  </si>
  <si>
    <t>NUDGE</t>
  </si>
  <si>
    <t>Radio button</t>
  </si>
  <si>
    <t>CoE</t>
  </si>
  <si>
    <t>Aspiring Knowledge Leader</t>
  </si>
  <si>
    <t>Tier 2</t>
  </si>
  <si>
    <t>Less than 5 years</t>
  </si>
  <si>
    <t>reExp</t>
  </si>
  <si>
    <t>clinSoc</t>
  </si>
  <si>
    <t>partConf</t>
  </si>
  <si>
    <t>Has passion for innovation and novelty.</t>
  </si>
  <si>
    <t>Enjoys knowledge-sharing.</t>
  </si>
  <si>
    <t>"Product X is set apart from competition by [features/characteristics] as evidenced by [studies]. As an up and coming innovation, pioneer users are actively supported by BD in adding to the wealth of evidence through real world trials, publish papers, present at conferences, and are widely acknowledged as thought leaders on innovations by peers."</t>
  </si>
  <si>
    <t>Aspires to be recognised for their expertise within their medical field.</t>
  </si>
  <si>
    <t>"At BD, we believe in empowering physicians like you. That's why we offer comprehensive training programs and services to ensure you optimize the usage of Product X."</t>
  </si>
  <si>
    <t>Public</t>
  </si>
  <si>
    <t>General Practitioner</t>
  </si>
  <si>
    <t>teachHosp</t>
  </si>
  <si>
    <t>Entrepreneur</t>
  </si>
  <si>
    <t>More than 20 years</t>
  </si>
  <si>
    <t>manCour</t>
  </si>
  <si>
    <t>"Product X is cost effective and compared to other products, saves costs incurred on patient care by your hospital. [Features/characteristics] enhance ease of use and save time you spend on patient care, while also elevating patient experience and outcomes. Other enterprising doctors who've used our products have seen [substantial increases in patient flow to their facilities] and [profits] due to the cost effectiveness, time savings, and positive word of mouth."
"To help you obtain the maximum benefit from our range of quality, time and cost saving products, we would like to invite you to our interactive webinar where leading medical practitioners share how our products have helped their practices become regional centres of excellence and more profitable. A Q&amp;A session with practitioners and industry experts will help understand how best to leverage BD's products given your practice needs."</t>
  </si>
  <si>
    <t>Invests in hospitals/clinics for financial gain. Hence, prioritises profits.</t>
  </si>
  <si>
    <t>"We understand that upfront costs can be a concern. That's why we offer flexible payment methods tailored to fit your financial needs. Whether you prefer instalment plans or customized payment options, we're here to ensure a smooth and affordable transition to Product X with the least impact on your hospital's finances."</t>
  </si>
  <si>
    <t>Employee</t>
  </si>
  <si>
    <t>patFlow</t>
  </si>
  <si>
    <t>Patient Champion</t>
  </si>
  <si>
    <t>commSer</t>
  </si>
  <si>
    <t>Establishes long-term patient relationship.</t>
  </si>
  <si>
    <t>Is an equitable care advocate.</t>
  </si>
  <si>
    <t>medPres</t>
  </si>
  <si>
    <t>"Product X is an innovative solution that aligns perfectly with your commitment to patient well-being. With its best in class/superior/exceptional efficacy, advanced safety features, and outstanding performance, it is designed to elevate the standard of patient care in your practice." 
"Leading practitioners and patients attest to how BD's products have led to superior outcomes and patient experience. We would like to invite you to hear from some of these practitioners and patients in one of our webinars and why BD's products might be the best for your patients."</t>
  </si>
  <si>
    <t>Devotes themselves to improving lives, driven by genuine desire to provide quality healthcare.</t>
  </si>
  <si>
    <t>Tier 3 and below</t>
  </si>
  <si>
    <t>Super-specialist</t>
  </si>
  <si>
    <t>Information Unavailable</t>
  </si>
  <si>
    <t>Aspiring Influencer</t>
  </si>
  <si>
    <t>polMak</t>
  </si>
  <si>
    <t>"Most KOLs in the region use BD's [specify products as appropriate] products and have a positive experience using the same. These KOLs and other prominent public figures participate regularly in conferences on latest developments in health care and discuss the role of leading products as ours in furthering progress."
"We have a program where our partner providers like you are invited to exclusive events, address and socialize with healthcare leaders, policymakers, and other influencers."
"We believe that our best in class products add to the stature of practitioners among their peers and patients alike. We would like you to experience this for yourself and invite you to try some of our products. At the end of the trial period, we would also like you to share your experiences in a professional forum of other leading practitioners like you."</t>
  </si>
  <si>
    <t>Strives for influence, aiming for leadership roles in healthcare systems.</t>
  </si>
  <si>
    <t>Paramedic</t>
  </si>
  <si>
    <t>Overworked Slogger</t>
  </si>
  <si>
    <t>Values time saving and fail-safe products.</t>
  </si>
  <si>
    <t>"Our products free up time spent on procedures to a considerable extent compared to others. They also come equipped with advanced safety features that minimize the risk of injury to both patients and providers. This enables providers to spend more time with their patients and deliver superior care."</t>
  </si>
  <si>
    <t>Seeks risk-minimisng instruments that ensure safety during hectic hours.</t>
  </si>
  <si>
    <t>Clinical Scientist</t>
  </si>
  <si>
    <t>"We have supported several leading clincial scientists with their research using BD's products and these efforts have served to significantly advance our understanding of and progress in several areas. We have an established research assistance program for physicians like you where we provide needed technical, financial, and institutional aid to facilitate your research and publication/ presentation of findings. You'll also get to interact with fellow clinical scientists and learn about their work or collaborate with them through this program."</t>
  </si>
  <si>
    <t>Aspires to teach and conduct research, contributing to medical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</si>
</sst>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sz val="11"/>
      <name val="Calibri"/>
      <family val="2"/>
      <scheme val="minor"/>
    </font>
    <font>
      <i/>
      <sz val="10"/>
      <color theme="1"/>
      <name val="Calibri"/>
      <family val="2"/>
      <scheme val="minor"/>
    </font>
    <font>
      <b/>
      <sz val="12"/>
      <color theme="1"/>
      <name val="Calibri"/>
      <family val="2"/>
      <scheme val="minor"/>
    </font>
    <font>
      <u/>
      <sz val="11"/>
      <color theme="1"/>
      <name val="Calibri"/>
      <family val="2"/>
      <scheme val="minor"/>
    </font>
    <font>
      <b/>
      <sz val="11"/>
      <color theme="0"/>
      <name val="Calibri"/>
      <family val="2"/>
      <scheme val="minor"/>
    </font>
    <font>
      <b/>
      <sz val="100"/>
      <color theme="1"/>
      <name val="Calibri"/>
      <family val="2"/>
      <scheme val="minor"/>
    </font>
    <font>
      <b/>
      <u/>
      <sz val="12"/>
      <color theme="1"/>
      <name val="Calibri"/>
      <family val="2"/>
      <scheme val="minor"/>
    </font>
    <font>
      <b/>
      <u/>
      <sz val="11"/>
      <color theme="1"/>
      <name val="Calibri"/>
      <family val="2"/>
      <scheme val="minor"/>
    </font>
    <font>
      <sz val="12"/>
      <color theme="1"/>
      <name val="Calibri"/>
      <family val="2"/>
      <scheme val="minor"/>
    </font>
    <font>
      <sz val="11"/>
      <name val="Calibri"/>
      <family val="2"/>
      <scheme val="minor"/>
    </font>
    <font>
      <b/>
      <u/>
      <sz val="12"/>
      <color theme="0"/>
      <name val="Calibri"/>
      <family val="2"/>
      <scheme val="minor"/>
    </font>
    <font>
      <b/>
      <i/>
      <sz val="11"/>
      <name val="Calibri"/>
      <family val="2"/>
      <scheme val="minor"/>
    </font>
    <font>
      <i/>
      <sz val="11"/>
      <name val="Calibri"/>
      <family val="2"/>
      <scheme val="minor"/>
    </font>
  </fonts>
  <fills count="13">
    <fill>
      <patternFill patternType="none"/>
    </fill>
    <fill>
      <patternFill patternType="gray125"/>
    </fill>
    <fill>
      <patternFill patternType="solid">
        <fgColor rgb="FFFF0000"/>
        <bgColor indexed="64"/>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theme="8"/>
        <bgColor indexed="64"/>
      </patternFill>
    </fill>
    <fill>
      <patternFill patternType="solid">
        <fgColor theme="8" tint="0.79998168889431442"/>
        <bgColor indexed="64"/>
      </patternFill>
    </fill>
    <fill>
      <patternFill patternType="solid">
        <fgColor rgb="FFFED7C7"/>
        <bgColor indexed="64"/>
      </patternFill>
    </fill>
    <fill>
      <patternFill patternType="solid">
        <fgColor rgb="FFB7EEFF"/>
        <bgColor indexed="64"/>
      </patternFill>
    </fill>
    <fill>
      <patternFill patternType="solid">
        <fgColor rgb="FFAFD2FF"/>
        <bgColor indexed="64"/>
      </patternFill>
    </fill>
    <fill>
      <patternFill patternType="solid">
        <fgColor rgb="FFD4E6FF"/>
        <bgColor indexed="64"/>
      </patternFill>
    </fill>
    <fill>
      <patternFill patternType="solid">
        <fgColor rgb="FF002F6C"/>
        <bgColor indexed="64"/>
      </patternFill>
    </fill>
    <fill>
      <patternFill patternType="solid">
        <fgColor rgb="FFDC440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06">
    <xf numFmtId="0" fontId="0" fillId="0" borderId="0" xfId="0"/>
    <xf numFmtId="0" fontId="1" fillId="0" borderId="0" xfId="0" applyFont="1"/>
    <xf numFmtId="0" fontId="0" fillId="0" borderId="0" xfId="0" applyAlignment="1">
      <alignment vertical="center"/>
    </xf>
    <xf numFmtId="0" fontId="1" fillId="2" borderId="0" xfId="0" applyFont="1" applyFill="1"/>
    <xf numFmtId="0" fontId="0" fillId="2" borderId="0" xfId="0" applyFill="1"/>
    <xf numFmtId="0" fontId="3" fillId="2" borderId="0" xfId="0" applyFont="1" applyFill="1"/>
    <xf numFmtId="0" fontId="0" fillId="0" borderId="4" xfId="0" applyBorder="1"/>
    <xf numFmtId="0" fontId="0" fillId="0" borderId="5" xfId="0" applyBorder="1"/>
    <xf numFmtId="0" fontId="0" fillId="0" borderId="3" xfId="0" applyBorder="1"/>
    <xf numFmtId="0" fontId="2" fillId="0" borderId="0" xfId="0" quotePrefix="1" applyFont="1"/>
    <xf numFmtId="0" fontId="0" fillId="0" borderId="1" xfId="0" applyBorder="1"/>
    <xf numFmtId="0" fontId="0" fillId="0" borderId="12" xfId="0" applyBorder="1"/>
    <xf numFmtId="0" fontId="0" fillId="0" borderId="14" xfId="0" applyBorder="1"/>
    <xf numFmtId="0" fontId="7" fillId="5" borderId="1" xfId="0" applyFont="1" applyFill="1" applyBorder="1"/>
    <xf numFmtId="0" fontId="0" fillId="3" borderId="1" xfId="0" applyFill="1" applyBorder="1"/>
    <xf numFmtId="0" fontId="0" fillId="4" borderId="1" xfId="0" applyFill="1" applyBorder="1"/>
    <xf numFmtId="0" fontId="9" fillId="0" borderId="0" xfId="0" applyFont="1"/>
    <xf numFmtId="0" fontId="1" fillId="0" borderId="10" xfId="0" applyFont="1" applyBorder="1" applyAlignment="1">
      <alignment horizontal="center"/>
    </xf>
    <xf numFmtId="0" fontId="1" fillId="0" borderId="8" xfId="0" applyFont="1" applyBorder="1" applyAlignment="1">
      <alignment horizontal="center"/>
    </xf>
    <xf numFmtId="0" fontId="7" fillId="5" borderId="1" xfId="0" applyFont="1" applyFill="1" applyBorder="1" applyAlignment="1">
      <alignment horizontal="center"/>
    </xf>
    <xf numFmtId="0" fontId="1" fillId="0" borderId="13" xfId="0" applyFont="1" applyBorder="1" applyAlignment="1">
      <alignment horizontal="center"/>
    </xf>
    <xf numFmtId="0" fontId="0" fillId="3" borderId="12" xfId="0" applyFill="1" applyBorder="1"/>
    <xf numFmtId="0" fontId="0" fillId="0" borderId="1" xfId="0" applyBorder="1" applyAlignment="1">
      <alignment horizontal="center"/>
    </xf>
    <xf numFmtId="0" fontId="0" fillId="0" borderId="14" xfId="0" applyBorder="1" applyAlignment="1">
      <alignment horizontal="center"/>
    </xf>
    <xf numFmtId="0" fontId="0" fillId="4" borderId="12" xfId="0" applyFill="1" applyBorder="1"/>
    <xf numFmtId="0" fontId="0" fillId="3" borderId="5" xfId="0" applyFill="1" applyBorder="1"/>
    <xf numFmtId="0" fontId="0" fillId="3" borderId="15" xfId="0" applyFill="1" applyBorder="1"/>
    <xf numFmtId="0" fontId="0" fillId="0" borderId="15" xfId="0" applyBorder="1" applyAlignment="1">
      <alignment horizontal="center"/>
    </xf>
    <xf numFmtId="0" fontId="0" fillId="0" borderId="3" xfId="0" applyBorder="1" applyAlignment="1">
      <alignment horizontal="center"/>
    </xf>
    <xf numFmtId="0" fontId="0" fillId="9" borderId="0" xfId="0" applyFill="1"/>
    <xf numFmtId="0" fontId="5" fillId="9" borderId="0" xfId="0" applyFont="1" applyFill="1"/>
    <xf numFmtId="0" fontId="11" fillId="9" borderId="0" xfId="0" applyFont="1" applyFill="1"/>
    <xf numFmtId="0" fontId="0" fillId="10" borderId="9" xfId="0" applyFill="1" applyBorder="1"/>
    <xf numFmtId="0" fontId="0" fillId="10" borderId="10" xfId="0" applyFill="1" applyBorder="1"/>
    <xf numFmtId="0" fontId="1" fillId="10" borderId="8" xfId="0" applyFont="1" applyFill="1" applyBorder="1"/>
    <xf numFmtId="0" fontId="0" fillId="10" borderId="6" xfId="0" applyFill="1" applyBorder="1"/>
    <xf numFmtId="0" fontId="0" fillId="10" borderId="0" xfId="0" applyFill="1"/>
    <xf numFmtId="0" fontId="0" fillId="10" borderId="7" xfId="0" applyFill="1" applyBorder="1"/>
    <xf numFmtId="0" fontId="1" fillId="10" borderId="6" xfId="0" applyFont="1" applyFill="1" applyBorder="1"/>
    <xf numFmtId="0" fontId="0" fillId="10" borderId="3" xfId="0" applyFill="1" applyBorder="1"/>
    <xf numFmtId="0" fontId="0" fillId="10" borderId="4" xfId="0" applyFill="1" applyBorder="1"/>
    <xf numFmtId="0" fontId="0" fillId="10" borderId="5" xfId="0" applyFill="1" applyBorder="1"/>
    <xf numFmtId="0" fontId="2" fillId="10" borderId="6" xfId="0" applyFont="1" applyFill="1" applyBorder="1"/>
    <xf numFmtId="0" fontId="10" fillId="10" borderId="3" xfId="0" applyFont="1" applyFill="1" applyBorder="1"/>
    <xf numFmtId="0" fontId="0" fillId="10" borderId="8" xfId="0" applyFill="1" applyBorder="1"/>
    <xf numFmtId="0" fontId="0" fillId="8" borderId="1" xfId="0" applyFill="1" applyBorder="1"/>
    <xf numFmtId="0" fontId="0" fillId="11" borderId="0" xfId="0" applyFill="1"/>
    <xf numFmtId="0" fontId="0" fillId="11" borderId="7" xfId="0" applyFill="1" applyBorder="1"/>
    <xf numFmtId="0" fontId="0" fillId="11" borderId="3" xfId="0" applyFill="1" applyBorder="1"/>
    <xf numFmtId="0" fontId="0" fillId="11" borderId="4" xfId="0" applyFill="1" applyBorder="1"/>
    <xf numFmtId="0" fontId="0" fillId="11" borderId="5" xfId="0" applyFill="1" applyBorder="1"/>
    <xf numFmtId="0" fontId="0" fillId="11" borderId="6" xfId="0" applyFill="1" applyBorder="1"/>
    <xf numFmtId="0" fontId="0" fillId="11" borderId="8" xfId="0" applyFill="1" applyBorder="1"/>
    <xf numFmtId="0" fontId="0" fillId="11" borderId="10" xfId="0" applyFill="1" applyBorder="1"/>
    <xf numFmtId="0" fontId="0" fillId="11" borderId="9" xfId="0" applyFill="1" applyBorder="1"/>
    <xf numFmtId="0" fontId="14" fillId="7" borderId="0" xfId="0" applyFont="1" applyFill="1"/>
    <xf numFmtId="0" fontId="12" fillId="7" borderId="0" xfId="0" applyFont="1" applyFill="1"/>
    <xf numFmtId="0" fontId="1" fillId="10" borderId="3" xfId="0" applyFont="1" applyFill="1" applyBorder="1"/>
    <xf numFmtId="0" fontId="6" fillId="10" borderId="6" xfId="0" applyFont="1" applyFill="1" applyBorder="1"/>
    <xf numFmtId="0" fontId="4" fillId="10" borderId="6" xfId="0" applyFont="1" applyFill="1" applyBorder="1"/>
    <xf numFmtId="0" fontId="0" fillId="8" borderId="0" xfId="0" applyFill="1"/>
    <xf numFmtId="0" fontId="0" fillId="11" borderId="2" xfId="0" applyFill="1" applyBorder="1"/>
    <xf numFmtId="0" fontId="0" fillId="11" borderId="11" xfId="0" applyFill="1" applyBorder="1"/>
    <xf numFmtId="0" fontId="13" fillId="11" borderId="0" xfId="0" applyFont="1" applyFill="1"/>
    <xf numFmtId="0" fontId="1" fillId="10" borderId="4" xfId="0" applyFont="1" applyFill="1" applyBorder="1"/>
    <xf numFmtId="49" fontId="0" fillId="10" borderId="6" xfId="0" applyNumberFormat="1" applyFill="1" applyBorder="1"/>
    <xf numFmtId="0" fontId="1" fillId="10" borderId="0" xfId="0" applyFont="1" applyFill="1"/>
    <xf numFmtId="0" fontId="2" fillId="10" borderId="0" xfId="0" applyFont="1" applyFill="1" applyAlignment="1">
      <alignment vertical="center"/>
    </xf>
    <xf numFmtId="0" fontId="0" fillId="10" borderId="0" xfId="0" applyFill="1" applyAlignment="1">
      <alignment vertical="center"/>
    </xf>
    <xf numFmtId="0" fontId="0" fillId="12" borderId="0" xfId="0" applyFill="1"/>
    <xf numFmtId="0" fontId="7" fillId="0" borderId="0" xfId="0" applyFont="1"/>
    <xf numFmtId="0" fontId="14" fillId="7" borderId="14" xfId="0" applyFont="1" applyFill="1" applyBorder="1"/>
    <xf numFmtId="0" fontId="12" fillId="7" borderId="2" xfId="0" applyFont="1" applyFill="1" applyBorder="1"/>
    <xf numFmtId="0" fontId="12" fillId="7" borderId="12" xfId="0" applyFont="1" applyFill="1" applyBorder="1"/>
    <xf numFmtId="0" fontId="1" fillId="10" borderId="6" xfId="0" applyFont="1" applyFill="1" applyBorder="1" applyAlignment="1">
      <alignment vertical="center"/>
    </xf>
    <xf numFmtId="0" fontId="1" fillId="5" borderId="13" xfId="0" applyFont="1" applyFill="1" applyBorder="1" applyAlignment="1">
      <alignment horizontal="center"/>
    </xf>
    <xf numFmtId="0" fontId="8" fillId="6" borderId="15" xfId="0" applyFont="1" applyFill="1" applyBorder="1" applyAlignment="1">
      <alignment horizontal="center" vertical="center"/>
    </xf>
    <xf numFmtId="0" fontId="8" fillId="6" borderId="11" xfId="0" applyFont="1" applyFill="1" applyBorder="1" applyAlignment="1">
      <alignment horizontal="center" vertical="center"/>
    </xf>
    <xf numFmtId="0" fontId="8" fillId="6" borderId="13" xfId="0" applyFont="1" applyFill="1" applyBorder="1" applyAlignment="1">
      <alignment horizontal="center" vertical="center"/>
    </xf>
    <xf numFmtId="0" fontId="0" fillId="7" borderId="16" xfId="0" applyFill="1" applyBorder="1" applyAlignment="1">
      <alignment vertical="center" wrapText="1"/>
    </xf>
    <xf numFmtId="0" fontId="0" fillId="7" borderId="17" xfId="0" applyFill="1" applyBorder="1" applyAlignment="1">
      <alignment vertical="center" wrapText="1"/>
    </xf>
    <xf numFmtId="0" fontId="0" fillId="7" borderId="18" xfId="0" applyFill="1" applyBorder="1" applyAlignment="1">
      <alignment vertical="center" wrapText="1"/>
    </xf>
    <xf numFmtId="0" fontId="0" fillId="7" borderId="19" xfId="0" applyFill="1" applyBorder="1" applyAlignment="1">
      <alignment vertical="center" wrapText="1"/>
    </xf>
    <xf numFmtId="0" fontId="0" fillId="7" borderId="1" xfId="0" applyFill="1" applyBorder="1" applyAlignment="1">
      <alignment vertical="center" wrapText="1"/>
    </xf>
    <xf numFmtId="0" fontId="0" fillId="7" borderId="20" xfId="0" applyFill="1" applyBorder="1" applyAlignment="1">
      <alignment vertical="center" wrapText="1"/>
    </xf>
    <xf numFmtId="0" fontId="0" fillId="7" borderId="21" xfId="0" applyFill="1" applyBorder="1" applyAlignment="1">
      <alignment vertical="center" wrapText="1"/>
    </xf>
    <xf numFmtId="0" fontId="0" fillId="7" borderId="22" xfId="0" applyFill="1" applyBorder="1" applyAlignment="1">
      <alignment vertical="center" wrapText="1"/>
    </xf>
    <xf numFmtId="0" fontId="0" fillId="7" borderId="23" xfId="0" applyFill="1" applyBorder="1" applyAlignment="1">
      <alignment vertical="center" wrapText="1"/>
    </xf>
    <xf numFmtId="0" fontId="14" fillId="7" borderId="1" xfId="0" applyFont="1" applyFill="1" applyBorder="1" applyAlignment="1">
      <alignment vertical="center" wrapText="1"/>
    </xf>
    <xf numFmtId="0" fontId="0" fillId="10" borderId="2" xfId="0" applyFill="1" applyBorder="1" applyAlignment="1">
      <alignment vertical="center" wrapText="1"/>
    </xf>
    <xf numFmtId="0" fontId="0" fillId="10" borderId="12" xfId="0" applyFill="1" applyBorder="1" applyAlignment="1">
      <alignment vertical="center" wrapText="1"/>
    </xf>
    <xf numFmtId="0" fontId="0" fillId="6" borderId="11" xfId="0" applyFill="1" applyBorder="1" applyAlignment="1">
      <alignment horizontal="center" vertical="center" wrapText="1"/>
    </xf>
    <xf numFmtId="0" fontId="0" fillId="6" borderId="13" xfId="0" applyFill="1" applyBorder="1" applyAlignment="1">
      <alignment horizontal="center" vertical="center" wrapText="1"/>
    </xf>
    <xf numFmtId="0" fontId="15" fillId="7" borderId="3" xfId="0" applyFont="1" applyFill="1" applyBorder="1" applyAlignment="1">
      <alignment vertical="center" wrapText="1"/>
    </xf>
    <xf numFmtId="0" fontId="15" fillId="7" borderId="4" xfId="0" applyFont="1" applyFill="1" applyBorder="1" applyAlignment="1">
      <alignment vertical="center" wrapText="1"/>
    </xf>
    <xf numFmtId="0" fontId="15" fillId="7" borderId="5" xfId="0" applyFont="1" applyFill="1" applyBorder="1" applyAlignment="1">
      <alignment vertical="center" wrapText="1"/>
    </xf>
    <xf numFmtId="0" fontId="15" fillId="7" borderId="6" xfId="0" applyFont="1" applyFill="1" applyBorder="1" applyAlignment="1">
      <alignment vertical="center" wrapText="1"/>
    </xf>
    <xf numFmtId="0" fontId="15" fillId="7" borderId="0" xfId="0" applyFont="1" applyFill="1" applyAlignment="1">
      <alignment vertical="center" wrapText="1"/>
    </xf>
    <xf numFmtId="0" fontId="15" fillId="7" borderId="7" xfId="0" applyFont="1" applyFill="1" applyBorder="1" applyAlignment="1">
      <alignment vertical="center" wrapText="1"/>
    </xf>
    <xf numFmtId="0" fontId="15" fillId="7" borderId="8" xfId="0" applyFont="1" applyFill="1" applyBorder="1" applyAlignment="1">
      <alignment vertical="center" wrapText="1"/>
    </xf>
    <xf numFmtId="0" fontId="15" fillId="7" borderId="9" xfId="0" applyFont="1" applyFill="1" applyBorder="1" applyAlignment="1">
      <alignment vertical="center" wrapText="1"/>
    </xf>
    <xf numFmtId="0" fontId="15" fillId="7" borderId="10" xfId="0" applyFont="1" applyFill="1" applyBorder="1" applyAlignment="1">
      <alignment vertical="center" wrapText="1"/>
    </xf>
    <xf numFmtId="0" fontId="0" fillId="10" borderId="0" xfId="0" applyFill="1" applyAlignment="1">
      <alignment vertical="center" wrapText="1"/>
    </xf>
    <xf numFmtId="0" fontId="0" fillId="10" borderId="0" xfId="0" applyFill="1" applyAlignment="1">
      <alignment vertical="center"/>
    </xf>
    <xf numFmtId="0" fontId="0" fillId="8" borderId="0" xfId="0" applyFill="1" applyAlignment="1"/>
    <xf numFmtId="0" fontId="0" fillId="8" borderId="6" xfId="0" applyFill="1" applyBorder="1" applyAlignment="1"/>
  </cellXfs>
  <cellStyles count="1">
    <cellStyle name="Normal" xfId="0" builtinId="0"/>
  </cellStyles>
  <dxfs count="83">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8" tint="0.59999389629810485"/>
          <bgColor theme="8"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8" tint="0.59999389629810485"/>
          <bgColor theme="8" tint="0.59999389629810485"/>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bottom style="thin">
          <color rgb="FF000000"/>
        </bottom>
      </border>
    </dxf>
    <dxf>
      <border diagonalUp="0" diagonalDown="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bgColor theme="5"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9" tint="0.59996337778862885"/>
        </patternFill>
      </fill>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8" tint="0.59999389629810485"/>
          <bgColor theme="8"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8" tint="0.59999389629810485"/>
          <bgColor theme="8" tint="0.59999389629810485"/>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bgColor theme="5"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9" tint="0.59996337778862885"/>
        </patternFill>
      </fill>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fill>
        <patternFill>
          <bgColor theme="9" tint="0.59996337778862885"/>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9" tint="0.59996337778862885"/>
        </patternFill>
      </fill>
    </dxf>
  </dxfs>
  <tableStyles count="0" defaultTableStyle="TableStyleMedium2" defaultPivotStyle="PivotStyleLight16"/>
  <colors>
    <mruColors>
      <color rgb="FFD4E6FF"/>
      <color rgb="FFFED7C7"/>
      <color rgb="FFAFD2FF"/>
      <color rgb="FFDC4405"/>
      <color rgb="FF002F6C"/>
      <color rgb="FFB7EEFF"/>
      <color rgb="FF002352"/>
      <color rgb="FFAFD2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14</xdr:col>
      <xdr:colOff>285605</xdr:colOff>
      <xdr:row>4</xdr:row>
      <xdr:rowOff>80817</xdr:rowOff>
    </xdr:from>
    <xdr:to>
      <xdr:col>20</xdr:col>
      <xdr:colOff>131463</xdr:colOff>
      <xdr:row>19</xdr:row>
      <xdr:rowOff>102906</xdr:rowOff>
    </xdr:to>
    <xdr:pic>
      <xdr:nvPicPr>
        <xdr:cNvPr id="2" name="Picture 1">
          <a:extLst>
            <a:ext uri="{FF2B5EF4-FFF2-40B4-BE49-F238E27FC236}">
              <a16:creationId xmlns:a16="http://schemas.microsoft.com/office/drawing/2014/main" id="{DE4223E6-3099-10E0-15DF-5E3E6542F47B}"/>
            </a:ext>
          </a:extLst>
        </xdr:cNvPr>
        <xdr:cNvPicPr>
          <a:picLocks noChangeAspect="1"/>
        </xdr:cNvPicPr>
      </xdr:nvPicPr>
      <xdr:blipFill>
        <a:blip xmlns:r="http://schemas.openxmlformats.org/officeDocument/2006/relationships" r:embed="rId1"/>
        <a:stretch>
          <a:fillRect/>
        </a:stretch>
      </xdr:blipFill>
      <xdr:spPr>
        <a:xfrm>
          <a:off x="8113423" y="831272"/>
          <a:ext cx="3517313" cy="34626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6351</xdr:colOff>
      <xdr:row>2</xdr:row>
      <xdr:rowOff>136066</xdr:rowOff>
    </xdr:from>
    <xdr:to>
      <xdr:col>12</xdr:col>
      <xdr:colOff>336551</xdr:colOff>
      <xdr:row>21</xdr:row>
      <xdr:rowOff>13475</xdr:rowOff>
    </xdr:to>
    <xdr:pic>
      <xdr:nvPicPr>
        <xdr:cNvPr id="2" name="Picture 1">
          <a:extLst>
            <a:ext uri="{FF2B5EF4-FFF2-40B4-BE49-F238E27FC236}">
              <a16:creationId xmlns:a16="http://schemas.microsoft.com/office/drawing/2014/main" id="{29675578-9927-C636-7C61-247DDE939659}"/>
            </a:ext>
          </a:extLst>
        </xdr:cNvPr>
        <xdr:cNvPicPr>
          <a:picLocks noChangeAspect="1"/>
        </xdr:cNvPicPr>
      </xdr:nvPicPr>
      <xdr:blipFill>
        <a:blip xmlns:r="http://schemas.openxmlformats.org/officeDocument/2006/relationships" r:embed="rId1"/>
        <a:stretch>
          <a:fillRect/>
        </a:stretch>
      </xdr:blipFill>
      <xdr:spPr>
        <a:xfrm>
          <a:off x="615951" y="504366"/>
          <a:ext cx="7035800" cy="3376259"/>
        </a:xfrm>
        <a:prstGeom prst="rect">
          <a:avLst/>
        </a:prstGeom>
      </xdr:spPr>
    </xdr:pic>
    <xdr:clientData/>
  </xdr:twoCellAnchor>
  <xdr:twoCellAnchor editAs="oneCell">
    <xdr:from>
      <xdr:col>13</xdr:col>
      <xdr:colOff>298450</xdr:colOff>
      <xdr:row>5</xdr:row>
      <xdr:rowOff>167810</xdr:rowOff>
    </xdr:from>
    <xdr:to>
      <xdr:col>18</xdr:col>
      <xdr:colOff>337260</xdr:colOff>
      <xdr:row>9</xdr:row>
      <xdr:rowOff>101753</xdr:rowOff>
    </xdr:to>
    <xdr:pic>
      <xdr:nvPicPr>
        <xdr:cNvPr id="3" name="Picture 2">
          <a:extLst>
            <a:ext uri="{FF2B5EF4-FFF2-40B4-BE49-F238E27FC236}">
              <a16:creationId xmlns:a16="http://schemas.microsoft.com/office/drawing/2014/main" id="{BC914C3D-4FE3-6712-2A85-5CE71DAB6646}"/>
            </a:ext>
          </a:extLst>
        </xdr:cNvPr>
        <xdr:cNvPicPr>
          <a:picLocks noChangeAspect="1"/>
        </xdr:cNvPicPr>
      </xdr:nvPicPr>
      <xdr:blipFill>
        <a:blip xmlns:r="http://schemas.openxmlformats.org/officeDocument/2006/relationships" r:embed="rId2"/>
        <a:stretch>
          <a:fillRect/>
        </a:stretch>
      </xdr:blipFill>
      <xdr:spPr>
        <a:xfrm>
          <a:off x="8223250" y="1088560"/>
          <a:ext cx="3086810" cy="670543"/>
        </a:xfrm>
        <a:prstGeom prst="rect">
          <a:avLst/>
        </a:prstGeom>
      </xdr:spPr>
    </xdr:pic>
    <xdr:clientData/>
  </xdr:twoCellAnchor>
  <xdr:twoCellAnchor editAs="oneCell">
    <xdr:from>
      <xdr:col>13</xdr:col>
      <xdr:colOff>273050</xdr:colOff>
      <xdr:row>14</xdr:row>
      <xdr:rowOff>69849</xdr:rowOff>
    </xdr:from>
    <xdr:to>
      <xdr:col>19</xdr:col>
      <xdr:colOff>34560</xdr:colOff>
      <xdr:row>18</xdr:row>
      <xdr:rowOff>2849</xdr:rowOff>
    </xdr:to>
    <xdr:pic>
      <xdr:nvPicPr>
        <xdr:cNvPr id="4" name="Picture 3">
          <a:extLst>
            <a:ext uri="{FF2B5EF4-FFF2-40B4-BE49-F238E27FC236}">
              <a16:creationId xmlns:a16="http://schemas.microsoft.com/office/drawing/2014/main" id="{F04E6E55-5C13-D8B2-C2FB-1221A534B077}"/>
            </a:ext>
          </a:extLst>
        </xdr:cNvPr>
        <xdr:cNvPicPr>
          <a:picLocks noChangeAspect="1"/>
        </xdr:cNvPicPr>
      </xdr:nvPicPr>
      <xdr:blipFill>
        <a:blip xmlns:r="http://schemas.openxmlformats.org/officeDocument/2006/relationships" r:embed="rId3"/>
        <a:stretch>
          <a:fillRect/>
        </a:stretch>
      </xdr:blipFill>
      <xdr:spPr>
        <a:xfrm>
          <a:off x="8197850" y="2647949"/>
          <a:ext cx="3419110" cy="6696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eversana-my.sharepoint.com/personal/aumkaar_shukla_eversana_com/Documents/toolSandBoxAum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ersona Nudges"/>
      <sheetName val="Subpersona Nudges"/>
      <sheetName val="Classes Types"/>
      <sheetName val="Persona Typing"/>
      <sheetName val="Tool"/>
      <sheetName val="Sheet6"/>
    </sheetNames>
    <sheetDataSet>
      <sheetData sheetId="0" refreshError="1"/>
      <sheetData sheetId="1" refreshError="1"/>
      <sheetData sheetId="2" refreshError="1"/>
      <sheetData sheetId="3"/>
      <sheetData sheetId="4" refreshError="1"/>
      <sheetData sheetId="5"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F6007B-C39D-4770-BB05-A4533F4C4E0D}" name="Table2" displayName="Table2" ref="A1:B26" totalsRowShown="0" headerRowDxfId="77" headerRowBorderDxfId="75" tableBorderDxfId="76" totalsRowBorderDxfId="74">
  <autoFilter ref="A1:B26" xr:uid="{EAF6007B-C39D-4770-BB05-A4533F4C4E0D}"/>
  <tableColumns count="2">
    <tableColumn id="1" xr3:uid="{5BA81EE8-E162-4200-9D4F-8ABECA6FA41E}" name="HCP name" dataDxfId="73"/>
    <tableColumn id="2" xr3:uid="{5DCABD6B-53CF-46F5-A714-642C402ED7C9}" name="Practice Center" dataDxfId="72"/>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E27CD8-C398-4C75-A160-222E26703756}" name="Table3" displayName="Table3" ref="A1:F26" totalsRowShown="0" headerRowDxfId="58" headerRowBorderDxfId="56" tableBorderDxfId="57" totalsRowBorderDxfId="55">
  <autoFilter ref="A1:F26" xr:uid="{C9E27CD8-C398-4C75-A160-222E26703756}"/>
  <tableColumns count="6">
    <tableColumn id="1" xr3:uid="{E43E6A97-4EE5-44EC-8324-B4DD1F122229}" name="HCP Name" dataDxfId="54"/>
    <tableColumn id="2" xr3:uid="{9298B129-CB16-46FD-A028-BA34D050C5EF}" name="Practice Center" dataDxfId="53"/>
    <tableColumn id="3" xr3:uid="{1431CDAC-6054-4FB1-9587-7925FCB47989}" name="Persona" dataDxfId="52"/>
    <tableColumn id="4" xr3:uid="{CE506454-F279-41FA-8706-5AC8227D034D}" name="Condensed Talking Points" dataDxfId="51">
      <calculatedColumnFormula>_xlfn.XLOOKUP(C2,$AA$2:$AA$5,$AB$2:$AB$5)</calculatedColumnFormula>
    </tableColumn>
    <tableColumn id="5" xr3:uid="{1586591F-C392-48AD-BC3E-69F2BE8CD74B}" name="HCP Attitude" dataDxfId="50"/>
    <tableColumn id="6" xr3:uid="{456D0951-64A3-4029-A8C1-9093C9680706}" name="WTR" dataDxfId="49"/>
  </tableColumns>
  <tableStyleInfo name="TableStyleMedium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A0F4AE5-0598-4E42-A401-F83AD3FFC95E}" name="Table36" displayName="Table36" ref="A1:F26" totalsRowShown="0" headerRowDxfId="9" headerRowBorderDxfId="7" tableBorderDxfId="8" totalsRowBorderDxfId="6">
  <autoFilter ref="A1:F26" xr:uid="{C9E27CD8-C398-4C75-A160-222E26703756}"/>
  <tableColumns count="6">
    <tableColumn id="1" xr3:uid="{36DA9672-43CE-42CB-A3D5-F06AFA13BFB1}" name="HCP Name" dataDxfId="5"/>
    <tableColumn id="2" xr3:uid="{7C134F91-1E68-4B73-A41D-C8140D5E48E0}" name="Practice Center" dataDxfId="4"/>
    <tableColumn id="3" xr3:uid="{40CCC283-F58A-4ECA-A485-05C8ECC9CC73}" name="Persona" dataDxfId="3"/>
    <tableColumn id="4" xr3:uid="{4A403192-6CBC-4AC7-9FA7-3B7F0C44043A}" name="Condensed Talking Points" dataDxfId="2">
      <calculatedColumnFormula>_xlfn.XLOOKUP(C2,$AA$2:$AA$5,$AB$2:$AB$5)</calculatedColumnFormula>
    </tableColumn>
    <tableColumn id="5" xr3:uid="{07E762B2-AD22-46A7-B3E6-5AF5CB98FCB2}" name="HCP Attitude" dataDxfId="1"/>
    <tableColumn id="6" xr3:uid="{AD40FD3C-F9E7-4FD0-A534-34C487BCB429}" name="WTR"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2D327-E74F-483A-87FA-90B655E36DA9}">
  <dimension ref="A1:BH26"/>
  <sheetViews>
    <sheetView showGridLines="0" tabSelected="1" workbookViewId="0">
      <selection activeCell="F1" sqref="F1"/>
    </sheetView>
  </sheetViews>
  <sheetFormatPr defaultRowHeight="14.45"/>
  <cols>
    <col min="1" max="1" width="22.42578125" customWidth="1"/>
    <col min="2" max="2" width="24.42578125" customWidth="1"/>
    <col min="3" max="3" width="19.5703125" customWidth="1"/>
    <col min="4" max="4" width="14.5703125" customWidth="1"/>
    <col min="5" max="5" width="11.42578125" customWidth="1"/>
    <col min="14" max="49" width="8.7109375" customWidth="1"/>
  </cols>
  <sheetData>
    <row r="1" spans="1:60">
      <c r="A1" s="17" t="s">
        <v>0</v>
      </c>
      <c r="B1" s="18" t="s">
        <v>1</v>
      </c>
      <c r="C1" s="19" t="s">
        <v>2</v>
      </c>
      <c r="D1" s="13" t="s">
        <v>3</v>
      </c>
      <c r="E1" s="13" t="s">
        <v>4</v>
      </c>
      <c r="F1" s="70"/>
      <c r="AY1" t="s">
        <v>5</v>
      </c>
      <c r="BA1" t="s">
        <v>6</v>
      </c>
    </row>
    <row r="2" spans="1:60">
      <c r="A2" s="11" t="s">
        <v>7</v>
      </c>
      <c r="B2" s="12" t="s">
        <v>8</v>
      </c>
      <c r="C2" s="76" t="s">
        <v>9</v>
      </c>
      <c r="D2" s="10" t="str">
        <f>_xlfn.XLOOKUP(BA2,$BD$2:$BD$4,$BE$2:$BE$4)</f>
        <v>Unreceptive</v>
      </c>
      <c r="E2" s="10" t="str">
        <f>_xlfn.XLOOKUP(AY2, $BG$2:$BG$4,$BH$2:$BH$4)</f>
        <v>Low</v>
      </c>
      <c r="AY2" s="69">
        <v>1</v>
      </c>
      <c r="AZ2">
        <f ca="1">IF(BA2=1, 1, IF(BA2=2, RANDBETWEEN(1,2), RANDBETWEEN(1,3)))</f>
        <v>1</v>
      </c>
      <c r="BA2" s="69">
        <v>1</v>
      </c>
      <c r="BB2">
        <f ca="1">IF(RAND()&lt;0.65,1,IF(RAND()&lt;0.85,2,3))</f>
        <v>2</v>
      </c>
      <c r="BD2" s="69">
        <v>1</v>
      </c>
      <c r="BE2" s="69" t="s">
        <v>10</v>
      </c>
      <c r="BG2" s="69">
        <v>1</v>
      </c>
      <c r="BH2" s="69" t="s">
        <v>11</v>
      </c>
    </row>
    <row r="3" spans="1:60">
      <c r="A3" s="11" t="s">
        <v>12</v>
      </c>
      <c r="B3" s="12" t="s">
        <v>13</v>
      </c>
      <c r="C3" s="77"/>
      <c r="D3" s="10" t="str">
        <f t="shared" ref="D3:D26" si="0">_xlfn.XLOOKUP(BA3,$BD$2:$BD$4,$BE$2:$BE$4)</f>
        <v>Unreceptive</v>
      </c>
      <c r="E3" s="10" t="str">
        <f t="shared" ref="E3:E26" si="1">_xlfn.XLOOKUP(AY3, $BG$2:$BG$4,$BH$2:$BH$4)</f>
        <v>Low</v>
      </c>
      <c r="AY3" s="69">
        <v>1</v>
      </c>
      <c r="AZ3">
        <f t="shared" ref="AZ3:AZ26" ca="1" si="2">IF(BA3=1, 1, IF(BA3=2, RANDBETWEEN(1,2), RANDBETWEEN(1,3)))</f>
        <v>1</v>
      </c>
      <c r="BA3" s="69">
        <v>1</v>
      </c>
      <c r="BB3">
        <f t="shared" ref="BB3:BB26" ca="1" si="3">IF(RAND()&lt;0.65,1,IF(RAND()&lt;0.85,2,3))</f>
        <v>1</v>
      </c>
      <c r="BD3" s="69">
        <v>2</v>
      </c>
      <c r="BE3" s="69" t="s">
        <v>14</v>
      </c>
      <c r="BG3" s="69">
        <v>2</v>
      </c>
      <c r="BH3" s="69" t="s">
        <v>14</v>
      </c>
    </row>
    <row r="4" spans="1:60">
      <c r="A4" s="11" t="s">
        <v>15</v>
      </c>
      <c r="B4" s="12" t="s">
        <v>16</v>
      </c>
      <c r="C4" s="77"/>
      <c r="D4" s="10" t="str">
        <f t="shared" si="0"/>
        <v>Unreceptive</v>
      </c>
      <c r="E4" s="10" t="str">
        <f t="shared" si="1"/>
        <v>Low</v>
      </c>
      <c r="AY4" s="69">
        <v>1</v>
      </c>
      <c r="AZ4">
        <f t="shared" ca="1" si="2"/>
        <v>1</v>
      </c>
      <c r="BA4" s="69">
        <v>1</v>
      </c>
      <c r="BB4">
        <f t="shared" ca="1" si="3"/>
        <v>2</v>
      </c>
      <c r="BD4" s="69">
        <v>3</v>
      </c>
      <c r="BE4" s="69" t="s">
        <v>17</v>
      </c>
      <c r="BG4" s="69">
        <v>3</v>
      </c>
      <c r="BH4" s="69" t="s">
        <v>18</v>
      </c>
    </row>
    <row r="5" spans="1:60">
      <c r="A5" s="11" t="s">
        <v>19</v>
      </c>
      <c r="B5" s="12" t="s">
        <v>20</v>
      </c>
      <c r="C5" s="77"/>
      <c r="D5" s="10" t="str">
        <f t="shared" si="0"/>
        <v>Unreceptive</v>
      </c>
      <c r="E5" s="10" t="str">
        <f t="shared" si="1"/>
        <v>Low</v>
      </c>
      <c r="AY5" s="69">
        <v>1</v>
      </c>
      <c r="AZ5">
        <f t="shared" ca="1" si="2"/>
        <v>1</v>
      </c>
      <c r="BA5" s="69">
        <v>1</v>
      </c>
      <c r="BB5">
        <f t="shared" ca="1" si="3"/>
        <v>1</v>
      </c>
    </row>
    <row r="6" spans="1:60">
      <c r="A6" s="11" t="s">
        <v>21</v>
      </c>
      <c r="B6" s="12" t="s">
        <v>22</v>
      </c>
      <c r="C6" s="77"/>
      <c r="D6" s="10" t="str">
        <f t="shared" si="0"/>
        <v>Neutral</v>
      </c>
      <c r="E6" s="10" t="str">
        <f t="shared" si="1"/>
        <v>Neutral</v>
      </c>
      <c r="AY6" s="69">
        <v>2</v>
      </c>
      <c r="AZ6">
        <f t="shared" ca="1" si="2"/>
        <v>2</v>
      </c>
      <c r="BA6" s="69">
        <v>2</v>
      </c>
      <c r="BB6">
        <f t="shared" ca="1" si="3"/>
        <v>2</v>
      </c>
    </row>
    <row r="7" spans="1:60" ht="15" thickBot="1">
      <c r="A7" s="11" t="s">
        <v>23</v>
      </c>
      <c r="B7" s="12" t="s">
        <v>24</v>
      </c>
      <c r="C7" s="77"/>
      <c r="D7" s="10" t="str">
        <f t="shared" si="0"/>
        <v>Neutral</v>
      </c>
      <c r="E7" s="10" t="str">
        <f t="shared" si="1"/>
        <v>Neutral</v>
      </c>
      <c r="AY7" s="69">
        <v>2</v>
      </c>
      <c r="AZ7">
        <f t="shared" ca="1" si="2"/>
        <v>2</v>
      </c>
      <c r="BA7" s="69">
        <v>2</v>
      </c>
      <c r="BB7">
        <f t="shared" ca="1" si="3"/>
        <v>1</v>
      </c>
    </row>
    <row r="8" spans="1:60">
      <c r="A8" s="11" t="s">
        <v>25</v>
      </c>
      <c r="B8" s="12" t="s">
        <v>26</v>
      </c>
      <c r="C8" s="77"/>
      <c r="D8" s="10" t="str">
        <f t="shared" si="0"/>
        <v>Neutral</v>
      </c>
      <c r="E8" s="10" t="str">
        <f t="shared" si="1"/>
        <v>Low</v>
      </c>
      <c r="H8" s="79" t="s">
        <v>27</v>
      </c>
      <c r="I8" s="80"/>
      <c r="J8" s="80"/>
      <c r="K8" s="80"/>
      <c r="L8" s="81"/>
      <c r="AY8" s="69">
        <v>1</v>
      </c>
      <c r="AZ8">
        <f t="shared" ca="1" si="2"/>
        <v>1</v>
      </c>
      <c r="BA8" s="69">
        <v>2</v>
      </c>
      <c r="BB8">
        <f t="shared" ca="1" si="3"/>
        <v>1</v>
      </c>
    </row>
    <row r="9" spans="1:60">
      <c r="A9" s="11" t="s">
        <v>28</v>
      </c>
      <c r="B9" s="12" t="s">
        <v>29</v>
      </c>
      <c r="C9" s="77"/>
      <c r="D9" s="10" t="str">
        <f t="shared" si="0"/>
        <v>Unreceptive</v>
      </c>
      <c r="E9" s="10" t="str">
        <f t="shared" si="1"/>
        <v>Low</v>
      </c>
      <c r="H9" s="82"/>
      <c r="I9" s="83"/>
      <c r="J9" s="83"/>
      <c r="K9" s="83"/>
      <c r="L9" s="84"/>
      <c r="AY9" s="69">
        <v>1</v>
      </c>
      <c r="AZ9">
        <f t="shared" ca="1" si="2"/>
        <v>1</v>
      </c>
      <c r="BA9" s="69">
        <v>1</v>
      </c>
      <c r="BB9">
        <f t="shared" ca="1" si="3"/>
        <v>1</v>
      </c>
    </row>
    <row r="10" spans="1:60">
      <c r="A10" s="11" t="s">
        <v>30</v>
      </c>
      <c r="B10" s="12" t="s">
        <v>31</v>
      </c>
      <c r="C10" s="77"/>
      <c r="D10" s="10" t="str">
        <f t="shared" si="0"/>
        <v>Unreceptive</v>
      </c>
      <c r="E10" s="10" t="str">
        <f t="shared" si="1"/>
        <v>Low</v>
      </c>
      <c r="H10" s="82"/>
      <c r="I10" s="83"/>
      <c r="J10" s="83"/>
      <c r="K10" s="83"/>
      <c r="L10" s="84"/>
      <c r="AY10" s="69">
        <v>1</v>
      </c>
      <c r="AZ10">
        <f t="shared" ca="1" si="2"/>
        <v>1</v>
      </c>
      <c r="BA10" s="69">
        <v>1</v>
      </c>
      <c r="BB10">
        <f t="shared" ca="1" si="3"/>
        <v>1</v>
      </c>
    </row>
    <row r="11" spans="1:60">
      <c r="A11" s="11" t="s">
        <v>32</v>
      </c>
      <c r="B11" s="12" t="s">
        <v>33</v>
      </c>
      <c r="C11" s="77"/>
      <c r="D11" s="10" t="str">
        <f t="shared" si="0"/>
        <v>Unreceptive</v>
      </c>
      <c r="E11" s="10" t="str">
        <f t="shared" si="1"/>
        <v>Low</v>
      </c>
      <c r="H11" s="82"/>
      <c r="I11" s="83"/>
      <c r="J11" s="83"/>
      <c r="K11" s="83"/>
      <c r="L11" s="84"/>
      <c r="AY11" s="69">
        <v>1</v>
      </c>
      <c r="AZ11">
        <f t="shared" ca="1" si="2"/>
        <v>1</v>
      </c>
      <c r="BA11" s="69">
        <v>1</v>
      </c>
      <c r="BB11">
        <f t="shared" ca="1" si="3"/>
        <v>1</v>
      </c>
    </row>
    <row r="12" spans="1:60">
      <c r="A12" s="11" t="s">
        <v>34</v>
      </c>
      <c r="B12" s="12" t="s">
        <v>35</v>
      </c>
      <c r="C12" s="77"/>
      <c r="D12" s="10" t="str">
        <f t="shared" si="0"/>
        <v>Unreceptive</v>
      </c>
      <c r="E12" s="10" t="str">
        <f t="shared" si="1"/>
        <v>Low</v>
      </c>
      <c r="H12" s="82"/>
      <c r="I12" s="83"/>
      <c r="J12" s="83"/>
      <c r="K12" s="83"/>
      <c r="L12" s="84"/>
      <c r="AY12" s="69">
        <v>1</v>
      </c>
      <c r="AZ12">
        <f t="shared" ca="1" si="2"/>
        <v>1</v>
      </c>
      <c r="BA12" s="69">
        <v>1</v>
      </c>
      <c r="BB12">
        <f t="shared" ca="1" si="3"/>
        <v>1</v>
      </c>
    </row>
    <row r="13" spans="1:60">
      <c r="A13" s="11" t="s">
        <v>36</v>
      </c>
      <c r="B13" s="12" t="s">
        <v>37</v>
      </c>
      <c r="C13" s="77"/>
      <c r="D13" s="10" t="str">
        <f t="shared" si="0"/>
        <v>Unreceptive</v>
      </c>
      <c r="E13" s="10" t="str">
        <f t="shared" si="1"/>
        <v>Low</v>
      </c>
      <c r="H13" s="82"/>
      <c r="I13" s="83"/>
      <c r="J13" s="83"/>
      <c r="K13" s="83"/>
      <c r="L13" s="84"/>
      <c r="AY13" s="69">
        <v>1</v>
      </c>
      <c r="AZ13">
        <f t="shared" ca="1" si="2"/>
        <v>1</v>
      </c>
      <c r="BA13" s="69">
        <v>1</v>
      </c>
      <c r="BB13">
        <f t="shared" ca="1" si="3"/>
        <v>2</v>
      </c>
    </row>
    <row r="14" spans="1:60">
      <c r="A14" s="11" t="s">
        <v>38</v>
      </c>
      <c r="B14" s="12" t="s">
        <v>39</v>
      </c>
      <c r="C14" s="77"/>
      <c r="D14" s="10" t="str">
        <f t="shared" si="0"/>
        <v>Unreceptive</v>
      </c>
      <c r="E14" s="10" t="str">
        <f t="shared" si="1"/>
        <v>Low</v>
      </c>
      <c r="H14" s="82"/>
      <c r="I14" s="83"/>
      <c r="J14" s="83"/>
      <c r="K14" s="83"/>
      <c r="L14" s="84"/>
      <c r="AY14" s="69">
        <v>1</v>
      </c>
      <c r="AZ14">
        <f t="shared" ca="1" si="2"/>
        <v>1</v>
      </c>
      <c r="BA14" s="69">
        <v>1</v>
      </c>
      <c r="BB14">
        <f t="shared" ca="1" si="3"/>
        <v>1</v>
      </c>
    </row>
    <row r="15" spans="1:60">
      <c r="A15" s="11" t="s">
        <v>40</v>
      </c>
      <c r="B15" s="12" t="s">
        <v>41</v>
      </c>
      <c r="C15" s="77"/>
      <c r="D15" s="10" t="str">
        <f t="shared" si="0"/>
        <v>Neutral</v>
      </c>
      <c r="E15" s="10" t="str">
        <f t="shared" si="1"/>
        <v>Low</v>
      </c>
      <c r="H15" s="82"/>
      <c r="I15" s="83"/>
      <c r="J15" s="83"/>
      <c r="K15" s="83"/>
      <c r="L15" s="84"/>
      <c r="AY15" s="69">
        <v>1</v>
      </c>
      <c r="AZ15">
        <f t="shared" ca="1" si="2"/>
        <v>2</v>
      </c>
      <c r="BA15" s="69">
        <v>2</v>
      </c>
      <c r="BB15">
        <f t="shared" ca="1" si="3"/>
        <v>1</v>
      </c>
    </row>
    <row r="16" spans="1:60" ht="15" thickBot="1">
      <c r="A16" s="11" t="s">
        <v>42</v>
      </c>
      <c r="B16" s="12" t="s">
        <v>43</v>
      </c>
      <c r="C16" s="77"/>
      <c r="D16" s="10" t="str">
        <f t="shared" si="0"/>
        <v>Receptive</v>
      </c>
      <c r="E16" s="10" t="str">
        <f t="shared" si="1"/>
        <v>Low</v>
      </c>
      <c r="H16" s="85"/>
      <c r="I16" s="86"/>
      <c r="J16" s="86"/>
      <c r="K16" s="86"/>
      <c r="L16" s="87"/>
      <c r="AY16" s="69">
        <v>1</v>
      </c>
      <c r="AZ16">
        <f t="shared" ca="1" si="2"/>
        <v>2</v>
      </c>
      <c r="BA16" s="69">
        <v>3</v>
      </c>
      <c r="BB16">
        <f t="shared" ca="1" si="3"/>
        <v>1</v>
      </c>
    </row>
    <row r="17" spans="1:54">
      <c r="A17" s="11" t="s">
        <v>44</v>
      </c>
      <c r="B17" s="12" t="s">
        <v>45</v>
      </c>
      <c r="C17" s="77"/>
      <c r="D17" s="10" t="str">
        <f t="shared" si="0"/>
        <v>Neutral</v>
      </c>
      <c r="E17" s="10" t="str">
        <f t="shared" si="1"/>
        <v>Low</v>
      </c>
      <c r="AY17" s="69">
        <v>1</v>
      </c>
      <c r="AZ17">
        <f t="shared" ca="1" si="2"/>
        <v>2</v>
      </c>
      <c r="BA17" s="69">
        <v>2</v>
      </c>
      <c r="BB17">
        <f t="shared" ca="1" si="3"/>
        <v>1</v>
      </c>
    </row>
    <row r="18" spans="1:54">
      <c r="A18" s="11" t="s">
        <v>46</v>
      </c>
      <c r="B18" s="12" t="s">
        <v>47</v>
      </c>
      <c r="C18" s="77"/>
      <c r="D18" s="10" t="str">
        <f t="shared" si="0"/>
        <v>Neutral</v>
      </c>
      <c r="E18" s="10" t="str">
        <f t="shared" si="1"/>
        <v>Neutral</v>
      </c>
      <c r="AY18" s="69">
        <v>2</v>
      </c>
      <c r="AZ18">
        <f t="shared" ca="1" si="2"/>
        <v>2</v>
      </c>
      <c r="BA18" s="69">
        <v>2</v>
      </c>
      <c r="BB18">
        <f t="shared" ca="1" si="3"/>
        <v>3</v>
      </c>
    </row>
    <row r="19" spans="1:54">
      <c r="A19" s="11" t="s">
        <v>48</v>
      </c>
      <c r="B19" s="12" t="s">
        <v>49</v>
      </c>
      <c r="C19" s="77"/>
      <c r="D19" s="10" t="str">
        <f t="shared" si="0"/>
        <v>Neutral</v>
      </c>
      <c r="E19" s="10" t="str">
        <f t="shared" si="1"/>
        <v>Low</v>
      </c>
      <c r="AY19" s="69">
        <v>1</v>
      </c>
      <c r="AZ19">
        <f t="shared" ca="1" si="2"/>
        <v>1</v>
      </c>
      <c r="BA19" s="69">
        <v>2</v>
      </c>
      <c r="BB19">
        <f t="shared" ca="1" si="3"/>
        <v>1</v>
      </c>
    </row>
    <row r="20" spans="1:54">
      <c r="A20" s="11" t="s">
        <v>50</v>
      </c>
      <c r="B20" s="12" t="s">
        <v>51</v>
      </c>
      <c r="C20" s="77"/>
      <c r="D20" s="10" t="str">
        <f t="shared" si="0"/>
        <v>Receptive</v>
      </c>
      <c r="E20" s="10" t="str">
        <f t="shared" si="1"/>
        <v>Neutral</v>
      </c>
      <c r="AY20" s="69">
        <v>2</v>
      </c>
      <c r="AZ20">
        <f t="shared" ca="1" si="2"/>
        <v>2</v>
      </c>
      <c r="BA20" s="69">
        <v>3</v>
      </c>
      <c r="BB20">
        <f t="shared" ca="1" si="3"/>
        <v>1</v>
      </c>
    </row>
    <row r="21" spans="1:54">
      <c r="A21" s="11" t="s">
        <v>52</v>
      </c>
      <c r="B21" s="12" t="s">
        <v>53</v>
      </c>
      <c r="C21" s="77"/>
      <c r="D21" s="10" t="str">
        <f t="shared" si="0"/>
        <v>Neutral</v>
      </c>
      <c r="E21" s="10" t="str">
        <f t="shared" si="1"/>
        <v>Neutral</v>
      </c>
      <c r="AY21" s="69">
        <v>2</v>
      </c>
      <c r="AZ21">
        <f t="shared" ca="1" si="2"/>
        <v>1</v>
      </c>
      <c r="BA21" s="69">
        <v>2</v>
      </c>
      <c r="BB21">
        <f t="shared" ca="1" si="3"/>
        <v>1</v>
      </c>
    </row>
    <row r="22" spans="1:54">
      <c r="A22" s="11" t="s">
        <v>54</v>
      </c>
      <c r="B22" s="12" t="s">
        <v>55</v>
      </c>
      <c r="C22" s="77"/>
      <c r="D22" s="10" t="str">
        <f t="shared" si="0"/>
        <v>Unreceptive</v>
      </c>
      <c r="E22" s="10" t="str">
        <f t="shared" si="1"/>
        <v>Low</v>
      </c>
      <c r="AY22" s="69">
        <v>1</v>
      </c>
      <c r="AZ22">
        <f t="shared" ca="1" si="2"/>
        <v>1</v>
      </c>
      <c r="BA22" s="69">
        <v>1</v>
      </c>
      <c r="BB22">
        <f t="shared" ca="1" si="3"/>
        <v>2</v>
      </c>
    </row>
    <row r="23" spans="1:54">
      <c r="A23" s="11" t="s">
        <v>56</v>
      </c>
      <c r="B23" s="12" t="s">
        <v>57</v>
      </c>
      <c r="C23" s="77"/>
      <c r="D23" s="10" t="str">
        <f t="shared" si="0"/>
        <v>Unreceptive</v>
      </c>
      <c r="E23" s="10" t="str">
        <f t="shared" si="1"/>
        <v>Low</v>
      </c>
      <c r="AY23" s="69">
        <v>1</v>
      </c>
      <c r="AZ23">
        <f t="shared" ca="1" si="2"/>
        <v>1</v>
      </c>
      <c r="BA23" s="69">
        <v>1</v>
      </c>
      <c r="BB23">
        <f t="shared" ca="1" si="3"/>
        <v>1</v>
      </c>
    </row>
    <row r="24" spans="1:54">
      <c r="A24" s="11" t="s">
        <v>58</v>
      </c>
      <c r="B24" s="12" t="s">
        <v>59</v>
      </c>
      <c r="C24" s="77"/>
      <c r="D24" s="10" t="str">
        <f t="shared" si="0"/>
        <v>Unreceptive</v>
      </c>
      <c r="E24" s="10" t="str">
        <f t="shared" si="1"/>
        <v>Low</v>
      </c>
      <c r="AY24" s="69">
        <v>1</v>
      </c>
      <c r="AZ24">
        <f t="shared" ca="1" si="2"/>
        <v>1</v>
      </c>
      <c r="BA24" s="69">
        <v>1</v>
      </c>
      <c r="BB24">
        <f t="shared" ca="1" si="3"/>
        <v>1</v>
      </c>
    </row>
    <row r="25" spans="1:54">
      <c r="A25" s="11" t="s">
        <v>60</v>
      </c>
      <c r="B25" s="12" t="s">
        <v>61</v>
      </c>
      <c r="C25" s="77"/>
      <c r="D25" s="10" t="str">
        <f t="shared" si="0"/>
        <v>Neutral</v>
      </c>
      <c r="E25" s="10" t="str">
        <f t="shared" si="1"/>
        <v>Neutral</v>
      </c>
      <c r="AY25" s="69">
        <v>2</v>
      </c>
      <c r="AZ25">
        <f t="shared" ca="1" si="2"/>
        <v>2</v>
      </c>
      <c r="BA25" s="69">
        <v>2</v>
      </c>
      <c r="BB25">
        <f t="shared" ca="1" si="3"/>
        <v>1</v>
      </c>
    </row>
    <row r="26" spans="1:54">
      <c r="A26" s="7" t="s">
        <v>62</v>
      </c>
      <c r="B26" s="8" t="s">
        <v>63</v>
      </c>
      <c r="C26" s="78"/>
      <c r="D26" s="10" t="str">
        <f t="shared" si="0"/>
        <v>Unreceptive</v>
      </c>
      <c r="E26" s="10" t="str">
        <f t="shared" si="1"/>
        <v>Low</v>
      </c>
      <c r="AY26" s="69">
        <v>1</v>
      </c>
      <c r="AZ26">
        <f t="shared" ca="1" si="2"/>
        <v>1</v>
      </c>
      <c r="BA26" s="69">
        <v>1</v>
      </c>
      <c r="BB26">
        <f t="shared" ca="1" si="3"/>
        <v>2</v>
      </c>
    </row>
  </sheetData>
  <mergeCells count="2">
    <mergeCell ref="C2:C26"/>
    <mergeCell ref="H8:L16"/>
  </mergeCells>
  <conditionalFormatting sqref="D2:D26">
    <cfRule type="expression" dxfId="82" priority="4">
      <formula>(D2 = "Receptive")</formula>
    </cfRule>
    <cfRule type="expression" dxfId="81" priority="5">
      <formula>(D2 = "Unreceptive")</formula>
    </cfRule>
  </conditionalFormatting>
  <conditionalFormatting sqref="D2:F26">
    <cfRule type="expression" dxfId="80" priority="3">
      <formula>(D2 = "Neutral")</formula>
    </cfRule>
  </conditionalFormatting>
  <conditionalFormatting sqref="E2:F26">
    <cfRule type="expression" dxfId="79" priority="1">
      <formula>(E2 = "Low")</formula>
    </cfRule>
    <cfRule type="expression" dxfId="78" priority="2">
      <formula>(E2 = "High")</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A4330-99A2-417D-8273-FE928A5955FC}">
  <dimension ref="D5:S19"/>
  <sheetViews>
    <sheetView showGridLines="0" topLeftCell="B1" workbookViewId="0">
      <selection activeCell="D18" sqref="D18"/>
    </sheetView>
  </sheetViews>
  <sheetFormatPr defaultRowHeight="14.45"/>
  <cols>
    <col min="4" max="4" width="4.28515625" customWidth="1"/>
    <col min="17" max="17" width="12.85546875" customWidth="1"/>
  </cols>
  <sheetData>
    <row r="5" spans="4:19">
      <c r="D5" s="29"/>
      <c r="E5" s="29"/>
      <c r="F5" s="29"/>
      <c r="G5" s="29"/>
      <c r="H5" s="29"/>
      <c r="I5" s="29"/>
      <c r="J5" s="29"/>
      <c r="K5" s="29"/>
      <c r="L5" s="29"/>
      <c r="M5" s="29"/>
      <c r="N5" s="29"/>
      <c r="O5" s="29"/>
      <c r="P5" s="29"/>
      <c r="Q5" s="29"/>
      <c r="R5" s="29"/>
      <c r="S5" s="29"/>
    </row>
    <row r="6" spans="4:19" ht="15.6">
      <c r="D6" s="29"/>
      <c r="E6" s="30" t="s">
        <v>64</v>
      </c>
      <c r="F6" s="30"/>
      <c r="G6" s="30"/>
      <c r="H6" s="30"/>
      <c r="I6" s="30"/>
      <c r="J6" s="30"/>
      <c r="K6" s="30"/>
      <c r="L6" s="31"/>
      <c r="M6" s="31"/>
      <c r="N6" s="31"/>
      <c r="O6" s="31"/>
      <c r="P6" s="31"/>
      <c r="Q6" s="29"/>
      <c r="R6" s="29"/>
      <c r="S6" s="29"/>
    </row>
    <row r="7" spans="4:19" ht="15.6">
      <c r="D7" s="29"/>
      <c r="E7" s="31"/>
      <c r="F7" s="31"/>
      <c r="G7" s="31"/>
      <c r="H7" s="31"/>
      <c r="I7" s="31"/>
      <c r="J7" s="31"/>
      <c r="K7" s="31"/>
      <c r="L7" s="31"/>
      <c r="M7" s="31"/>
      <c r="N7" s="31"/>
      <c r="O7" s="31"/>
      <c r="P7" s="31"/>
      <c r="Q7" s="29"/>
      <c r="R7" s="29"/>
      <c r="S7" s="29"/>
    </row>
    <row r="8" spans="4:19" ht="15.6">
      <c r="D8" s="29"/>
      <c r="E8" s="31" t="s">
        <v>65</v>
      </c>
      <c r="F8" s="31"/>
      <c r="G8" s="31"/>
      <c r="H8" s="31"/>
      <c r="I8" s="31"/>
      <c r="J8" s="31"/>
      <c r="K8" s="31"/>
      <c r="L8" s="31"/>
      <c r="M8" s="31"/>
      <c r="N8" s="31"/>
      <c r="O8" s="31"/>
      <c r="P8" s="31"/>
      <c r="Q8" s="29"/>
      <c r="R8" s="29"/>
      <c r="S8" s="29"/>
    </row>
    <row r="9" spans="4:19" ht="15.6">
      <c r="D9" s="29"/>
      <c r="E9" s="31"/>
      <c r="F9" s="31"/>
      <c r="G9" s="31"/>
      <c r="H9" s="31"/>
      <c r="I9" s="31"/>
      <c r="J9" s="31"/>
      <c r="K9" s="31"/>
      <c r="L9" s="31"/>
      <c r="M9" s="31"/>
      <c r="N9" s="31"/>
      <c r="O9" s="31"/>
      <c r="P9" s="31"/>
      <c r="Q9" s="29"/>
      <c r="R9" s="29"/>
      <c r="S9" s="29"/>
    </row>
    <row r="10" spans="4:19" ht="15.6">
      <c r="D10" s="29"/>
      <c r="E10" s="31" t="s">
        <v>66</v>
      </c>
      <c r="F10" s="31"/>
      <c r="G10" s="31"/>
      <c r="H10" s="31"/>
      <c r="I10" s="31"/>
      <c r="J10" s="31"/>
      <c r="K10" s="31"/>
      <c r="L10" s="31"/>
      <c r="M10" s="31"/>
      <c r="N10" s="31"/>
      <c r="O10" s="31"/>
      <c r="P10" s="31"/>
      <c r="Q10" s="29"/>
      <c r="R10" s="29"/>
      <c r="S10" s="29"/>
    </row>
    <row r="11" spans="4:19" ht="15.6">
      <c r="D11" s="29"/>
      <c r="E11" s="31"/>
      <c r="F11" s="31"/>
      <c r="G11" s="31"/>
      <c r="H11" s="31"/>
      <c r="I11" s="31"/>
      <c r="J11" s="31"/>
      <c r="K11" s="31"/>
      <c r="L11" s="31"/>
      <c r="M11" s="31"/>
      <c r="N11" s="31"/>
      <c r="O11" s="31"/>
      <c r="P11" s="31"/>
      <c r="Q11" s="29"/>
      <c r="R11" s="29"/>
      <c r="S11" s="29"/>
    </row>
    <row r="12" spans="4:19" ht="15.6">
      <c r="D12" s="29"/>
      <c r="E12" s="31" t="s">
        <v>67</v>
      </c>
      <c r="F12" s="31"/>
      <c r="G12" s="31"/>
      <c r="H12" s="31"/>
      <c r="I12" s="31"/>
      <c r="J12" s="31"/>
      <c r="K12" s="31"/>
      <c r="L12" s="31"/>
      <c r="M12" s="31"/>
      <c r="N12" s="31"/>
      <c r="O12" s="31"/>
      <c r="P12" s="31"/>
      <c r="Q12" s="29"/>
      <c r="R12" s="29"/>
      <c r="S12" s="29"/>
    </row>
    <row r="13" spans="4:19" ht="15.6">
      <c r="D13" s="29"/>
      <c r="E13" s="31"/>
      <c r="F13" s="31"/>
      <c r="G13" s="31"/>
      <c r="H13" s="31"/>
      <c r="I13" s="31"/>
      <c r="J13" s="31"/>
      <c r="K13" s="31"/>
      <c r="L13" s="31"/>
      <c r="M13" s="31"/>
      <c r="N13" s="31"/>
      <c r="O13" s="31"/>
      <c r="P13" s="31"/>
      <c r="Q13" s="29"/>
      <c r="R13" s="29"/>
      <c r="S13" s="29"/>
    </row>
    <row r="14" spans="4:19" ht="15.6">
      <c r="D14" s="29"/>
      <c r="E14" s="31" t="s">
        <v>68</v>
      </c>
      <c r="F14" s="31"/>
      <c r="G14" s="31"/>
      <c r="H14" s="31"/>
      <c r="I14" s="31"/>
      <c r="J14" s="31"/>
      <c r="K14" s="31"/>
      <c r="L14" s="31"/>
      <c r="M14" s="31"/>
      <c r="N14" s="31"/>
      <c r="O14" s="31"/>
      <c r="P14" s="31"/>
      <c r="Q14" s="29"/>
      <c r="R14" s="29"/>
      <c r="S14" s="29"/>
    </row>
    <row r="15" spans="4:19" ht="15.6">
      <c r="D15" s="29"/>
      <c r="E15" s="31"/>
      <c r="F15" s="31"/>
      <c r="G15" s="31"/>
      <c r="H15" s="31"/>
      <c r="I15" s="31"/>
      <c r="J15" s="31"/>
      <c r="K15" s="31"/>
      <c r="L15" s="31"/>
      <c r="M15" s="31"/>
      <c r="N15" s="31"/>
      <c r="O15" s="31"/>
      <c r="P15" s="31"/>
      <c r="Q15" s="29"/>
      <c r="R15" s="29"/>
      <c r="S15" s="29"/>
    </row>
    <row r="16" spans="4:19" ht="15.6">
      <c r="D16" s="29"/>
      <c r="E16" s="31" t="s">
        <v>69</v>
      </c>
      <c r="F16" s="31"/>
      <c r="G16" s="31"/>
      <c r="H16" s="31"/>
      <c r="I16" s="31"/>
      <c r="J16" s="31"/>
      <c r="K16" s="31"/>
      <c r="L16" s="31"/>
      <c r="M16" s="31"/>
      <c r="N16" s="31"/>
      <c r="O16" s="31"/>
      <c r="P16" s="31"/>
      <c r="Q16" s="29"/>
      <c r="R16" s="29"/>
      <c r="S16" s="29"/>
    </row>
    <row r="17" spans="4:19" ht="15.6">
      <c r="D17" s="29"/>
      <c r="E17" s="31"/>
      <c r="F17" s="31"/>
      <c r="G17" s="31"/>
      <c r="H17" s="31"/>
      <c r="I17" s="31"/>
      <c r="J17" s="31"/>
      <c r="K17" s="31"/>
      <c r="L17" s="31"/>
      <c r="M17" s="31"/>
      <c r="N17" s="31"/>
      <c r="O17" s="31"/>
      <c r="P17" s="31"/>
      <c r="Q17" s="29"/>
      <c r="R17" s="29"/>
      <c r="S17" s="29"/>
    </row>
    <row r="18" spans="4:19" ht="15.6">
      <c r="D18" s="29"/>
      <c r="E18" s="31" t="s">
        <v>70</v>
      </c>
      <c r="F18" s="31"/>
      <c r="G18" s="31"/>
      <c r="H18" s="31"/>
      <c r="I18" s="31"/>
      <c r="J18" s="31"/>
      <c r="K18" s="31"/>
      <c r="L18" s="31"/>
      <c r="M18" s="31"/>
      <c r="N18" s="31"/>
      <c r="O18" s="31"/>
      <c r="P18" s="31"/>
      <c r="Q18" s="29"/>
      <c r="R18" s="29"/>
      <c r="S18" s="29"/>
    </row>
    <row r="19" spans="4:19">
      <c r="D19" s="29"/>
      <c r="E19" s="29"/>
      <c r="F19" s="29"/>
      <c r="G19" s="29"/>
      <c r="H19" s="29"/>
      <c r="I19" s="29"/>
      <c r="J19" s="29"/>
      <c r="K19" s="29"/>
      <c r="L19" s="29"/>
      <c r="M19" s="29"/>
      <c r="N19" s="29"/>
      <c r="O19" s="29"/>
      <c r="P19" s="29"/>
      <c r="Q19" s="29"/>
      <c r="R19" s="29"/>
      <c r="S19"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6FB07-EC5B-4811-A999-40CC36221889}">
  <sheetPr codeName="Sheet1"/>
  <dimension ref="B2:AH24"/>
  <sheetViews>
    <sheetView showGridLines="0" zoomScaleNormal="100" workbookViewId="0">
      <selection activeCell="H10" sqref="H10"/>
    </sheetView>
  </sheetViews>
  <sheetFormatPr defaultRowHeight="14.45"/>
  <cols>
    <col min="2" max="2" width="3.5703125" customWidth="1"/>
    <col min="8" max="8" width="8.7109375" customWidth="1"/>
    <col min="13" max="13" width="3.42578125" customWidth="1"/>
    <col min="27" max="31" width="8.7109375" customWidth="1"/>
    <col min="32" max="32" width="20.85546875" customWidth="1"/>
    <col min="33" max="33" width="8.7109375" customWidth="1"/>
  </cols>
  <sheetData>
    <row r="2" spans="2:34" ht="15.6">
      <c r="G2" s="16" t="s">
        <v>71</v>
      </c>
    </row>
    <row r="3" spans="2:34">
      <c r="AB3" s="5" t="s">
        <v>72</v>
      </c>
    </row>
    <row r="4" spans="2:34">
      <c r="B4" s="48"/>
      <c r="C4" s="49"/>
      <c r="D4" s="49"/>
      <c r="E4" s="49"/>
      <c r="F4" s="49"/>
      <c r="G4" s="49"/>
      <c r="H4" s="49"/>
      <c r="I4" s="49"/>
      <c r="J4" s="49"/>
      <c r="K4" s="49"/>
      <c r="L4" s="49"/>
      <c r="M4" s="50"/>
      <c r="AB4" s="4" t="s">
        <v>73</v>
      </c>
      <c r="AC4" s="4" t="s">
        <v>74</v>
      </c>
    </row>
    <row r="5" spans="2:34">
      <c r="B5" s="51"/>
      <c r="C5" s="39" t="s">
        <v>75</v>
      </c>
      <c r="D5" s="40"/>
      <c r="E5" s="40"/>
      <c r="F5" s="40"/>
      <c r="G5" s="40"/>
      <c r="H5" s="40"/>
      <c r="I5" s="40"/>
      <c r="J5" s="40"/>
      <c r="K5" s="40"/>
      <c r="L5" s="41"/>
      <c r="M5" s="47"/>
      <c r="AB5" s="3" t="s">
        <v>76</v>
      </c>
      <c r="AC5" s="3" t="s">
        <v>77</v>
      </c>
      <c r="AF5" s="1" t="s">
        <v>78</v>
      </c>
      <c r="AG5" s="1" t="s">
        <v>79</v>
      </c>
      <c r="AH5" s="1" t="s">
        <v>80</v>
      </c>
    </row>
    <row r="6" spans="2:34">
      <c r="B6" s="51"/>
      <c r="C6" s="42" t="s">
        <v>81</v>
      </c>
      <c r="D6" s="36"/>
      <c r="E6" s="36"/>
      <c r="F6" s="36"/>
      <c r="G6" s="36"/>
      <c r="H6" s="36"/>
      <c r="I6" s="36"/>
      <c r="J6" s="36"/>
      <c r="K6" s="36"/>
      <c r="L6" s="37"/>
      <c r="M6" s="47"/>
      <c r="AA6" t="s">
        <v>18</v>
      </c>
      <c r="AB6" t="b">
        <f>IF(intentVal = High, TRUE, FALSE)</f>
        <v>1</v>
      </c>
      <c r="AC6" t="b">
        <f>IF(careVal = High, TRUE, FALSE)</f>
        <v>0</v>
      </c>
      <c r="AE6" t="b">
        <f>AND( NOT($AB$6), $AC$6)</f>
        <v>0</v>
      </c>
      <c r="AF6" t="s">
        <v>82</v>
      </c>
      <c r="AG6" s="2" t="s">
        <v>83</v>
      </c>
      <c r="AH6" t="s">
        <v>84</v>
      </c>
    </row>
    <row r="7" spans="2:34">
      <c r="B7" s="51"/>
      <c r="C7" s="35"/>
      <c r="D7" s="36"/>
      <c r="E7" s="36"/>
      <c r="F7" s="36"/>
      <c r="G7" s="36"/>
      <c r="H7" s="36"/>
      <c r="I7" s="36"/>
      <c r="J7" s="36"/>
      <c r="K7" s="36"/>
      <c r="L7" s="37"/>
      <c r="M7" s="47"/>
      <c r="AA7" t="s">
        <v>11</v>
      </c>
      <c r="AE7" t="b">
        <f>AND($AB$6, $AC$6)</f>
        <v>0</v>
      </c>
      <c r="AF7" t="s">
        <v>85</v>
      </c>
      <c r="AG7" s="2" t="s">
        <v>86</v>
      </c>
      <c r="AH7" t="s">
        <v>87</v>
      </c>
    </row>
    <row r="8" spans="2:34">
      <c r="B8" s="51"/>
      <c r="C8" s="38" t="s">
        <v>88</v>
      </c>
      <c r="D8" s="36"/>
      <c r="E8" s="36"/>
      <c r="F8" s="36"/>
      <c r="G8" s="36"/>
      <c r="H8" s="45" t="s">
        <v>18</v>
      </c>
      <c r="I8" s="36"/>
      <c r="J8" s="36"/>
      <c r="K8" s="36"/>
      <c r="L8" s="37"/>
      <c r="M8" s="47"/>
      <c r="AE8" t="b">
        <f>AND( $AB$6, NOT( $AC$6))</f>
        <v>1</v>
      </c>
      <c r="AF8" t="s">
        <v>89</v>
      </c>
      <c r="AG8" s="2" t="s">
        <v>90</v>
      </c>
      <c r="AH8" t="s">
        <v>91</v>
      </c>
    </row>
    <row r="9" spans="2:34">
      <c r="B9" s="51"/>
      <c r="C9" s="35"/>
      <c r="D9" s="36"/>
      <c r="E9" s="36"/>
      <c r="F9" s="36"/>
      <c r="G9" s="36"/>
      <c r="H9" s="36"/>
      <c r="I9" s="36"/>
      <c r="J9" s="36"/>
      <c r="K9" s="36"/>
      <c r="L9" s="37"/>
      <c r="M9" s="47"/>
      <c r="AE9" t="b">
        <f>AND( NOT($AB$6), NOT( $AC$6))</f>
        <v>0</v>
      </c>
      <c r="AF9" t="s">
        <v>92</v>
      </c>
      <c r="AG9" s="2" t="s">
        <v>93</v>
      </c>
      <c r="AH9" t="s">
        <v>94</v>
      </c>
    </row>
    <row r="10" spans="2:34">
      <c r="B10" s="51"/>
      <c r="C10" s="34" t="s">
        <v>95</v>
      </c>
      <c r="D10" s="32"/>
      <c r="E10" s="32"/>
      <c r="F10" s="32"/>
      <c r="G10" s="32"/>
      <c r="H10" s="45" t="s">
        <v>11</v>
      </c>
      <c r="I10" s="32"/>
      <c r="J10" s="32"/>
      <c r="K10" s="32"/>
      <c r="L10" s="33"/>
      <c r="M10" s="47"/>
    </row>
    <row r="11" spans="2:34">
      <c r="B11" s="51"/>
      <c r="C11" s="46"/>
      <c r="D11" s="46"/>
      <c r="E11" s="46"/>
      <c r="F11" s="46"/>
      <c r="G11" s="46"/>
      <c r="H11" s="46"/>
      <c r="I11" s="46"/>
      <c r="J11" s="46"/>
      <c r="K11" s="46"/>
      <c r="L11" s="46"/>
      <c r="M11" s="47"/>
    </row>
    <row r="12" spans="2:34">
      <c r="B12" s="51"/>
      <c r="C12" s="43" t="s">
        <v>96</v>
      </c>
      <c r="D12" s="40"/>
      <c r="E12" s="40"/>
      <c r="F12" s="40"/>
      <c r="G12" s="40"/>
      <c r="H12" s="40"/>
      <c r="I12" s="40"/>
      <c r="J12" s="40"/>
      <c r="K12" s="40"/>
      <c r="L12" s="41"/>
      <c r="M12" s="47"/>
    </row>
    <row r="13" spans="2:34">
      <c r="B13" s="51"/>
      <c r="C13" s="35"/>
      <c r="D13" s="36"/>
      <c r="E13" s="36"/>
      <c r="F13" s="36"/>
      <c r="G13" s="36"/>
      <c r="H13" s="36"/>
      <c r="I13" s="36"/>
      <c r="J13" s="36"/>
      <c r="K13" s="36"/>
      <c r="L13" s="37"/>
      <c r="M13" s="47"/>
    </row>
    <row r="14" spans="2:34">
      <c r="B14" s="51"/>
      <c r="C14" s="38" t="s">
        <v>97</v>
      </c>
      <c r="D14" s="36"/>
      <c r="E14" s="36"/>
      <c r="F14" s="36"/>
      <c r="G14" s="71" t="str">
        <f>IF( OR( ISBLANK( intentVal), ISBLANK( careVal)), "Waiting for values…", _xlfn.XLOOKUP(TRUE, listPersonaCheck, listPersona))</f>
        <v>Trailblazing Innovator</v>
      </c>
      <c r="H14" s="72"/>
      <c r="I14" s="72"/>
      <c r="J14" s="72"/>
      <c r="K14" s="72"/>
      <c r="L14" s="73"/>
      <c r="M14" s="47"/>
    </row>
    <row r="15" spans="2:34" ht="66.95" customHeight="1">
      <c r="B15" s="51"/>
      <c r="C15" s="74" t="s">
        <v>98</v>
      </c>
      <c r="D15" s="36"/>
      <c r="E15" s="36"/>
      <c r="F15" s="36"/>
      <c r="G15" s="89" t="str">
        <f>IF( OR( ISBLANK( intentVal), ISBLANK( careVal)), "Waiting for values…", _xlfn.XLOOKUP(TRUE, listPersonaCheck, listPersDesc))</f>
        <v>Willing to invest in new technologies and approaches, even if they come at a higher cost.
Primary goal is to drive innovation and lead the way in advancing healthcare practices.</v>
      </c>
      <c r="H15" s="89"/>
      <c r="I15" s="89"/>
      <c r="J15" s="89"/>
      <c r="K15" s="89"/>
      <c r="L15" s="90"/>
      <c r="M15" s="47"/>
    </row>
    <row r="16" spans="2:34" ht="14.45" customHeight="1">
      <c r="B16" s="51"/>
      <c r="C16" s="38" t="s">
        <v>99</v>
      </c>
      <c r="D16" s="36"/>
      <c r="E16" s="36"/>
      <c r="F16" s="36"/>
      <c r="G16" s="88" t="str">
        <f>IF( OR( ISBLANK( intentVal), ISBLANK( careVal)), "Waiting for values…", _xlfn.XLOOKUP(TRUE, listPersonaCheck, listNudge))</f>
        <v>"Unleash your potential with BD's cutting-edge technology. Achieve breakthrough results, superior outcomes, and revolutionize healthcare. Lead the way in medical advancements and set new benchmarks of excellence together."</v>
      </c>
      <c r="H16" s="88"/>
      <c r="I16" s="88"/>
      <c r="J16" s="88"/>
      <c r="K16" s="88"/>
      <c r="L16" s="88"/>
      <c r="M16" s="47"/>
    </row>
    <row r="17" spans="2:13">
      <c r="B17" s="51"/>
      <c r="C17" s="35"/>
      <c r="D17" s="36"/>
      <c r="E17" s="36"/>
      <c r="F17" s="36"/>
      <c r="G17" s="88"/>
      <c r="H17" s="88"/>
      <c r="I17" s="88"/>
      <c r="J17" s="88"/>
      <c r="K17" s="88"/>
      <c r="L17" s="88"/>
      <c r="M17" s="47"/>
    </row>
    <row r="18" spans="2:13">
      <c r="B18" s="51"/>
      <c r="C18" s="35"/>
      <c r="D18" s="36"/>
      <c r="E18" s="36"/>
      <c r="F18" s="36"/>
      <c r="G18" s="88"/>
      <c r="H18" s="88"/>
      <c r="I18" s="88"/>
      <c r="J18" s="88"/>
      <c r="K18" s="88"/>
      <c r="L18" s="88"/>
      <c r="M18" s="47"/>
    </row>
    <row r="19" spans="2:13">
      <c r="B19" s="51"/>
      <c r="C19" s="35"/>
      <c r="D19" s="36"/>
      <c r="E19" s="36"/>
      <c r="F19" s="36"/>
      <c r="G19" s="88"/>
      <c r="H19" s="88"/>
      <c r="I19" s="88"/>
      <c r="J19" s="88"/>
      <c r="K19" s="88"/>
      <c r="L19" s="88"/>
      <c r="M19" s="47"/>
    </row>
    <row r="20" spans="2:13">
      <c r="B20" s="51"/>
      <c r="C20" s="35"/>
      <c r="D20" s="36"/>
      <c r="E20" s="36"/>
      <c r="F20" s="36"/>
      <c r="G20" s="88"/>
      <c r="H20" s="88"/>
      <c r="I20" s="88"/>
      <c r="J20" s="88"/>
      <c r="K20" s="88"/>
      <c r="L20" s="88"/>
      <c r="M20" s="47"/>
    </row>
    <row r="21" spans="2:13">
      <c r="B21" s="51"/>
      <c r="C21" s="44"/>
      <c r="D21" s="32"/>
      <c r="E21" s="32"/>
      <c r="F21" s="32"/>
      <c r="G21" s="88"/>
      <c r="H21" s="88"/>
      <c r="I21" s="88"/>
      <c r="J21" s="88"/>
      <c r="K21" s="88"/>
      <c r="L21" s="88"/>
      <c r="M21" s="47"/>
    </row>
    <row r="22" spans="2:13">
      <c r="B22" s="52"/>
      <c r="C22" s="54"/>
      <c r="D22" s="54"/>
      <c r="E22" s="54"/>
      <c r="F22" s="54"/>
      <c r="G22" s="54"/>
      <c r="H22" s="54"/>
      <c r="I22" s="54"/>
      <c r="J22" s="54"/>
      <c r="K22" s="54"/>
      <c r="L22" s="54"/>
      <c r="M22" s="53"/>
    </row>
    <row r="24" spans="2:13">
      <c r="B24" t="s">
        <v>100</v>
      </c>
    </row>
  </sheetData>
  <mergeCells count="2">
    <mergeCell ref="G16:L21"/>
    <mergeCell ref="G15:L15"/>
  </mergeCells>
  <dataValidations count="1">
    <dataValidation type="list" showInputMessage="1" showErrorMessage="1" sqref="H8 H10" xr:uid="{2666DA5C-63B9-4A9B-8042-EE6DC275751E}">
      <formula1>listHiLo</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84E3A-3355-4A8A-9662-55DA1173E05E}">
  <dimension ref="A1:AB26"/>
  <sheetViews>
    <sheetView workbookViewId="0">
      <selection activeCell="G2" sqref="G2:G26"/>
    </sheetView>
  </sheetViews>
  <sheetFormatPr defaultRowHeight="14.45"/>
  <cols>
    <col min="1" max="1" width="20.5703125" customWidth="1"/>
    <col min="2" max="2" width="18.5703125" customWidth="1"/>
    <col min="3" max="3" width="22.140625" customWidth="1"/>
    <col min="4" max="4" width="50.7109375" customWidth="1"/>
    <col min="5" max="5" width="16" customWidth="1"/>
    <col min="6" max="6" width="11" customWidth="1"/>
    <col min="7" max="7" width="26.140625" customWidth="1"/>
  </cols>
  <sheetData>
    <row r="1" spans="1:28">
      <c r="A1" s="17" t="s">
        <v>101</v>
      </c>
      <c r="B1" s="20" t="s">
        <v>1</v>
      </c>
      <c r="C1" s="20" t="s">
        <v>78</v>
      </c>
      <c r="D1" s="18" t="s">
        <v>102</v>
      </c>
      <c r="E1" s="75" t="s">
        <v>3</v>
      </c>
      <c r="F1" s="75" t="s">
        <v>4</v>
      </c>
      <c r="G1" s="19" t="s">
        <v>103</v>
      </c>
    </row>
    <row r="2" spans="1:28">
      <c r="A2" s="21" t="s">
        <v>7</v>
      </c>
      <c r="B2" s="14" t="s">
        <v>8</v>
      </c>
      <c r="C2" s="22" t="s">
        <v>85</v>
      </c>
      <c r="D2" s="23" t="str">
        <f>_xlfn.XLOOKUP(C2,$AA$2:$AA$5,$AB$2:$AB$5)</f>
        <v>"Elevate patient care with innovative solution"</v>
      </c>
      <c r="E2" s="10" t="s">
        <v>17</v>
      </c>
      <c r="F2" s="10" t="s">
        <v>14</v>
      </c>
      <c r="G2" s="91" t="s">
        <v>104</v>
      </c>
      <c r="AA2" t="s">
        <v>82</v>
      </c>
      <c r="AB2" t="s">
        <v>105</v>
      </c>
    </row>
    <row r="3" spans="1:28">
      <c r="A3" s="24" t="s">
        <v>12</v>
      </c>
      <c r="B3" s="15" t="s">
        <v>13</v>
      </c>
      <c r="C3" s="22" t="s">
        <v>92</v>
      </c>
      <c r="D3" s="23" t="str">
        <f t="shared" ref="D3:D26" si="0">_xlfn.XLOOKUP(C3,$AA$2:$AA$5,$AB$2:$AB$5)</f>
        <v>"Embrace trusted solution embraced by experts"</v>
      </c>
      <c r="E3" s="10" t="s">
        <v>10</v>
      </c>
      <c r="F3" s="10" t="s">
        <v>11</v>
      </c>
      <c r="G3" s="91"/>
      <c r="AA3" t="s">
        <v>85</v>
      </c>
      <c r="AB3" t="s">
        <v>106</v>
      </c>
    </row>
    <row r="4" spans="1:28">
      <c r="A4" s="21" t="s">
        <v>15</v>
      </c>
      <c r="B4" s="14" t="s">
        <v>16</v>
      </c>
      <c r="C4" s="22" t="s">
        <v>89</v>
      </c>
      <c r="D4" s="23" t="str">
        <f t="shared" si="0"/>
        <v>"Achieve superior outcomes with cutting edge technology"</v>
      </c>
      <c r="E4" s="10" t="s">
        <v>17</v>
      </c>
      <c r="F4" s="10" t="s">
        <v>18</v>
      </c>
      <c r="G4" s="91"/>
      <c r="AA4" t="s">
        <v>89</v>
      </c>
      <c r="AB4" t="s">
        <v>107</v>
      </c>
    </row>
    <row r="5" spans="1:28">
      <c r="A5" s="24" t="s">
        <v>19</v>
      </c>
      <c r="B5" s="15" t="s">
        <v>20</v>
      </c>
      <c r="C5" s="22" t="s">
        <v>85</v>
      </c>
      <c r="D5" s="23" t="str">
        <f t="shared" si="0"/>
        <v>"Elevate patient care with innovative solution"</v>
      </c>
      <c r="E5" s="10" t="s">
        <v>17</v>
      </c>
      <c r="F5" s="10" t="s">
        <v>11</v>
      </c>
      <c r="G5" s="91"/>
      <c r="AA5" t="s">
        <v>92</v>
      </c>
      <c r="AB5" t="s">
        <v>108</v>
      </c>
    </row>
    <row r="6" spans="1:28">
      <c r="A6" s="21" t="s">
        <v>21</v>
      </c>
      <c r="B6" s="14" t="s">
        <v>22</v>
      </c>
      <c r="C6" s="22" t="s">
        <v>85</v>
      </c>
      <c r="D6" s="23" t="str">
        <f t="shared" si="0"/>
        <v>"Elevate patient care with innovative solution"</v>
      </c>
      <c r="E6" s="10" t="s">
        <v>17</v>
      </c>
      <c r="F6" s="10" t="s">
        <v>14</v>
      </c>
      <c r="G6" s="91"/>
    </row>
    <row r="7" spans="1:28">
      <c r="A7" s="24" t="s">
        <v>23</v>
      </c>
      <c r="B7" s="15" t="s">
        <v>24</v>
      </c>
      <c r="C7" s="22" t="s">
        <v>92</v>
      </c>
      <c r="D7" s="23" t="str">
        <f t="shared" si="0"/>
        <v>"Embrace trusted solution embraced by experts"</v>
      </c>
      <c r="E7" s="10" t="s">
        <v>14</v>
      </c>
      <c r="F7" s="10" t="s">
        <v>14</v>
      </c>
      <c r="G7" s="91"/>
    </row>
    <row r="8" spans="1:28">
      <c r="A8" s="21" t="s">
        <v>25</v>
      </c>
      <c r="B8" s="14" t="s">
        <v>26</v>
      </c>
      <c r="C8" s="22" t="s">
        <v>85</v>
      </c>
      <c r="D8" s="23" t="str">
        <f t="shared" si="0"/>
        <v>"Elevate patient care with innovative solution"</v>
      </c>
      <c r="E8" s="10" t="s">
        <v>17</v>
      </c>
      <c r="F8" s="10" t="s">
        <v>11</v>
      </c>
      <c r="G8" s="91"/>
    </row>
    <row r="9" spans="1:28">
      <c r="A9" s="24" t="s">
        <v>28</v>
      </c>
      <c r="B9" s="15" t="s">
        <v>29</v>
      </c>
      <c r="C9" s="22" t="s">
        <v>82</v>
      </c>
      <c r="D9" s="23" t="str">
        <f t="shared" si="0"/>
        <v>"Optimise hospital resources and enhance care"</v>
      </c>
      <c r="E9" s="10" t="s">
        <v>10</v>
      </c>
      <c r="F9" s="10" t="s">
        <v>11</v>
      </c>
      <c r="G9" s="91"/>
    </row>
    <row r="10" spans="1:28">
      <c r="A10" s="21" t="s">
        <v>30</v>
      </c>
      <c r="B10" s="14" t="s">
        <v>31</v>
      </c>
      <c r="C10" s="22" t="s">
        <v>85</v>
      </c>
      <c r="D10" s="23" t="str">
        <f t="shared" si="0"/>
        <v>"Elevate patient care with innovative solution"</v>
      </c>
      <c r="E10" s="10" t="s">
        <v>17</v>
      </c>
      <c r="F10" s="10" t="s">
        <v>11</v>
      </c>
      <c r="G10" s="91"/>
    </row>
    <row r="11" spans="1:28">
      <c r="A11" s="24" t="s">
        <v>32</v>
      </c>
      <c r="B11" s="15" t="s">
        <v>33</v>
      </c>
      <c r="C11" s="22" t="s">
        <v>89</v>
      </c>
      <c r="D11" s="23" t="str">
        <f t="shared" si="0"/>
        <v>"Achieve superior outcomes with cutting edge technology"</v>
      </c>
      <c r="E11" s="10" t="s">
        <v>17</v>
      </c>
      <c r="F11" s="10" t="s">
        <v>18</v>
      </c>
      <c r="G11" s="91"/>
    </row>
    <row r="12" spans="1:28">
      <c r="A12" s="21" t="s">
        <v>34</v>
      </c>
      <c r="B12" s="14" t="s">
        <v>35</v>
      </c>
      <c r="C12" s="22" t="s">
        <v>85</v>
      </c>
      <c r="D12" s="23" t="str">
        <f t="shared" si="0"/>
        <v>"Elevate patient care with innovative solution"</v>
      </c>
      <c r="E12" s="10" t="s">
        <v>10</v>
      </c>
      <c r="F12" s="10" t="s">
        <v>11</v>
      </c>
      <c r="G12" s="91"/>
    </row>
    <row r="13" spans="1:28">
      <c r="A13" s="24" t="s">
        <v>36</v>
      </c>
      <c r="B13" s="15" t="s">
        <v>37</v>
      </c>
      <c r="C13" s="22" t="s">
        <v>82</v>
      </c>
      <c r="D13" s="23" t="str">
        <f t="shared" si="0"/>
        <v>"Optimise hospital resources and enhance care"</v>
      </c>
      <c r="E13" s="10" t="s">
        <v>17</v>
      </c>
      <c r="F13" s="10" t="s">
        <v>11</v>
      </c>
      <c r="G13" s="91"/>
    </row>
    <row r="14" spans="1:28">
      <c r="A14" s="21" t="s">
        <v>38</v>
      </c>
      <c r="B14" s="14" t="s">
        <v>39</v>
      </c>
      <c r="C14" s="22" t="s">
        <v>85</v>
      </c>
      <c r="D14" s="23" t="str">
        <f t="shared" si="0"/>
        <v>"Elevate patient care with innovative solution"</v>
      </c>
      <c r="E14" s="10" t="s">
        <v>17</v>
      </c>
      <c r="F14" s="10" t="s">
        <v>14</v>
      </c>
      <c r="G14" s="91"/>
    </row>
    <row r="15" spans="1:28">
      <c r="A15" s="24" t="s">
        <v>40</v>
      </c>
      <c r="B15" s="15" t="s">
        <v>41</v>
      </c>
      <c r="C15" s="22" t="s">
        <v>92</v>
      </c>
      <c r="D15" s="23" t="str">
        <f t="shared" si="0"/>
        <v>"Embrace trusted solution embraced by experts"</v>
      </c>
      <c r="E15" s="10" t="s">
        <v>14</v>
      </c>
      <c r="F15" s="10" t="s">
        <v>11</v>
      </c>
      <c r="G15" s="91"/>
    </row>
    <row r="16" spans="1:28">
      <c r="A16" s="21" t="s">
        <v>42</v>
      </c>
      <c r="B16" s="14" t="s">
        <v>43</v>
      </c>
      <c r="C16" s="22" t="s">
        <v>82</v>
      </c>
      <c r="D16" s="23" t="str">
        <f t="shared" si="0"/>
        <v>"Optimise hospital resources and enhance care"</v>
      </c>
      <c r="E16" s="10" t="s">
        <v>17</v>
      </c>
      <c r="F16" s="10" t="s">
        <v>11</v>
      </c>
      <c r="G16" s="91"/>
    </row>
    <row r="17" spans="1:7">
      <c r="A17" s="24" t="s">
        <v>44</v>
      </c>
      <c r="B17" s="15" t="s">
        <v>45</v>
      </c>
      <c r="C17" s="22" t="s">
        <v>85</v>
      </c>
      <c r="D17" s="23" t="str">
        <f t="shared" si="0"/>
        <v>"Elevate patient care with innovative solution"</v>
      </c>
      <c r="E17" s="10" t="s">
        <v>14</v>
      </c>
      <c r="F17" s="10" t="s">
        <v>11</v>
      </c>
      <c r="G17" s="91"/>
    </row>
    <row r="18" spans="1:7">
      <c r="A18" s="21" t="s">
        <v>46</v>
      </c>
      <c r="B18" s="14" t="s">
        <v>47</v>
      </c>
      <c r="C18" s="22" t="s">
        <v>89</v>
      </c>
      <c r="D18" s="23" t="str">
        <f t="shared" si="0"/>
        <v>"Achieve superior outcomes with cutting edge technology"</v>
      </c>
      <c r="E18" s="10" t="s">
        <v>17</v>
      </c>
      <c r="F18" s="10" t="s">
        <v>18</v>
      </c>
      <c r="G18" s="91"/>
    </row>
    <row r="19" spans="1:7">
      <c r="A19" s="24" t="s">
        <v>48</v>
      </c>
      <c r="B19" s="15" t="s">
        <v>49</v>
      </c>
      <c r="C19" s="22" t="s">
        <v>85</v>
      </c>
      <c r="D19" s="23" t="str">
        <f t="shared" si="0"/>
        <v>"Elevate patient care with innovative solution"</v>
      </c>
      <c r="E19" s="10" t="s">
        <v>14</v>
      </c>
      <c r="F19" s="10" t="s">
        <v>11</v>
      </c>
      <c r="G19" s="91"/>
    </row>
    <row r="20" spans="1:7">
      <c r="A20" s="21" t="s">
        <v>50</v>
      </c>
      <c r="B20" s="14" t="s">
        <v>51</v>
      </c>
      <c r="C20" s="22" t="s">
        <v>89</v>
      </c>
      <c r="D20" s="23" t="str">
        <f t="shared" si="0"/>
        <v>"Achieve superior outcomes with cutting edge technology"</v>
      </c>
      <c r="E20" s="10" t="s">
        <v>17</v>
      </c>
      <c r="F20" s="10" t="s">
        <v>18</v>
      </c>
      <c r="G20" s="91"/>
    </row>
    <row r="21" spans="1:7">
      <c r="A21" s="24" t="s">
        <v>52</v>
      </c>
      <c r="B21" s="15" t="s">
        <v>53</v>
      </c>
      <c r="C21" s="22" t="s">
        <v>92</v>
      </c>
      <c r="D21" s="23" t="str">
        <f t="shared" si="0"/>
        <v>"Embrace trusted solution embraced by experts"</v>
      </c>
      <c r="E21" s="10" t="s">
        <v>14</v>
      </c>
      <c r="F21" s="10" t="s">
        <v>14</v>
      </c>
      <c r="G21" s="91"/>
    </row>
    <row r="22" spans="1:7">
      <c r="A22" s="21" t="s">
        <v>54</v>
      </c>
      <c r="B22" s="14" t="s">
        <v>55</v>
      </c>
      <c r="C22" s="22" t="s">
        <v>82</v>
      </c>
      <c r="D22" s="23" t="str">
        <f t="shared" si="0"/>
        <v>"Optimise hospital resources and enhance care"</v>
      </c>
      <c r="E22" s="10" t="s">
        <v>17</v>
      </c>
      <c r="F22" s="10" t="s">
        <v>14</v>
      </c>
      <c r="G22" s="91"/>
    </row>
    <row r="23" spans="1:7">
      <c r="A23" s="24" t="s">
        <v>56</v>
      </c>
      <c r="B23" s="15" t="s">
        <v>57</v>
      </c>
      <c r="C23" s="22" t="s">
        <v>85</v>
      </c>
      <c r="D23" s="23" t="str">
        <f t="shared" si="0"/>
        <v>"Elevate patient care with innovative solution"</v>
      </c>
      <c r="E23" s="10" t="s">
        <v>17</v>
      </c>
      <c r="F23" s="10" t="s">
        <v>14</v>
      </c>
      <c r="G23" s="91"/>
    </row>
    <row r="24" spans="1:7">
      <c r="A24" s="21" t="s">
        <v>58</v>
      </c>
      <c r="B24" s="14" t="s">
        <v>59</v>
      </c>
      <c r="C24" s="22" t="s">
        <v>92</v>
      </c>
      <c r="D24" s="23" t="str">
        <f t="shared" si="0"/>
        <v>"Embrace trusted solution embraced by experts"</v>
      </c>
      <c r="E24" s="10" t="s">
        <v>10</v>
      </c>
      <c r="F24" s="10" t="s">
        <v>11</v>
      </c>
      <c r="G24" s="91"/>
    </row>
    <row r="25" spans="1:7">
      <c r="A25" s="24" t="s">
        <v>60</v>
      </c>
      <c r="B25" s="15" t="s">
        <v>61</v>
      </c>
      <c r="C25" s="22" t="s">
        <v>89</v>
      </c>
      <c r="D25" s="23" t="str">
        <f t="shared" si="0"/>
        <v>"Achieve superior outcomes with cutting edge technology"</v>
      </c>
      <c r="E25" s="10" t="s">
        <v>17</v>
      </c>
      <c r="F25" s="10" t="s">
        <v>14</v>
      </c>
      <c r="G25" s="91"/>
    </row>
    <row r="26" spans="1:7">
      <c r="A26" s="25" t="s">
        <v>62</v>
      </c>
      <c r="B26" s="26" t="s">
        <v>63</v>
      </c>
      <c r="C26" s="27" t="s">
        <v>85</v>
      </c>
      <c r="D26" s="28" t="str">
        <f t="shared" si="0"/>
        <v>"Elevate patient care with innovative solution"</v>
      </c>
      <c r="E26" s="10" t="s">
        <v>14</v>
      </c>
      <c r="F26" s="10" t="s">
        <v>11</v>
      </c>
      <c r="G26" s="92"/>
    </row>
  </sheetData>
  <mergeCells count="1">
    <mergeCell ref="G2:G26"/>
  </mergeCells>
  <conditionalFormatting sqref="E2:E26">
    <cfRule type="expression" dxfId="71" priority="12">
      <formula>(E2 = "Receptive")</formula>
    </cfRule>
    <cfRule type="expression" dxfId="70" priority="13">
      <formula>(E2 = "Unreceptive")</formula>
    </cfRule>
  </conditionalFormatting>
  <conditionalFormatting sqref="E2:F26">
    <cfRule type="expression" dxfId="69" priority="11">
      <formula>(E2 = "Neutral")</formula>
    </cfRule>
  </conditionalFormatting>
  <conditionalFormatting sqref="F2:F26">
    <cfRule type="expression" dxfId="68" priority="9">
      <formula>(F2 = "Low")</formula>
    </cfRule>
    <cfRule type="expression" dxfId="67" priority="10">
      <formula>(F2 = "High")</formula>
    </cfRule>
  </conditionalFormatting>
  <conditionalFormatting sqref="F20">
    <cfRule type="expression" dxfId="66" priority="7">
      <formula>(F20 = "Receptive")</formula>
    </cfRule>
    <cfRule type="expression" dxfId="65" priority="8">
      <formula>(F20 = "Unreceptive")</formula>
    </cfRule>
  </conditionalFormatting>
  <conditionalFormatting sqref="F4">
    <cfRule type="expression" dxfId="64" priority="5">
      <formula>(F4 = "Receptive")</formula>
    </cfRule>
    <cfRule type="expression" dxfId="63" priority="6">
      <formula>(F4 = "Unreceptive")</formula>
    </cfRule>
  </conditionalFormatting>
  <conditionalFormatting sqref="F11">
    <cfRule type="expression" dxfId="62" priority="3">
      <formula>(F11 = "Receptive")</formula>
    </cfRule>
    <cfRule type="expression" dxfId="61" priority="4">
      <formula>(F11 = "Unreceptive")</formula>
    </cfRule>
  </conditionalFormatting>
  <conditionalFormatting sqref="F18">
    <cfRule type="expression" dxfId="60" priority="1">
      <formula>(F18 = "Receptive")</formula>
    </cfRule>
    <cfRule type="expression" dxfId="59" priority="2">
      <formula>(F18 = "Unreceptive")</formula>
    </cfRule>
  </conditionalFormatting>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05907-70AF-4767-9E44-9A061B2918D3}">
  <dimension ref="A1"/>
  <sheetViews>
    <sheetView showGridLines="0" workbookViewId="0">
      <selection activeCell="P3" sqref="P3"/>
    </sheetView>
  </sheetViews>
  <sheetFormatPr defaultRowHeight="14.4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5B714-349F-4325-8BA4-0AFA6C34898C}">
  <sheetPr codeName="Sheet2"/>
  <dimension ref="B2:AC61"/>
  <sheetViews>
    <sheetView showGridLines="0" topLeftCell="B1" zoomScale="70" zoomScaleNormal="70" workbookViewId="0">
      <selection activeCell="T6" sqref="T6"/>
    </sheetView>
  </sheetViews>
  <sheetFormatPr defaultRowHeight="14.45"/>
  <cols>
    <col min="1" max="1" width="8.7109375" customWidth="1"/>
    <col min="2" max="2" width="5.42578125" customWidth="1"/>
    <col min="5" max="5" width="15.85546875" customWidth="1"/>
    <col min="11" max="11" width="18.5703125" customWidth="1"/>
    <col min="12" max="12" width="10.7109375" customWidth="1"/>
    <col min="13" max="13" width="5.42578125" customWidth="1"/>
    <col min="14" max="14" width="5.5703125" customWidth="1"/>
    <col min="19" max="19" width="4.140625" customWidth="1"/>
    <col min="22" max="22" width="8.7109375" customWidth="1"/>
    <col min="28" max="28" width="3.7109375" customWidth="1"/>
    <col min="29" max="29" width="5.140625" customWidth="1"/>
    <col min="30" max="30" width="3.7109375" customWidth="1"/>
    <col min="31" max="31" width="1.7109375" customWidth="1"/>
    <col min="32" max="32" width="1.28515625" customWidth="1"/>
    <col min="41" max="41" width="2.140625" customWidth="1"/>
  </cols>
  <sheetData>
    <row r="2" spans="2:29">
      <c r="B2" s="48"/>
      <c r="C2" s="49"/>
      <c r="D2" s="49"/>
      <c r="E2" s="49"/>
      <c r="F2" s="49"/>
      <c r="G2" s="49"/>
      <c r="H2" s="49"/>
      <c r="I2" s="49"/>
      <c r="J2" s="49"/>
      <c r="K2" s="49"/>
      <c r="L2" s="49"/>
      <c r="M2" s="49"/>
      <c r="N2" s="48"/>
      <c r="O2" s="49"/>
      <c r="P2" s="49"/>
      <c r="Q2" s="49"/>
      <c r="R2" s="49"/>
      <c r="S2" s="49"/>
      <c r="T2" s="49"/>
      <c r="U2" s="49"/>
      <c r="V2" s="49"/>
      <c r="W2" s="49"/>
      <c r="X2" s="49"/>
      <c r="Y2" s="49"/>
      <c r="Z2" s="49"/>
      <c r="AA2" s="49"/>
      <c r="AB2" s="49"/>
      <c r="AC2" s="50"/>
    </row>
    <row r="3" spans="2:29" ht="15.6">
      <c r="B3" s="51"/>
      <c r="C3" s="46"/>
      <c r="D3" s="46"/>
      <c r="E3" s="46"/>
      <c r="F3" s="46"/>
      <c r="G3" s="46"/>
      <c r="H3" s="46"/>
      <c r="I3" s="46"/>
      <c r="J3" s="46"/>
      <c r="K3" s="46"/>
      <c r="L3" s="46"/>
      <c r="M3" s="46"/>
      <c r="N3" s="51"/>
      <c r="O3" s="63" t="s">
        <v>96</v>
      </c>
      <c r="P3" s="46"/>
      <c r="Q3" s="46"/>
      <c r="R3" s="46"/>
      <c r="S3" s="46"/>
      <c r="T3" s="46"/>
      <c r="U3" s="46"/>
      <c r="V3" s="46"/>
      <c r="W3" s="46"/>
      <c r="X3" s="46"/>
      <c r="Y3" s="46"/>
      <c r="Z3" s="46"/>
      <c r="AA3" s="46"/>
      <c r="AB3" s="46"/>
      <c r="AC3" s="47"/>
    </row>
    <row r="4" spans="2:29">
      <c r="B4" s="51"/>
      <c r="C4" s="57" t="s">
        <v>109</v>
      </c>
      <c r="D4" s="40"/>
      <c r="E4" s="40"/>
      <c r="F4" s="40"/>
      <c r="G4" s="40"/>
      <c r="H4" s="40"/>
      <c r="I4" s="40"/>
      <c r="J4" s="40"/>
      <c r="K4" s="40"/>
      <c r="L4" s="41"/>
      <c r="M4" s="46"/>
      <c r="N4" s="51"/>
      <c r="O4" s="46"/>
      <c r="P4" s="46"/>
      <c r="Q4" s="46"/>
      <c r="R4" s="46"/>
      <c r="S4" s="46"/>
      <c r="T4" s="46"/>
      <c r="U4" s="46"/>
      <c r="V4" s="46"/>
      <c r="W4" s="46"/>
      <c r="X4" s="46"/>
      <c r="Y4" s="46"/>
      <c r="Z4" s="46"/>
      <c r="AA4" s="46"/>
      <c r="AB4" s="46"/>
      <c r="AC4" s="47"/>
    </row>
    <row r="5" spans="2:29">
      <c r="B5" s="51"/>
      <c r="C5" s="35"/>
      <c r="D5" s="36"/>
      <c r="E5" s="36"/>
      <c r="F5" s="36"/>
      <c r="G5" s="36"/>
      <c r="H5" s="36"/>
      <c r="I5" s="36"/>
      <c r="J5" s="36"/>
      <c r="K5" s="36"/>
      <c r="L5" s="37"/>
      <c r="M5" s="46"/>
      <c r="N5" s="51"/>
      <c r="O5" s="57" t="s">
        <v>110</v>
      </c>
      <c r="P5" s="40"/>
      <c r="Q5" s="40"/>
      <c r="R5" s="40"/>
      <c r="S5" s="40"/>
      <c r="T5" s="64" t="s">
        <v>111</v>
      </c>
      <c r="U5" s="40"/>
      <c r="V5" s="40"/>
      <c r="W5" s="40"/>
      <c r="X5" s="40"/>
      <c r="Y5" s="40"/>
      <c r="Z5" s="40"/>
      <c r="AA5" s="40"/>
      <c r="AB5" s="41"/>
      <c r="AC5" s="47"/>
    </row>
    <row r="6" spans="2:29">
      <c r="B6" s="51"/>
      <c r="C6" s="35" t="s">
        <v>112</v>
      </c>
      <c r="D6" s="36"/>
      <c r="E6" s="60" t="s">
        <v>113</v>
      </c>
      <c r="F6" s="36"/>
      <c r="G6" s="36"/>
      <c r="H6" s="36" t="s">
        <v>114</v>
      </c>
      <c r="I6" s="36"/>
      <c r="J6" s="36"/>
      <c r="K6" s="60" t="s">
        <v>115</v>
      </c>
      <c r="L6" s="37"/>
      <c r="M6" s="46"/>
      <c r="N6" s="51"/>
      <c r="O6" s="35"/>
      <c r="P6" s="36"/>
      <c r="Q6" s="36"/>
      <c r="R6" s="36"/>
      <c r="S6" s="36"/>
      <c r="T6" s="36"/>
      <c r="U6" s="36"/>
      <c r="V6" s="36"/>
      <c r="W6" s="36"/>
      <c r="X6" s="36"/>
      <c r="Y6" s="36"/>
      <c r="Z6" s="36"/>
      <c r="AA6" s="36"/>
      <c r="AB6" s="37"/>
      <c r="AC6" s="47"/>
    </row>
    <row r="7" spans="2:29">
      <c r="B7" s="51"/>
      <c r="C7" s="35"/>
      <c r="D7" s="36"/>
      <c r="E7" s="36"/>
      <c r="F7" s="36"/>
      <c r="G7" s="36"/>
      <c r="H7" s="36"/>
      <c r="I7" s="36"/>
      <c r="J7" s="36"/>
      <c r="K7" s="36"/>
      <c r="L7" s="37"/>
      <c r="M7" s="46"/>
      <c r="N7" s="51"/>
      <c r="O7" s="65" t="s">
        <v>116</v>
      </c>
      <c r="P7" s="55" t="str">
        <f>_xlfn.XLOOKUP(1, listRank, listSubp,"-Inconclusive-")</f>
        <v>Entrepreneur</v>
      </c>
      <c r="Q7" s="56"/>
      <c r="R7" s="56"/>
      <c r="S7" s="36"/>
      <c r="T7" s="93" t="str">
        <f>_xlfn.XLOOKUP(1, listRank, listSpNudge,"-Inconclusive-")</f>
        <v>"Product X is cost effective and compared to other products, saves costs incurred on patient care by your hospital. [Features/characteristics] enhance ease of use and save time you spend on patient care, while also elevating patient experience and outcomes. Other enterprising doctors who've used our products have seen [substantial increases in patient flow to their facilities] and [profits] due to the cost effectiveness, time savings, and positive word of mouth."
"To help you obtain the maximum benefit from our range of quality, time and cost saving products, we would like to invite you to our interactive webinar where leading medical practitioners share how our products have helped their practices become regional centres of excellence and more profitable. A Q&amp;A session with practitioners and industry experts will help understand how best to leverage BD's products given your practice needs."</v>
      </c>
      <c r="U7" s="94"/>
      <c r="V7" s="94"/>
      <c r="W7" s="94"/>
      <c r="X7" s="94"/>
      <c r="Y7" s="94"/>
      <c r="Z7" s="94"/>
      <c r="AA7" s="95"/>
      <c r="AB7" s="37"/>
      <c r="AC7" s="47"/>
    </row>
    <row r="8" spans="2:29">
      <c r="B8" s="51"/>
      <c r="C8" s="35" t="s">
        <v>117</v>
      </c>
      <c r="D8" s="36"/>
      <c r="E8" s="36"/>
      <c r="F8" s="36"/>
      <c r="G8" s="36"/>
      <c r="H8" s="104" t="s">
        <v>118</v>
      </c>
      <c r="I8" s="104"/>
      <c r="J8" s="104"/>
      <c r="K8" s="104"/>
      <c r="L8" s="37"/>
      <c r="M8" s="46"/>
      <c r="N8" s="51"/>
      <c r="O8" s="35"/>
      <c r="P8" s="102" t="str">
        <f>_xlfn.XLOOKUP(1, listRank, listSpDesc,"-Inconclusive-")</f>
        <v>Invests in hospitals/clinics for financial gain. Hence, prioritises profits.</v>
      </c>
      <c r="Q8" s="102"/>
      <c r="R8" s="102"/>
      <c r="S8" s="36"/>
      <c r="T8" s="96"/>
      <c r="U8" s="97"/>
      <c r="V8" s="97"/>
      <c r="W8" s="97"/>
      <c r="X8" s="97"/>
      <c r="Y8" s="97"/>
      <c r="Z8" s="97"/>
      <c r="AA8" s="98"/>
      <c r="AB8" s="37"/>
      <c r="AC8" s="47"/>
    </row>
    <row r="9" spans="2:29">
      <c r="B9" s="51"/>
      <c r="C9" s="35"/>
      <c r="D9" s="36"/>
      <c r="E9" s="36"/>
      <c r="F9" s="36"/>
      <c r="G9" s="36"/>
      <c r="H9" s="36"/>
      <c r="I9" s="36"/>
      <c r="J9" s="36"/>
      <c r="K9" s="36"/>
      <c r="L9" s="37"/>
      <c r="M9" s="46"/>
      <c r="N9" s="51"/>
      <c r="O9" s="35"/>
      <c r="P9" s="102"/>
      <c r="Q9" s="102"/>
      <c r="R9" s="102"/>
      <c r="S9" s="36"/>
      <c r="T9" s="96"/>
      <c r="U9" s="97"/>
      <c r="V9" s="97"/>
      <c r="W9" s="97"/>
      <c r="X9" s="97"/>
      <c r="Y9" s="97"/>
      <c r="Z9" s="97"/>
      <c r="AA9" s="98"/>
      <c r="AB9" s="37"/>
      <c r="AC9" s="47"/>
    </row>
    <row r="10" spans="2:29">
      <c r="B10" s="51"/>
      <c r="C10" s="35" t="s">
        <v>119</v>
      </c>
      <c r="D10" s="36"/>
      <c r="E10" s="36"/>
      <c r="F10" s="36"/>
      <c r="G10" s="36"/>
      <c r="H10" s="104" t="s">
        <v>120</v>
      </c>
      <c r="I10" s="104"/>
      <c r="J10" s="104"/>
      <c r="K10" s="104"/>
      <c r="L10" s="37"/>
      <c r="M10" s="46"/>
      <c r="N10" s="51"/>
      <c r="O10" s="35"/>
      <c r="P10" s="102"/>
      <c r="Q10" s="102"/>
      <c r="R10" s="102"/>
      <c r="S10" s="36"/>
      <c r="T10" s="96"/>
      <c r="U10" s="97"/>
      <c r="V10" s="97"/>
      <c r="W10" s="97"/>
      <c r="X10" s="97"/>
      <c r="Y10" s="97"/>
      <c r="Z10" s="97"/>
      <c r="AA10" s="98"/>
      <c r="AB10" s="37"/>
      <c r="AC10" s="47"/>
    </row>
    <row r="11" spans="2:29">
      <c r="B11" s="51"/>
      <c r="C11" s="35"/>
      <c r="D11" s="36"/>
      <c r="E11" s="36"/>
      <c r="F11" s="36"/>
      <c r="G11" s="36"/>
      <c r="H11" s="36"/>
      <c r="I11" s="36"/>
      <c r="J11" s="36"/>
      <c r="K11" s="36"/>
      <c r="L11" s="37"/>
      <c r="M11" s="46"/>
      <c r="N11" s="51"/>
      <c r="O11" s="35"/>
      <c r="P11" s="102"/>
      <c r="Q11" s="102"/>
      <c r="R11" s="102"/>
      <c r="S11" s="36"/>
      <c r="T11" s="96"/>
      <c r="U11" s="97"/>
      <c r="V11" s="97"/>
      <c r="W11" s="97"/>
      <c r="X11" s="97"/>
      <c r="Y11" s="97"/>
      <c r="Z11" s="97"/>
      <c r="AA11" s="98"/>
      <c r="AB11" s="37"/>
      <c r="AC11" s="47"/>
    </row>
    <row r="12" spans="2:29">
      <c r="B12" s="51"/>
      <c r="C12" s="35" t="s">
        <v>121</v>
      </c>
      <c r="D12" s="36"/>
      <c r="E12" s="36"/>
      <c r="F12" s="36"/>
      <c r="G12" s="36"/>
      <c r="H12" s="104" t="s">
        <v>120</v>
      </c>
      <c r="I12" s="104"/>
      <c r="J12" s="104"/>
      <c r="K12" s="104"/>
      <c r="L12" s="37"/>
      <c r="M12" s="46"/>
      <c r="N12" s="51"/>
      <c r="O12" s="35"/>
      <c r="P12" s="102"/>
      <c r="Q12" s="102"/>
      <c r="R12" s="102"/>
      <c r="S12" s="36"/>
      <c r="T12" s="96"/>
      <c r="U12" s="97"/>
      <c r="V12" s="97"/>
      <c r="W12" s="97"/>
      <c r="X12" s="97"/>
      <c r="Y12" s="97"/>
      <c r="Z12" s="97"/>
      <c r="AA12" s="98"/>
      <c r="AB12" s="37"/>
      <c r="AC12" s="47"/>
    </row>
    <row r="13" spans="2:29">
      <c r="B13" s="51"/>
      <c r="C13" s="44"/>
      <c r="D13" s="32"/>
      <c r="E13" s="32"/>
      <c r="F13" s="32"/>
      <c r="G13" s="32"/>
      <c r="H13" s="32"/>
      <c r="I13" s="32"/>
      <c r="J13" s="32"/>
      <c r="K13" s="32"/>
      <c r="L13" s="33"/>
      <c r="M13" s="46"/>
      <c r="N13" s="51"/>
      <c r="O13" s="35"/>
      <c r="P13" s="102"/>
      <c r="Q13" s="102"/>
      <c r="R13" s="102"/>
      <c r="S13" s="36"/>
      <c r="T13" s="96"/>
      <c r="U13" s="97"/>
      <c r="V13" s="97"/>
      <c r="W13" s="97"/>
      <c r="X13" s="97"/>
      <c r="Y13" s="97"/>
      <c r="Z13" s="97"/>
      <c r="AA13" s="98"/>
      <c r="AB13" s="37"/>
      <c r="AC13" s="47"/>
    </row>
    <row r="14" spans="2:29">
      <c r="B14" s="51"/>
      <c r="C14" s="39"/>
      <c r="D14" s="40"/>
      <c r="E14" s="40"/>
      <c r="F14" s="40"/>
      <c r="G14" s="40"/>
      <c r="H14" s="40"/>
      <c r="I14" s="40"/>
      <c r="J14" s="40"/>
      <c r="K14" s="40"/>
      <c r="L14" s="41"/>
      <c r="M14" s="46"/>
      <c r="N14" s="51"/>
      <c r="O14" s="35"/>
      <c r="P14" s="102"/>
      <c r="Q14" s="102"/>
      <c r="R14" s="102"/>
      <c r="S14" s="36"/>
      <c r="T14" s="96"/>
      <c r="U14" s="97"/>
      <c r="V14" s="97"/>
      <c r="W14" s="97"/>
      <c r="X14" s="97"/>
      <c r="Y14" s="97"/>
      <c r="Z14" s="97"/>
      <c r="AA14" s="98"/>
      <c r="AB14" s="37"/>
      <c r="AC14" s="47"/>
    </row>
    <row r="15" spans="2:29">
      <c r="B15" s="51"/>
      <c r="C15" s="38" t="s">
        <v>122</v>
      </c>
      <c r="D15" s="36"/>
      <c r="E15" s="36"/>
      <c r="F15" s="36"/>
      <c r="G15" s="36"/>
      <c r="H15" s="36"/>
      <c r="I15" s="36"/>
      <c r="J15" s="36"/>
      <c r="K15" s="36"/>
      <c r="L15" s="37"/>
      <c r="M15" s="46"/>
      <c r="N15" s="51"/>
      <c r="O15" s="35"/>
      <c r="P15" s="102"/>
      <c r="Q15" s="102"/>
      <c r="R15" s="102"/>
      <c r="S15" s="36"/>
      <c r="T15" s="96"/>
      <c r="U15" s="97"/>
      <c r="V15" s="97"/>
      <c r="W15" s="97"/>
      <c r="X15" s="97"/>
      <c r="Y15" s="97"/>
      <c r="Z15" s="97"/>
      <c r="AA15" s="98"/>
      <c r="AB15" s="37"/>
      <c r="AC15" s="47"/>
    </row>
    <row r="16" spans="2:29">
      <c r="B16" s="51"/>
      <c r="C16" s="35"/>
      <c r="D16" s="36"/>
      <c r="E16" s="36"/>
      <c r="F16" s="36"/>
      <c r="G16" s="36"/>
      <c r="H16" s="36"/>
      <c r="I16" s="36"/>
      <c r="J16" s="36"/>
      <c r="K16" s="36"/>
      <c r="L16" s="37"/>
      <c r="M16" s="46"/>
      <c r="N16" s="51"/>
      <c r="O16" s="35"/>
      <c r="P16" s="102"/>
      <c r="Q16" s="102"/>
      <c r="R16" s="102"/>
      <c r="S16" s="36"/>
      <c r="T16" s="99"/>
      <c r="U16" s="100"/>
      <c r="V16" s="100"/>
      <c r="W16" s="100"/>
      <c r="X16" s="100"/>
      <c r="Y16" s="100"/>
      <c r="Z16" s="100"/>
      <c r="AA16" s="101"/>
      <c r="AB16" s="37"/>
      <c r="AC16" s="47"/>
    </row>
    <row r="17" spans="2:29">
      <c r="B17" s="51"/>
      <c r="C17" s="35" t="s">
        <v>123</v>
      </c>
      <c r="D17" s="36"/>
      <c r="E17" s="60" t="s">
        <v>124</v>
      </c>
      <c r="F17" s="36"/>
      <c r="G17" s="36"/>
      <c r="H17" s="36" t="s">
        <v>125</v>
      </c>
      <c r="I17" s="36"/>
      <c r="J17" s="36"/>
      <c r="K17" s="60" t="s">
        <v>126</v>
      </c>
      <c r="L17" s="37"/>
      <c r="M17" s="46"/>
      <c r="N17" s="51"/>
      <c r="O17" s="35"/>
      <c r="P17" s="36"/>
      <c r="Q17" s="36"/>
      <c r="R17" s="36"/>
      <c r="S17" s="36"/>
      <c r="T17" s="36"/>
      <c r="U17" s="36"/>
      <c r="V17" s="36"/>
      <c r="W17" s="36"/>
      <c r="X17" s="36"/>
      <c r="Y17" s="36"/>
      <c r="Z17" s="36"/>
      <c r="AA17" s="36"/>
      <c r="AB17" s="37"/>
      <c r="AC17" s="47"/>
    </row>
    <row r="18" spans="2:29">
      <c r="B18" s="51"/>
      <c r="C18" s="35"/>
      <c r="D18" s="36"/>
      <c r="E18" s="36"/>
      <c r="F18" s="36"/>
      <c r="G18" s="36"/>
      <c r="H18" s="36"/>
      <c r="I18" s="36"/>
      <c r="J18" s="36"/>
      <c r="K18" s="36"/>
      <c r="L18" s="37"/>
      <c r="M18" s="46"/>
      <c r="N18" s="51"/>
      <c r="O18" s="65" t="s">
        <v>127</v>
      </c>
      <c r="P18" s="55" t="str">
        <f>_xlfn.XLOOKUP(2, listRank, listSubp,"-Inconclusive-")</f>
        <v>Aspiring Influencer</v>
      </c>
      <c r="Q18" s="56"/>
      <c r="R18" s="56"/>
      <c r="S18" s="36"/>
      <c r="T18" s="93" t="str">
        <f>_xlfn.XLOOKUP(2, listRank, listSpNudge,"-Inconclusive-")</f>
        <v>"Most KOLs in the region use BD's [specify products as appropriate] products and have a positive experience using the same. These KOLs and other prominent public figures participate regularly in conferences on latest developments in health care and discuss the role of leading products as ours in furthering progress."
"We have a program where our partner providers like you are invited to exclusive events, address and socialize with healthcare leaders, policymakers, and other influencers."
"We believe that our best in class products add to the stature of practitioners among their peers and patients alike. We would like you to experience this for yourself and invite you to try some of our products. At the end of the trial period, we would also like you to share your experiences in a professional forum of other leading practitioners like you."</v>
      </c>
      <c r="U18" s="94"/>
      <c r="V18" s="94"/>
      <c r="W18" s="94"/>
      <c r="X18" s="94"/>
      <c r="Y18" s="94"/>
      <c r="Z18" s="94"/>
      <c r="AA18" s="95"/>
      <c r="AB18" s="37"/>
      <c r="AC18" s="47"/>
    </row>
    <row r="19" spans="2:29">
      <c r="B19" s="51"/>
      <c r="C19" s="35" t="s">
        <v>128</v>
      </c>
      <c r="D19" s="36"/>
      <c r="E19" s="60" t="s">
        <v>129</v>
      </c>
      <c r="F19" s="36"/>
      <c r="G19" s="36"/>
      <c r="H19" s="36"/>
      <c r="I19" s="36"/>
      <c r="J19" s="36"/>
      <c r="K19" s="36"/>
      <c r="L19" s="37"/>
      <c r="M19" s="46"/>
      <c r="N19" s="51"/>
      <c r="O19" s="35"/>
      <c r="P19" s="102" t="str">
        <f>_xlfn.XLOOKUP(2, listRank, listSpDesc,"-Inconclusive-")</f>
        <v>Strives for influence, aiming for leadership roles in healthcare systems.</v>
      </c>
      <c r="Q19" s="102"/>
      <c r="R19" s="102"/>
      <c r="S19" s="36"/>
      <c r="T19" s="96"/>
      <c r="U19" s="97"/>
      <c r="V19" s="97"/>
      <c r="W19" s="97"/>
      <c r="X19" s="97"/>
      <c r="Y19" s="97"/>
      <c r="Z19" s="97"/>
      <c r="AA19" s="98"/>
      <c r="AB19" s="37"/>
      <c r="AC19" s="47"/>
    </row>
    <row r="20" spans="2:29">
      <c r="B20" s="51"/>
      <c r="C20" s="35"/>
      <c r="D20" s="36"/>
      <c r="E20" s="36"/>
      <c r="F20" s="36"/>
      <c r="G20" s="36"/>
      <c r="H20" s="36"/>
      <c r="I20" s="36"/>
      <c r="J20" s="36"/>
      <c r="K20" s="36"/>
      <c r="L20" s="37"/>
      <c r="M20" s="46"/>
      <c r="N20" s="51"/>
      <c r="O20" s="35"/>
      <c r="P20" s="102"/>
      <c r="Q20" s="102"/>
      <c r="R20" s="102"/>
      <c r="S20" s="36"/>
      <c r="T20" s="96"/>
      <c r="U20" s="97"/>
      <c r="V20" s="97"/>
      <c r="W20" s="97"/>
      <c r="X20" s="97"/>
      <c r="Y20" s="97"/>
      <c r="Z20" s="97"/>
      <c r="AA20" s="98"/>
      <c r="AB20" s="37"/>
      <c r="AC20" s="47"/>
    </row>
    <row r="21" spans="2:29">
      <c r="B21" s="51"/>
      <c r="C21" s="58" t="s">
        <v>130</v>
      </c>
      <c r="D21" s="36"/>
      <c r="E21" s="36"/>
      <c r="F21" s="36"/>
      <c r="G21" s="36"/>
      <c r="H21" s="36"/>
      <c r="I21" s="36"/>
      <c r="J21" s="36"/>
      <c r="K21" s="36"/>
      <c r="L21" s="37"/>
      <c r="M21" s="46"/>
      <c r="N21" s="51"/>
      <c r="O21" s="35"/>
      <c r="P21" s="102"/>
      <c r="Q21" s="102"/>
      <c r="R21" s="102"/>
      <c r="S21" s="36"/>
      <c r="T21" s="96"/>
      <c r="U21" s="97"/>
      <c r="V21" s="97"/>
      <c r="W21" s="97"/>
      <c r="X21" s="97"/>
      <c r="Y21" s="97"/>
      <c r="Z21" s="97"/>
      <c r="AA21" s="98"/>
      <c r="AB21" s="37"/>
      <c r="AC21" s="47"/>
    </row>
    <row r="22" spans="2:29">
      <c r="B22" s="51"/>
      <c r="C22" s="35"/>
      <c r="D22" s="36"/>
      <c r="E22" s="36"/>
      <c r="F22" s="36"/>
      <c r="G22" s="36"/>
      <c r="H22" s="36"/>
      <c r="I22" s="36"/>
      <c r="J22" s="36"/>
      <c r="K22" s="36"/>
      <c r="L22" s="37"/>
      <c r="M22" s="46"/>
      <c r="N22" s="51"/>
      <c r="O22" s="35"/>
      <c r="P22" s="102"/>
      <c r="Q22" s="102"/>
      <c r="R22" s="102"/>
      <c r="S22" s="36"/>
      <c r="T22" s="96"/>
      <c r="U22" s="97"/>
      <c r="V22" s="97"/>
      <c r="W22" s="97"/>
      <c r="X22" s="97"/>
      <c r="Y22" s="97"/>
      <c r="Z22" s="97"/>
      <c r="AA22" s="98"/>
      <c r="AB22" s="37"/>
      <c r="AC22" s="47"/>
    </row>
    <row r="23" spans="2:29">
      <c r="B23" s="51"/>
      <c r="C23" s="35" t="s">
        <v>131</v>
      </c>
      <c r="D23" s="36"/>
      <c r="E23" s="36"/>
      <c r="F23" s="36"/>
      <c r="G23" s="36"/>
      <c r="H23" s="104" t="s">
        <v>120</v>
      </c>
      <c r="I23" s="104"/>
      <c r="J23" s="104"/>
      <c r="K23" s="104"/>
      <c r="L23" s="37"/>
      <c r="M23" s="46"/>
      <c r="N23" s="51"/>
      <c r="O23" s="35"/>
      <c r="P23" s="102"/>
      <c r="Q23" s="102"/>
      <c r="R23" s="102"/>
      <c r="S23" s="36"/>
      <c r="T23" s="96"/>
      <c r="U23" s="97"/>
      <c r="V23" s="97"/>
      <c r="W23" s="97"/>
      <c r="X23" s="97"/>
      <c r="Y23" s="97"/>
      <c r="Z23" s="97"/>
      <c r="AA23" s="98"/>
      <c r="AB23" s="37"/>
      <c r="AC23" s="47"/>
    </row>
    <row r="24" spans="2:29">
      <c r="B24" s="51"/>
      <c r="C24" s="35"/>
      <c r="D24" s="36"/>
      <c r="E24" s="36"/>
      <c r="F24" s="36"/>
      <c r="G24" s="36"/>
      <c r="H24" s="36"/>
      <c r="I24" s="36"/>
      <c r="J24" s="36"/>
      <c r="K24" s="36"/>
      <c r="L24" s="37"/>
      <c r="M24" s="46"/>
      <c r="N24" s="51"/>
      <c r="O24" s="35"/>
      <c r="P24" s="102"/>
      <c r="Q24" s="102"/>
      <c r="R24" s="102"/>
      <c r="S24" s="36"/>
      <c r="T24" s="96"/>
      <c r="U24" s="97"/>
      <c r="V24" s="97"/>
      <c r="W24" s="97"/>
      <c r="X24" s="97"/>
      <c r="Y24" s="97"/>
      <c r="Z24" s="97"/>
      <c r="AA24" s="98"/>
      <c r="AB24" s="37"/>
      <c r="AC24" s="47"/>
    </row>
    <row r="25" spans="2:29">
      <c r="B25" s="51"/>
      <c r="C25" s="35" t="s">
        <v>132</v>
      </c>
      <c r="D25" s="36"/>
      <c r="E25" s="36"/>
      <c r="F25" s="36"/>
      <c r="G25" s="36"/>
      <c r="H25" s="104" t="s">
        <v>118</v>
      </c>
      <c r="I25" s="104"/>
      <c r="J25" s="104"/>
      <c r="K25" s="104"/>
      <c r="L25" s="37"/>
      <c r="M25" s="46"/>
      <c r="N25" s="51"/>
      <c r="O25" s="35"/>
      <c r="P25" s="102"/>
      <c r="Q25" s="102"/>
      <c r="R25" s="102"/>
      <c r="S25" s="36"/>
      <c r="T25" s="96"/>
      <c r="U25" s="97"/>
      <c r="V25" s="97"/>
      <c r="W25" s="97"/>
      <c r="X25" s="97"/>
      <c r="Y25" s="97"/>
      <c r="Z25" s="97"/>
      <c r="AA25" s="98"/>
      <c r="AB25" s="37"/>
      <c r="AC25" s="47"/>
    </row>
    <row r="26" spans="2:29">
      <c r="B26" s="51"/>
      <c r="C26" s="35"/>
      <c r="D26" s="36"/>
      <c r="E26" s="36"/>
      <c r="F26" s="36"/>
      <c r="G26" s="36"/>
      <c r="H26" s="36"/>
      <c r="I26" s="36"/>
      <c r="J26" s="36"/>
      <c r="K26" s="36"/>
      <c r="L26" s="37"/>
      <c r="M26" s="46"/>
      <c r="N26" s="51"/>
      <c r="O26" s="35"/>
      <c r="P26" s="102"/>
      <c r="Q26" s="102"/>
      <c r="R26" s="102"/>
      <c r="S26" s="36"/>
      <c r="T26" s="96"/>
      <c r="U26" s="97"/>
      <c r="V26" s="97"/>
      <c r="W26" s="97"/>
      <c r="X26" s="97"/>
      <c r="Y26" s="97"/>
      <c r="Z26" s="97"/>
      <c r="AA26" s="98"/>
      <c r="AB26" s="37"/>
      <c r="AC26" s="47"/>
    </row>
    <row r="27" spans="2:29">
      <c r="B27" s="51"/>
      <c r="C27" s="58" t="s">
        <v>133</v>
      </c>
      <c r="D27" s="36"/>
      <c r="E27" s="36"/>
      <c r="F27" s="36"/>
      <c r="G27" s="36"/>
      <c r="H27" s="36"/>
      <c r="I27" s="36"/>
      <c r="J27" s="36"/>
      <c r="K27" s="36"/>
      <c r="L27" s="37"/>
      <c r="M27" s="46"/>
      <c r="N27" s="51"/>
      <c r="O27" s="35"/>
      <c r="P27" s="102"/>
      <c r="Q27" s="102"/>
      <c r="R27" s="102"/>
      <c r="S27" s="36"/>
      <c r="T27" s="99"/>
      <c r="U27" s="100"/>
      <c r="V27" s="100"/>
      <c r="W27" s="100"/>
      <c r="X27" s="100"/>
      <c r="Y27" s="100"/>
      <c r="Z27" s="100"/>
      <c r="AA27" s="101"/>
      <c r="AB27" s="37"/>
      <c r="AC27" s="47"/>
    </row>
    <row r="28" spans="2:29">
      <c r="B28" s="51"/>
      <c r="C28" s="35"/>
      <c r="D28" s="36"/>
      <c r="E28" s="36"/>
      <c r="F28" s="36"/>
      <c r="G28" s="36"/>
      <c r="H28" s="36"/>
      <c r="I28" s="36"/>
      <c r="J28" s="36"/>
      <c r="K28" s="36"/>
      <c r="L28" s="37"/>
      <c r="M28" s="46"/>
      <c r="N28" s="51"/>
      <c r="O28" s="35"/>
      <c r="P28" s="36"/>
      <c r="Q28" s="36"/>
      <c r="R28" s="36"/>
      <c r="S28" s="36"/>
      <c r="T28" s="36"/>
      <c r="U28" s="36"/>
      <c r="V28" s="36"/>
      <c r="W28" s="36"/>
      <c r="X28" s="36"/>
      <c r="Y28" s="36"/>
      <c r="Z28" s="36"/>
      <c r="AA28" s="36"/>
      <c r="AB28" s="37"/>
      <c r="AC28" s="47"/>
    </row>
    <row r="29" spans="2:29">
      <c r="B29" s="51"/>
      <c r="C29" s="35" t="s">
        <v>134</v>
      </c>
      <c r="D29" s="36"/>
      <c r="E29" s="36"/>
      <c r="F29" s="36"/>
      <c r="G29" s="36"/>
      <c r="H29" s="104" t="s">
        <v>118</v>
      </c>
      <c r="I29" s="104"/>
      <c r="J29" s="104"/>
      <c r="K29" s="104"/>
      <c r="L29" s="37"/>
      <c r="M29" s="46"/>
      <c r="N29" s="51"/>
      <c r="O29" s="65" t="s">
        <v>135</v>
      </c>
      <c r="P29" s="55" t="str">
        <f>_xlfn.XLOOKUP(3, listRank, listSubp,"-Inconclusive-")</f>
        <v>Aspiring Knowledge Leader</v>
      </c>
      <c r="Q29" s="56"/>
      <c r="R29" s="56"/>
      <c r="S29" s="36"/>
      <c r="T29" s="93" t="str">
        <f>_xlfn.XLOOKUP(3, listRank, listSpNudge,"-Inconclusive-")</f>
        <v>"Product X is set apart from competition by [features/characteristics] as evidenced by [studies]. As an up and coming innovation, pioneer users are actively supported by BD in adding to the wealth of evidence through real world trials, publish papers, present at conferences, and are widely acknowledged as thought leaders on innovations by peers."</v>
      </c>
      <c r="U29" s="94"/>
      <c r="V29" s="94"/>
      <c r="W29" s="94"/>
      <c r="X29" s="94"/>
      <c r="Y29" s="94"/>
      <c r="Z29" s="94"/>
      <c r="AA29" s="95"/>
      <c r="AB29" s="37"/>
      <c r="AC29" s="47"/>
    </row>
    <row r="30" spans="2:29">
      <c r="B30" s="51"/>
      <c r="C30" s="35"/>
      <c r="D30" s="36"/>
      <c r="E30" s="36"/>
      <c r="F30" s="36"/>
      <c r="G30" s="36"/>
      <c r="H30" s="36"/>
      <c r="I30" s="36"/>
      <c r="J30" s="36"/>
      <c r="K30" s="36"/>
      <c r="L30" s="37"/>
      <c r="M30" s="46"/>
      <c r="N30" s="51"/>
      <c r="O30" s="35"/>
      <c r="P30" s="103" t="str">
        <f>_xlfn.XLOOKUP(3, listRank, listSpDesc,"-Inconclusive-")</f>
        <v>Aspires to be recognised for their expertise within their medical field.</v>
      </c>
      <c r="Q30" s="103"/>
      <c r="R30" s="103"/>
      <c r="S30" s="36"/>
      <c r="T30" s="96"/>
      <c r="U30" s="97"/>
      <c r="V30" s="97"/>
      <c r="W30" s="97"/>
      <c r="X30" s="97"/>
      <c r="Y30" s="97"/>
      <c r="Z30" s="97"/>
      <c r="AA30" s="98"/>
      <c r="AB30" s="37"/>
      <c r="AC30" s="47"/>
    </row>
    <row r="31" spans="2:29">
      <c r="B31" s="51"/>
      <c r="C31" s="35" t="s">
        <v>136</v>
      </c>
      <c r="D31" s="36"/>
      <c r="E31" s="36"/>
      <c r="F31" s="36"/>
      <c r="G31" s="36"/>
      <c r="H31" s="104" t="s">
        <v>118</v>
      </c>
      <c r="I31" s="104"/>
      <c r="J31" s="104"/>
      <c r="K31" s="104"/>
      <c r="L31" s="37"/>
      <c r="M31" s="46"/>
      <c r="N31" s="51"/>
      <c r="O31" s="35"/>
      <c r="P31" s="103"/>
      <c r="Q31" s="103"/>
      <c r="R31" s="103"/>
      <c r="S31" s="36"/>
      <c r="T31" s="96"/>
      <c r="U31" s="97"/>
      <c r="V31" s="97"/>
      <c r="W31" s="97"/>
      <c r="X31" s="97"/>
      <c r="Y31" s="97"/>
      <c r="Z31" s="97"/>
      <c r="AA31" s="98"/>
      <c r="AB31" s="37"/>
      <c r="AC31" s="47"/>
    </row>
    <row r="32" spans="2:29">
      <c r="B32" s="51"/>
      <c r="C32" s="35"/>
      <c r="D32" s="36"/>
      <c r="E32" s="36"/>
      <c r="F32" s="36"/>
      <c r="G32" s="36"/>
      <c r="H32" s="36"/>
      <c r="I32" s="36"/>
      <c r="J32" s="36"/>
      <c r="K32" s="36"/>
      <c r="L32" s="37"/>
      <c r="M32" s="46"/>
      <c r="N32" s="51"/>
      <c r="O32" s="35"/>
      <c r="P32" s="103"/>
      <c r="Q32" s="103"/>
      <c r="R32" s="103"/>
      <c r="S32" s="36"/>
      <c r="T32" s="96"/>
      <c r="U32" s="97"/>
      <c r="V32" s="97"/>
      <c r="W32" s="97"/>
      <c r="X32" s="97"/>
      <c r="Y32" s="97"/>
      <c r="Z32" s="97"/>
      <c r="AA32" s="98"/>
      <c r="AB32" s="37"/>
      <c r="AC32" s="47"/>
    </row>
    <row r="33" spans="2:29">
      <c r="B33" s="51"/>
      <c r="C33" s="35" t="s">
        <v>137</v>
      </c>
      <c r="D33" s="36"/>
      <c r="E33" s="36"/>
      <c r="F33" s="36"/>
      <c r="G33" s="36"/>
      <c r="H33" s="104" t="s">
        <v>118</v>
      </c>
      <c r="I33" s="104"/>
      <c r="J33" s="104"/>
      <c r="K33" s="104"/>
      <c r="L33" s="37"/>
      <c r="M33" s="46"/>
      <c r="N33" s="51"/>
      <c r="O33" s="35"/>
      <c r="P33" s="103"/>
      <c r="Q33" s="103"/>
      <c r="R33" s="103"/>
      <c r="S33" s="36"/>
      <c r="T33" s="96"/>
      <c r="U33" s="97"/>
      <c r="V33" s="97"/>
      <c r="W33" s="97"/>
      <c r="X33" s="97"/>
      <c r="Y33" s="97"/>
      <c r="Z33" s="97"/>
      <c r="AA33" s="98"/>
      <c r="AB33" s="37"/>
      <c r="AC33" s="47"/>
    </row>
    <row r="34" spans="2:29">
      <c r="B34" s="51"/>
      <c r="C34" s="35"/>
      <c r="D34" s="36"/>
      <c r="E34" s="36"/>
      <c r="F34" s="36"/>
      <c r="G34" s="36"/>
      <c r="H34" s="36"/>
      <c r="I34" s="36"/>
      <c r="J34" s="36"/>
      <c r="K34" s="36"/>
      <c r="L34" s="37"/>
      <c r="M34" s="46"/>
      <c r="N34" s="51"/>
      <c r="O34" s="35"/>
      <c r="P34" s="103"/>
      <c r="Q34" s="103"/>
      <c r="R34" s="103"/>
      <c r="S34" s="36"/>
      <c r="T34" s="96"/>
      <c r="U34" s="97"/>
      <c r="V34" s="97"/>
      <c r="W34" s="97"/>
      <c r="X34" s="97"/>
      <c r="Y34" s="97"/>
      <c r="Z34" s="97"/>
      <c r="AA34" s="98"/>
      <c r="AB34" s="37"/>
      <c r="AC34" s="47"/>
    </row>
    <row r="35" spans="2:29">
      <c r="B35" s="51"/>
      <c r="C35" s="58" t="s">
        <v>138</v>
      </c>
      <c r="D35" s="36"/>
      <c r="E35" s="36"/>
      <c r="F35" s="36"/>
      <c r="G35" s="36"/>
      <c r="H35" s="36"/>
      <c r="I35" s="36"/>
      <c r="J35" s="36"/>
      <c r="K35" s="36"/>
      <c r="L35" s="37"/>
      <c r="M35" s="46"/>
      <c r="N35" s="51"/>
      <c r="O35" s="35"/>
      <c r="P35" s="103"/>
      <c r="Q35" s="103"/>
      <c r="R35" s="103"/>
      <c r="S35" s="36"/>
      <c r="T35" s="96"/>
      <c r="U35" s="97"/>
      <c r="V35" s="97"/>
      <c r="W35" s="97"/>
      <c r="X35" s="97"/>
      <c r="Y35" s="97"/>
      <c r="Z35" s="97"/>
      <c r="AA35" s="98"/>
      <c r="AB35" s="37"/>
      <c r="AC35" s="47"/>
    </row>
    <row r="36" spans="2:29">
      <c r="B36" s="51"/>
      <c r="C36" s="35"/>
      <c r="D36" s="36"/>
      <c r="E36" s="36"/>
      <c r="F36" s="36"/>
      <c r="G36" s="36"/>
      <c r="H36" s="36"/>
      <c r="I36" s="36"/>
      <c r="J36" s="36"/>
      <c r="K36" s="36"/>
      <c r="L36" s="37"/>
      <c r="M36" s="46"/>
      <c r="N36" s="51"/>
      <c r="O36" s="35"/>
      <c r="P36" s="103"/>
      <c r="Q36" s="103"/>
      <c r="R36" s="103"/>
      <c r="S36" s="36"/>
      <c r="T36" s="96"/>
      <c r="U36" s="97"/>
      <c r="V36" s="97"/>
      <c r="W36" s="97"/>
      <c r="X36" s="97"/>
      <c r="Y36" s="97"/>
      <c r="Z36" s="97"/>
      <c r="AA36" s="98"/>
      <c r="AB36" s="37"/>
      <c r="AC36" s="47"/>
    </row>
    <row r="37" spans="2:29">
      <c r="B37" s="51"/>
      <c r="C37" s="35" t="s">
        <v>139</v>
      </c>
      <c r="D37" s="36"/>
      <c r="E37" s="36"/>
      <c r="F37" s="36"/>
      <c r="G37" s="36"/>
      <c r="H37" s="104" t="s">
        <v>120</v>
      </c>
      <c r="I37" s="104"/>
      <c r="J37" s="104"/>
      <c r="K37" s="104"/>
      <c r="L37" s="37"/>
      <c r="M37" s="46"/>
      <c r="N37" s="51"/>
      <c r="O37" s="35"/>
      <c r="P37" s="103"/>
      <c r="Q37" s="103"/>
      <c r="R37" s="103"/>
      <c r="S37" s="36"/>
      <c r="T37" s="96"/>
      <c r="U37" s="97"/>
      <c r="V37" s="97"/>
      <c r="W37" s="97"/>
      <c r="X37" s="97"/>
      <c r="Y37" s="97"/>
      <c r="Z37" s="97"/>
      <c r="AA37" s="98"/>
      <c r="AB37" s="37"/>
      <c r="AC37" s="47"/>
    </row>
    <row r="38" spans="2:29">
      <c r="B38" s="51"/>
      <c r="C38" s="35"/>
      <c r="D38" s="36"/>
      <c r="E38" s="36"/>
      <c r="F38" s="36"/>
      <c r="G38" s="36"/>
      <c r="H38" s="36"/>
      <c r="I38" s="36"/>
      <c r="J38" s="36"/>
      <c r="K38" s="36"/>
      <c r="L38" s="37"/>
      <c r="M38" s="46"/>
      <c r="N38" s="51"/>
      <c r="O38" s="35"/>
      <c r="P38" s="103"/>
      <c r="Q38" s="103"/>
      <c r="R38" s="103"/>
      <c r="S38" s="36"/>
      <c r="T38" s="99"/>
      <c r="U38" s="100"/>
      <c r="V38" s="100"/>
      <c r="W38" s="100"/>
      <c r="X38" s="100"/>
      <c r="Y38" s="100"/>
      <c r="Z38" s="100"/>
      <c r="AA38" s="101"/>
      <c r="AB38" s="37"/>
      <c r="AC38" s="47"/>
    </row>
    <row r="39" spans="2:29">
      <c r="B39" s="51"/>
      <c r="C39" s="35" t="s">
        <v>140</v>
      </c>
      <c r="D39" s="36"/>
      <c r="E39" s="36"/>
      <c r="F39" s="36"/>
      <c r="G39" s="36"/>
      <c r="H39" s="104" t="s">
        <v>118</v>
      </c>
      <c r="I39" s="104"/>
      <c r="J39" s="104"/>
      <c r="K39" s="104"/>
      <c r="L39" s="37"/>
      <c r="M39" s="46"/>
      <c r="N39" s="51"/>
      <c r="O39" s="35"/>
      <c r="P39" s="36"/>
      <c r="Q39" s="36"/>
      <c r="R39" s="36"/>
      <c r="S39" s="36"/>
      <c r="T39" s="36"/>
      <c r="U39" s="36"/>
      <c r="V39" s="36"/>
      <c r="W39" s="36"/>
      <c r="X39" s="36"/>
      <c r="Y39" s="36"/>
      <c r="Z39" s="36"/>
      <c r="AA39" s="36"/>
      <c r="AB39" s="37"/>
      <c r="AC39" s="47"/>
    </row>
    <row r="40" spans="2:29">
      <c r="B40" s="51"/>
      <c r="C40" s="44"/>
      <c r="D40" s="32"/>
      <c r="E40" s="32"/>
      <c r="F40" s="32"/>
      <c r="G40" s="32"/>
      <c r="H40" s="32"/>
      <c r="I40" s="32"/>
      <c r="J40" s="32"/>
      <c r="K40" s="32"/>
      <c r="L40" s="33"/>
      <c r="M40" s="51"/>
      <c r="N40" s="51"/>
      <c r="O40" s="44"/>
      <c r="P40" s="32"/>
      <c r="Q40" s="32"/>
      <c r="R40" s="32"/>
      <c r="S40" s="32"/>
      <c r="T40" s="32"/>
      <c r="U40" s="32"/>
      <c r="V40" s="32"/>
      <c r="W40" s="32"/>
      <c r="X40" s="32"/>
      <c r="Y40" s="32"/>
      <c r="Z40" s="32"/>
      <c r="AA40" s="32"/>
      <c r="AB40" s="37"/>
      <c r="AC40" s="47"/>
    </row>
    <row r="41" spans="2:29" ht="14.45" customHeight="1">
      <c r="B41" s="51"/>
      <c r="C41" s="39"/>
      <c r="D41" s="40"/>
      <c r="E41" s="40"/>
      <c r="F41" s="40"/>
      <c r="G41" s="40"/>
      <c r="H41" s="40"/>
      <c r="I41" s="40"/>
      <c r="J41" s="40"/>
      <c r="K41" s="40"/>
      <c r="L41" s="41"/>
      <c r="M41" s="47"/>
      <c r="N41" s="51"/>
      <c r="O41" s="35"/>
      <c r="P41" s="36"/>
      <c r="Q41" s="36"/>
      <c r="R41" s="36"/>
      <c r="S41" s="36"/>
      <c r="T41" s="36"/>
      <c r="U41" s="36"/>
      <c r="V41" s="36"/>
      <c r="W41" s="36"/>
      <c r="X41" s="36"/>
      <c r="Y41" s="36"/>
      <c r="Z41" s="36"/>
      <c r="AA41" s="36"/>
      <c r="AB41" s="41"/>
      <c r="AC41" s="47"/>
    </row>
    <row r="42" spans="2:29">
      <c r="B42" s="51"/>
      <c r="C42" s="38" t="s">
        <v>141</v>
      </c>
      <c r="D42" s="36"/>
      <c r="E42" s="36"/>
      <c r="F42" s="36"/>
      <c r="G42" s="36"/>
      <c r="H42" s="36"/>
      <c r="I42" s="36"/>
      <c r="J42" s="36"/>
      <c r="K42" s="36"/>
      <c r="L42" s="37"/>
      <c r="M42" s="47"/>
      <c r="N42" s="46"/>
      <c r="O42" s="35"/>
      <c r="P42" s="36"/>
      <c r="Q42" s="36"/>
      <c r="R42" s="36"/>
      <c r="S42" s="36"/>
      <c r="T42" s="36"/>
      <c r="U42" s="36"/>
      <c r="V42" s="36"/>
      <c r="W42" s="36"/>
      <c r="X42" s="36"/>
      <c r="Y42" s="36"/>
      <c r="Z42" s="36"/>
      <c r="AA42" s="36"/>
      <c r="AB42" s="37"/>
      <c r="AC42" s="47"/>
    </row>
    <row r="43" spans="2:29">
      <c r="B43" s="51"/>
      <c r="C43" s="35"/>
      <c r="D43" s="36"/>
      <c r="E43" s="36"/>
      <c r="F43" s="36"/>
      <c r="G43" s="36"/>
      <c r="H43" s="36"/>
      <c r="I43" s="36"/>
      <c r="J43" s="36"/>
      <c r="K43" s="36"/>
      <c r="L43" s="37"/>
      <c r="M43" s="47"/>
      <c r="N43" s="46"/>
      <c r="O43" s="35"/>
      <c r="P43" s="66" t="s">
        <v>142</v>
      </c>
      <c r="Q43" s="36"/>
      <c r="R43" s="36"/>
      <c r="S43" s="36"/>
      <c r="T43" s="93" t="str">
        <f>outCap</f>
        <v>Not needed</v>
      </c>
      <c r="U43" s="94"/>
      <c r="V43" s="94"/>
      <c r="W43" s="94"/>
      <c r="X43" s="94"/>
      <c r="Y43" s="94"/>
      <c r="Z43" s="94"/>
      <c r="AA43" s="95"/>
      <c r="AB43" s="37"/>
      <c r="AC43" s="47"/>
    </row>
    <row r="44" spans="2:29">
      <c r="B44" s="51"/>
      <c r="C44" s="35" t="s">
        <v>143</v>
      </c>
      <c r="D44" s="36"/>
      <c r="E44" s="36"/>
      <c r="F44" s="36"/>
      <c r="G44" s="36"/>
      <c r="H44" s="36"/>
      <c r="I44" s="36"/>
      <c r="J44" s="36"/>
      <c r="K44" s="36"/>
      <c r="L44" s="37"/>
      <c r="M44" s="47"/>
      <c r="N44" s="46"/>
      <c r="O44" s="35"/>
      <c r="P44" s="36"/>
      <c r="Q44" s="36"/>
      <c r="R44" s="36"/>
      <c r="S44" s="36"/>
      <c r="T44" s="96"/>
      <c r="U44" s="97"/>
      <c r="V44" s="97"/>
      <c r="W44" s="97"/>
      <c r="X44" s="97"/>
      <c r="Y44" s="97"/>
      <c r="Z44" s="97"/>
      <c r="AA44" s="98"/>
      <c r="AB44" s="37"/>
      <c r="AC44" s="47"/>
    </row>
    <row r="45" spans="2:29">
      <c r="B45" s="51"/>
      <c r="C45" s="59" t="s">
        <v>144</v>
      </c>
      <c r="D45" s="36"/>
      <c r="E45" s="36"/>
      <c r="F45" s="36"/>
      <c r="G45" s="36"/>
      <c r="H45" s="36"/>
      <c r="I45" s="36"/>
      <c r="J45" s="36"/>
      <c r="K45" s="36"/>
      <c r="L45" s="37"/>
      <c r="M45" s="47"/>
      <c r="N45" s="46"/>
      <c r="O45" s="35"/>
      <c r="P45" s="36"/>
      <c r="Q45" s="36"/>
      <c r="R45" s="67"/>
      <c r="S45" s="67"/>
      <c r="T45" s="96"/>
      <c r="U45" s="97"/>
      <c r="V45" s="97"/>
      <c r="W45" s="97"/>
      <c r="X45" s="97"/>
      <c r="Y45" s="97"/>
      <c r="Z45" s="97"/>
      <c r="AA45" s="98"/>
      <c r="AB45" s="37"/>
      <c r="AC45" s="47"/>
    </row>
    <row r="46" spans="2:29">
      <c r="B46" s="51"/>
      <c r="C46" s="35"/>
      <c r="D46" s="36"/>
      <c r="E46" s="36"/>
      <c r="F46" s="36"/>
      <c r="G46" s="36"/>
      <c r="H46" s="36"/>
      <c r="I46" s="36"/>
      <c r="J46" s="36"/>
      <c r="K46" s="36"/>
      <c r="L46" s="37"/>
      <c r="M46" s="47"/>
      <c r="N46" s="46"/>
      <c r="O46" s="38"/>
      <c r="P46" s="36"/>
      <c r="Q46" s="67"/>
      <c r="R46" s="67"/>
      <c r="S46" s="67"/>
      <c r="T46" s="96"/>
      <c r="U46" s="97"/>
      <c r="V46" s="97"/>
      <c r="W46" s="97"/>
      <c r="X46" s="97"/>
      <c r="Y46" s="97"/>
      <c r="Z46" s="97"/>
      <c r="AA46" s="98"/>
      <c r="AB46" s="37"/>
      <c r="AC46" s="47"/>
    </row>
    <row r="47" spans="2:29">
      <c r="B47" s="51"/>
      <c r="C47" s="105" t="s">
        <v>145</v>
      </c>
      <c r="D47" s="104"/>
      <c r="E47" s="104"/>
      <c r="F47" s="104"/>
      <c r="G47" s="104"/>
      <c r="H47" s="104"/>
      <c r="I47" s="104"/>
      <c r="J47" s="36"/>
      <c r="K47" s="36"/>
      <c r="L47" s="37"/>
      <c r="M47" s="47"/>
      <c r="N47" s="46"/>
      <c r="O47" s="35"/>
      <c r="P47" s="36"/>
      <c r="Q47" s="67"/>
      <c r="R47" s="67"/>
      <c r="S47" s="67"/>
      <c r="T47" s="96"/>
      <c r="U47" s="97"/>
      <c r="V47" s="97"/>
      <c r="W47" s="97"/>
      <c r="X47" s="97"/>
      <c r="Y47" s="97"/>
      <c r="Z47" s="97"/>
      <c r="AA47" s="98"/>
      <c r="AB47" s="37"/>
      <c r="AC47" s="47"/>
    </row>
    <row r="48" spans="2:29" ht="14.45" customHeight="1">
      <c r="B48" s="51"/>
      <c r="C48" s="105" t="s">
        <v>146</v>
      </c>
      <c r="D48" s="104"/>
      <c r="E48" s="104"/>
      <c r="F48" s="104"/>
      <c r="G48" s="104"/>
      <c r="H48" s="104"/>
      <c r="I48" s="104"/>
      <c r="J48" s="36"/>
      <c r="K48" s="36"/>
      <c r="L48" s="37"/>
      <c r="M48" s="47"/>
      <c r="N48" s="46"/>
      <c r="O48" s="35"/>
      <c r="P48" s="36"/>
      <c r="Q48" s="67"/>
      <c r="R48" s="67"/>
      <c r="S48" s="67"/>
      <c r="T48" s="99"/>
      <c r="U48" s="100"/>
      <c r="V48" s="100"/>
      <c r="W48" s="100"/>
      <c r="X48" s="100"/>
      <c r="Y48" s="100"/>
      <c r="Z48" s="100"/>
      <c r="AA48" s="101"/>
      <c r="AB48" s="37"/>
      <c r="AC48" s="47"/>
    </row>
    <row r="49" spans="2:29">
      <c r="B49" s="51"/>
      <c r="C49" s="105" t="s">
        <v>147</v>
      </c>
      <c r="D49" s="104"/>
      <c r="E49" s="104"/>
      <c r="F49" s="104"/>
      <c r="G49" s="104"/>
      <c r="H49" s="104"/>
      <c r="I49" s="104"/>
      <c r="J49" s="36"/>
      <c r="K49" s="36"/>
      <c r="L49" s="37"/>
      <c r="M49" s="47"/>
      <c r="N49" s="46"/>
      <c r="O49" s="35"/>
      <c r="P49" s="36"/>
      <c r="Q49" s="67"/>
      <c r="R49" s="67"/>
      <c r="S49" s="67"/>
      <c r="T49" s="67"/>
      <c r="U49" s="67"/>
      <c r="V49" s="67"/>
      <c r="W49" s="67"/>
      <c r="X49" s="67"/>
      <c r="Y49" s="67"/>
      <c r="Z49" s="67"/>
      <c r="AA49" s="67"/>
      <c r="AB49" s="37"/>
      <c r="AC49" s="47"/>
    </row>
    <row r="50" spans="2:29" ht="14.45" customHeight="1">
      <c r="B50" s="51"/>
      <c r="C50" s="35"/>
      <c r="D50" s="36"/>
      <c r="E50" s="36"/>
      <c r="F50" s="36"/>
      <c r="G50" s="36"/>
      <c r="H50" s="36"/>
      <c r="I50" s="36"/>
      <c r="J50" s="36"/>
      <c r="K50" s="36"/>
      <c r="L50" s="37"/>
      <c r="M50" s="47"/>
      <c r="N50" s="62"/>
      <c r="O50" s="35"/>
      <c r="P50" s="36"/>
      <c r="Q50" s="67"/>
      <c r="R50" s="67"/>
      <c r="S50" s="67"/>
      <c r="T50" s="67"/>
      <c r="U50" s="67"/>
      <c r="V50" s="67"/>
      <c r="W50" s="67"/>
      <c r="X50" s="67"/>
      <c r="Y50" s="67"/>
      <c r="Z50" s="67"/>
      <c r="AA50" s="67"/>
      <c r="AB50" s="37"/>
      <c r="AC50" s="62"/>
    </row>
    <row r="51" spans="2:29">
      <c r="B51" s="51"/>
      <c r="C51" s="35"/>
      <c r="D51" s="36"/>
      <c r="E51" s="36"/>
      <c r="F51" s="36"/>
      <c r="G51" s="36"/>
      <c r="H51" s="36"/>
      <c r="I51" s="36"/>
      <c r="J51" s="36"/>
      <c r="K51" s="36"/>
      <c r="L51" s="37"/>
      <c r="M51" s="47"/>
      <c r="N51" s="46"/>
      <c r="O51" s="35"/>
      <c r="P51" s="36"/>
      <c r="Q51" s="67"/>
      <c r="R51" s="67"/>
      <c r="S51" s="67"/>
      <c r="T51" s="67"/>
      <c r="U51" s="67"/>
      <c r="V51" s="67"/>
      <c r="W51" s="67"/>
      <c r="X51" s="67"/>
      <c r="Y51" s="67"/>
      <c r="Z51" s="67"/>
      <c r="AA51" s="67"/>
      <c r="AB51" s="37"/>
      <c r="AC51" s="47"/>
    </row>
    <row r="52" spans="2:29">
      <c r="B52" s="51"/>
      <c r="C52" s="38" t="s">
        <v>148</v>
      </c>
      <c r="D52" s="36"/>
      <c r="E52" s="36"/>
      <c r="F52" s="36"/>
      <c r="G52" s="36"/>
      <c r="H52" s="36"/>
      <c r="I52" s="36"/>
      <c r="J52" s="36"/>
      <c r="K52" s="36"/>
      <c r="L52" s="37"/>
      <c r="M52" s="47"/>
      <c r="N52" s="46"/>
      <c r="O52" s="35"/>
      <c r="P52" s="66" t="s">
        <v>149</v>
      </c>
      <c r="Q52" s="68"/>
      <c r="R52" s="68"/>
      <c r="S52" s="68"/>
      <c r="T52" s="93" t="str">
        <f>outOpp</f>
        <v>Not needed</v>
      </c>
      <c r="U52" s="94"/>
      <c r="V52" s="94"/>
      <c r="W52" s="94"/>
      <c r="X52" s="94"/>
      <c r="Y52" s="94"/>
      <c r="Z52" s="94"/>
      <c r="AA52" s="95"/>
      <c r="AB52" s="37"/>
      <c r="AC52" s="47"/>
    </row>
    <row r="53" spans="2:29">
      <c r="B53" s="51"/>
      <c r="C53" s="35"/>
      <c r="D53" s="36"/>
      <c r="E53" s="36"/>
      <c r="F53" s="36"/>
      <c r="G53" s="36"/>
      <c r="H53" s="36"/>
      <c r="I53" s="36"/>
      <c r="J53" s="36"/>
      <c r="K53" s="36"/>
      <c r="L53" s="37"/>
      <c r="M53" s="47"/>
      <c r="N53" s="46"/>
      <c r="O53" s="35"/>
      <c r="P53" s="36"/>
      <c r="Q53" s="36"/>
      <c r="R53" s="36"/>
      <c r="S53" s="36"/>
      <c r="T53" s="96"/>
      <c r="U53" s="97"/>
      <c r="V53" s="97"/>
      <c r="W53" s="97"/>
      <c r="X53" s="97"/>
      <c r="Y53" s="97"/>
      <c r="Z53" s="97"/>
      <c r="AA53" s="98"/>
      <c r="AB53" s="37"/>
      <c r="AC53" s="47"/>
    </row>
    <row r="54" spans="2:29">
      <c r="B54" s="51"/>
      <c r="C54" s="35" t="s">
        <v>150</v>
      </c>
      <c r="D54" s="36"/>
      <c r="E54" s="36"/>
      <c r="F54" s="36"/>
      <c r="G54" s="36"/>
      <c r="H54" s="104" t="s">
        <v>120</v>
      </c>
      <c r="I54" s="104"/>
      <c r="J54" s="104"/>
      <c r="K54" s="104"/>
      <c r="L54" s="37"/>
      <c r="M54" s="47"/>
      <c r="N54" s="46"/>
      <c r="O54" s="35"/>
      <c r="P54" s="36"/>
      <c r="Q54" s="36"/>
      <c r="R54" s="36"/>
      <c r="S54" s="36"/>
      <c r="T54" s="96"/>
      <c r="U54" s="97"/>
      <c r="V54" s="97"/>
      <c r="W54" s="97"/>
      <c r="X54" s="97"/>
      <c r="Y54" s="97"/>
      <c r="Z54" s="97"/>
      <c r="AA54" s="98"/>
      <c r="AB54" s="37"/>
      <c r="AC54" s="47"/>
    </row>
    <row r="55" spans="2:29">
      <c r="B55" s="51"/>
      <c r="C55" s="35"/>
      <c r="D55" s="36"/>
      <c r="E55" s="36"/>
      <c r="F55" s="36"/>
      <c r="G55" s="36"/>
      <c r="H55" s="36"/>
      <c r="I55" s="36"/>
      <c r="J55" s="36"/>
      <c r="K55" s="36"/>
      <c r="L55" s="37"/>
      <c r="M55" s="47"/>
      <c r="N55" s="62"/>
      <c r="O55" s="36"/>
      <c r="P55" s="36"/>
      <c r="Q55" s="36"/>
      <c r="R55" s="36"/>
      <c r="S55" s="36"/>
      <c r="T55" s="96"/>
      <c r="U55" s="97"/>
      <c r="V55" s="97"/>
      <c r="W55" s="97"/>
      <c r="X55" s="97"/>
      <c r="Y55" s="97"/>
      <c r="Z55" s="97"/>
      <c r="AA55" s="98"/>
      <c r="AB55" s="37"/>
      <c r="AC55" s="47"/>
    </row>
    <row r="56" spans="2:29">
      <c r="B56" s="51"/>
      <c r="C56" s="38" t="s">
        <v>151</v>
      </c>
      <c r="D56" s="36"/>
      <c r="E56" s="36"/>
      <c r="F56" s="36"/>
      <c r="G56" s="36"/>
      <c r="H56" s="36"/>
      <c r="I56" s="36"/>
      <c r="J56" s="36"/>
      <c r="K56" s="36"/>
      <c r="L56" s="37"/>
      <c r="M56" s="47"/>
      <c r="N56" s="62"/>
      <c r="O56" s="36"/>
      <c r="P56" s="36"/>
      <c r="Q56" s="36"/>
      <c r="R56" s="67"/>
      <c r="S56" s="67"/>
      <c r="T56" s="96"/>
      <c r="U56" s="97"/>
      <c r="V56" s="97"/>
      <c r="W56" s="97"/>
      <c r="X56" s="97"/>
      <c r="Y56" s="97"/>
      <c r="Z56" s="97"/>
      <c r="AA56" s="98"/>
      <c r="AB56" s="37"/>
      <c r="AC56" s="47"/>
    </row>
    <row r="57" spans="2:29" ht="14.45" customHeight="1">
      <c r="B57" s="51"/>
      <c r="C57" s="38"/>
      <c r="D57" s="36"/>
      <c r="E57" s="36"/>
      <c r="F57" s="36"/>
      <c r="G57" s="36"/>
      <c r="H57" s="36"/>
      <c r="I57" s="36"/>
      <c r="J57" s="36"/>
      <c r="K57" s="36"/>
      <c r="L57" s="37"/>
      <c r="M57" s="47"/>
      <c r="N57" s="62"/>
      <c r="O57" s="36"/>
      <c r="P57" s="36"/>
      <c r="Q57" s="67"/>
      <c r="R57" s="67"/>
      <c r="S57" s="67"/>
      <c r="T57" s="99"/>
      <c r="U57" s="100"/>
      <c r="V57" s="100"/>
      <c r="W57" s="100"/>
      <c r="X57" s="100"/>
      <c r="Y57" s="100"/>
      <c r="Z57" s="100"/>
      <c r="AA57" s="101"/>
      <c r="AB57" s="37"/>
      <c r="AC57" s="47"/>
    </row>
    <row r="58" spans="2:29">
      <c r="B58" s="51"/>
      <c r="C58" s="35" t="s">
        <v>152</v>
      </c>
      <c r="D58" s="36"/>
      <c r="E58" s="36"/>
      <c r="F58" s="36"/>
      <c r="G58" s="36"/>
      <c r="H58" s="104" t="s">
        <v>120</v>
      </c>
      <c r="I58" s="104"/>
      <c r="J58" s="104"/>
      <c r="K58" s="104"/>
      <c r="L58" s="37"/>
      <c r="M58" s="47"/>
      <c r="N58" s="62"/>
      <c r="O58" s="36"/>
      <c r="P58" s="36"/>
      <c r="Q58" s="36"/>
      <c r="R58" s="36"/>
      <c r="S58" s="36"/>
      <c r="T58" s="36"/>
      <c r="U58" s="36"/>
      <c r="V58" s="36"/>
      <c r="W58" s="36"/>
      <c r="X58" s="36"/>
      <c r="Y58" s="36"/>
      <c r="Z58" s="36"/>
      <c r="AA58" s="36"/>
      <c r="AB58" s="37"/>
      <c r="AC58" s="47"/>
    </row>
    <row r="59" spans="2:29">
      <c r="B59" s="51"/>
      <c r="C59" s="44"/>
      <c r="D59" s="32"/>
      <c r="E59" s="32"/>
      <c r="F59" s="32"/>
      <c r="G59" s="32"/>
      <c r="H59" s="32"/>
      <c r="I59" s="32"/>
      <c r="J59" s="32"/>
      <c r="K59" s="32"/>
      <c r="L59" s="33"/>
      <c r="M59" s="47"/>
      <c r="N59" s="62"/>
      <c r="O59" s="44"/>
      <c r="P59" s="32"/>
      <c r="Q59" s="32"/>
      <c r="R59" s="32"/>
      <c r="S59" s="32"/>
      <c r="T59" s="32"/>
      <c r="U59" s="32"/>
      <c r="V59" s="32"/>
      <c r="W59" s="32"/>
      <c r="X59" s="32"/>
      <c r="Y59" s="32"/>
      <c r="Z59" s="32"/>
      <c r="AA59" s="32"/>
      <c r="AB59" s="33"/>
      <c r="AC59" s="47"/>
    </row>
    <row r="60" spans="2:29" ht="25.5" customHeight="1">
      <c r="B60" s="51"/>
      <c r="C60" s="54"/>
      <c r="D60" s="54"/>
      <c r="E60" s="54"/>
      <c r="F60" s="54"/>
      <c r="G60" s="54"/>
      <c r="H60" s="54"/>
      <c r="I60" s="54"/>
      <c r="J60" s="54"/>
      <c r="K60" s="54"/>
      <c r="L60" s="54"/>
      <c r="M60" s="47"/>
      <c r="N60" s="52"/>
      <c r="O60" s="61"/>
      <c r="P60" s="54"/>
      <c r="Q60" s="54"/>
      <c r="R60" s="54"/>
      <c r="S60" s="54"/>
      <c r="T60" s="54"/>
      <c r="U60" s="54"/>
      <c r="V60" s="54"/>
      <c r="W60" s="54"/>
      <c r="X60" s="54"/>
      <c r="Y60" s="54"/>
      <c r="Z60" s="54"/>
      <c r="AA60" s="54"/>
      <c r="AB60" s="54"/>
      <c r="AC60" s="47"/>
    </row>
    <row r="61" spans="2:29">
      <c r="M61" s="6"/>
      <c r="N61" s="6"/>
      <c r="AC61" s="6"/>
    </row>
  </sheetData>
  <mergeCells count="23">
    <mergeCell ref="H58:K58"/>
    <mergeCell ref="T7:AA16"/>
    <mergeCell ref="T18:AA27"/>
    <mergeCell ref="H12:K12"/>
    <mergeCell ref="H23:K23"/>
    <mergeCell ref="H25:K25"/>
    <mergeCell ref="P8:R16"/>
    <mergeCell ref="P19:R27"/>
    <mergeCell ref="H8:K8"/>
    <mergeCell ref="H10:K10"/>
    <mergeCell ref="H29:K29"/>
    <mergeCell ref="H31:K31"/>
    <mergeCell ref="T43:AA48"/>
    <mergeCell ref="T52:AA57"/>
    <mergeCell ref="C47:I47"/>
    <mergeCell ref="T29:AA38"/>
    <mergeCell ref="P30:R38"/>
    <mergeCell ref="H33:K33"/>
    <mergeCell ref="H37:K37"/>
    <mergeCell ref="H39:K39"/>
    <mergeCell ref="C48:I48"/>
    <mergeCell ref="C49:I49"/>
    <mergeCell ref="H54:K54"/>
  </mergeCells>
  <dataValidations count="7">
    <dataValidation type="list" showInputMessage="1" showErrorMessage="1" sqref="E6" xr:uid="{ECAE4137-4F53-409B-8CED-E70E1554E70A}">
      <formula1>listLoc</formula1>
    </dataValidation>
    <dataValidation type="list" showInputMessage="1" showErrorMessage="1" sqref="K6" xr:uid="{5A7AA61A-6F23-4084-80B9-80DC51222B4B}">
      <formula1>listPracType</formula1>
    </dataValidation>
    <dataValidation type="list" showInputMessage="1" showErrorMessage="1" sqref="E17" xr:uid="{D6B6515E-8B40-437C-91DB-68F480D9CA30}">
      <formula1>listExp</formula1>
    </dataValidation>
    <dataValidation type="list" showInputMessage="1" showErrorMessage="1" sqref="K17" xr:uid="{1F09D2B8-409E-4265-B8B5-3A19E15E8C8E}">
      <formula1>listSpec</formula1>
    </dataValidation>
    <dataValidation type="list" showInputMessage="1" showErrorMessage="1" sqref="E19" xr:uid="{091DE8DB-81E2-4FAC-9401-D5351A86F594}">
      <formula1>listPos</formula1>
    </dataValidation>
    <dataValidation type="list" showInputMessage="1" showErrorMessage="1" sqref="C47:I49" xr:uid="{64B92B33-66D4-44AD-987F-74561A323DD2}">
      <formula1>listPhil</formula1>
    </dataValidation>
    <dataValidation type="list" allowBlank="1" showInputMessage="1" showErrorMessage="1" sqref="H8:K8 H10:K10 H12:K12 H23:K23 H25:K25 H29:K29 H31:K31 H33:K33 H37:K37 H39:K39 H54 H58" xr:uid="{66969D9D-F0D1-4E5C-9AC9-ECE7A76FF272}">
      <formula1>listRadio</formula1>
    </dataValidation>
  </dataValidations>
  <pageMargins left="0.7" right="0.7" top="0.75" bottom="0.75" header="0.3" footer="0.3"/>
  <pageSetup orientation="portrait" r:id="rId1"/>
  <ignoredErrors>
    <ignoredError sqref="O7 O18 O2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C4C26-84BB-4851-93C1-1B97D402845B}">
  <dimension ref="A1:AB26"/>
  <sheetViews>
    <sheetView workbookViewId="0">
      <selection activeCell="G27" sqref="G27"/>
    </sheetView>
  </sheetViews>
  <sheetFormatPr defaultRowHeight="14.45"/>
  <cols>
    <col min="1" max="1" width="20.5703125" customWidth="1"/>
    <col min="2" max="2" width="18.5703125" customWidth="1"/>
    <col min="3" max="3" width="22.140625" customWidth="1"/>
    <col min="4" max="4" width="50.7109375" customWidth="1"/>
    <col min="5" max="5" width="16" customWidth="1"/>
    <col min="6" max="6" width="11" customWidth="1"/>
    <col min="7" max="7" width="26.140625" customWidth="1"/>
  </cols>
  <sheetData>
    <row r="1" spans="1:28">
      <c r="A1" s="17" t="s">
        <v>101</v>
      </c>
      <c r="B1" s="20" t="s">
        <v>1</v>
      </c>
      <c r="C1" s="20" t="s">
        <v>78</v>
      </c>
      <c r="D1" s="18" t="s">
        <v>102</v>
      </c>
      <c r="E1" s="75" t="s">
        <v>3</v>
      </c>
      <c r="F1" s="75" t="s">
        <v>4</v>
      </c>
      <c r="G1" s="19" t="s">
        <v>103</v>
      </c>
    </row>
    <row r="2" spans="1:28">
      <c r="A2" s="21" t="s">
        <v>7</v>
      </c>
      <c r="B2" s="14" t="s">
        <v>8</v>
      </c>
      <c r="C2" s="22" t="s">
        <v>85</v>
      </c>
      <c r="D2" s="23" t="str">
        <f>_xlfn.XLOOKUP(C2,$AA$2:$AA$5,$AB$2:$AB$5)</f>
        <v>"Elevate patient care with innovative solution"</v>
      </c>
      <c r="E2" s="10" t="s">
        <v>17</v>
      </c>
      <c r="F2" s="10" t="s">
        <v>18</v>
      </c>
      <c r="G2" s="91" t="s">
        <v>153</v>
      </c>
      <c r="AA2" t="s">
        <v>82</v>
      </c>
      <c r="AB2" t="s">
        <v>105</v>
      </c>
    </row>
    <row r="3" spans="1:28">
      <c r="A3" s="24" t="s">
        <v>12</v>
      </c>
      <c r="B3" s="15" t="s">
        <v>13</v>
      </c>
      <c r="C3" s="22" t="s">
        <v>92</v>
      </c>
      <c r="D3" s="23" t="str">
        <f t="shared" ref="D3:D26" si="0">_xlfn.XLOOKUP(C3,$AA$2:$AA$5,$AB$2:$AB$5)</f>
        <v>"Embrace trusted solution embraced by experts"</v>
      </c>
      <c r="E3" s="10" t="s">
        <v>10</v>
      </c>
      <c r="F3" s="10" t="s">
        <v>11</v>
      </c>
      <c r="G3" s="91"/>
      <c r="AA3" t="s">
        <v>85</v>
      </c>
      <c r="AB3" t="s">
        <v>106</v>
      </c>
    </row>
    <row r="4" spans="1:28">
      <c r="A4" s="21" t="s">
        <v>15</v>
      </c>
      <c r="B4" s="14" t="s">
        <v>16</v>
      </c>
      <c r="C4" s="22" t="s">
        <v>89</v>
      </c>
      <c r="D4" s="23" t="str">
        <f t="shared" si="0"/>
        <v>"Achieve superior outcomes with cutting edge technology"</v>
      </c>
      <c r="E4" s="10" t="s">
        <v>17</v>
      </c>
      <c r="F4" s="10" t="s">
        <v>18</v>
      </c>
      <c r="G4" s="91"/>
      <c r="AA4" t="s">
        <v>89</v>
      </c>
      <c r="AB4" t="s">
        <v>107</v>
      </c>
    </row>
    <row r="5" spans="1:28">
      <c r="A5" s="24" t="s">
        <v>19</v>
      </c>
      <c r="B5" s="15" t="s">
        <v>20</v>
      </c>
      <c r="C5" s="22" t="s">
        <v>85</v>
      </c>
      <c r="D5" s="23" t="str">
        <f t="shared" si="0"/>
        <v>"Elevate patient care with innovative solution"</v>
      </c>
      <c r="E5" s="10" t="s">
        <v>17</v>
      </c>
      <c r="F5" s="10" t="s">
        <v>18</v>
      </c>
      <c r="G5" s="91"/>
      <c r="AA5" t="s">
        <v>92</v>
      </c>
      <c r="AB5" t="s">
        <v>108</v>
      </c>
    </row>
    <row r="6" spans="1:28">
      <c r="A6" s="21" t="s">
        <v>21</v>
      </c>
      <c r="B6" s="14" t="s">
        <v>22</v>
      </c>
      <c r="C6" s="22" t="s">
        <v>85</v>
      </c>
      <c r="D6" s="23" t="str">
        <f t="shared" si="0"/>
        <v>"Elevate patient care with innovative solution"</v>
      </c>
      <c r="E6" s="10" t="s">
        <v>17</v>
      </c>
      <c r="F6" s="10" t="s">
        <v>18</v>
      </c>
      <c r="G6" s="91"/>
    </row>
    <row r="7" spans="1:28">
      <c r="A7" s="24" t="s">
        <v>23</v>
      </c>
      <c r="B7" s="15" t="s">
        <v>24</v>
      </c>
      <c r="C7" s="22" t="s">
        <v>92</v>
      </c>
      <c r="D7" s="23" t="str">
        <f t="shared" si="0"/>
        <v>"Embrace trusted solution embraced by experts"</v>
      </c>
      <c r="E7" s="10" t="s">
        <v>14</v>
      </c>
      <c r="F7" s="10" t="s">
        <v>14</v>
      </c>
      <c r="G7" s="91"/>
    </row>
    <row r="8" spans="1:28">
      <c r="A8" s="21" t="s">
        <v>25</v>
      </c>
      <c r="B8" s="14" t="s">
        <v>26</v>
      </c>
      <c r="C8" s="22" t="s">
        <v>85</v>
      </c>
      <c r="D8" s="23" t="str">
        <f t="shared" si="0"/>
        <v>"Elevate patient care with innovative solution"</v>
      </c>
      <c r="E8" s="10" t="s">
        <v>17</v>
      </c>
      <c r="F8" s="10" t="s">
        <v>18</v>
      </c>
      <c r="G8" s="91"/>
    </row>
    <row r="9" spans="1:28">
      <c r="A9" s="24" t="s">
        <v>28</v>
      </c>
      <c r="B9" s="15" t="s">
        <v>29</v>
      </c>
      <c r="C9" s="22" t="s">
        <v>82</v>
      </c>
      <c r="D9" s="23" t="str">
        <f t="shared" si="0"/>
        <v>"Optimise hospital resources and enhance care"</v>
      </c>
      <c r="E9" s="10" t="s">
        <v>10</v>
      </c>
      <c r="F9" s="10" t="s">
        <v>11</v>
      </c>
      <c r="G9" s="91"/>
    </row>
    <row r="10" spans="1:28">
      <c r="A10" s="21" t="s">
        <v>30</v>
      </c>
      <c r="B10" s="14" t="s">
        <v>31</v>
      </c>
      <c r="C10" s="22" t="s">
        <v>85</v>
      </c>
      <c r="D10" s="23" t="str">
        <f t="shared" si="0"/>
        <v>"Elevate patient care with innovative solution"</v>
      </c>
      <c r="E10" s="10" t="s">
        <v>17</v>
      </c>
      <c r="F10" s="10" t="s">
        <v>14</v>
      </c>
      <c r="G10" s="91"/>
    </row>
    <row r="11" spans="1:28">
      <c r="A11" s="24" t="s">
        <v>32</v>
      </c>
      <c r="B11" s="15" t="s">
        <v>33</v>
      </c>
      <c r="C11" s="22" t="s">
        <v>89</v>
      </c>
      <c r="D11" s="23" t="str">
        <f t="shared" si="0"/>
        <v>"Achieve superior outcomes with cutting edge technology"</v>
      </c>
      <c r="E11" s="10" t="s">
        <v>17</v>
      </c>
      <c r="F11" s="10" t="s">
        <v>18</v>
      </c>
      <c r="G11" s="91"/>
    </row>
    <row r="12" spans="1:28">
      <c r="A12" s="21" t="s">
        <v>34</v>
      </c>
      <c r="B12" s="14" t="s">
        <v>35</v>
      </c>
      <c r="C12" s="22" t="s">
        <v>85</v>
      </c>
      <c r="D12" s="23" t="str">
        <f t="shared" si="0"/>
        <v>"Elevate patient care with innovative solution"</v>
      </c>
      <c r="E12" s="10" t="s">
        <v>10</v>
      </c>
      <c r="F12" s="10" t="s">
        <v>11</v>
      </c>
      <c r="G12" s="91"/>
    </row>
    <row r="13" spans="1:28">
      <c r="A13" s="24" t="s">
        <v>36</v>
      </c>
      <c r="B13" s="15" t="s">
        <v>37</v>
      </c>
      <c r="C13" s="22" t="s">
        <v>82</v>
      </c>
      <c r="D13" s="23" t="str">
        <f t="shared" si="0"/>
        <v>"Optimise hospital resources and enhance care"</v>
      </c>
      <c r="E13" s="10" t="s">
        <v>17</v>
      </c>
      <c r="F13" s="10" t="s">
        <v>18</v>
      </c>
      <c r="G13" s="91"/>
    </row>
    <row r="14" spans="1:28">
      <c r="A14" s="21" t="s">
        <v>38</v>
      </c>
      <c r="B14" s="14" t="s">
        <v>39</v>
      </c>
      <c r="C14" s="22" t="s">
        <v>85</v>
      </c>
      <c r="D14" s="23" t="str">
        <f t="shared" si="0"/>
        <v>"Elevate patient care with innovative solution"</v>
      </c>
      <c r="E14" s="10" t="s">
        <v>17</v>
      </c>
      <c r="F14" s="10" t="s">
        <v>18</v>
      </c>
      <c r="G14" s="91"/>
    </row>
    <row r="15" spans="1:28">
      <c r="A15" s="24" t="s">
        <v>40</v>
      </c>
      <c r="B15" s="15" t="s">
        <v>41</v>
      </c>
      <c r="C15" s="22" t="s">
        <v>92</v>
      </c>
      <c r="D15" s="23" t="str">
        <f t="shared" si="0"/>
        <v>"Embrace trusted solution embraced by experts"</v>
      </c>
      <c r="E15" s="10" t="s">
        <v>14</v>
      </c>
      <c r="F15" s="10" t="s">
        <v>14</v>
      </c>
      <c r="G15" s="91"/>
    </row>
    <row r="16" spans="1:28">
      <c r="A16" s="21" t="s">
        <v>42</v>
      </c>
      <c r="B16" s="14" t="s">
        <v>43</v>
      </c>
      <c r="C16" s="22" t="s">
        <v>82</v>
      </c>
      <c r="D16" s="23" t="str">
        <f t="shared" si="0"/>
        <v>"Optimise hospital resources and enhance care"</v>
      </c>
      <c r="E16" s="10" t="s">
        <v>17</v>
      </c>
      <c r="F16" s="10" t="s">
        <v>18</v>
      </c>
      <c r="G16" s="91"/>
    </row>
    <row r="17" spans="1:7">
      <c r="A17" s="24" t="s">
        <v>44</v>
      </c>
      <c r="B17" s="15" t="s">
        <v>45</v>
      </c>
      <c r="C17" s="22" t="s">
        <v>85</v>
      </c>
      <c r="D17" s="23" t="str">
        <f t="shared" si="0"/>
        <v>"Elevate patient care with innovative solution"</v>
      </c>
      <c r="E17" s="10" t="s">
        <v>14</v>
      </c>
      <c r="F17" s="10" t="s">
        <v>14</v>
      </c>
      <c r="G17" s="91"/>
    </row>
    <row r="18" spans="1:7">
      <c r="A18" s="21" t="s">
        <v>46</v>
      </c>
      <c r="B18" s="14" t="s">
        <v>47</v>
      </c>
      <c r="C18" s="22" t="s">
        <v>89</v>
      </c>
      <c r="D18" s="23" t="str">
        <f t="shared" si="0"/>
        <v>"Achieve superior outcomes with cutting edge technology"</v>
      </c>
      <c r="E18" s="10" t="s">
        <v>17</v>
      </c>
      <c r="F18" s="10" t="s">
        <v>18</v>
      </c>
      <c r="G18" s="91"/>
    </row>
    <row r="19" spans="1:7">
      <c r="A19" s="24" t="s">
        <v>48</v>
      </c>
      <c r="B19" s="15" t="s">
        <v>49</v>
      </c>
      <c r="C19" s="22" t="s">
        <v>85</v>
      </c>
      <c r="D19" s="23" t="str">
        <f t="shared" si="0"/>
        <v>"Elevate patient care with innovative solution"</v>
      </c>
      <c r="E19" s="10" t="s">
        <v>14</v>
      </c>
      <c r="F19" s="10" t="s">
        <v>11</v>
      </c>
      <c r="G19" s="91"/>
    </row>
    <row r="20" spans="1:7">
      <c r="A20" s="21" t="s">
        <v>50</v>
      </c>
      <c r="B20" s="14" t="s">
        <v>51</v>
      </c>
      <c r="C20" s="22" t="s">
        <v>89</v>
      </c>
      <c r="D20" s="23" t="str">
        <f t="shared" si="0"/>
        <v>"Achieve superior outcomes with cutting edge technology"</v>
      </c>
      <c r="E20" s="10" t="s">
        <v>17</v>
      </c>
      <c r="F20" s="10" t="s">
        <v>18</v>
      </c>
      <c r="G20" s="91"/>
    </row>
    <row r="21" spans="1:7">
      <c r="A21" s="24" t="s">
        <v>52</v>
      </c>
      <c r="B21" s="15" t="s">
        <v>53</v>
      </c>
      <c r="C21" s="22" t="s">
        <v>92</v>
      </c>
      <c r="D21" s="23" t="str">
        <f t="shared" si="0"/>
        <v>"Embrace trusted solution embraced by experts"</v>
      </c>
      <c r="E21" s="10" t="s">
        <v>14</v>
      </c>
      <c r="F21" s="10" t="s">
        <v>14</v>
      </c>
      <c r="G21" s="91"/>
    </row>
    <row r="22" spans="1:7">
      <c r="A22" s="21" t="s">
        <v>54</v>
      </c>
      <c r="B22" s="14" t="s">
        <v>55</v>
      </c>
      <c r="C22" s="22" t="s">
        <v>82</v>
      </c>
      <c r="D22" s="23" t="str">
        <f t="shared" si="0"/>
        <v>"Optimise hospital resources and enhance care"</v>
      </c>
      <c r="E22" s="10" t="s">
        <v>17</v>
      </c>
      <c r="F22" s="10" t="s">
        <v>18</v>
      </c>
      <c r="G22" s="91"/>
    </row>
    <row r="23" spans="1:7">
      <c r="A23" s="24" t="s">
        <v>56</v>
      </c>
      <c r="B23" s="15" t="s">
        <v>57</v>
      </c>
      <c r="C23" s="22" t="s">
        <v>85</v>
      </c>
      <c r="D23" s="23" t="str">
        <f t="shared" si="0"/>
        <v>"Elevate patient care with innovative solution"</v>
      </c>
      <c r="E23" s="10" t="s">
        <v>17</v>
      </c>
      <c r="F23" s="10" t="s">
        <v>18</v>
      </c>
      <c r="G23" s="91"/>
    </row>
    <row r="24" spans="1:7">
      <c r="A24" s="21" t="s">
        <v>58</v>
      </c>
      <c r="B24" s="14" t="s">
        <v>59</v>
      </c>
      <c r="C24" s="22" t="s">
        <v>92</v>
      </c>
      <c r="D24" s="23" t="str">
        <f t="shared" si="0"/>
        <v>"Embrace trusted solution embraced by experts"</v>
      </c>
      <c r="E24" s="10" t="s">
        <v>10</v>
      </c>
      <c r="F24" s="10" t="s">
        <v>11</v>
      </c>
      <c r="G24" s="91"/>
    </row>
    <row r="25" spans="1:7">
      <c r="A25" s="24" t="s">
        <v>60</v>
      </c>
      <c r="B25" s="15" t="s">
        <v>61</v>
      </c>
      <c r="C25" s="22" t="s">
        <v>89</v>
      </c>
      <c r="D25" s="23" t="str">
        <f t="shared" si="0"/>
        <v>"Achieve superior outcomes with cutting edge technology"</v>
      </c>
      <c r="E25" s="10" t="s">
        <v>17</v>
      </c>
      <c r="F25" s="10" t="s">
        <v>18</v>
      </c>
      <c r="G25" s="91"/>
    </row>
    <row r="26" spans="1:7">
      <c r="A26" s="25" t="s">
        <v>62</v>
      </c>
      <c r="B26" s="26" t="s">
        <v>63</v>
      </c>
      <c r="C26" s="27" t="s">
        <v>85</v>
      </c>
      <c r="D26" s="28" t="str">
        <f t="shared" si="0"/>
        <v>"Elevate patient care with innovative solution"</v>
      </c>
      <c r="E26" s="10" t="s">
        <v>14</v>
      </c>
      <c r="F26" s="10" t="s">
        <v>14</v>
      </c>
      <c r="G26" s="92"/>
    </row>
  </sheetData>
  <mergeCells count="1">
    <mergeCell ref="G2:G26"/>
  </mergeCells>
  <conditionalFormatting sqref="E2:E26">
    <cfRule type="expression" dxfId="48" priority="38">
      <formula>(E2 = "Receptive")</formula>
    </cfRule>
    <cfRule type="expression" dxfId="47" priority="39">
      <formula>(E2 = "Unreceptive")</formula>
    </cfRule>
  </conditionalFormatting>
  <conditionalFormatting sqref="E2:F26">
    <cfRule type="expression" dxfId="46" priority="37">
      <formula>(E2 = "Neutral")</formula>
    </cfRule>
  </conditionalFormatting>
  <conditionalFormatting sqref="F2:F26">
    <cfRule type="expression" dxfId="45" priority="35">
      <formula>(F2 = "Low")</formula>
    </cfRule>
    <cfRule type="expression" dxfId="44" priority="36">
      <formula>(F2 = "High")</formula>
    </cfRule>
  </conditionalFormatting>
  <conditionalFormatting sqref="F20">
    <cfRule type="expression" dxfId="43" priority="33">
      <formula>(F20 = "Receptive")</formula>
    </cfRule>
    <cfRule type="expression" dxfId="42" priority="34">
      <formula>(F20 = "Unreceptive")</formula>
    </cfRule>
  </conditionalFormatting>
  <conditionalFormatting sqref="F4">
    <cfRule type="expression" dxfId="41" priority="31">
      <formula>(F4 = "Receptive")</formula>
    </cfRule>
    <cfRule type="expression" dxfId="40" priority="32">
      <formula>(F4 = "Unreceptive")</formula>
    </cfRule>
  </conditionalFormatting>
  <conditionalFormatting sqref="F11">
    <cfRule type="expression" dxfId="39" priority="29">
      <formula>(F11 = "Receptive")</formula>
    </cfRule>
    <cfRule type="expression" dxfId="38" priority="30">
      <formula>(F11 = "Unreceptive")</formula>
    </cfRule>
  </conditionalFormatting>
  <conditionalFormatting sqref="F18">
    <cfRule type="expression" dxfId="37" priority="27">
      <formula>(F18 = "Receptive")</formula>
    </cfRule>
    <cfRule type="expression" dxfId="36" priority="28">
      <formula>(F18 = "Unreceptive")</formula>
    </cfRule>
  </conditionalFormatting>
  <conditionalFormatting sqref="F2">
    <cfRule type="expression" dxfId="35" priority="25">
      <formula>(F2 = "Receptive")</formula>
    </cfRule>
    <cfRule type="expression" dxfId="34" priority="26">
      <formula>(F2 = "Unreceptive")</formula>
    </cfRule>
  </conditionalFormatting>
  <conditionalFormatting sqref="F6">
    <cfRule type="expression" dxfId="33" priority="23">
      <formula>(F6 = "Receptive")</formula>
    </cfRule>
    <cfRule type="expression" dxfId="32" priority="24">
      <formula>(F6 = "Unreceptive")</formula>
    </cfRule>
  </conditionalFormatting>
  <conditionalFormatting sqref="F14">
    <cfRule type="expression" dxfId="31" priority="21">
      <formula>(F14 = "Receptive")</formula>
    </cfRule>
    <cfRule type="expression" dxfId="30" priority="22">
      <formula>(F14 = "Unreceptive")</formula>
    </cfRule>
  </conditionalFormatting>
  <conditionalFormatting sqref="F22">
    <cfRule type="expression" dxfId="29" priority="19">
      <formula>(F22 = "Receptive")</formula>
    </cfRule>
    <cfRule type="expression" dxfId="28" priority="20">
      <formula>(F22 = "Unreceptive")</formula>
    </cfRule>
  </conditionalFormatting>
  <conditionalFormatting sqref="F23">
    <cfRule type="expression" dxfId="27" priority="17">
      <formula>(F23 = "Receptive")</formula>
    </cfRule>
    <cfRule type="expression" dxfId="26" priority="18">
      <formula>(F23 = "Unreceptive")</formula>
    </cfRule>
  </conditionalFormatting>
  <conditionalFormatting sqref="F25">
    <cfRule type="expression" dxfId="25" priority="15">
      <formula>(F25 = "Receptive")</formula>
    </cfRule>
    <cfRule type="expression" dxfId="24" priority="16">
      <formula>(F25 = "Unreceptive")</formula>
    </cfRule>
  </conditionalFormatting>
  <conditionalFormatting sqref="F8">
    <cfRule type="expression" dxfId="23" priority="13">
      <formula>(F8 = "Receptive")</formula>
    </cfRule>
    <cfRule type="expression" dxfId="22" priority="14">
      <formula>(F8 = "Unreceptive")</formula>
    </cfRule>
  </conditionalFormatting>
  <conditionalFormatting sqref="F13">
    <cfRule type="expression" dxfId="21" priority="11">
      <formula>(F13 = "Receptive")</formula>
    </cfRule>
    <cfRule type="expression" dxfId="20" priority="12">
      <formula>(F13 = "Unreceptive")</formula>
    </cfRule>
  </conditionalFormatting>
  <conditionalFormatting sqref="F16">
    <cfRule type="expression" dxfId="19" priority="9">
      <formula>(F16 = "Receptive")</formula>
    </cfRule>
    <cfRule type="expression" dxfId="18" priority="10">
      <formula>(F16 = "Unreceptive")</formula>
    </cfRule>
  </conditionalFormatting>
  <conditionalFormatting sqref="F15">
    <cfRule type="expression" dxfId="17" priority="7">
      <formula>(F15 = "Receptive")</formula>
    </cfRule>
    <cfRule type="expression" dxfId="16" priority="8">
      <formula>(F15 = "Unreceptive")</formula>
    </cfRule>
  </conditionalFormatting>
  <conditionalFormatting sqref="F7">
    <cfRule type="expression" dxfId="15" priority="5">
      <formula>(F7 = "Receptive")</formula>
    </cfRule>
    <cfRule type="expression" dxfId="14" priority="6">
      <formula>(F7 = "Unreceptive")</formula>
    </cfRule>
  </conditionalFormatting>
  <conditionalFormatting sqref="F21">
    <cfRule type="expression" dxfId="13" priority="3">
      <formula>(F21 = "Receptive")</formula>
    </cfRule>
    <cfRule type="expression" dxfId="12" priority="4">
      <formula>(F21 = "Unreceptive")</formula>
    </cfRule>
  </conditionalFormatting>
  <conditionalFormatting sqref="F5">
    <cfRule type="expression" dxfId="11" priority="1">
      <formula>(F5 = "Receptive")</formula>
    </cfRule>
    <cfRule type="expression" dxfId="10" priority="2">
      <formula>(F5 = "Unreceptive")</formula>
    </cfRule>
  </conditionalFormatting>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43895-5875-4256-B788-C857D2E8870A}">
  <sheetPr codeName="Sheet3"/>
  <dimension ref="A1:CC19"/>
  <sheetViews>
    <sheetView topLeftCell="AA1" workbookViewId="0">
      <selection activeCell="AL2" sqref="AL2"/>
    </sheetView>
  </sheetViews>
  <sheetFormatPr defaultRowHeight="14.45"/>
  <cols>
    <col min="27" max="27" width="24.140625" customWidth="1"/>
  </cols>
  <sheetData>
    <row r="1" spans="1:81">
      <c r="A1" t="s">
        <v>154</v>
      </c>
      <c r="P1" t="s">
        <v>155</v>
      </c>
      <c r="AA1" t="s">
        <v>156</v>
      </c>
      <c r="AN1" t="s">
        <v>157</v>
      </c>
      <c r="AO1" t="s">
        <v>158</v>
      </c>
      <c r="AP1" t="s">
        <v>159</v>
      </c>
      <c r="AQ1" t="s">
        <v>160</v>
      </c>
      <c r="AR1" t="s">
        <v>161</v>
      </c>
      <c r="AS1" t="s">
        <v>162</v>
      </c>
      <c r="AT1" t="s">
        <v>163</v>
      </c>
      <c r="AU1" t="s">
        <v>80</v>
      </c>
      <c r="CC1" s="1" t="s">
        <v>164</v>
      </c>
    </row>
    <row r="2" spans="1:81">
      <c r="A2" t="s">
        <v>112</v>
      </c>
      <c r="B2" t="s">
        <v>114</v>
      </c>
      <c r="C2" t="s">
        <v>123</v>
      </c>
      <c r="D2" t="s">
        <v>125</v>
      </c>
      <c r="E2" t="s">
        <v>128</v>
      </c>
      <c r="F2" t="s">
        <v>141</v>
      </c>
      <c r="G2" t="s">
        <v>165</v>
      </c>
      <c r="Q2" t="str">
        <f>IF(CoE="Yes",R2,_xlfn.CONCAT("No",R2))</f>
        <v>CoE</v>
      </c>
      <c r="R2" s="4" t="s">
        <v>166</v>
      </c>
      <c r="AA2" t="s">
        <v>167</v>
      </c>
      <c r="AB2" s="4" t="s">
        <v>113</v>
      </c>
      <c r="AC2" s="4" t="s">
        <v>168</v>
      </c>
      <c r="AD2" s="4" t="s">
        <v>166</v>
      </c>
      <c r="AE2" s="4" t="s">
        <v>169</v>
      </c>
      <c r="AF2" s="4" t="s">
        <v>124</v>
      </c>
      <c r="AG2" s="4" t="s">
        <v>126</v>
      </c>
      <c r="AH2" s="4" t="s">
        <v>170</v>
      </c>
      <c r="AI2" s="4" t="s">
        <v>171</v>
      </c>
      <c r="AJ2" s="4" t="s">
        <v>172</v>
      </c>
      <c r="AK2" s="4" t="s">
        <v>173</v>
      </c>
      <c r="AL2" s="4" t="s">
        <v>174</v>
      </c>
      <c r="AM2" s="4"/>
      <c r="AN2" s="4">
        <v>9</v>
      </c>
      <c r="AO2" s="4" cm="1">
        <f t="array" ref="AO2">SUMPRODUCT(--(COUNTIF(AB2:AM2, formOutput)&gt;0))</f>
        <v>6</v>
      </c>
      <c r="AP2" s="4">
        <v>2.1711346770261785E-4</v>
      </c>
      <c r="AQ2" s="4">
        <f>(AO2+AP2)/AN2</f>
        <v>0.66669079038530032</v>
      </c>
      <c r="AR2" s="4">
        <f>AVERAGE(AQ2:AQ7)</f>
        <v>0.53944919297420357</v>
      </c>
      <c r="AS2">
        <f>IF(AND( AQ2&gt;$AR$2, AQ2&gt; 0.1), RANK(AQ2,$AQ$2:$AQ$7),"")</f>
        <v>3</v>
      </c>
      <c r="AT2" t="s">
        <v>175</v>
      </c>
      <c r="AU2" t="s">
        <v>176</v>
      </c>
      <c r="CA2" s="1" t="s">
        <v>148</v>
      </c>
      <c r="CB2" t="str">
        <f>IF(valCap = "Yes", nudgeCap,IF(AND(NOT(valCap = "No"), resp1 = "Tier 3 and below"), nudgeCap, "Not needed"))</f>
        <v>Not needed</v>
      </c>
      <c r="CC2" t="s">
        <v>177</v>
      </c>
    </row>
    <row r="3" spans="1:81">
      <c r="A3" t="s">
        <v>113</v>
      </c>
      <c r="B3" t="s">
        <v>178</v>
      </c>
      <c r="C3" t="s">
        <v>169</v>
      </c>
      <c r="D3" t="s">
        <v>179</v>
      </c>
      <c r="E3" t="s">
        <v>129</v>
      </c>
      <c r="F3" t="s">
        <v>173</v>
      </c>
      <c r="G3" t="s">
        <v>118</v>
      </c>
      <c r="Q3" t="str">
        <f>IF(teachHosp="Yes",R3,_xlfn.CONCAT("No",R3))</f>
        <v>NoteachHosp</v>
      </c>
      <c r="R3" s="4" t="s">
        <v>180</v>
      </c>
      <c r="AA3" t="s">
        <v>181</v>
      </c>
      <c r="AB3" s="4" t="s">
        <v>113</v>
      </c>
      <c r="AC3" s="4" t="s">
        <v>168</v>
      </c>
      <c r="AD3" s="4" t="s">
        <v>115</v>
      </c>
      <c r="AE3" s="4" t="s">
        <v>124</v>
      </c>
      <c r="AF3" s="4" t="s">
        <v>182</v>
      </c>
      <c r="AG3" s="4" t="s">
        <v>129</v>
      </c>
      <c r="AH3" s="4" t="s">
        <v>183</v>
      </c>
      <c r="AI3" s="4" t="s">
        <v>146</v>
      </c>
      <c r="AJ3" s="4"/>
      <c r="AK3" s="4"/>
      <c r="AL3" s="4"/>
      <c r="AM3" s="4"/>
      <c r="AN3" s="4">
        <v>6</v>
      </c>
      <c r="AO3" s="4" cm="1">
        <f t="array" ref="AO3">SUMPRODUCT(--(COUNTIF(AB3:AM3, formOutput)&gt;0))</f>
        <v>6</v>
      </c>
      <c r="AP3" s="4">
        <v>6.0343138273369248E-4</v>
      </c>
      <c r="AQ3" s="4">
        <f t="shared" ref="AQ3:AQ7" si="0">(AO3+AP3)/AN3</f>
        <v>1.0001005718971223</v>
      </c>
      <c r="AS3">
        <f t="shared" ref="AS3:AS7" si="1">IF(AND( AQ3&gt;$AR$2, AQ3&gt; 0.1), RANK(AQ3,$AQ$2:$AQ$7),"")</f>
        <v>1</v>
      </c>
      <c r="AT3" t="s">
        <v>184</v>
      </c>
      <c r="AU3" t="s">
        <v>185</v>
      </c>
      <c r="CA3" s="1" t="s">
        <v>151</v>
      </c>
      <c r="CB3" t="str">
        <f>IF(valOpp = "Yes",  nudgeOpp,"Not needed")</f>
        <v>Not needed</v>
      </c>
      <c r="CC3" t="s">
        <v>186</v>
      </c>
    </row>
    <row r="4" spans="1:81">
      <c r="A4" t="s">
        <v>168</v>
      </c>
      <c r="B4" t="s">
        <v>115</v>
      </c>
      <c r="C4" t="s">
        <v>124</v>
      </c>
      <c r="D4" t="s">
        <v>126</v>
      </c>
      <c r="E4" t="s">
        <v>187</v>
      </c>
      <c r="F4" t="s">
        <v>145</v>
      </c>
      <c r="G4" t="s">
        <v>120</v>
      </c>
      <c r="Q4" t="str">
        <f>IF(patFlow="Yes",R4,_xlfn.CONCAT("No",R4))</f>
        <v>NopatFlow</v>
      </c>
      <c r="R4" s="4" t="s">
        <v>188</v>
      </c>
      <c r="AA4" t="s">
        <v>189</v>
      </c>
      <c r="AB4" s="4" t="s">
        <v>190</v>
      </c>
      <c r="AC4" s="4" t="s">
        <v>191</v>
      </c>
      <c r="AD4" s="4" t="s">
        <v>192</v>
      </c>
      <c r="AE4" s="4" t="s">
        <v>193</v>
      </c>
      <c r="AF4" s="4"/>
      <c r="AG4" s="4"/>
      <c r="AH4" s="4"/>
      <c r="AI4" s="4"/>
      <c r="AJ4" s="4"/>
      <c r="AK4" s="4"/>
      <c r="AL4" s="4"/>
      <c r="AM4" s="4"/>
      <c r="AN4" s="4">
        <v>4</v>
      </c>
      <c r="AO4" s="4" cm="1">
        <f t="array" ref="AO4">SUMPRODUCT(--(COUNTIF(AB4:AM4, formOutput)&gt;0))</f>
        <v>1</v>
      </c>
      <c r="AP4" s="4">
        <v>9.7216367998073454E-4</v>
      </c>
      <c r="AQ4" s="4">
        <f t="shared" si="0"/>
        <v>0.25024304091999516</v>
      </c>
      <c r="AS4" t="str">
        <f t="shared" si="1"/>
        <v/>
      </c>
      <c r="AT4" t="s">
        <v>194</v>
      </c>
      <c r="AU4" t="s">
        <v>195</v>
      </c>
    </row>
    <row r="5" spans="1:81">
      <c r="A5" t="s">
        <v>196</v>
      </c>
      <c r="C5" t="s">
        <v>182</v>
      </c>
      <c r="D5" t="s">
        <v>197</v>
      </c>
      <c r="F5" t="s">
        <v>191</v>
      </c>
      <c r="G5" t="s">
        <v>198</v>
      </c>
      <c r="Q5" t="str">
        <f>IF(reExp="Yes",R5,_xlfn.CONCAT("No",R5))</f>
        <v>NoreExp</v>
      </c>
      <c r="R5" s="4" t="s">
        <v>170</v>
      </c>
      <c r="AA5" t="s">
        <v>199</v>
      </c>
      <c r="AB5" s="4" t="s">
        <v>124</v>
      </c>
      <c r="AC5" s="4" t="s">
        <v>182</v>
      </c>
      <c r="AD5" s="4" t="s">
        <v>113</v>
      </c>
      <c r="AE5" s="4" t="s">
        <v>168</v>
      </c>
      <c r="AF5" s="4" t="s">
        <v>166</v>
      </c>
      <c r="AG5" s="4" t="s">
        <v>180</v>
      </c>
      <c r="AH5" s="4" t="s">
        <v>193</v>
      </c>
      <c r="AI5" s="4" t="s">
        <v>172</v>
      </c>
      <c r="AJ5" s="4" t="s">
        <v>145</v>
      </c>
      <c r="AK5" s="4" t="s">
        <v>200</v>
      </c>
      <c r="AL5" s="4"/>
      <c r="AM5" s="4"/>
      <c r="AN5" s="4">
        <v>8</v>
      </c>
      <c r="AO5" s="4" cm="1">
        <f t="array" ref="AO5">SUMPRODUCT(--(COUNTIF(AB5:AM5, formOutput)&gt;0))</f>
        <v>7</v>
      </c>
      <c r="AP5" s="4">
        <v>2.0751752682487824E-4</v>
      </c>
      <c r="AQ5" s="4">
        <f t="shared" si="0"/>
        <v>0.87502593969085307</v>
      </c>
      <c r="AS5">
        <f t="shared" si="1"/>
        <v>2</v>
      </c>
      <c r="AT5" t="s">
        <v>201</v>
      </c>
      <c r="AU5" t="s">
        <v>202</v>
      </c>
    </row>
    <row r="6" spans="1:81">
      <c r="D6" t="s">
        <v>203</v>
      </c>
      <c r="F6" t="s">
        <v>192</v>
      </c>
      <c r="Q6" t="str">
        <f>IF(manCour="Yes",R6,_xlfn.CONCAT("No",R6))</f>
        <v>manCour</v>
      </c>
      <c r="R6" s="4" t="s">
        <v>183</v>
      </c>
      <c r="AA6" t="s">
        <v>204</v>
      </c>
      <c r="AB6" s="4" t="s">
        <v>178</v>
      </c>
      <c r="AC6" s="4" t="s">
        <v>169</v>
      </c>
      <c r="AD6" s="4" t="s">
        <v>187</v>
      </c>
      <c r="AE6" s="4" t="s">
        <v>205</v>
      </c>
      <c r="AF6" s="4" t="s">
        <v>188</v>
      </c>
      <c r="AG6" s="4"/>
      <c r="AH6" s="4"/>
      <c r="AI6" s="4"/>
      <c r="AJ6" s="4"/>
      <c r="AK6" s="4"/>
      <c r="AL6" s="4"/>
      <c r="AM6" s="4"/>
      <c r="AN6" s="4">
        <v>5</v>
      </c>
      <c r="AO6" s="4" cm="1">
        <f t="array" ref="AO6">SUMPRODUCT(--(COUNTIF(AB6:AM6, formOutput)&gt;0))</f>
        <v>0</v>
      </c>
      <c r="AP6" s="4">
        <v>4.067489001539071E-4</v>
      </c>
      <c r="AQ6" s="4">
        <f t="shared" si="0"/>
        <v>8.1349780030781418E-5</v>
      </c>
      <c r="AS6" t="str">
        <f t="shared" si="1"/>
        <v/>
      </c>
      <c r="AT6" t="s">
        <v>206</v>
      </c>
      <c r="AU6" t="s">
        <v>207</v>
      </c>
    </row>
    <row r="7" spans="1:81">
      <c r="F7" t="s">
        <v>205</v>
      </c>
      <c r="Q7" t="str">
        <f>IF(clinSoc="Yes",R7,_xlfn.CONCAT("No",R7))</f>
        <v>clinSoc</v>
      </c>
      <c r="R7" s="4" t="s">
        <v>171</v>
      </c>
      <c r="AA7" t="s">
        <v>208</v>
      </c>
      <c r="AB7" s="4" t="s">
        <v>113</v>
      </c>
      <c r="AC7" s="4" t="s">
        <v>168</v>
      </c>
      <c r="AD7" s="4" t="s">
        <v>180</v>
      </c>
      <c r="AE7" s="4" t="s">
        <v>169</v>
      </c>
      <c r="AF7" s="4" t="s">
        <v>124</v>
      </c>
      <c r="AG7" s="4" t="s">
        <v>126</v>
      </c>
      <c r="AH7" s="4" t="s">
        <v>197</v>
      </c>
      <c r="AI7" s="4" t="s">
        <v>187</v>
      </c>
      <c r="AJ7" s="4" t="s">
        <v>170</v>
      </c>
      <c r="AK7" s="4" t="s">
        <v>172</v>
      </c>
      <c r="AL7" s="4" t="s">
        <v>173</v>
      </c>
      <c r="AM7" s="4" t="s">
        <v>174</v>
      </c>
      <c r="AN7" s="4">
        <v>9</v>
      </c>
      <c r="AO7" s="4" cm="1">
        <f t="array" ref="AO7">SUMPRODUCT(--(COUNTIF(AB7:AM7, formOutput)&gt;0))</f>
        <v>4</v>
      </c>
      <c r="AP7" s="4">
        <v>9.8118654727582925E-4</v>
      </c>
      <c r="AQ7" s="4">
        <f t="shared" si="0"/>
        <v>0.44455346517191952</v>
      </c>
      <c r="AS7" t="str">
        <f t="shared" si="1"/>
        <v/>
      </c>
      <c r="AT7" t="s">
        <v>209</v>
      </c>
      <c r="AU7" t="s">
        <v>210</v>
      </c>
    </row>
    <row r="8" spans="1:81">
      <c r="F8" t="s">
        <v>174</v>
      </c>
      <c r="Q8" t="str">
        <f>IF(medPres="Yes",R8,_xlfn.CONCAT("No",R8))</f>
        <v>medPres</v>
      </c>
      <c r="R8" s="4" t="s">
        <v>193</v>
      </c>
    </row>
    <row r="9" spans="1:81">
      <c r="F9" t="s">
        <v>146</v>
      </c>
      <c r="Q9" t="str">
        <f>IF(partConf="Yes",R9,_xlfn.CONCAT("No",R9))</f>
        <v>partConf</v>
      </c>
      <c r="R9" s="4" t="s">
        <v>172</v>
      </c>
    </row>
    <row r="10" spans="1:81">
      <c r="F10" s="9" t="s">
        <v>147</v>
      </c>
      <c r="Q10" t="str">
        <f>IF(commSer="Yes",R10,_xlfn.CONCAT("No",R10))</f>
        <v>NocommSer</v>
      </c>
      <c r="R10" s="4" t="s">
        <v>190</v>
      </c>
    </row>
    <row r="11" spans="1:81">
      <c r="Q11" t="str">
        <f>IF(polMak="Yes",R11,_xlfn.CONCAT("No",R11))</f>
        <v>polMak</v>
      </c>
      <c r="R11" s="4" t="s">
        <v>200</v>
      </c>
    </row>
    <row r="12" spans="1:81">
      <c r="Q12" t="str">
        <f>resp1</f>
        <v>Tier 1</v>
      </c>
    </row>
    <row r="13" spans="1:81">
      <c r="Q13" t="str">
        <f>resp2</f>
        <v>Private</v>
      </c>
    </row>
    <row r="14" spans="1:81">
      <c r="Q14" t="str">
        <f>resp3</f>
        <v>5-20 years</v>
      </c>
    </row>
    <row r="15" spans="1:81">
      <c r="Q15" t="str">
        <f>resp4</f>
        <v>Specialist</v>
      </c>
    </row>
    <row r="16" spans="1:81">
      <c r="Q16" t="str">
        <f>resp5</f>
        <v>Owner/Partner</v>
      </c>
    </row>
    <row r="17" spans="17:17">
      <c r="Q17" t="str">
        <f>resp6</f>
        <v>Aspires to be a renowned doctor.</v>
      </c>
    </row>
    <row r="18" spans="17:17">
      <c r="Q18" t="str">
        <f>resp7</f>
        <v>Values return on assets.</v>
      </c>
    </row>
    <row r="19" spans="17:17">
      <c r="Q19" t="str">
        <f>resp8</f>
        <v>(-blank-)</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Aumkaar Shukla</dc:creator>
  <cp:keywords/>
  <dc:description/>
  <cp:lastModifiedBy>Subhrajit Mishra</cp:lastModifiedBy>
  <cp:revision/>
  <dcterms:created xsi:type="dcterms:W3CDTF">2023-07-13T05:55:23Z</dcterms:created>
  <dcterms:modified xsi:type="dcterms:W3CDTF">2024-07-06T16:11:57Z</dcterms:modified>
  <cp:category/>
  <cp:contentStatus/>
</cp:coreProperties>
</file>