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Workflow analysis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2" l="1"/>
  <c r="V8" i="2"/>
  <c r="U9" i="2"/>
  <c r="V9" i="2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M12" i="2"/>
  <c r="M10" i="2" s="1"/>
  <c r="M9" i="2"/>
  <c r="H9" i="2"/>
  <c r="C10" i="2"/>
  <c r="M11" i="2" l="1"/>
  <c r="M13" i="2" s="1"/>
  <c r="M14" i="2" s="1"/>
  <c r="M15" i="2" s="1"/>
  <c r="H12" i="2"/>
  <c r="H10" i="2" s="1"/>
  <c r="H11" i="2" l="1"/>
  <c r="H13" i="2" s="1"/>
  <c r="H14" i="2" s="1"/>
  <c r="H15" i="2" s="1"/>
  <c r="M16" i="2"/>
  <c r="R11" i="2" l="1"/>
  <c r="R12" i="2"/>
  <c r="R9" i="2"/>
  <c r="R8" i="2"/>
  <c r="R10" i="2"/>
  <c r="H16" i="2"/>
</calcChain>
</file>

<file path=xl/sharedStrings.xml><?xml version="1.0" encoding="utf-8"?>
<sst xmlns="http://schemas.openxmlformats.org/spreadsheetml/2006/main" count="81" uniqueCount="46">
  <si>
    <t>Figure</t>
  </si>
  <si>
    <t>hrs</t>
  </si>
  <si>
    <t>days</t>
  </si>
  <si>
    <t>tasks</t>
  </si>
  <si>
    <t>QA</t>
  </si>
  <si>
    <t>Project Plan Effort Assessment</t>
  </si>
  <si>
    <t>Case information</t>
  </si>
  <si>
    <t>Total no. of Tasks planned</t>
  </si>
  <si>
    <t>Particular</t>
  </si>
  <si>
    <t>Units</t>
  </si>
  <si>
    <t>nos.</t>
  </si>
  <si>
    <t>Previous single sensor configuration - Time required for task labelling</t>
  </si>
  <si>
    <t>Multi-sensor configuration - Parallel workflow - Time required for task labelling</t>
  </si>
  <si>
    <t>Multi-sensor configuration - Status quo workflow - Time required for task labelling</t>
  </si>
  <si>
    <t>Multi-sensor configuration - Parallel workflow - Efficiency gain</t>
  </si>
  <si>
    <t>Quality target for labelling tasks</t>
  </si>
  <si>
    <t>No. of operators</t>
  </si>
  <si>
    <t>Per day effort capacity (assuming)</t>
  </si>
  <si>
    <t>QA effort in % of task labelling effort (assuming)</t>
  </si>
  <si>
    <t>Sl. no.</t>
  </si>
  <si>
    <t>Sequential Workflow</t>
  </si>
  <si>
    <t>Assuming 1 labeller &amp; 1 QA work on each task</t>
  </si>
  <si>
    <t>No. of operator</t>
  </si>
  <si>
    <t>Each task duration</t>
  </si>
  <si>
    <t>Task B (precedence Task A)</t>
  </si>
  <si>
    <t>Task A (calculated)</t>
  </si>
  <si>
    <t>Hence total task labelling duration</t>
  </si>
  <si>
    <t>No. of days in work week</t>
  </si>
  <si>
    <t>No. of task labelled by 1000 operator (Team of 2) in 1 week</t>
  </si>
  <si>
    <t xml:space="preserve">No. of labelled task completed by Team of 2 operators in 1 week </t>
  </si>
  <si>
    <t>To complete 20K tasks it will require</t>
  </si>
  <si>
    <t>Total no. of days remaining for October 2020 delivery target (24th August'20 to 31st October'20)</t>
  </si>
  <si>
    <t>Assuming 2 labeller &amp; 1 QA work on each task</t>
  </si>
  <si>
    <t>Task B (parallel to Task A lead to 34% efficiency gain)</t>
  </si>
  <si>
    <t xml:space="preserve">No. of labelled task completed by Team of 3 operators in 1 week </t>
  </si>
  <si>
    <t>No. of task labelled by 1000 operator (Team of 3) in 1 week</t>
  </si>
  <si>
    <t>Scenario analysis</t>
  </si>
  <si>
    <t>New Parallel Workflow</t>
  </si>
  <si>
    <t>Scaling after no. of weeks</t>
  </si>
  <si>
    <t>Sl. No</t>
  </si>
  <si>
    <t>Sl. no</t>
  </si>
  <si>
    <t>Days require to complete 20K labelling tasks</t>
  </si>
  <si>
    <t>Considering scenario: Scaling to new workflow after 2 weeks</t>
  </si>
  <si>
    <t>Day</t>
  </si>
  <si>
    <t>No. of Tasks completed</t>
  </si>
  <si>
    <t>Cumulative No. of Task labelled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</si>
</sst>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9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vertical="top" wrapText="1"/>
    </xf>
    <xf numFmtId="0" fontId="0" fillId="2" borderId="0" xfId="0" applyFill="1" applyBorder="1" applyAlignment="1">
      <alignment vertical="top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0" xfId="0" applyFill="1" applyBorder="1" applyAlignment="1">
      <alignment horizontal="center"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top"/>
    </xf>
    <xf numFmtId="1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9" fontId="0" fillId="2" borderId="1" xfId="0" applyNumberForma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1" fontId="0" fillId="2" borderId="1" xfId="0" applyNumberFormat="1" applyFill="1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/>
    </xf>
    <xf numFmtId="1" fontId="0" fillId="2" borderId="1" xfId="0" applyNumberFormat="1" applyFill="1" applyBorder="1" applyAlignment="1">
      <alignment vertical="top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Considering scenario: Scaling to new workflow after 2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'Workflow analysis'!$T$7</c:f>
              <c:strCache>
                <c:ptCount val="1"/>
                <c:pt idx="0">
                  <c:v>Day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'Workflow analysis'!$T$8:$T$54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2-49AE-8903-7C06D2E4DF8D}"/>
            </c:ext>
          </c:extLst>
        </c:ser>
        <c:ser>
          <c:idx val="1"/>
          <c:order val="1"/>
          <c:tx>
            <c:strRef>
              <c:f>'Workflow analysis'!$U$7</c:f>
              <c:strCache>
                <c:ptCount val="1"/>
                <c:pt idx="0">
                  <c:v>No. of Tasks completed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'Workflow analysis'!$U$8:$U$54</c:f>
              <c:numCache>
                <c:formatCode>0</c:formatCode>
                <c:ptCount val="47"/>
                <c:pt idx="0">
                  <c:v>307.69230769230774</c:v>
                </c:pt>
                <c:pt idx="1">
                  <c:v>307.69230769230774</c:v>
                </c:pt>
                <c:pt idx="2">
                  <c:v>307.69230769230774</c:v>
                </c:pt>
                <c:pt idx="3">
                  <c:v>307.69230769230774</c:v>
                </c:pt>
                <c:pt idx="4">
                  <c:v>307.69230769230774</c:v>
                </c:pt>
                <c:pt idx="5">
                  <c:v>307.69230769230774</c:v>
                </c:pt>
                <c:pt idx="6">
                  <c:v>307.69230769230774</c:v>
                </c:pt>
                <c:pt idx="7">
                  <c:v>307.69230769230774</c:v>
                </c:pt>
                <c:pt idx="8">
                  <c:v>307.69230769230774</c:v>
                </c:pt>
                <c:pt idx="9">
                  <c:v>307.69230769230774</c:v>
                </c:pt>
                <c:pt idx="10">
                  <c:v>460.61722708429289</c:v>
                </c:pt>
                <c:pt idx="11">
                  <c:v>460.61722708429289</c:v>
                </c:pt>
                <c:pt idx="12">
                  <c:v>460.61722708429289</c:v>
                </c:pt>
                <c:pt idx="13">
                  <c:v>460.61722708429289</c:v>
                </c:pt>
                <c:pt idx="14">
                  <c:v>460.61722708429289</c:v>
                </c:pt>
                <c:pt idx="15">
                  <c:v>460.61722708429289</c:v>
                </c:pt>
                <c:pt idx="16">
                  <c:v>460.61722708429289</c:v>
                </c:pt>
                <c:pt idx="17">
                  <c:v>460.61722708429289</c:v>
                </c:pt>
                <c:pt idx="18">
                  <c:v>460.61722708429289</c:v>
                </c:pt>
                <c:pt idx="19">
                  <c:v>460.61722708429289</c:v>
                </c:pt>
                <c:pt idx="20">
                  <c:v>460.61722708429289</c:v>
                </c:pt>
                <c:pt idx="21">
                  <c:v>460.61722708429289</c:v>
                </c:pt>
                <c:pt idx="22">
                  <c:v>460.61722708429289</c:v>
                </c:pt>
                <c:pt idx="23">
                  <c:v>460.61722708429289</c:v>
                </c:pt>
                <c:pt idx="24">
                  <c:v>460.61722708429289</c:v>
                </c:pt>
                <c:pt idx="25">
                  <c:v>460.61722708429289</c:v>
                </c:pt>
                <c:pt idx="26">
                  <c:v>460.61722708429289</c:v>
                </c:pt>
                <c:pt idx="27">
                  <c:v>460.61722708429289</c:v>
                </c:pt>
                <c:pt idx="28">
                  <c:v>460.61722708429289</c:v>
                </c:pt>
                <c:pt idx="29">
                  <c:v>460.61722708429289</c:v>
                </c:pt>
                <c:pt idx="30">
                  <c:v>460.61722708429289</c:v>
                </c:pt>
                <c:pt idx="31">
                  <c:v>460.61722708429289</c:v>
                </c:pt>
                <c:pt idx="32">
                  <c:v>460.61722708429289</c:v>
                </c:pt>
                <c:pt idx="33">
                  <c:v>460.61722708429289</c:v>
                </c:pt>
                <c:pt idx="34">
                  <c:v>460.61722708429289</c:v>
                </c:pt>
                <c:pt idx="35">
                  <c:v>460.61722708429289</c:v>
                </c:pt>
                <c:pt idx="36">
                  <c:v>460.61722708429289</c:v>
                </c:pt>
                <c:pt idx="37">
                  <c:v>460.61722708429289</c:v>
                </c:pt>
                <c:pt idx="38">
                  <c:v>460.61722708429289</c:v>
                </c:pt>
                <c:pt idx="39">
                  <c:v>460.61722708429289</c:v>
                </c:pt>
                <c:pt idx="40">
                  <c:v>460.61722708429289</c:v>
                </c:pt>
                <c:pt idx="41">
                  <c:v>460.61722708429289</c:v>
                </c:pt>
                <c:pt idx="42">
                  <c:v>460.61722708429289</c:v>
                </c:pt>
                <c:pt idx="43">
                  <c:v>460.61722708429289</c:v>
                </c:pt>
                <c:pt idx="44">
                  <c:v>460.61722708429289</c:v>
                </c:pt>
                <c:pt idx="45">
                  <c:v>460.61722708429289</c:v>
                </c:pt>
                <c:pt idx="46">
                  <c:v>460.61722708429289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2-49AE-8903-7C06D2E4DF8D}"/>
            </c:ext>
          </c:extLst>
        </c:ser>
        <c:ser>
          <c:idx val="2"/>
          <c:order val="2"/>
          <c:tx>
            <c:strRef>
              <c:f>'Workflow analysis'!$V$7</c:f>
              <c:strCache>
                <c:ptCount val="1"/>
                <c:pt idx="0">
                  <c:v>Cumulative No. of Task labelled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val>
            <c:numRef>
              <c:f>'Workflow analysis'!$V$8:$V$54</c:f>
              <c:numCache>
                <c:formatCode>0</c:formatCode>
                <c:ptCount val="47"/>
                <c:pt idx="0">
                  <c:v>307.69230769230774</c:v>
                </c:pt>
                <c:pt idx="1">
                  <c:v>615.38461538461547</c:v>
                </c:pt>
                <c:pt idx="2">
                  <c:v>923.07692307692321</c:v>
                </c:pt>
                <c:pt idx="3">
                  <c:v>1230.7692307692309</c:v>
                </c:pt>
                <c:pt idx="4">
                  <c:v>1538.4615384615386</c:v>
                </c:pt>
                <c:pt idx="5">
                  <c:v>1846.1538461538462</c:v>
                </c:pt>
                <c:pt idx="6">
                  <c:v>2153.8461538461538</c:v>
                </c:pt>
                <c:pt idx="7">
                  <c:v>2461.5384615384614</c:v>
                </c:pt>
                <c:pt idx="8">
                  <c:v>2769.2307692307691</c:v>
                </c:pt>
                <c:pt idx="9">
                  <c:v>3076.9230769230767</c:v>
                </c:pt>
                <c:pt idx="10">
                  <c:v>3537.5403040073697</c:v>
                </c:pt>
                <c:pt idx="11">
                  <c:v>3998.1575310916628</c:v>
                </c:pt>
                <c:pt idx="12">
                  <c:v>4458.7747581759559</c:v>
                </c:pt>
                <c:pt idx="13">
                  <c:v>4919.3919852602485</c:v>
                </c:pt>
                <c:pt idx="14">
                  <c:v>5380.0092123445411</c:v>
                </c:pt>
                <c:pt idx="15">
                  <c:v>5840.6264394288337</c:v>
                </c:pt>
                <c:pt idx="16">
                  <c:v>6301.2436665131263</c:v>
                </c:pt>
                <c:pt idx="17">
                  <c:v>6761.8608935974189</c:v>
                </c:pt>
                <c:pt idx="18">
                  <c:v>7222.4781206817115</c:v>
                </c:pt>
                <c:pt idx="19">
                  <c:v>7683.0953477660041</c:v>
                </c:pt>
                <c:pt idx="20">
                  <c:v>8143.7125748502967</c:v>
                </c:pt>
                <c:pt idx="21">
                  <c:v>8604.3298019345893</c:v>
                </c:pt>
                <c:pt idx="22">
                  <c:v>9064.9470290188819</c:v>
                </c:pt>
                <c:pt idx="23">
                  <c:v>9525.5642561031746</c:v>
                </c:pt>
                <c:pt idx="24">
                  <c:v>9986.1814831874672</c:v>
                </c:pt>
                <c:pt idx="25">
                  <c:v>10446.79871027176</c:v>
                </c:pt>
                <c:pt idx="26">
                  <c:v>10907.415937356052</c:v>
                </c:pt>
                <c:pt idx="27">
                  <c:v>11368.033164440345</c:v>
                </c:pt>
                <c:pt idx="28">
                  <c:v>11828.650391524638</c:v>
                </c:pt>
                <c:pt idx="29">
                  <c:v>12289.26761860893</c:v>
                </c:pt>
                <c:pt idx="30">
                  <c:v>12749.884845693223</c:v>
                </c:pt>
                <c:pt idx="31">
                  <c:v>13210.502072777515</c:v>
                </c:pt>
                <c:pt idx="32">
                  <c:v>13671.119299861808</c:v>
                </c:pt>
                <c:pt idx="33">
                  <c:v>14131.736526946101</c:v>
                </c:pt>
                <c:pt idx="34">
                  <c:v>14592.353754030393</c:v>
                </c:pt>
                <c:pt idx="35">
                  <c:v>15052.970981114686</c:v>
                </c:pt>
                <c:pt idx="36">
                  <c:v>15513.588208198978</c:v>
                </c:pt>
                <c:pt idx="37">
                  <c:v>15974.205435283271</c:v>
                </c:pt>
                <c:pt idx="38">
                  <c:v>16434.822662367565</c:v>
                </c:pt>
                <c:pt idx="39">
                  <c:v>16895.43988945186</c:v>
                </c:pt>
                <c:pt idx="40">
                  <c:v>17356.057116536154</c:v>
                </c:pt>
                <c:pt idx="41">
                  <c:v>17816.674343620449</c:v>
                </c:pt>
                <c:pt idx="42">
                  <c:v>18277.291570704743</c:v>
                </c:pt>
                <c:pt idx="43">
                  <c:v>18737.908797789038</c:v>
                </c:pt>
                <c:pt idx="44">
                  <c:v>19198.526024873332</c:v>
                </c:pt>
                <c:pt idx="45">
                  <c:v>19659.143251957626</c:v>
                </c:pt>
                <c:pt idx="46">
                  <c:v>20119.760479041921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2-49AE-8903-7C06D2E4D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2641791"/>
        <c:axId val="992642207"/>
      </c:barChart>
      <c:catAx>
        <c:axId val="99264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42207"/>
        <c:crosses val="autoZero"/>
        <c:auto val="1"/>
        <c:lblAlgn val="ctr"/>
        <c:lblOffset val="100"/>
        <c:noMultiLvlLbl val="0"/>
      </c:catAx>
      <c:valAx>
        <c:axId val="99264220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4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492672</xdr:colOff>
      <xdr:row>26</xdr:row>
      <xdr:rowOff>18831</xdr:rowOff>
    </xdr:from>
    <xdr:to>
      <xdr:col>17</xdr:col>
      <xdr:colOff>1335690</xdr:colOff>
      <xdr:row>47</xdr:row>
      <xdr:rowOff>109483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4"/>
  <sheetViews>
    <sheetView tabSelected="1" topLeftCell="B1" zoomScale="58" zoomScaleNormal="58" workbookViewId="0">
      <selection activeCell="E19" sqref="E19"/>
    </sheetView>
  </sheetViews>
  <sheetFormatPr defaultRowHeight="14.5" x14ac:dyDescent="0.35"/>
  <cols>
    <col min="1" max="1" width="8.7265625" style="1"/>
    <col min="2" max="2" width="26.36328125" style="4" bestFit="1" customWidth="1"/>
    <col min="3" max="6" width="8.7265625" style="1"/>
    <col min="7" max="7" width="32" style="4" customWidth="1"/>
    <col min="8" max="11" width="8.7265625" style="1"/>
    <col min="12" max="12" width="27.453125" style="1" customWidth="1"/>
    <col min="13" max="16" width="8.7265625" style="1"/>
    <col min="17" max="17" width="17.36328125" style="1" customWidth="1"/>
    <col min="18" max="18" width="25.36328125" style="1" customWidth="1"/>
    <col min="19" max="19" width="8.7265625" style="1"/>
    <col min="20" max="20" width="7" style="1" customWidth="1"/>
    <col min="21" max="21" width="17.1796875" style="1" customWidth="1"/>
    <col min="22" max="22" width="17.08984375" style="1" customWidth="1"/>
    <col min="23" max="16384" width="8.7265625" style="1"/>
  </cols>
  <sheetData>
    <row r="2" spans="1:22" x14ac:dyDescent="0.35">
      <c r="B2" s="4" t="s">
        <v>5</v>
      </c>
    </row>
    <row r="4" spans="1:22" x14ac:dyDescent="0.35">
      <c r="A4" s="34" t="s">
        <v>6</v>
      </c>
      <c r="B4" s="35"/>
      <c r="C4" s="35"/>
      <c r="D4" s="36"/>
    </row>
    <row r="5" spans="1:22" ht="14.5" customHeight="1" x14ac:dyDescent="0.35">
      <c r="A5" s="18" t="s">
        <v>19</v>
      </c>
      <c r="B5" s="19" t="s">
        <v>8</v>
      </c>
      <c r="C5" s="18" t="s">
        <v>0</v>
      </c>
      <c r="D5" s="18" t="s">
        <v>9</v>
      </c>
      <c r="F5" s="31" t="s">
        <v>20</v>
      </c>
      <c r="G5" s="32"/>
      <c r="H5" s="32"/>
      <c r="I5" s="33"/>
      <c r="K5" s="31" t="s">
        <v>37</v>
      </c>
      <c r="L5" s="32"/>
      <c r="M5" s="32"/>
      <c r="N5" s="33"/>
      <c r="P5" s="31" t="s">
        <v>36</v>
      </c>
      <c r="Q5" s="32"/>
      <c r="R5" s="33"/>
      <c r="T5" s="25" t="s">
        <v>42</v>
      </c>
      <c r="U5" s="26"/>
      <c r="V5" s="27"/>
    </row>
    <row r="6" spans="1:22" x14ac:dyDescent="0.35">
      <c r="A6" s="14">
        <v>1</v>
      </c>
      <c r="B6" s="13" t="s">
        <v>7</v>
      </c>
      <c r="C6" s="14">
        <v>20000</v>
      </c>
      <c r="D6" s="14" t="s">
        <v>3</v>
      </c>
      <c r="F6" s="37" t="s">
        <v>21</v>
      </c>
      <c r="G6" s="38"/>
      <c r="H6" s="38"/>
      <c r="I6" s="39"/>
      <c r="K6" s="37" t="s">
        <v>32</v>
      </c>
      <c r="L6" s="38"/>
      <c r="M6" s="38"/>
      <c r="N6" s="39"/>
      <c r="P6" s="9"/>
      <c r="Q6" s="7"/>
      <c r="R6" s="10"/>
      <c r="T6" s="28"/>
      <c r="U6" s="29"/>
      <c r="V6" s="30"/>
    </row>
    <row r="7" spans="1:22" ht="43.5" x14ac:dyDescent="0.35">
      <c r="A7" s="14">
        <v>2</v>
      </c>
      <c r="B7" s="13" t="s">
        <v>11</v>
      </c>
      <c r="C7" s="14">
        <v>12</v>
      </c>
      <c r="D7" s="14" t="s">
        <v>1</v>
      </c>
      <c r="F7" s="23" t="s">
        <v>40</v>
      </c>
      <c r="G7" s="20" t="s">
        <v>8</v>
      </c>
      <c r="H7" s="23" t="s">
        <v>0</v>
      </c>
      <c r="I7" s="23" t="s">
        <v>9</v>
      </c>
      <c r="K7" s="23" t="s">
        <v>40</v>
      </c>
      <c r="L7" s="20" t="s">
        <v>8</v>
      </c>
      <c r="M7" s="23" t="s">
        <v>0</v>
      </c>
      <c r="N7" s="23" t="s">
        <v>9</v>
      </c>
      <c r="P7" s="20" t="s">
        <v>39</v>
      </c>
      <c r="Q7" s="20" t="s">
        <v>38</v>
      </c>
      <c r="R7" s="20" t="s">
        <v>41</v>
      </c>
      <c r="T7" s="16" t="s">
        <v>43</v>
      </c>
      <c r="U7" s="16" t="s">
        <v>44</v>
      </c>
      <c r="V7" s="22" t="s">
        <v>45</v>
      </c>
    </row>
    <row r="8" spans="1:22" ht="43.5" x14ac:dyDescent="0.35">
      <c r="A8" s="14">
        <v>3</v>
      </c>
      <c r="B8" s="13" t="s">
        <v>13</v>
      </c>
      <c r="C8" s="14">
        <v>26</v>
      </c>
      <c r="D8" s="14" t="s">
        <v>1</v>
      </c>
      <c r="F8" s="12">
        <v>1</v>
      </c>
      <c r="G8" s="13" t="s">
        <v>22</v>
      </c>
      <c r="H8" s="12">
        <v>2</v>
      </c>
      <c r="I8" s="12" t="s">
        <v>10</v>
      </c>
      <c r="K8" s="12">
        <v>1</v>
      </c>
      <c r="L8" s="13" t="s">
        <v>22</v>
      </c>
      <c r="M8" s="12">
        <v>3</v>
      </c>
      <c r="N8" s="12" t="s">
        <v>10</v>
      </c>
      <c r="P8" s="14">
        <v>1</v>
      </c>
      <c r="Q8" s="14">
        <v>1</v>
      </c>
      <c r="R8" s="15">
        <f>(Q8+(($C$6-($H$15*Q8))/$M$15))*5</f>
        <v>45.080000000000013</v>
      </c>
      <c r="T8" s="16">
        <v>1</v>
      </c>
      <c r="U8" s="21">
        <f>$H$15/$C$15</f>
        <v>307.69230769230774</v>
      </c>
      <c r="V8" s="21">
        <f>SUM(U8)</f>
        <v>307.69230769230774</v>
      </c>
    </row>
    <row r="9" spans="1:22" ht="43.5" x14ac:dyDescent="0.35">
      <c r="A9" s="14">
        <v>4</v>
      </c>
      <c r="B9" s="13" t="s">
        <v>14</v>
      </c>
      <c r="C9" s="17">
        <v>0.34</v>
      </c>
      <c r="D9" s="14"/>
      <c r="F9" s="12">
        <v>2</v>
      </c>
      <c r="G9" s="13" t="s">
        <v>23</v>
      </c>
      <c r="H9" s="12">
        <f>C8</f>
        <v>26</v>
      </c>
      <c r="I9" s="12" t="s">
        <v>1</v>
      </c>
      <c r="K9" s="12">
        <v>2</v>
      </c>
      <c r="L9" s="13" t="s">
        <v>23</v>
      </c>
      <c r="M9" s="12">
        <f>C10</f>
        <v>17.159999999999997</v>
      </c>
      <c r="N9" s="12" t="s">
        <v>1</v>
      </c>
      <c r="P9" s="14">
        <v>2</v>
      </c>
      <c r="Q9" s="14">
        <v>2</v>
      </c>
      <c r="R9" s="15">
        <f t="shared" ref="R9:R12" si="0">(Q9+(($C$6-($H$15*Q9))/$M$15))*5</f>
        <v>46.74</v>
      </c>
      <c r="T9" s="14">
        <v>2</v>
      </c>
      <c r="U9" s="21">
        <f t="shared" ref="U9:U17" si="1">$H$15/$C$15</f>
        <v>307.69230769230774</v>
      </c>
      <c r="V9" s="15">
        <f>SUM(V8,U9)</f>
        <v>615.38461538461547</v>
      </c>
    </row>
    <row r="10" spans="1:22" ht="43.5" x14ac:dyDescent="0.35">
      <c r="A10" s="14">
        <v>5</v>
      </c>
      <c r="B10" s="13" t="s">
        <v>12</v>
      </c>
      <c r="C10" s="14">
        <f>C8*(1-C9)</f>
        <v>17.159999999999997</v>
      </c>
      <c r="D10" s="14" t="s">
        <v>1</v>
      </c>
      <c r="F10" s="12">
        <v>3</v>
      </c>
      <c r="G10" s="13" t="s">
        <v>25</v>
      </c>
      <c r="H10" s="12">
        <f>(H9-H12)/2</f>
        <v>10.4</v>
      </c>
      <c r="I10" s="12" t="s">
        <v>1</v>
      </c>
      <c r="K10" s="12">
        <v>3</v>
      </c>
      <c r="L10" s="13" t="s">
        <v>25</v>
      </c>
      <c r="M10" s="12">
        <f>(C8-M12)/2</f>
        <v>10.4</v>
      </c>
      <c r="N10" s="12" t="s">
        <v>1</v>
      </c>
      <c r="P10" s="14">
        <v>3</v>
      </c>
      <c r="Q10" s="14">
        <v>3</v>
      </c>
      <c r="R10" s="15">
        <f t="shared" si="0"/>
        <v>48.400000000000006</v>
      </c>
      <c r="T10" s="14">
        <v>3</v>
      </c>
      <c r="U10" s="21">
        <f t="shared" si="1"/>
        <v>307.69230769230774</v>
      </c>
      <c r="V10" s="15">
        <f>SUM(V9,U10)</f>
        <v>923.07692307692321</v>
      </c>
    </row>
    <row r="11" spans="1:22" ht="29" x14ac:dyDescent="0.35">
      <c r="A11" s="14">
        <v>6</v>
      </c>
      <c r="B11" s="12" t="s">
        <v>15</v>
      </c>
      <c r="C11" s="17">
        <v>0.95</v>
      </c>
      <c r="D11" s="14"/>
      <c r="F11" s="12">
        <v>4</v>
      </c>
      <c r="G11" s="13" t="s">
        <v>24</v>
      </c>
      <c r="H11" s="12">
        <f>H10</f>
        <v>10.4</v>
      </c>
      <c r="I11" s="12" t="s">
        <v>1</v>
      </c>
      <c r="K11" s="12">
        <v>4</v>
      </c>
      <c r="L11" s="13" t="s">
        <v>33</v>
      </c>
      <c r="M11" s="12">
        <f>M10*(1+C9)</f>
        <v>13.936000000000002</v>
      </c>
      <c r="N11" s="12" t="s">
        <v>1</v>
      </c>
      <c r="P11" s="14">
        <v>4</v>
      </c>
      <c r="Q11" s="14">
        <v>4</v>
      </c>
      <c r="R11" s="15">
        <f t="shared" si="0"/>
        <v>50.06</v>
      </c>
      <c r="T11" s="16">
        <v>4</v>
      </c>
      <c r="U11" s="21">
        <f t="shared" si="1"/>
        <v>307.69230769230774</v>
      </c>
      <c r="V11" s="15">
        <f t="shared" ref="V11:V54" si="2">SUM(V10,U11)</f>
        <v>1230.7692307692309</v>
      </c>
    </row>
    <row r="12" spans="1:22" x14ac:dyDescent="0.35">
      <c r="A12" s="14">
        <v>7</v>
      </c>
      <c r="B12" s="13" t="s">
        <v>16</v>
      </c>
      <c r="C12" s="14">
        <v>1000</v>
      </c>
      <c r="D12" s="14" t="s">
        <v>10</v>
      </c>
      <c r="F12" s="12">
        <v>5</v>
      </c>
      <c r="G12" s="13" t="s">
        <v>4</v>
      </c>
      <c r="H12" s="12">
        <f>H9*C14</f>
        <v>5.2</v>
      </c>
      <c r="I12" s="12" t="s">
        <v>1</v>
      </c>
      <c r="K12" s="12">
        <v>5</v>
      </c>
      <c r="L12" s="13" t="s">
        <v>4</v>
      </c>
      <c r="M12" s="12">
        <f>C8*C14</f>
        <v>5.2</v>
      </c>
      <c r="N12" s="12" t="s">
        <v>1</v>
      </c>
      <c r="P12" s="14">
        <v>5</v>
      </c>
      <c r="Q12" s="14">
        <v>5</v>
      </c>
      <c r="R12" s="15">
        <f t="shared" si="0"/>
        <v>51.720000000000006</v>
      </c>
      <c r="T12" s="14">
        <v>5</v>
      </c>
      <c r="U12" s="21">
        <f t="shared" si="1"/>
        <v>307.69230769230774</v>
      </c>
      <c r="V12" s="15">
        <f t="shared" si="2"/>
        <v>1538.4615384615386</v>
      </c>
    </row>
    <row r="13" spans="1:22" ht="29" x14ac:dyDescent="0.35">
      <c r="A13" s="14">
        <v>8</v>
      </c>
      <c r="B13" s="13" t="s">
        <v>17</v>
      </c>
      <c r="C13" s="14">
        <v>8</v>
      </c>
      <c r="D13" s="14" t="s">
        <v>1</v>
      </c>
      <c r="F13" s="12">
        <v>6</v>
      </c>
      <c r="G13" s="13" t="s">
        <v>26</v>
      </c>
      <c r="H13" s="12">
        <f>SUM(H10:H12)</f>
        <v>26</v>
      </c>
      <c r="I13" s="12" t="s">
        <v>1</v>
      </c>
      <c r="K13" s="12">
        <v>6</v>
      </c>
      <c r="L13" s="13" t="s">
        <v>26</v>
      </c>
      <c r="M13" s="12">
        <f>SUM(AVERAGE(M10:M11),M12)</f>
        <v>17.368000000000002</v>
      </c>
      <c r="N13" s="12" t="s">
        <v>1</v>
      </c>
      <c r="P13" s="11"/>
      <c r="Q13" s="8"/>
      <c r="R13" s="8"/>
      <c r="T13" s="14">
        <v>6</v>
      </c>
      <c r="U13" s="21">
        <f t="shared" si="1"/>
        <v>307.69230769230774</v>
      </c>
      <c r="V13" s="15">
        <f t="shared" si="2"/>
        <v>1846.1538461538462</v>
      </c>
    </row>
    <row r="14" spans="1:22" ht="43.5" x14ac:dyDescent="0.35">
      <c r="A14" s="14">
        <v>9</v>
      </c>
      <c r="B14" s="13" t="s">
        <v>18</v>
      </c>
      <c r="C14" s="17">
        <v>0.2</v>
      </c>
      <c r="D14" s="14"/>
      <c r="F14" s="12">
        <v>7</v>
      </c>
      <c r="G14" s="13" t="s">
        <v>29</v>
      </c>
      <c r="H14" s="12">
        <f>(2*5*8)/H13</f>
        <v>3.0769230769230771</v>
      </c>
      <c r="I14" s="12" t="s">
        <v>3</v>
      </c>
      <c r="K14" s="12">
        <v>7</v>
      </c>
      <c r="L14" s="13" t="s">
        <v>34</v>
      </c>
      <c r="M14" s="12">
        <f>(3*5*8)/M13</f>
        <v>6.9092584062643931</v>
      </c>
      <c r="N14" s="12" t="s">
        <v>3</v>
      </c>
      <c r="T14" s="16">
        <v>7</v>
      </c>
      <c r="U14" s="21">
        <f t="shared" si="1"/>
        <v>307.69230769230774</v>
      </c>
      <c r="V14" s="15">
        <f t="shared" si="2"/>
        <v>2153.8461538461538</v>
      </c>
    </row>
    <row r="15" spans="1:22" ht="29" x14ac:dyDescent="0.35">
      <c r="A15" s="14">
        <v>10</v>
      </c>
      <c r="B15" s="13" t="s">
        <v>27</v>
      </c>
      <c r="C15" s="14">
        <v>5</v>
      </c>
      <c r="D15" s="14" t="s">
        <v>2</v>
      </c>
      <c r="F15" s="12">
        <v>8</v>
      </c>
      <c r="G15" s="13" t="s">
        <v>28</v>
      </c>
      <c r="H15" s="24">
        <f>(C12/H8)*H14</f>
        <v>1538.4615384615386</v>
      </c>
      <c r="I15" s="12" t="s">
        <v>3</v>
      </c>
      <c r="K15" s="12">
        <v>8</v>
      </c>
      <c r="L15" s="13" t="s">
        <v>35</v>
      </c>
      <c r="M15" s="24">
        <f>(C12/M8)*M14</f>
        <v>2303.0861354214644</v>
      </c>
      <c r="N15" s="12" t="s">
        <v>3</v>
      </c>
      <c r="T15" s="14">
        <v>8</v>
      </c>
      <c r="U15" s="21">
        <f t="shared" si="1"/>
        <v>307.69230769230774</v>
      </c>
      <c r="V15" s="15">
        <f t="shared" si="2"/>
        <v>2461.5384615384614</v>
      </c>
    </row>
    <row r="16" spans="1:22" ht="58" x14ac:dyDescent="0.35">
      <c r="A16" s="14">
        <v>11</v>
      </c>
      <c r="B16" s="13" t="s">
        <v>31</v>
      </c>
      <c r="C16" s="14">
        <v>50</v>
      </c>
      <c r="D16" s="14" t="s">
        <v>2</v>
      </c>
      <c r="F16" s="12">
        <v>9</v>
      </c>
      <c r="G16" s="13" t="s">
        <v>30</v>
      </c>
      <c r="H16" s="12">
        <f>(C6/H15)*5</f>
        <v>65</v>
      </c>
      <c r="I16" s="12" t="s">
        <v>2</v>
      </c>
      <c r="K16" s="12">
        <v>9</v>
      </c>
      <c r="L16" s="13" t="s">
        <v>30</v>
      </c>
      <c r="M16" s="24">
        <f>(C6/M15)*5</f>
        <v>43.42</v>
      </c>
      <c r="N16" s="12" t="s">
        <v>2</v>
      </c>
      <c r="T16" s="14">
        <v>9</v>
      </c>
      <c r="U16" s="21">
        <f t="shared" si="1"/>
        <v>307.69230769230774</v>
      </c>
      <c r="V16" s="15">
        <f t="shared" si="2"/>
        <v>2769.2307692307691</v>
      </c>
    </row>
    <row r="17" spans="20:22" x14ac:dyDescent="0.35">
      <c r="T17" s="16">
        <v>10</v>
      </c>
      <c r="U17" s="21">
        <f t="shared" si="1"/>
        <v>307.69230769230774</v>
      </c>
      <c r="V17" s="15">
        <f t="shared" si="2"/>
        <v>3076.9230769230767</v>
      </c>
    </row>
    <row r="18" spans="20:22" x14ac:dyDescent="0.35">
      <c r="T18" s="14">
        <v>11</v>
      </c>
      <c r="U18" s="15">
        <f>$M$15/$C$15</f>
        <v>460.61722708429289</v>
      </c>
      <c r="V18" s="15">
        <f t="shared" si="2"/>
        <v>3537.5403040073697</v>
      </c>
    </row>
    <row r="19" spans="20:22" x14ac:dyDescent="0.35">
      <c r="T19" s="14">
        <v>12</v>
      </c>
      <c r="U19" s="15">
        <f t="shared" ref="U19:U54" si="3">$M$15/$C$15</f>
        <v>460.61722708429289</v>
      </c>
      <c r="V19" s="15">
        <f t="shared" si="2"/>
        <v>3998.1575310916628</v>
      </c>
    </row>
    <row r="20" spans="20:22" x14ac:dyDescent="0.35">
      <c r="T20" s="16">
        <v>13</v>
      </c>
      <c r="U20" s="15">
        <f t="shared" si="3"/>
        <v>460.61722708429289</v>
      </c>
      <c r="V20" s="15">
        <f t="shared" si="2"/>
        <v>4458.7747581759559</v>
      </c>
    </row>
    <row r="21" spans="20:22" x14ac:dyDescent="0.35">
      <c r="T21" s="14">
        <v>14</v>
      </c>
      <c r="U21" s="15">
        <f t="shared" si="3"/>
        <v>460.61722708429289</v>
      </c>
      <c r="V21" s="15">
        <f t="shared" si="2"/>
        <v>4919.3919852602485</v>
      </c>
    </row>
    <row r="22" spans="20:22" x14ac:dyDescent="0.35">
      <c r="T22" s="14">
        <v>15</v>
      </c>
      <c r="U22" s="15">
        <f t="shared" si="3"/>
        <v>460.61722708429289</v>
      </c>
      <c r="V22" s="15">
        <f t="shared" si="2"/>
        <v>5380.0092123445411</v>
      </c>
    </row>
    <row r="23" spans="20:22" x14ac:dyDescent="0.35">
      <c r="T23" s="16">
        <v>16</v>
      </c>
      <c r="U23" s="15">
        <f t="shared" si="3"/>
        <v>460.61722708429289</v>
      </c>
      <c r="V23" s="15">
        <f t="shared" si="2"/>
        <v>5840.6264394288337</v>
      </c>
    </row>
    <row r="24" spans="20:22" x14ac:dyDescent="0.35">
      <c r="T24" s="14">
        <v>17</v>
      </c>
      <c r="U24" s="15">
        <f t="shared" si="3"/>
        <v>460.61722708429289</v>
      </c>
      <c r="V24" s="15">
        <f t="shared" si="2"/>
        <v>6301.2436665131263</v>
      </c>
    </row>
    <row r="25" spans="20:22" x14ac:dyDescent="0.35">
      <c r="T25" s="14">
        <v>18</v>
      </c>
      <c r="U25" s="15">
        <f t="shared" si="3"/>
        <v>460.61722708429289</v>
      </c>
      <c r="V25" s="15">
        <f t="shared" si="2"/>
        <v>6761.8608935974189</v>
      </c>
    </row>
    <row r="26" spans="20:22" x14ac:dyDescent="0.35">
      <c r="T26" s="16">
        <v>19</v>
      </c>
      <c r="U26" s="15">
        <f t="shared" si="3"/>
        <v>460.61722708429289</v>
      </c>
      <c r="V26" s="15">
        <f t="shared" si="2"/>
        <v>7222.4781206817115</v>
      </c>
    </row>
    <row r="27" spans="20:22" x14ac:dyDescent="0.35">
      <c r="T27" s="14">
        <v>20</v>
      </c>
      <c r="U27" s="15">
        <f t="shared" si="3"/>
        <v>460.61722708429289</v>
      </c>
      <c r="V27" s="15">
        <f t="shared" si="2"/>
        <v>7683.0953477660041</v>
      </c>
    </row>
    <row r="28" spans="20:22" x14ac:dyDescent="0.35">
      <c r="T28" s="14">
        <v>21</v>
      </c>
      <c r="U28" s="15">
        <f t="shared" si="3"/>
        <v>460.61722708429289</v>
      </c>
      <c r="V28" s="15">
        <f t="shared" si="2"/>
        <v>8143.7125748502967</v>
      </c>
    </row>
    <row r="29" spans="20:22" x14ac:dyDescent="0.35">
      <c r="T29" s="16">
        <v>22</v>
      </c>
      <c r="U29" s="15">
        <f t="shared" si="3"/>
        <v>460.61722708429289</v>
      </c>
      <c r="V29" s="15">
        <f t="shared" si="2"/>
        <v>8604.3298019345893</v>
      </c>
    </row>
    <row r="30" spans="20:22" x14ac:dyDescent="0.35">
      <c r="T30" s="14">
        <v>23</v>
      </c>
      <c r="U30" s="15">
        <f t="shared" si="3"/>
        <v>460.61722708429289</v>
      </c>
      <c r="V30" s="15">
        <f t="shared" si="2"/>
        <v>9064.9470290188819</v>
      </c>
    </row>
    <row r="31" spans="20:22" x14ac:dyDescent="0.35">
      <c r="T31" s="14">
        <v>24</v>
      </c>
      <c r="U31" s="15">
        <f t="shared" si="3"/>
        <v>460.61722708429289</v>
      </c>
      <c r="V31" s="15">
        <f t="shared" si="2"/>
        <v>9525.5642561031746</v>
      </c>
    </row>
    <row r="32" spans="20:22" x14ac:dyDescent="0.35">
      <c r="T32" s="16">
        <v>25</v>
      </c>
      <c r="U32" s="15">
        <f t="shared" si="3"/>
        <v>460.61722708429289</v>
      </c>
      <c r="V32" s="15">
        <f t="shared" si="2"/>
        <v>9986.1814831874672</v>
      </c>
    </row>
    <row r="33" spans="20:22" x14ac:dyDescent="0.35">
      <c r="T33" s="14">
        <v>26</v>
      </c>
      <c r="U33" s="15">
        <f t="shared" si="3"/>
        <v>460.61722708429289</v>
      </c>
      <c r="V33" s="15">
        <f t="shared" si="2"/>
        <v>10446.79871027176</v>
      </c>
    </row>
    <row r="34" spans="20:22" x14ac:dyDescent="0.35">
      <c r="T34" s="14">
        <v>27</v>
      </c>
      <c r="U34" s="15">
        <f t="shared" si="3"/>
        <v>460.61722708429289</v>
      </c>
      <c r="V34" s="15">
        <f t="shared" si="2"/>
        <v>10907.415937356052</v>
      </c>
    </row>
    <row r="35" spans="20:22" x14ac:dyDescent="0.35">
      <c r="T35" s="16">
        <v>28</v>
      </c>
      <c r="U35" s="15">
        <f t="shared" si="3"/>
        <v>460.61722708429289</v>
      </c>
      <c r="V35" s="15">
        <f t="shared" si="2"/>
        <v>11368.033164440345</v>
      </c>
    </row>
    <row r="36" spans="20:22" x14ac:dyDescent="0.35">
      <c r="T36" s="14">
        <v>29</v>
      </c>
      <c r="U36" s="15">
        <f t="shared" si="3"/>
        <v>460.61722708429289</v>
      </c>
      <c r="V36" s="15">
        <f t="shared" si="2"/>
        <v>11828.650391524638</v>
      </c>
    </row>
    <row r="37" spans="20:22" x14ac:dyDescent="0.35">
      <c r="T37" s="14">
        <v>30</v>
      </c>
      <c r="U37" s="15">
        <f t="shared" si="3"/>
        <v>460.61722708429289</v>
      </c>
      <c r="V37" s="15">
        <f t="shared" si="2"/>
        <v>12289.26761860893</v>
      </c>
    </row>
    <row r="38" spans="20:22" x14ac:dyDescent="0.35">
      <c r="T38" s="16">
        <v>31</v>
      </c>
      <c r="U38" s="15">
        <f t="shared" si="3"/>
        <v>460.61722708429289</v>
      </c>
      <c r="V38" s="15">
        <f t="shared" si="2"/>
        <v>12749.884845693223</v>
      </c>
    </row>
    <row r="39" spans="20:22" x14ac:dyDescent="0.35">
      <c r="T39" s="14">
        <v>32</v>
      </c>
      <c r="U39" s="15">
        <f t="shared" si="3"/>
        <v>460.61722708429289</v>
      </c>
      <c r="V39" s="15">
        <f t="shared" si="2"/>
        <v>13210.502072777515</v>
      </c>
    </row>
    <row r="40" spans="20:22" x14ac:dyDescent="0.35">
      <c r="T40" s="14">
        <v>33</v>
      </c>
      <c r="U40" s="15">
        <f t="shared" si="3"/>
        <v>460.61722708429289</v>
      </c>
      <c r="V40" s="15">
        <f t="shared" si="2"/>
        <v>13671.119299861808</v>
      </c>
    </row>
    <row r="41" spans="20:22" x14ac:dyDescent="0.35">
      <c r="T41" s="16">
        <v>34</v>
      </c>
      <c r="U41" s="15">
        <f t="shared" si="3"/>
        <v>460.61722708429289</v>
      </c>
      <c r="V41" s="15">
        <f t="shared" si="2"/>
        <v>14131.736526946101</v>
      </c>
    </row>
    <row r="42" spans="20:22" x14ac:dyDescent="0.35">
      <c r="T42" s="14">
        <v>35</v>
      </c>
      <c r="U42" s="15">
        <f t="shared" si="3"/>
        <v>460.61722708429289</v>
      </c>
      <c r="V42" s="15">
        <f t="shared" si="2"/>
        <v>14592.353754030393</v>
      </c>
    </row>
    <row r="43" spans="20:22" x14ac:dyDescent="0.35">
      <c r="T43" s="14">
        <v>36</v>
      </c>
      <c r="U43" s="15">
        <f t="shared" si="3"/>
        <v>460.61722708429289</v>
      </c>
      <c r="V43" s="15">
        <f t="shared" si="2"/>
        <v>15052.970981114686</v>
      </c>
    </row>
    <row r="44" spans="20:22" x14ac:dyDescent="0.35">
      <c r="T44" s="16">
        <v>37</v>
      </c>
      <c r="U44" s="15">
        <f t="shared" si="3"/>
        <v>460.61722708429289</v>
      </c>
      <c r="V44" s="15">
        <f t="shared" si="2"/>
        <v>15513.588208198978</v>
      </c>
    </row>
    <row r="45" spans="20:22" x14ac:dyDescent="0.35">
      <c r="T45" s="14">
        <v>38</v>
      </c>
      <c r="U45" s="15">
        <f t="shared" si="3"/>
        <v>460.61722708429289</v>
      </c>
      <c r="V45" s="15">
        <f t="shared" si="2"/>
        <v>15974.205435283271</v>
      </c>
    </row>
    <row r="46" spans="20:22" x14ac:dyDescent="0.35">
      <c r="T46" s="14">
        <v>39</v>
      </c>
      <c r="U46" s="15">
        <f t="shared" si="3"/>
        <v>460.61722708429289</v>
      </c>
      <c r="V46" s="15">
        <f t="shared" si="2"/>
        <v>16434.822662367565</v>
      </c>
    </row>
    <row r="47" spans="20:22" x14ac:dyDescent="0.35">
      <c r="T47" s="16">
        <v>40</v>
      </c>
      <c r="U47" s="15">
        <f t="shared" si="3"/>
        <v>460.61722708429289</v>
      </c>
      <c r="V47" s="15">
        <f t="shared" si="2"/>
        <v>16895.43988945186</v>
      </c>
    </row>
    <row r="48" spans="20:22" x14ac:dyDescent="0.35">
      <c r="T48" s="14">
        <v>41</v>
      </c>
      <c r="U48" s="15">
        <f t="shared" si="3"/>
        <v>460.61722708429289</v>
      </c>
      <c r="V48" s="15">
        <f t="shared" si="2"/>
        <v>17356.057116536154</v>
      </c>
    </row>
    <row r="49" spans="20:22" x14ac:dyDescent="0.35">
      <c r="T49" s="14">
        <v>42</v>
      </c>
      <c r="U49" s="15">
        <f t="shared" si="3"/>
        <v>460.61722708429289</v>
      </c>
      <c r="V49" s="15">
        <f t="shared" si="2"/>
        <v>17816.674343620449</v>
      </c>
    </row>
    <row r="50" spans="20:22" x14ac:dyDescent="0.35">
      <c r="T50" s="16">
        <v>43</v>
      </c>
      <c r="U50" s="15">
        <f t="shared" si="3"/>
        <v>460.61722708429289</v>
      </c>
      <c r="V50" s="15">
        <f t="shared" si="2"/>
        <v>18277.291570704743</v>
      </c>
    </row>
    <row r="51" spans="20:22" x14ac:dyDescent="0.35">
      <c r="T51" s="14">
        <v>44</v>
      </c>
      <c r="U51" s="15">
        <f t="shared" si="3"/>
        <v>460.61722708429289</v>
      </c>
      <c r="V51" s="15">
        <f t="shared" si="2"/>
        <v>18737.908797789038</v>
      </c>
    </row>
    <row r="52" spans="20:22" x14ac:dyDescent="0.35">
      <c r="T52" s="14">
        <v>45</v>
      </c>
      <c r="U52" s="15">
        <f t="shared" si="3"/>
        <v>460.61722708429289</v>
      </c>
      <c r="V52" s="15">
        <f t="shared" si="2"/>
        <v>19198.526024873332</v>
      </c>
    </row>
    <row r="53" spans="20:22" x14ac:dyDescent="0.35">
      <c r="T53" s="16">
        <v>46</v>
      </c>
      <c r="U53" s="15">
        <f t="shared" si="3"/>
        <v>460.61722708429289</v>
      </c>
      <c r="V53" s="15">
        <f t="shared" si="2"/>
        <v>19659.143251957626</v>
      </c>
    </row>
    <row r="54" spans="20:22" x14ac:dyDescent="0.35">
      <c r="T54" s="14">
        <v>47</v>
      </c>
      <c r="U54" s="15">
        <f t="shared" si="3"/>
        <v>460.61722708429289</v>
      </c>
      <c r="V54" s="15">
        <f t="shared" si="2"/>
        <v>20119.760479041921</v>
      </c>
    </row>
  </sheetData>
  <mergeCells count="7">
    <mergeCell ref="T5:V6"/>
    <mergeCell ref="P5:R5"/>
    <mergeCell ref="F5:I5"/>
    <mergeCell ref="A4:D4"/>
    <mergeCell ref="K5:N5"/>
    <mergeCell ref="F6:I6"/>
    <mergeCell ref="K6:N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26"/>
  <sheetViews>
    <sheetView topLeftCell="D4" workbookViewId="0">
      <selection activeCell="E15" sqref="E15"/>
    </sheetView>
  </sheetViews>
  <sheetFormatPr defaultRowHeight="14.5" x14ac:dyDescent="0.35"/>
  <cols>
    <col min="1" max="1" width="8.7265625" style="1"/>
    <col min="2" max="2" width="25.81640625" style="1" bestFit="1" customWidth="1"/>
    <col min="3" max="3" width="43.453125" style="1" bestFit="1" customWidth="1"/>
    <col min="4" max="6" width="8.7265625" style="1"/>
    <col min="7" max="7" width="3.54296875" style="1" customWidth="1"/>
    <col min="8" max="8" width="4.36328125" style="1" customWidth="1"/>
    <col min="9" max="9" width="25.08984375" style="5" customWidth="1"/>
    <col min="10" max="11" width="8.7265625" style="1"/>
    <col min="12" max="12" width="11.7265625" style="1" customWidth="1"/>
    <col min="13" max="13" width="8.7265625" style="1"/>
    <col min="14" max="14" width="10.453125" style="1" bestFit="1" customWidth="1"/>
    <col min="15" max="15" width="13.90625" style="1" bestFit="1" customWidth="1"/>
    <col min="16" max="16384" width="8.7265625" style="1"/>
  </cols>
  <sheetData>
    <row r="5" spans="5:5" x14ac:dyDescent="0.35">
      <c r="E5" s="2"/>
    </row>
    <row r="7" spans="5:5" x14ac:dyDescent="0.35">
      <c r="E7" s="3"/>
    </row>
    <row r="21" spans="15:15" x14ac:dyDescent="0.35">
      <c r="O21" s="6"/>
    </row>
    <row r="22" spans="15:15" x14ac:dyDescent="0.35">
      <c r="O22" s="3"/>
    </row>
    <row r="23" spans="15:15" x14ac:dyDescent="0.35">
      <c r="O23" s="3"/>
    </row>
    <row r="24" spans="15:15" x14ac:dyDescent="0.35">
      <c r="O24" s="3"/>
    </row>
    <row r="25" spans="15:15" x14ac:dyDescent="0.35">
      <c r="O25" s="3"/>
    </row>
    <row r="26" spans="15:15" x14ac:dyDescent="0.35">
      <c r="O2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2020-08-23T20:34:39Z</dcterms:modified>
</cp:coreProperties>
</file>