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ubin\Desktop\"/>
    </mc:Choice>
  </mc:AlternateContent>
  <xr:revisionPtr revIDLastSave="0" documentId="8_{B563F915-D13B-41A3-B559-2F065CD9BC45}" xr6:coauthVersionLast="47" xr6:coauthVersionMax="47" xr10:uidLastSave="{00000000-0000-0000-0000-000000000000}"/>
  <bookViews>
    <workbookView xWindow="-108" yWindow="-108" windowWidth="23256" windowHeight="12456" firstSheet="8" activeTab="14"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9" l="1"/>
  <c r="E2" i="19"/>
  <c r="C2" i="19"/>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<sst xmlns="http://schemas.openxmlformats.org/spreadsheetml/2006/main" count="22434" uniqueCount="127">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</sst>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1" fontId="0" fillId="0" borderId="0" xfId="3" applyNumberFormat="1" applyFont="1"/>
    <xf numFmtId="173"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 cent" xfId="3" builtinId="5"/>
  </cellStyles>
  <dxfs count="74">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67" formatCode="_ * #,##0_ ;_ * \-#,##0_ ;_ * &quot;-&quot;??_ ;_ @_ "/>
    </dxf>
    <dxf>
      <numFmt numFmtId="13" formatCode="0%"/>
    </dxf>
    <dxf>
      <numFmt numFmtId="13" formatCode="0%"/>
    </dxf>
    <dxf>
      <numFmt numFmtId="14" formatCode="0.0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FMCG PROJECT.xlsx]Market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FMCG PROJECT.xlsx]Promotion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904875</xdr:colOff>
      <xdr:row>11</xdr:row>
      <xdr:rowOff>166687</xdr:rowOff>
    </xdr:from>
    <xdr:to>
      <xdr:col>13</xdr:col>
      <xdr:colOff>466725</xdr:colOff>
      <xdr:row>27</xdr:row>
      <xdr:rowOff>52387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600074</xdr:colOff>
      <xdr:row>4</xdr:row>
      <xdr:rowOff>14286</xdr:rowOff>
    </xdr:from>
    <xdr:to>
      <xdr:col>15</xdr:col>
      <xdr:colOff>66674</xdr:colOff>
      <xdr:row>30</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07894" y="745806"/>
              <a:ext cx="10515600" cy="488346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2">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2">
      <pivotArea outline="0" collapsedLevelsAreSubtotals="1" fieldPosition="0">
        <references count="1">
          <reference field="5" count="1" selected="0">
            <x v="4"/>
          </reference>
        </references>
      </pivotArea>
    </format>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4">
      <pivotArea outline="0" fieldPosition="0">
        <references count="1">
          <reference field="4294967294" count="1">
            <x v="0"/>
          </reference>
        </references>
      </pivotArea>
    </format>
    <format dxfId="43">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0">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1"/>
    <tableColumn id="2" xr3:uid="{E62B3F1F-9A15-44B4-B1DD-CAF27CF3C747}" name="Subcategory" dataDxfId="70"/>
    <tableColumn id="3" xr3:uid="{FA4BBA42-4CD5-4FEC-99C8-F3DEA363596F}" name="Supplier" dataDxfId="69"/>
    <tableColumn id="4" xr3:uid="{363950AD-92F1-4B62-BAD5-6C6ED9D314C8}" name="Brand" dataDxfId="68"/>
    <tableColumn id="5" xr3:uid="{278D3098-9E4F-422C-8E1A-9941BBC3EF43}" name="Region" dataDxfId="67"/>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6"/>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5"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4">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2"/>
    <tableColumn id="2" xr3:uid="{025C4312-31D3-409B-B984-DBF4AEFE2FA6}" name="Product" dataDxfId="61"/>
    <tableColumn id="3" xr3:uid="{D40B8F72-DA12-4584-B326-495AA00C251F}" name="Pack Size (ml)"/>
    <tableColumn id="4" xr3:uid="{E106DA15-1281-4518-AE4A-C358C1924FEA}" name="ProductID" dataDxfId="60"/>
    <tableColumn id="5" xr3:uid="{AE844CDE-AAF3-4312-96B5-E0534EF567F3}" name="Retail Price" dataDxfId="59" totalsRowDxfId="58" dataCellStyle="Currency"/>
    <tableColumn id="6" xr3:uid="{732BB0A7-0D20-404F-B2AF-EC6A28C2A71A}" name="Net Price" dataDxfId="57" totalsRowDxfId="56" dataCellStyle="Currency"/>
    <tableColumn id="7" xr3:uid="{BB7F7A5B-FAB9-4038-AD33-08EE0D4766AD}" name="COGS" dataDxfId="55" totalsRowDxfId="54" dataCellStyle="Currency"/>
    <tableColumn id="8" xr3:uid="{CCF364DE-01EF-4200-AB41-ED9058D076B5}" name="Volume 2022" totalsRowFunction="sum" dataDxfId="53" totalsRowDxfId="52" dataCellStyle="Comma"/>
    <tableColumn id="10" xr3:uid="{08E3A2F7-3C74-49D9-91B9-79AD4050A4A7}" name="Net Sales 2022" totalsRowFunction="sum" dataDxfId="51" totalsRowDxfId="50" dataCellStyle="Currency">
      <calculatedColumnFormula>internal_sales_data[[#This Row],[Volume 2022]]*internal_sales_data[[#This Row],[Net Price]]</calculatedColumnFormula>
    </tableColumn>
    <tableColumn id="9" xr3:uid="{3C283A83-C2B7-4006-B2BA-AFEDB11C31BE}" name="Gross Profit per unit" dataDxfId="49" totalsRowDxfId="48" dataCellStyle="Currency">
      <calculatedColumnFormula>internal_sales_data[[#This Row],[Net Price]]-internal_sales_data[[#This Row],[COGS]]</calculatedColumnFormula>
    </tableColumn>
    <tableColumn id="11" xr3:uid="{7C588C62-85DC-41E9-81C4-648DF71F5B17}" name="Gross Profit per product" totalsRowFunction="sum" dataDxfId="47" totalsRowDxfId="46"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5">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0"/>
    <tableColumn id="2" xr3:uid="{6AE352D5-6C16-4164-8AC0-45FA1FF286BF}" name="Estimated Unit Market Share"/>
    <tableColumn id="3" xr3:uid="{31AA58DE-DB16-4AD7-9EE2-3FBD593D8486}" name="Estimated units sold 2024" dataDxfId="39" dataCellStyle="Comma">
      <calculatedColumnFormula>new_product_launch[[#This Row],[Estimated Unit Market Share]]*'New Category Opportunity'!$B$18</calculatedColumnFormula>
    </tableColumn>
    <tableColumn id="4" xr3:uid="{983BA861-9FD5-40BD-BAD6-5572FA3B9563}" name="Net Price" dataDxfId="38"/>
    <tableColumn id="5" xr3:uid="{8197C623-3CF8-4E81-AD27-88ADB9A58EE4}" name="Net Sales" dataDxfId="37">
      <calculatedColumnFormula>new_product_launch[[#This Row],[Net Price]]*new_product_launch[[#This Row],[Estimated units sold 2024]]</calculatedColumnFormula>
    </tableColumn>
    <tableColumn id="6" xr3:uid="{0813BA88-04DC-44D1-BBDD-F8260333BD3F}" name="COGS" dataDxfId="36"/>
    <tableColumn id="7" xr3:uid="{0BDC181A-386D-45F3-8640-F0B86C17865D}" name="Gross Profit per unit" dataDxfId="35">
      <calculatedColumnFormula>new_product_launch[[#This Row],[Net Price]]-new_product_launch[[#This Row],[COGS]]</calculatedColumnFormula>
    </tableColumn>
    <tableColumn id="8" xr3:uid="{C9FE25C5-9CBC-4262-8F58-9FAD1AFE1F38}" name="Gross Profit per product" dataDxfId="34" dataCellStyle="Comma">
      <calculatedColumnFormula>new_product_launch[[#This Row],[Gross Profit per unit]]*new_product_launch[[#This Row],[Estimated units sold 2024]]</calculatedColumnFormula>
    </tableColumn>
    <tableColumn id="9" xr3:uid="{7B898487-076D-4DC9-AC86-FE42D0850365}" name="Gross Margin" dataDxfId="33">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2"/>
    <tableColumn id="2" xr3:uid="{FAE7BF1E-D3B2-4767-B266-2B8270F3696C}" name="Product" dataDxfId="31"/>
    <tableColumn id="3" xr3:uid="{5A2D09FD-4038-4B54-B533-EFDB32DD1546}" name="Pack Size (ml)"/>
    <tableColumn id="4" xr3:uid="{B6E0B462-3954-414F-96BC-4A9A1E45F237}" name="ProductID" dataDxfId="30"/>
    <tableColumn id="5" xr3:uid="{A6C19464-69C2-4CF6-86FD-2DFC3C8BE682}" name="Retail Price" dataDxfId="29" totalsRowDxfId="28" dataCellStyle="Currency"/>
    <tableColumn id="6" xr3:uid="{F8166C40-CCF9-4D5A-991F-14A3DDE3FC7F}" name="Net Price" dataDxfId="27" totalsRowDxfId="26" dataCellStyle="Currency"/>
    <tableColumn id="7" xr3:uid="{9860B665-293D-4A43-A98E-0AAA70D26C13}" name="COGS" dataDxfId="25" totalsRowDxfId="24" dataCellStyle="Currency"/>
    <tableColumn id="8" xr3:uid="{683E31B5-9570-4041-8F3B-F7C43CD93243}" name="Volume 2022" totalsRowFunction="sum" dataDxfId="23" totalsRowDxfId="22" dataCellStyle="Comma"/>
    <tableColumn id="10" xr3:uid="{17710796-45DE-498A-B84A-F197DA71F214}" name="Net Sales 2022" totalsRowFunction="sum" dataDxfId="21" totalsRowDxfId="20" dataCellStyle="Currency">
      <calculatedColumnFormula>internal_sales_data5[[#This Row],[Volume 2022]]*internal_sales_data5[[#This Row],[Net Price]]</calculatedColumnFormula>
    </tableColumn>
    <tableColumn id="9" xr3:uid="{5DE58021-15DC-4013-86B1-6FE9C31F7787}" name="Gross Profit per unit" dataDxfId="19" totalsRowDxfId="18" dataCellStyle="Currency">
      <calculatedColumnFormula>internal_sales_data5[[#This Row],[Net Price]]-internal_sales_data5[[#This Row],[COGS]]</calculatedColumnFormula>
    </tableColumn>
    <tableColumn id="11" xr3:uid="{6BF3B56E-CE08-4DFA-AE34-BC12278250B4}" name="Gross Profit per product" totalsRowFunction="sum" dataDxfId="17" totalsRowDxfId="16"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5">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4">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3"/>
    <tableColumn id="3" xr3:uid="{2A121CD1-C0E3-4918-8551-814ACE7E3314}" name="Brand" dataDxfId="12"/>
    <tableColumn id="4" xr3:uid="{7543C383-8A02-4E74-AF99-92F550588F68}" name="Year"/>
    <tableColumn id="5" xr3:uid="{9E3981BC-C16F-410F-81E4-31419BE928F1}" name="Month"/>
    <tableColumn id="6" xr3:uid="{C0D21506-6E1F-4EA8-BD50-1AFB904058ED}" name="Value sales" dataDxfId="11" dataCellStyle="Currency"/>
    <tableColumn id="7" xr3:uid="{2FEECA98-4730-450F-AF86-23140A025659}" name="Baseline sales " dataDxfId="10" dataCellStyle="Currency"/>
    <tableColumn id="8" xr3:uid="{9DF34B1D-A2FE-45E8-91E8-847DD06125C7}" name="Uplift" dataDxfId="9" dataCellStyle="Currency"/>
    <tableColumn id="11" xr3:uid="{A4B2B49D-215C-42E9-97A0-9B114D4F2383}" name="Cost" dataDxfId="8"/>
    <tableColumn id="12" xr3:uid="{B2A83D1D-83B3-4A1B-A801-1459D8F8AE06}" name="ROI"/>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6"/>
    <tableColumn id="3" xr3:uid="{A3753415-934C-4D1D-A65D-4F5A8F2AE664}" name="Forecast" dataDxfId="5"/>
    <tableColumn id="4" xr3:uid="{87AF29BB-3B9B-48E1-AF86-C6520DE1890C}" name="Lower Confidence Bound" dataDxfId="4"/>
    <tableColumn id="5" xr3:uid="{517108CD-F72A-4B89-A961-C1493DECB118}" name="Upper Confidence Bound" dataDxfId="3"/>
    <tableColumn id="6" xr3:uid="{56237CD3-AD63-4186-A266-A3B7AE3CF470}" name="Net Sales" dataDxfId="2"/>
    <tableColumn id="7" xr3:uid="{49BA4978-1D1E-40F2-BFD3-E9344BD49738}" name="Ratio" dataDxfId="1"/>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4.4" x14ac:dyDescent="0.3"/>
  <cols>
    <col min="1" max="1" width="23.44140625" bestFit="1" customWidth="1"/>
  </cols>
  <sheetData>
    <row r="3" spans="1:1" x14ac:dyDescent="0.3">
      <c r="A3" s="2" t="s">
        <v>58</v>
      </c>
    </row>
    <row r="4" spans="1:1" x14ac:dyDescent="0.3">
      <c r="A4" s="3" t="s">
        <v>9</v>
      </c>
    </row>
    <row r="5" spans="1:1" x14ac:dyDescent="0.3">
      <c r="A5" s="4" t="s">
        <v>26</v>
      </c>
    </row>
    <row r="6" spans="1:1" x14ac:dyDescent="0.3">
      <c r="A6" s="4" t="s">
        <v>27</v>
      </c>
    </row>
    <row r="7" spans="1:1" x14ac:dyDescent="0.3">
      <c r="A7" s="4" t="s">
        <v>10</v>
      </c>
    </row>
    <row r="8" spans="1:1" x14ac:dyDescent="0.3">
      <c r="A8" s="4" t="s">
        <v>48</v>
      </c>
    </row>
    <row r="9" spans="1:1" x14ac:dyDescent="0.3">
      <c r="A9" s="3" t="s">
        <v>14</v>
      </c>
    </row>
    <row r="10" spans="1:1" x14ac:dyDescent="0.3">
      <c r="A10" s="4" t="s">
        <v>15</v>
      </c>
    </row>
    <row r="11" spans="1:1" x14ac:dyDescent="0.3">
      <c r="A11" s="3" t="s">
        <v>49</v>
      </c>
    </row>
    <row r="12" spans="1:1" x14ac:dyDescent="0.3">
      <c r="A12" s="4" t="s">
        <v>50</v>
      </c>
    </row>
    <row r="13" spans="1:1" x14ac:dyDescent="0.3">
      <c r="A13" s="3" t="s">
        <v>28</v>
      </c>
    </row>
    <row r="14" spans="1:1" x14ac:dyDescent="0.3">
      <c r="A14" s="4" t="s">
        <v>29</v>
      </c>
    </row>
    <row r="15" spans="1:1" x14ac:dyDescent="0.3">
      <c r="A15" s="3" t="s">
        <v>31</v>
      </c>
    </row>
    <row r="16" spans="1:1" x14ac:dyDescent="0.3">
      <c r="A16" s="4" t="s">
        <v>32</v>
      </c>
    </row>
    <row r="17" spans="1:1" x14ac:dyDescent="0.3">
      <c r="A17" s="3" t="s">
        <v>33</v>
      </c>
    </row>
    <row r="18" spans="1:1" x14ac:dyDescent="0.3">
      <c r="A18" s="4" t="s">
        <v>41</v>
      </c>
    </row>
    <row r="19" spans="1:1" x14ac:dyDescent="0.3">
      <c r="A19" s="4" t="s">
        <v>34</v>
      </c>
    </row>
    <row r="20" spans="1:1" x14ac:dyDescent="0.3">
      <c r="A20" s="3" t="s">
        <v>42</v>
      </c>
    </row>
    <row r="21" spans="1:1" x14ac:dyDescent="0.3">
      <c r="A21" s="4" t="s">
        <v>43</v>
      </c>
    </row>
    <row r="22" spans="1:1" x14ac:dyDescent="0.3">
      <c r="A22" s="3" t="s">
        <v>16</v>
      </c>
    </row>
    <row r="23" spans="1:1" x14ac:dyDescent="0.3">
      <c r="A23" s="4" t="s">
        <v>17</v>
      </c>
    </row>
    <row r="24" spans="1:1" x14ac:dyDescent="0.3">
      <c r="A24" s="4" t="s">
        <v>51</v>
      </c>
    </row>
    <row r="25" spans="1:1" x14ac:dyDescent="0.3">
      <c r="A25" s="4" t="s">
        <v>56</v>
      </c>
    </row>
    <row r="26" spans="1:1" x14ac:dyDescent="0.3">
      <c r="A26" s="3" t="s">
        <v>21</v>
      </c>
    </row>
    <row r="27" spans="1:1" x14ac:dyDescent="0.3">
      <c r="A27" s="4" t="s">
        <v>22</v>
      </c>
    </row>
    <row r="28" spans="1:1" x14ac:dyDescent="0.3">
      <c r="A28" s="4" t="s">
        <v>57</v>
      </c>
    </row>
    <row r="29" spans="1:1" x14ac:dyDescent="0.3">
      <c r="A29" s="3" t="s">
        <v>35</v>
      </c>
    </row>
    <row r="30" spans="1:1" x14ac:dyDescent="0.3">
      <c r="A30" s="4" t="s">
        <v>36</v>
      </c>
    </row>
    <row r="31" spans="1:1" x14ac:dyDescent="0.3">
      <c r="A31" s="3" t="s">
        <v>37</v>
      </c>
    </row>
    <row r="32" spans="1:1" x14ac:dyDescent="0.3">
      <c r="A32" s="4" t="s">
        <v>38</v>
      </c>
    </row>
    <row r="33" spans="1:1" x14ac:dyDescent="0.3">
      <c r="A33" s="3" t="s">
        <v>19</v>
      </c>
    </row>
    <row r="34" spans="1:1" x14ac:dyDescent="0.3">
      <c r="A34" s="4" t="s">
        <v>20</v>
      </c>
    </row>
    <row r="35" spans="1:1" x14ac:dyDescent="0.3">
      <c r="A35" s="3" t="s">
        <v>44</v>
      </c>
    </row>
    <row r="36" spans="1:1" x14ac:dyDescent="0.3">
      <c r="A36" s="4" t="s">
        <v>45</v>
      </c>
    </row>
    <row r="37" spans="1:1" x14ac:dyDescent="0.3">
      <c r="A37" s="3" t="s">
        <v>46</v>
      </c>
    </row>
    <row r="38" spans="1:1" x14ac:dyDescent="0.3">
      <c r="A38" s="4" t="s">
        <v>47</v>
      </c>
    </row>
    <row r="39" spans="1:1" x14ac:dyDescent="0.3">
      <c r="A39" s="3" t="s">
        <v>23</v>
      </c>
    </row>
    <row r="40" spans="1:1" x14ac:dyDescent="0.3">
      <c r="A40" s="4" t="s">
        <v>24</v>
      </c>
    </row>
    <row r="41" spans="1:1" x14ac:dyDescent="0.3">
      <c r="A41" s="4" t="s">
        <v>52</v>
      </c>
    </row>
    <row r="42" spans="1:1" x14ac:dyDescent="0.3">
      <c r="A42" s="3" t="s">
        <v>53</v>
      </c>
    </row>
    <row r="43" spans="1:1" x14ac:dyDescent="0.3">
      <c r="A43" s="4" t="s">
        <v>54</v>
      </c>
    </row>
    <row r="44" spans="1:1" x14ac:dyDescent="0.3">
      <c r="A44" s="3" t="s">
        <v>39</v>
      </c>
    </row>
    <row r="45" spans="1:1" x14ac:dyDescent="0.3">
      <c r="A45" s="4" t="s">
        <v>40</v>
      </c>
    </row>
    <row r="46" spans="1:1" x14ac:dyDescent="0.3">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4.4" x14ac:dyDescent="0.3"/>
  <cols>
    <col min="1" max="1" width="20.33203125" bestFit="1" customWidth="1"/>
    <col min="2" max="2" width="16.33203125" bestFit="1" customWidth="1"/>
    <col min="3" max="3" width="8.33203125" bestFit="1" customWidth="1"/>
    <col min="4" max="4" width="11.3320312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9" bestFit="1" customWidth="1"/>
    <col min="12" max="12" width="8" bestFit="1" customWidth="1"/>
    <col min="13" max="13" width="13.33203125" bestFit="1" customWidth="1"/>
    <col min="14" max="14" width="9" bestFit="1" customWidth="1"/>
    <col min="15" max="15" width="12" bestFit="1" customWidth="1"/>
    <col min="16" max="16" width="9" bestFit="1" customWidth="1"/>
    <col min="17" max="17" width="13.6640625" bestFit="1" customWidth="1"/>
    <col min="18" max="18" width="8.6640625" bestFit="1" customWidth="1"/>
    <col min="19" max="19" width="9" bestFit="1" customWidth="1"/>
    <col min="20" max="20" width="10" bestFit="1" customWidth="1"/>
    <col min="21" max="21" width="11" bestFit="1" customWidth="1"/>
    <col min="22" max="22" width="9.88671875" bestFit="1" customWidth="1"/>
    <col min="23" max="23" width="11" bestFit="1" customWidth="1"/>
    <col min="24" max="24" width="9" bestFit="1" customWidth="1"/>
    <col min="25" max="25" width="11.88671875" bestFit="1" customWidth="1"/>
    <col min="26" max="26" width="14.88671875" bestFit="1" customWidth="1"/>
    <col min="27" max="27" width="11.33203125" bestFit="1" customWidth="1"/>
  </cols>
  <sheetData>
    <row r="1" spans="1:4" x14ac:dyDescent="0.3">
      <c r="A1" s="2" t="s">
        <v>1</v>
      </c>
      <c r="B1" t="s">
        <v>21</v>
      </c>
    </row>
    <row r="3" spans="1:4" x14ac:dyDescent="0.3">
      <c r="A3" s="2" t="s">
        <v>61</v>
      </c>
      <c r="B3" s="2" t="s">
        <v>60</v>
      </c>
    </row>
    <row r="4" spans="1:4" x14ac:dyDescent="0.3">
      <c r="A4" s="2" t="s">
        <v>58</v>
      </c>
      <c r="B4" t="s">
        <v>22</v>
      </c>
      <c r="C4" t="s">
        <v>57</v>
      </c>
      <c r="D4" t="s">
        <v>59</v>
      </c>
    </row>
    <row r="5" spans="1:4" x14ac:dyDescent="0.3">
      <c r="A5" s="3">
        <v>2018</v>
      </c>
      <c r="B5" s="5"/>
      <c r="C5" s="5"/>
      <c r="D5" s="5"/>
    </row>
    <row r="6" spans="1:4" x14ac:dyDescent="0.3">
      <c r="A6" s="3">
        <v>2019</v>
      </c>
      <c r="B6" s="5">
        <v>-1.8851917463244935E-2</v>
      </c>
      <c r="C6" s="5">
        <v>-6.0152376717658426E-2</v>
      </c>
      <c r="D6" s="5">
        <v>-4.6397507546699364E-2</v>
      </c>
    </row>
    <row r="7" spans="1:4" x14ac:dyDescent="0.3">
      <c r="A7" s="3">
        <v>2020</v>
      </c>
      <c r="B7" s="5">
        <v>7.659905577863356E-2</v>
      </c>
      <c r="C7" s="5">
        <v>1.7745774906480036E-2</v>
      </c>
      <c r="D7" s="5">
        <v>3.7912688764357619E-2</v>
      </c>
    </row>
    <row r="8" spans="1:4" x14ac:dyDescent="0.3">
      <c r="A8" s="3">
        <v>2021</v>
      </c>
      <c r="B8" s="5">
        <v>8.9543837962540954E-3</v>
      </c>
      <c r="C8" s="5">
        <v>1.2423428548747735E-2</v>
      </c>
      <c r="D8" s="5">
        <v>1.1190403666558416E-2</v>
      </c>
    </row>
    <row r="9" spans="1:4" x14ac:dyDescent="0.3">
      <c r="A9" s="3">
        <v>2022</v>
      </c>
      <c r="B9" s="5">
        <v>6.7382398799515006E-2</v>
      </c>
      <c r="C9" s="5">
        <v>-9.1123767974869612E-5</v>
      </c>
      <c r="D9" s="5">
        <v>2.3838392205789781E-2</v>
      </c>
    </row>
    <row r="10" spans="1:4" x14ac:dyDescent="0.3">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4.4" x14ac:dyDescent="0.3"/>
  <cols>
    <col min="1" max="1" width="18.44140625" bestFit="1" customWidth="1"/>
    <col min="2" max="2" width="7.33203125" bestFit="1" customWidth="1"/>
  </cols>
  <sheetData>
    <row r="1" spans="1:2" x14ac:dyDescent="0.3">
      <c r="A1" s="2" t="s">
        <v>4</v>
      </c>
      <c r="B1" s="3">
        <v>2023</v>
      </c>
    </row>
    <row r="2" spans="1:2" x14ac:dyDescent="0.3">
      <c r="A2" s="2" t="s">
        <v>5</v>
      </c>
      <c r="B2" s="3">
        <v>3</v>
      </c>
    </row>
    <row r="4" spans="1:2" x14ac:dyDescent="0.3">
      <c r="A4" t="s">
        <v>67</v>
      </c>
    </row>
    <row r="5" spans="1:2" x14ac:dyDescent="0.3">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4.4" x14ac:dyDescent="0.3"/>
  <cols>
    <col min="1" max="1" width="20.33203125" bestFit="1" customWidth="1"/>
    <col min="2" max="2" width="16.33203125" bestFit="1" customWidth="1"/>
    <col min="3" max="3" width="6.88671875" bestFit="1" customWidth="1"/>
    <col min="4" max="4" width="8.33203125" bestFit="1" customWidth="1"/>
    <col min="5" max="5" width="9.5546875" bestFit="1" customWidth="1"/>
    <col min="6" max="6" width="13.33203125" bestFit="1" customWidth="1"/>
    <col min="7" max="7" width="12" bestFit="1" customWidth="1"/>
    <col min="8" max="8" width="12.88671875" bestFit="1" customWidth="1"/>
    <col min="9" max="9" width="8" bestFit="1" customWidth="1"/>
    <col min="10" max="10" width="14.5546875" bestFit="1" customWidth="1"/>
    <col min="11" max="11" width="8.6640625" bestFit="1" customWidth="1"/>
    <col min="12" max="12" width="5.6640625" bestFit="1" customWidth="1"/>
    <col min="13" max="13" width="9.88671875" bestFit="1" customWidth="1"/>
    <col min="14" max="14" width="9" bestFit="1" customWidth="1"/>
    <col min="15" max="15" width="12.5546875" bestFit="1" customWidth="1"/>
    <col min="16" max="16" width="9.109375" bestFit="1" customWidth="1"/>
    <col min="17" max="17" width="14.88671875" bestFit="1" customWidth="1"/>
    <col min="18" max="18" width="15.44140625" bestFit="1" customWidth="1"/>
    <col min="19" max="19" width="13.6640625" bestFit="1" customWidth="1"/>
    <col min="20" max="20" width="8" bestFit="1" customWidth="1"/>
    <col min="21" max="21" width="6.5546875" bestFit="1" customWidth="1"/>
    <col min="22" max="22" width="12.109375" bestFit="1" customWidth="1"/>
    <col min="23" max="23" width="11.5546875" bestFit="1" customWidth="1"/>
    <col min="24" max="24" width="6.109375" bestFit="1" customWidth="1"/>
    <col min="25" max="25" width="10.6640625" bestFit="1" customWidth="1"/>
    <col min="26" max="26" width="11.88671875" bestFit="1" customWidth="1"/>
    <col min="27" max="27" width="11.33203125" bestFit="1" customWidth="1"/>
  </cols>
  <sheetData>
    <row r="3" spans="1:27" x14ac:dyDescent="0.3">
      <c r="A3" s="2" t="s">
        <v>61</v>
      </c>
      <c r="B3" s="2" t="s">
        <v>60</v>
      </c>
    </row>
    <row r="4" spans="1:27" x14ac:dyDescent="0.3">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3">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3">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3">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3">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3">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3">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G7" sqref="G7"/>
    </sheetView>
  </sheetViews>
  <sheetFormatPr defaultRowHeight="14.4" x14ac:dyDescent="0.3"/>
  <cols>
    <col min="1" max="1" width="17.88671875" bestFit="1" customWidth="1"/>
    <col min="2" max="2" width="14.109375" bestFit="1" customWidth="1"/>
    <col min="3" max="3" width="21.44140625" bestFit="1" customWidth="1"/>
    <col min="4" max="4" width="15.44140625" bestFit="1" customWidth="1"/>
    <col min="5" max="5" width="9.44140625" bestFit="1" customWidth="1"/>
    <col min="6" max="6" width="7.33203125" bestFit="1" customWidth="1"/>
    <col min="7" max="7" width="9.33203125" bestFit="1" customWidth="1"/>
    <col min="8" max="8" width="14.88671875" bestFit="1" customWidth="1"/>
    <col min="9" max="9" width="15.88671875" style="1" bestFit="1" customWidth="1"/>
    <col min="11" max="11" width="14.109375" style="6" bestFit="1" customWidth="1"/>
    <col min="13" max="13" width="14" style="1" bestFit="1" customWidth="1"/>
  </cols>
  <sheetData>
    <row r="1" spans="1:13" x14ac:dyDescent="0.3">
      <c r="A1" t="s">
        <v>98</v>
      </c>
      <c r="B1" t="s">
        <v>0</v>
      </c>
      <c r="C1" t="s">
        <v>1</v>
      </c>
      <c r="D1" t="s">
        <v>2</v>
      </c>
      <c r="E1" t="s">
        <v>3</v>
      </c>
      <c r="F1" t="s">
        <v>4</v>
      </c>
      <c r="G1" t="s">
        <v>5</v>
      </c>
      <c r="H1" t="s">
        <v>62</v>
      </c>
      <c r="I1" s="1" t="s">
        <v>6</v>
      </c>
      <c r="J1" t="s">
        <v>66</v>
      </c>
      <c r="K1" s="6" t="s">
        <v>63</v>
      </c>
      <c r="L1" t="s">
        <v>64</v>
      </c>
      <c r="M1" s="1" t="s">
        <v>65</v>
      </c>
    </row>
    <row r="2" spans="1:13" x14ac:dyDescent="0.3">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3">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3">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3">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3">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3">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3">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3">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3">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3">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3">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3">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3">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3">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3">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3">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3">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3">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3">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3">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3">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3">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3">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3">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3">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3">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3">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3">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3">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3">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3">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3">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3">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3">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3">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3">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3">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3">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3">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3">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3">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3">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3">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3">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3">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3">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3">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3">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3">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3">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3">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3">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3">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3">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3">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3">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3">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3">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3">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3">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3">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3">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3">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3">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3">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3">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3">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3">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3">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3">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3">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3">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3">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3">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3">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3">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3">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3">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3">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3">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3">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3">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3">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3">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3">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3">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3">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3">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3">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3">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3">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3">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3">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3">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3">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3">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3">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3">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3">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3">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3">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3">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3">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3">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3">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3">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3">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3">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3">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3">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3">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3">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3">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3">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3">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3">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3">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3">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3">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3">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3">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3">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3">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3">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3">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3">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3">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3">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3">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3">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3">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3">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3">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3">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3">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3">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3">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3">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3">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3">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3">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3">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3">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3">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3">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3">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3">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3">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3">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3">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3">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3">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3">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3">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3">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3">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3">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3">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3">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3">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3">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3">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3">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3">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3">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3">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3">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3">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3">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3">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3">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3">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3">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3">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3">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3">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3">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3">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3">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3">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3">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3">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3">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3">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3">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3">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3">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3">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3">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3">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3">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3">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3">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3">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3">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3">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3">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3">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3">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3">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3">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3">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3">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3">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3">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3">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3">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3">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3">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3">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3">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3">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3">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3">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3">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3">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3">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3">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3">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3">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3">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3">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3">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3">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3">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3">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3">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3">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3">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3">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3">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3">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3">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3">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3">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3">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3">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3">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3">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3">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3">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3">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3">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3">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3">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3">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3">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3">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3">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3">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3">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3">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3">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3">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3">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3">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3">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3">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3">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3">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3">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3">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3">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3">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3">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3">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3">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3">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3">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3">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3">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3">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3">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3">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3">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3">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3">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3">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3">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3">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3">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3">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3">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3">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3">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3">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3">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3">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3">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3">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3">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3">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3">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3">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3">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3">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3">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3">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3">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3">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3">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3">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3">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3">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3">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3">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3">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3">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3">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3">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3">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3">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3">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3">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3">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3">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3">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3">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3">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3">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3">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3">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3">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3">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3">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3">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3">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3">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3">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3">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3">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3">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3">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3">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3">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3">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3">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3">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3">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3">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3">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3">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3">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3">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3">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3">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3">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3">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3">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3">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3">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3">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3">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3">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3">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3">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3">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3">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3">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3">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3">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3">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3">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3">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3">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3">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3">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3">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3">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3">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3">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3">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3">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3">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3">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3">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3">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3">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3">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3">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3">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3">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3">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3">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3">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3">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3">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3">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3">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3">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3">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3">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3">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3">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3">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3">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3">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3">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3">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3">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3">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3">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3">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3">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3">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3">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3">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3">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3">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3">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3">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3">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3">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3">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3">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3">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3">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3">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3">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3">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3">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3">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3">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3">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3">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3">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3">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3">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3">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3">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3">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3">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3">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3">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3">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3">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3">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3">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3">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3">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3">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3">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3">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3">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3">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3">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3">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3">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3">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3">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3">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3">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3">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3">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3">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3">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3">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3">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3">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3">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3">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3">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3">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3">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3">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3">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3">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3">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3">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3">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3">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3">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3">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3">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3">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3">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3">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3">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3">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3">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3">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3">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3">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3">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3">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3">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3">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3">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3">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3">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3">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3">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3">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3">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3">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3">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3">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3">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3">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3">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3">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3">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3">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3">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3">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3">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3">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3">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3">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3">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3">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3">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3">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3">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3">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3">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3">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3">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3">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3">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3">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3">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3">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3">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3">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3">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3">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3">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3">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3">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3">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3">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3">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3">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3">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3">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3">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3">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3">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3">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3">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3">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3">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3">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3">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3">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3">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3">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3">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3">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3">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3">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3">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3">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3">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3">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3">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3">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3">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3">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3">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3">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3">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3">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3">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3">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3">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3">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3">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3">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3">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3">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3">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3">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3">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3">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3">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3">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3">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3">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3">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3">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3">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3">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3">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3">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3">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3">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3">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3">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3">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3">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3">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3">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3">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3">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3">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3">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3">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3">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3">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3">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3">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3">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3">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3">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3">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3">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3">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3">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3">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3">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3">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3">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3">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3">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3">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3">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3">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3">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3">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3">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3">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3">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3">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3">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3">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3">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3">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3">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3">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3">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3">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3">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3">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3">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3">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3">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3">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3">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3">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3">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3">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3">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3">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3">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3">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3">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3">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3">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3">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3">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3">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3">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3">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3">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3">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3">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3">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3">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3">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3">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3">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3">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3">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3">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3">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3">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3">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3">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3">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3">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3">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3">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3">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3">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3">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3">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3">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3">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3">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3">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3">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3">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3">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3">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3">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3">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3">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3">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3">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3">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3">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3">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3">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3">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3">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3">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3">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3">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3">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3">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3">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3">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3">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3">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3">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3">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3">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3">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3">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3">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3">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3">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3">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3">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3">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3">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3">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3">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3">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3">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3">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3">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3">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3">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3">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3">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3">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3">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3">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3">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3">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3">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3">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3">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3">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3">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3">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3">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3">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3">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3">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3">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3">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3">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3">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3">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3">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3">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3">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3">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3">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3">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3">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3">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3">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3">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3">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3">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3">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3">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3">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3">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3">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3">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3">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3">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3">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3">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3">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3">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3">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3">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3">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3">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3">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3">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3">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3">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3">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3">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3">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3">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3">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3">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3">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3">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3">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3">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3">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3">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3">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3">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3">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3">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3">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3">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3">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3">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3">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3">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3">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3">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3">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3">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3">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3">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3">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3">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3">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3">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3">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3">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3">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3">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3">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3">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3">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3">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3">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3">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3">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3">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3">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3">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3">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3">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3">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3">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3">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3">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3">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3">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3">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3">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3">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3">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3">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3">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3">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3">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3">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3">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3">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3">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3">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3">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3">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3">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3">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3">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3">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3">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3">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3">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3">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3">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3">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3">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3">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3">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3">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3">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3">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3">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3">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3">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3">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3">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3">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3">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3">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3">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3">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3">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3">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3">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3">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3">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3">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3">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3">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3">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3">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3">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3">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3">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3">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3">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3">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3">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3">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3">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3">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3">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3">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3">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3">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3">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3">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3">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3">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3">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3">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3">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3">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3">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3">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3">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3">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3">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3">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3">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3">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3">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3">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3">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3">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3">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3">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3">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3">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3">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3">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3">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3">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3">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3">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3">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3">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3">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3">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3">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3">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3">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3">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3">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3">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3">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3">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3">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3">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3">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3">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3">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3">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3">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3">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3">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3">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3">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3">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3">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3">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3">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3">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3">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3">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3">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3">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3">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3">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3">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3">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3">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3">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3">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3">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3">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3">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3">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3">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3">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3">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3">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3">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3">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3">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3">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3">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3">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3">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3">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3">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3">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3">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3">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3">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3">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3">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3">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3">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3">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3">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3">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3">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3">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3">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3">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3">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3">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3">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3">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3">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3">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3">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3">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3">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3">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3">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3">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3">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3">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3">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3">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3">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3">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3">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3">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3">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3">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3">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3">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3">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3">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3">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3">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3">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3">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3">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3">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3">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3">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3">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3">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3">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3">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3">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3">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3">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3">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3">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3">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3">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3">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3">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3">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3">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3">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3">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3">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3">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3">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3">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3">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3">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3">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3">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3">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3">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3">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3">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3">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3">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3">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3">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3">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3">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3">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3">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3">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3">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3">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3">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3">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3">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3">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3">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3">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3">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3">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3">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3">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3">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3">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3">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3">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3">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3">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3">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3">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3">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3">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3">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3">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3">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3">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3">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3">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3">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3">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3">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3">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3">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3">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3">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3">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3">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3">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3">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3">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3">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3">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3">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3">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3">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3">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3">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3">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3">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3">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3">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3">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3">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3">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3">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3">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3">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3">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3">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3">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3">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3">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3">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3">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3">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3">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3">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3">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3">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3">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3">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3">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3">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3">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3">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3">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3">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3">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3">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3">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3">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3">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3">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3">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3">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3">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3">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3">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3">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3">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3">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3">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3">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3">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3">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3">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3">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3">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3">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3">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3">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3">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3">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3">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3">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3">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3">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3">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3">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3">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3">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3">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3">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3">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3">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3">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3">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3">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3">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3">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3">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3">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3">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3">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3">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3">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3">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3">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3">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3">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3">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3">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3">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3">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3">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3">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3">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3">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3">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3">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3">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3">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3">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3">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3">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3">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3">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3">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3">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3">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3">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3">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3">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3">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3">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3">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3">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3">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3">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3">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3">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3">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3">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3">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3">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3">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3">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3">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3">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3">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3">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3">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3">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3">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3">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3">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3">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3">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3">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3">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3">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3">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3">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3">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3">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3">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3">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3">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3">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3">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3">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3">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3">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3">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3">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3">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3">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3">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3">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3">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3">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3">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3">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3">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3">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3">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3">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3">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3">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3">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3">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3">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3">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3">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3">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3">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3">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3">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3">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3">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3">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3">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3">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3">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3">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3">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3">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3">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3">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3">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3">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3">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3">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3">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3">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3">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3">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3">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3">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3">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3">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3">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3">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3">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3">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3">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3">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3">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3">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3">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3">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3">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3">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3">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3">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3">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3">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3">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3">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3">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3">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3">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3">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3">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3">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3">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3">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3">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3">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3">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3">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3">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3">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3">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3">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3">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3">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3">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3">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3">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3">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3">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3">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3">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3">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3">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3">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3">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3">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3">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3">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3">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3">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3">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3">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3">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3">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3">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3">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3">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3">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3">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3">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3">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3">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3">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3">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3">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3">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3">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3">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3">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3">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3">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3">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3">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3">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3">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3">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3">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3">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3">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3">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3">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3">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3">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3">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3">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3">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3">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3">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3">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3">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3">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3">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3">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3">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3">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3">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3">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3">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3">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3">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3">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3">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3">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3">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3">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3">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3">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3">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3">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3">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3">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3">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3">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3">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3">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3">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3">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3">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3">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3">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3">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3">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3">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3">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3">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3">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3">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3">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3">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3">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3">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3">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3">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3">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3">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3">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3">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3">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3">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3">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3">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3">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3">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3">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3">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3">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3">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3">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3">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3">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3">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3">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3">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3">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3">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3">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3">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3">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3">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3">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3">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3">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3">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3">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3">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3">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3">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3">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3">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3">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3">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3">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3">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3">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3">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3">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3">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3">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3">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3">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3">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3">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3">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3">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3">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3">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3">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3">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3">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3">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3">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3">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3">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3">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3">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3">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3">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3">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3">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3">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3">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3">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3">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3">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3">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3">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3">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3">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3">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3">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3">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3">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3">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3">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3">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3">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3">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3">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3">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3">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3">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3">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3">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3">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3">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3">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3">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3">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3">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3">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3">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3">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3">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3">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3">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3">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3">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3">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3">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3">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3">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3">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3">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3">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3">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3">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3">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3">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3">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3">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3">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3">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3">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3">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3">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3">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3">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3">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3">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3">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3">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3">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3">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3">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3">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3">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3">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3">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3">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3">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3">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3">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3">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3">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3">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3">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3">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3">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3">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3">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3">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3">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3">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3">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3">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3">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3">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3">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3">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3">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3">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3">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3">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3">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3">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3">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3">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3">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3">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3">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3">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3">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3">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3">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3">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3">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3">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3">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3">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3">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3">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3">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3">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3">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3">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3">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3">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3">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3">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3">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3">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3">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3">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3">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3">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3">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3">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3">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3">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3">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3">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3">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3">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3">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3">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3">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3">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3">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3">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3">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3">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3">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3">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3">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3">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3">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3">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3">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3">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3">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3">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3">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3">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3">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3">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3">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3">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3">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3">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3">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3">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3">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3">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3">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3">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3">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3">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3">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3">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3">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3">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3">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3">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3">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3">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3">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3">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3">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3">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3">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3">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3">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3">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3">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3">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3">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3">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3">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3">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3">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3">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3">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3">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3">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3">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3">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3">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3">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3">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3">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3">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3">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3">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3">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3">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3">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3">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3">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3">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3">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3">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3">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3">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3">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3">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3">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3">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3">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3">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3">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3">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3">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3">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3">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3">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3">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3">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3">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3">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3">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3">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3">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3">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3">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3">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3">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3">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3">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3">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3">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3">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3">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3">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3">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3">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3">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3">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3">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3">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3">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3">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3">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3">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3">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3">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3">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3">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3">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3">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3">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3">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3">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3">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3">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3">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3">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3">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3">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3">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3">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3">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3">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3">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3">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3">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3">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3">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3">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3">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3">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3">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3">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3">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3">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3">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3">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3">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3">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3">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3">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3">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3">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3">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3">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3">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3">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3">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3">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3">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3">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3">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3">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3">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3">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3">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3">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3">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3">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3">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3">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3">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3">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3">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3">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3">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3">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3">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3">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3">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3">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3">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3">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3">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3">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3">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3">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3">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3">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3">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3">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3">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3">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3">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3">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3">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3">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3">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3">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3">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3">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3">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3">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3">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3">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3">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3">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3">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3">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3">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3">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3">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3">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3">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3">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3">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3">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3">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3">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3">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3">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3">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3">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3">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3">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3">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3">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3">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3">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3">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3">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3">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3">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3">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3">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3">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3">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3">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3">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3">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3">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3">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3">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3">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3">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3">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3">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3">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3">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3">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3">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3">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3">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3">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3">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3">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3">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3">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3">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3">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3">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3">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3">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3">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3">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3">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3">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3">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3">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3">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3">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3">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3">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3">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3">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3">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3">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3">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3">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3">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3">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3">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3">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3">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3">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3">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3">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3">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3">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3">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3">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3">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3">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3">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3">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3">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3">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3">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3">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3">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3">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3">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3">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3">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3">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3">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3">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3">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3">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3">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3">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3">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3">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3">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3">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3">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3">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3">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3">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3">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3">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3">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3">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3">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3">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3">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3">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3">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3">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3">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3">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3">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3">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3">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3">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3">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3">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3">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3">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3">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3">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3">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3">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3">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3">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3">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3">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3">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3">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3">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3">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3">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3">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3">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3">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3">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3">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3">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3">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3">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3">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3">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3">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3">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3">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3">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3">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3">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3">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3">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3">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3">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3">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3">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3">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3">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3">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3">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3">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3">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3">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3">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3">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3">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3">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3">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3">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3">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3">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3">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3">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3">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3">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3">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3">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3">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3">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3">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3">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3">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3">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3">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3">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3">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3">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3">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3">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3">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3">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3">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3">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3">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3">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3">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3">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3">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3">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3">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3">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3">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3">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3">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3">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3">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3">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3">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3">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3">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3">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3">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3">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3">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3">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3">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3">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3">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3">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3">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3">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3">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3">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3">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3">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3">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3">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3">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3">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3">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3">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3">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3">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3">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3">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3">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3">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3">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3">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3">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3">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3">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3">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3">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3">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3">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3">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3">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3">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3">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3">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3">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3">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3">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3">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3">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3">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3">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3">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3">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3">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3">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3">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3">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3">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3">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3">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3">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3">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3">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3">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3">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3">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3">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3">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3">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3">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3">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3">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3">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3">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3">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3">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3">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3">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3">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3">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3">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3">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3">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3">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3">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3">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3">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3">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3">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3">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3">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3">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3">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3">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3">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3">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3">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3">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3">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3">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3">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3">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3">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3">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3">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3">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3">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3">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3">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3">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3">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3">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3">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3">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3">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3">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3">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3">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3">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3">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3">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3">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3">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3">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3">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3">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3">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3">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3">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3">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3">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3">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3">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3">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3">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3">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3">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3">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3">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3">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3">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3">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3">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3">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3">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3">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3">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3">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3">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3">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3">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3">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3">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3">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3">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3">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3">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3">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3">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3">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3">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3">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3">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3">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3">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3">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3">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3">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3">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3">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3">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3">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3">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3">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3">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3">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3">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3">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3">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3">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3">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3">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3">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3">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3">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3">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3">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3">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3">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3">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3">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3">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3">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3">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3">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3">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3">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3">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3">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3">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3">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3">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3">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3">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3">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3">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3">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3">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3">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3">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3">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3">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3">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3">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3">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3">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3">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3">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3">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3">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3">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3">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3">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3">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3">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3">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3">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3">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3">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3">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3">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3">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3">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3">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3">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3">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3">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3">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3">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3">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3">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3">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3">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3">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3">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3">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3">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3">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3">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3">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3">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3">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3">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3">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3">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3">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3">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3">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3">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3">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3">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3">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3">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3">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3">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3">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3">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3">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3">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3">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3">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3">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3">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3">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3">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3">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3">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3">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3">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3">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3">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3">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3">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3">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3">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3">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3">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3">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3">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3">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3">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3">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3">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3">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3">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3">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3">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3">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3">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3">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3">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3">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3">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3">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3">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3">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3">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3">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3">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3">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3">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3">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3">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3">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3">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3">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3">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3">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3">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3">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3">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3">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3">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3">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3">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3">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3">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3">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3">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3">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3">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3">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3">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3">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3">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3">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3">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3">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3">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3">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3">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3">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3">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3">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3">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3">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3">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3">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3">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3">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3">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3">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3">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3">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3">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3">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3">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3">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3">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3">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3">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3">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3">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3">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3">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3">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3">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3">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3">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3">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3">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3">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3">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3">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3">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3">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3">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3">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3">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3">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3">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3">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3">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3">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3">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3">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3">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3">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3">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3">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3">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3">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3">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3">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3">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3">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3">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3">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3">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3">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3">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3">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3">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3">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3">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3">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3">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3">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3">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3">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3">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3">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3">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3">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3">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3">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3">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3">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3">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3">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3">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3">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3">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3">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3">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3">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3">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3">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3">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3">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3">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3">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3">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3">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3">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3">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3">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3">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3">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3">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3">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3">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3">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3">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3">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3">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3">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3">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3">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3">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3">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3">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3">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3">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3">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3">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3">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3">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3">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3">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3">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3">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3">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3">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3">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3">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3">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3">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3">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3">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3">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3">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3">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3">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3">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3">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3">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3">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3">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3">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3">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3">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3">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3">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3">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3">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3">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3">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3">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3">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3">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3">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3">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3">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3">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3">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3">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3">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3">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3">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3">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3">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3">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3">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3">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3">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3">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3">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3">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3">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3">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3">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3">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3">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3">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3">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3">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3">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3">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3">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3">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3">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3">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3">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3">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3">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3">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3">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3">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3">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3">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3">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3">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3">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3">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3">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3">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3">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3">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3">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3">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3">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3">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3">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3">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3">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3">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3">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3">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3">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3">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3">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3">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3">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3">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3">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3">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3">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3">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3">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3">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3">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3">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3">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3">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3">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3">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3">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3">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3">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3">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3">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3">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3">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3">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3">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3">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3">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3">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3">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3">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3">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3">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3">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3">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3">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3">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3">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3">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3">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3">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3">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3">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3">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3">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3">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3">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3">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3">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3">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3">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3">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3">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3">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3">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3">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3">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3">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3">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3">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3">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3">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3">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3">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3">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3">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3">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3">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3">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3">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3">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3">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3">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3">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3">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3">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3">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3">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3">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3">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3">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3">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3">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3">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3">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3">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3">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3">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3">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3">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3">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3">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3">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3">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3">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3">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3">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3">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3">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3">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3">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3">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3">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3">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3">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3">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3">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3">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3">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3">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3">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3">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3">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3">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3">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3">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3">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3">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3">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3">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3">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3">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3">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3">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3">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3">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3">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3">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3">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3">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3">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3">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3">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3">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3">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3">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3">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3">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3">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3">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3">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3">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3">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3">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3">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3">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3">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3">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3">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3">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3">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3">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3">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3">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3">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3">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3">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3">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3">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3">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3">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3">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3">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3">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3">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3">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3">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3">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3">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3">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3">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3">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3">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3">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3">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3">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3">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3">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3">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3">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3">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3">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3">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3">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3">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3">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3">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3">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3">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3">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3">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3">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3">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3">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3">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3">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3">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3">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3">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3">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3">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3">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3">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3">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3">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3">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3">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3">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3">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3">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3">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3">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3">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3">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3">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3">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3">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3">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3">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3">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3">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3">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3">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3">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3">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3">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3">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3">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3">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3">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3">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3">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3">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3">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3">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3">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3">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3">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3">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3">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3">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3">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3">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3">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3">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3">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3">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3">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3">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3">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3">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3">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3">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3">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3">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3">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3">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3">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3">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3">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3">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3">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3">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3">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3">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3">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3">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3">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3">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3">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3">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3">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3">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3">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3">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3">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3">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3">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3">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3">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3">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3">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3">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3">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3">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3">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3">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3">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3">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3">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3">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3">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3">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3">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3">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3">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3">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3">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3">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3">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3">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3">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3">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3">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3">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3">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3">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3">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3">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3">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3">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3">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3">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3">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3">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3">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3">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3">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3">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3">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3">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3">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3">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3">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3">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3">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3">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3">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3">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3">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3">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3">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3">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3">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3">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3">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3">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3">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3">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3">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3">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3">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3">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3">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3">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3">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3">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3">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3">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3">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3">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3">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3">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3">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3">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3">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3">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3">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3">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3">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3">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3">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3">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3">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3">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3">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3">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3">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3">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3">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3">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3">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3">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3">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3">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3">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3">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3">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3">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3">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3">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3">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3">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3">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3">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3">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3">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3">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3">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3">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3">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3">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3">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3">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3">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3">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3">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3">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3">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3">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3">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3">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3">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3">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3">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3">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3">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3">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3">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3">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3">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3">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3">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3">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3">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3">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3">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3">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3">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3">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3">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3">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3">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3">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3">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3">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3">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3">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3">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3">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3">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3">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3">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3">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3">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3">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3">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3">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3">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3">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3">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3">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3">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3">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3">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3">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3">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3">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3">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3">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3">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3">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3">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3">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3">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3">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3">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3">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3">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3">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3">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3">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3">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3">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3">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3">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3">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3">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3">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3">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3">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3">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3">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3">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3">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3">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3">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3">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3">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3">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3">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3">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3">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3">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3">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3">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3">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3">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3">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3">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3">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3">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3">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3">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3">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3">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3">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3">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3">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3">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3">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3">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3">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3">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3">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3">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3">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3">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3">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3">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3">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3">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3">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3">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3">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3">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3">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3">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3">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3">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3">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3">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3">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3">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3">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3">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3">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3">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3">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3">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3">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3">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3">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3">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3">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3">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3">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3">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3">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3">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3">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3">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3">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3">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3">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3">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3">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3">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3">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3">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3">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3">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3">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3">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3">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3">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3">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3">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3">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3">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3">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3">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3">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3">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3">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3">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3">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3">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3">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3">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3">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3">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3">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3">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3">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3">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3">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3">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3">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3">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3">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3">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3">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3">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3">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3">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3">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3">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3">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3">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3">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3">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3">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3">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3">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3">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3">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3">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3">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3">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3">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3">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3">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3">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3">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3">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3">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3">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3">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3">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3">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3">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3">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3">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3">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3">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3">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3">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3">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3">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3">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3">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3">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3">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3">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3">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3">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3">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3">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3">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3">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3">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3">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3">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3">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3">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3">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3">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3">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3">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3">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3">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3">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3">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3">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3">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3">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3">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3">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3">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3">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3">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3">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3">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3">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3">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3">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3">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3">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3">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3">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3">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3">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3">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3">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3">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3">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3">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3">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3">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3">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3">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3">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3">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3">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3">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3">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3">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3">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3">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3">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3">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3">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3">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3">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3">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3">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3">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3">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3">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3">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3">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3">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3">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3">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3">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3">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3">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3">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3">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3">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3">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3">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3">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3">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3">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3">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3">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3">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3">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3">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3">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3">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3">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3">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3">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3">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3">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3">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3">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3">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3">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3">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3">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3">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3">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3">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3">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3">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3">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3">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3">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3">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3">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3">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3">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3">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3">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3">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3">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3">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3">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3">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3">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3">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3">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3">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3">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3">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3">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3">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3">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3">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3">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3">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3">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3">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3">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3">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3">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3">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3">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3">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3">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3">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3">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3">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3">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3">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3">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3">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3">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3">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3">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3">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3">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3">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3">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3">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3">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3">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3">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3">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3">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3">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3">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3">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3">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3">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3">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3">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3">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3">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3">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3">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3">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3">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3">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3">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3">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3">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3">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3">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3">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3">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3">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3">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3">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3">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3">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3">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3">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3">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3">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3">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3">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3">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3">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3">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3">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3">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3">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3">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3">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3">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3">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3">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3">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3">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3">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3">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3">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3">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3">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3">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3">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3">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3">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3">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3">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3">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3">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3">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3">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3">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3">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3">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3">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3">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3">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3">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3">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3">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3">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3">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3">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3">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3">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3">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3">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3">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3">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3">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3">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3">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3">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3">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3">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3">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3">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3">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3">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3">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3">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3">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3">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3">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3">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3">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3">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3">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3">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3">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3">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3">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3">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3">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3">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3">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3">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3">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3">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3">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3">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3">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3">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3">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3">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3">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3">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3">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3">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3">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3">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3">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3">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3">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3">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3">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3">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3">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3">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3">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3">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3">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3">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3">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3">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3">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3">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3">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3">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3">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3">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3">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3">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3">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3">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3">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3">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3">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3">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3">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3">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3">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3">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3">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3">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3">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3">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3">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3">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3">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3">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3">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3">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3">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3">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3">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3">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3">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3">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3">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3">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3">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3">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3">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3">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3">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3">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3">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3">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3">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3">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3">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3">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3">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3">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3">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3">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3">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3">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3">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3">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3">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3">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3">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3">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3">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3">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3">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3">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3">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3">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3">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3">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3">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3">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3">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3">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3">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3">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3">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3">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3">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3">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3">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3">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3">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3">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3">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3">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3">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3">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3">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3">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3">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3">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3">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3">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3">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3">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3">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3">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3">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3">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3">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3">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3">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3">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3">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3">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3">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3">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3">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3">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3">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3">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3">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3">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3">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3">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3">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3">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3">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3">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3">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3">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3">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3">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3">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3">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3">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3">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3">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3">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3">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3">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3">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3">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3">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3">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3">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3">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3">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3">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3">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3">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3">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3">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3">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3">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3">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3">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3">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3">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3">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3">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3">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3">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3">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3">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3">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3">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3">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3">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3">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3">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3">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3">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3">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3">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3">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3">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3">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3">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3">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3">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3">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3">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3">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3">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3">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3">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3">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3">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3">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3">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3">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3">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3">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3">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3">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3">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3">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3">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3">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3">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3">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3">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3">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3">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3">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3">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3">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3">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3">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3">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3">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3">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3">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3">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3">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3">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3">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3">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3">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3">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3">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3">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3">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3">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3">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3">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3">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3">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3">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3">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3">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3">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3">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3">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3">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3">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3">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3">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3">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3">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3">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3">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3">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3">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3">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3">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3">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3">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3">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3">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3">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3">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3">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3">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3">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3">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3">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3">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3">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3">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3">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3">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3">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3">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3">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3">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3">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3">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3">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3">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3">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3">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3">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3">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3">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3">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3">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3">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3">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3">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3">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3">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3">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3">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3">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3">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3">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3">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3">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3">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3">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3">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3">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3">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3">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3">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3">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3">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3">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3">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3">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3">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3">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3">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3">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3">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3">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3">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3">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3">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3">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3">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3">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3">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3">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3">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3">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3">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3">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3">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3">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3">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3">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3">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3">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3">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3">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3">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3">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3">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3">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3">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3">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3">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3">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3">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3">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3">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3">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3">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3">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3">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3">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3">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3">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3">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3">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3">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3">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3">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3">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3">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3">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3">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3">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3">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3">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3">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3">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3">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3">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3">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3">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3">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3">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3">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3">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3">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3">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3">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3">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3">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3">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3">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3">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3">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3">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3">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3">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3">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3">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3">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3">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3">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3">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3">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3">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3">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3">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3">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3">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3">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3">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3">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3">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3">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3">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3">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3">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3">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3">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3">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3">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3">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3">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3">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3">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3">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3">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3">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3">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3">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3">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3">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3">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3">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3">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3">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3">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3">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3">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3">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3">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3">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3">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3">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3">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3">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3">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3">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3">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3">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3">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3">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3">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3">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3">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3">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3">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3">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3">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3">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3">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3">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3">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3">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3">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3">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3">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3">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3">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3">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3">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3">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3">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3">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3">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3">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3">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3">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3">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3">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3">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3">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3">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3">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3">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3">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3">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3">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3">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3">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3">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3">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3">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3">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3">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3">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3">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3">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3">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3">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3">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3">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3">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3">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3">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3">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3">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3">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3">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3">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3">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3">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3">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3">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3">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3">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3">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3">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3">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3">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3">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3">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3">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3">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3">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3">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3">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3">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3">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3">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3">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3">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3">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3">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3">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3">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3">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3">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3">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3">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3">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3">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3">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3">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3">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3">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3">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3">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3">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3">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3">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3">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3">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3">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3">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3">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3">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3">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3">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3">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3">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3">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3">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3">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3">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3">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3">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3">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3">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3">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3">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3">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3">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3">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3">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3">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3">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3">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3">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3">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3">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3">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3">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3">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3">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3">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3">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3">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3">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3">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3">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3">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3">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3">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3">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3">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3">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3">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3">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3">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3">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3">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3">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3">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3">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3">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3">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3">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3">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3">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3">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3">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3">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3">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3">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3">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3">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3">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3">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3">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3">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3">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3">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3">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3">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3">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3">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3">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3">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3">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3">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3">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3">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3">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3">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3">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3">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3">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3">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3">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3">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3">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3">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3">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3">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3">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3">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3">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3">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3">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3">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3">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3">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3">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3">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3">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3">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3">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3">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3">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3">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3">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3">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3">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3">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3">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3">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3">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3">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3">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3">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3">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3">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3">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3">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3">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3">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3">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3">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3">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3">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3">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3">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3">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3">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3">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3">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3">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3">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3">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3">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3">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3">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3">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3">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3">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3">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3">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3">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3">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3">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3">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3">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3">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3">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3">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3">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3">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3">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3">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3">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3">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3">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3">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3">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3">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3">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3">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3">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3">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3">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3">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3">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3">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3">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3">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3">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3">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3">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3">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3">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3">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3">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3">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3">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3">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3">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3">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3">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3">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3">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3">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3">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3">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3">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3">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3">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3">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3">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3">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3">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3">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3">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3">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3">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3">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3">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3">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3">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3">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3">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3">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3">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3">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3">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3">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3">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3">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3">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3">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3">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3">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3">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3">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3">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3">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3">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3">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3">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3">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3">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3">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3">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3">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3">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3">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3">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3">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3">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3">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3">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3">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3">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3">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3">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3">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3">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3">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3">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3">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3">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3">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3">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3">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3">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3">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3">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3">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3">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3">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3">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3">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3">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3">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3">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3">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3">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3">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3">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3">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3">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3">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3">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3">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3">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3">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3">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3">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3">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3">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3">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3">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3">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3">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3">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3">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3">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3">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3">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3">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3">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3">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3">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3">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3">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3">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3">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3">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3">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3">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3">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3">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3">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3">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3">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3">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3">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3">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3">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3">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3">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3">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3">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3">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3">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3">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3">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3">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3">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3">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3">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3">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3">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3">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3">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3">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3">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3">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3">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3">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3">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3">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3">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3">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3">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3">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3">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3">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3">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3">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3">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3">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3">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3">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3">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3">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3">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3">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3">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3">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3">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3">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3">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3">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3">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3">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3">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3">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3">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3">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3">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3">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3">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4.4" x14ac:dyDescent="0.3"/>
  <cols>
    <col min="1" max="1" width="28.109375" bestFit="1" customWidth="1"/>
    <col min="2" max="2" width="16.33203125" bestFit="1" customWidth="1"/>
    <col min="3" max="11" width="4.5546875" bestFit="1" customWidth="1"/>
    <col min="12" max="12" width="12" bestFit="1" customWidth="1"/>
  </cols>
  <sheetData>
    <row r="3" spans="1:11" x14ac:dyDescent="0.3">
      <c r="A3" s="2" t="s">
        <v>93</v>
      </c>
      <c r="B3" s="2" t="s">
        <v>60</v>
      </c>
    </row>
    <row r="4" spans="1:11" x14ac:dyDescent="0.3">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3">
      <c r="A5" s="3" t="s">
        <v>85</v>
      </c>
      <c r="B5" s="7"/>
      <c r="C5" s="7"/>
      <c r="D5" s="7"/>
      <c r="E5" s="7">
        <v>0.18619281693140505</v>
      </c>
      <c r="F5" s="7"/>
      <c r="G5" s="7"/>
      <c r="H5" s="7"/>
      <c r="I5" s="7"/>
      <c r="J5" s="7"/>
      <c r="K5" s="7"/>
    </row>
    <row r="6" spans="1:11" x14ac:dyDescent="0.3">
      <c r="A6" s="3" t="s">
        <v>86</v>
      </c>
      <c r="B6" s="7"/>
      <c r="C6" s="7"/>
      <c r="D6" s="7"/>
      <c r="E6" s="7"/>
      <c r="F6" s="7"/>
      <c r="G6" s="7">
        <v>9.6896202583240873E-2</v>
      </c>
      <c r="H6" s="7"/>
      <c r="I6" s="7"/>
      <c r="J6" s="7"/>
      <c r="K6" s="7"/>
    </row>
    <row r="7" spans="1:11" x14ac:dyDescent="0.3">
      <c r="A7" s="3" t="s">
        <v>87</v>
      </c>
      <c r="B7" s="7"/>
      <c r="C7" s="7"/>
      <c r="D7" s="7"/>
      <c r="E7" s="7"/>
      <c r="F7" s="7"/>
      <c r="G7" s="7"/>
      <c r="H7" s="7"/>
      <c r="I7" s="7">
        <v>9.6896119578325834E-2</v>
      </c>
      <c r="J7" s="7"/>
      <c r="K7" s="7"/>
    </row>
    <row r="8" spans="1:11" x14ac:dyDescent="0.3">
      <c r="A8" s="3" t="s">
        <v>88</v>
      </c>
      <c r="B8" s="7"/>
      <c r="C8" s="7"/>
      <c r="D8" s="7"/>
      <c r="E8" s="7"/>
      <c r="F8" s="7"/>
      <c r="G8" s="7"/>
      <c r="H8" s="7"/>
      <c r="I8" s="7"/>
      <c r="J8" s="7"/>
      <c r="K8" s="7">
        <v>6.8397319470522966E-2</v>
      </c>
    </row>
    <row r="9" spans="1:11" x14ac:dyDescent="0.3">
      <c r="A9" s="3" t="s">
        <v>78</v>
      </c>
      <c r="B9" s="7"/>
      <c r="C9" s="7"/>
      <c r="D9" s="7"/>
      <c r="E9" s="7"/>
      <c r="F9" s="7">
        <v>9.8241009155398171E-2</v>
      </c>
      <c r="G9" s="7"/>
      <c r="H9" s="7"/>
      <c r="I9" s="7"/>
      <c r="J9" s="7"/>
      <c r="K9" s="7"/>
    </row>
    <row r="10" spans="1:11" x14ac:dyDescent="0.3">
      <c r="A10" s="3" t="s">
        <v>80</v>
      </c>
      <c r="B10" s="7">
        <v>4.7426625718030961E-2</v>
      </c>
      <c r="C10" s="7"/>
      <c r="D10" s="7"/>
      <c r="E10" s="7"/>
      <c r="F10" s="7"/>
      <c r="G10" s="7"/>
      <c r="H10" s="7"/>
      <c r="I10" s="7"/>
      <c r="J10" s="7"/>
      <c r="K10" s="7"/>
    </row>
    <row r="11" spans="1:11" x14ac:dyDescent="0.3">
      <c r="A11" s="3" t="s">
        <v>82</v>
      </c>
      <c r="B11" s="7"/>
      <c r="C11" s="7">
        <v>4.178071928534096E-2</v>
      </c>
      <c r="D11" s="7"/>
      <c r="E11" s="7"/>
      <c r="F11" s="7"/>
      <c r="G11" s="7"/>
      <c r="H11" s="7"/>
      <c r="I11" s="7"/>
      <c r="J11" s="7"/>
      <c r="K11" s="7"/>
    </row>
    <row r="12" spans="1:11" x14ac:dyDescent="0.3">
      <c r="A12" s="3" t="s">
        <v>76</v>
      </c>
      <c r="B12" s="7"/>
      <c r="C12" s="7"/>
      <c r="D12" s="7"/>
      <c r="E12" s="7"/>
      <c r="F12" s="7"/>
      <c r="G12" s="7"/>
      <c r="H12" s="7"/>
      <c r="I12" s="7"/>
      <c r="J12" s="7">
        <v>0.17502703482289086</v>
      </c>
      <c r="K12" s="7"/>
    </row>
    <row r="13" spans="1:11" x14ac:dyDescent="0.3">
      <c r="A13" s="3" t="s">
        <v>81</v>
      </c>
      <c r="B13" s="7"/>
      <c r="C13" s="7"/>
      <c r="D13" s="7">
        <v>0.11856673518754952</v>
      </c>
      <c r="E13" s="7"/>
      <c r="F13" s="7"/>
      <c r="G13" s="7"/>
      <c r="H13" s="7"/>
      <c r="I13" s="7"/>
      <c r="J13" s="7"/>
      <c r="K13" s="7"/>
    </row>
    <row r="14" spans="1:11" x14ac:dyDescent="0.3">
      <c r="A14" s="3" t="s">
        <v>83</v>
      </c>
      <c r="B14" s="7"/>
      <c r="C14" s="7"/>
      <c r="D14" s="7"/>
      <c r="E14" s="7"/>
      <c r="F14" s="7"/>
      <c r="G14" s="7"/>
      <c r="H14" s="7">
        <v>7.0575417267294702E-2</v>
      </c>
      <c r="I14" s="7"/>
      <c r="J14" s="7"/>
      <c r="K14" s="7"/>
    </row>
    <row r="17" spans="1:11" x14ac:dyDescent="0.3">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3">
      <c r="A18" s="3" t="s">
        <v>85</v>
      </c>
      <c r="B18" s="7"/>
      <c r="C18" s="7"/>
      <c r="D18" s="7"/>
      <c r="E18" s="7">
        <v>0.18619281693140505</v>
      </c>
      <c r="F18" s="7"/>
      <c r="G18" s="7"/>
      <c r="H18" s="7"/>
      <c r="I18" s="7"/>
      <c r="J18" s="7"/>
      <c r="K18" s="7"/>
    </row>
    <row r="19" spans="1:11" x14ac:dyDescent="0.3">
      <c r="A19" s="3" t="s">
        <v>86</v>
      </c>
      <c r="B19" s="7"/>
      <c r="C19" s="7"/>
      <c r="D19" s="7"/>
      <c r="E19" s="7"/>
      <c r="F19" s="7"/>
      <c r="G19" s="7">
        <v>9.6896202583240873E-2</v>
      </c>
      <c r="H19" s="7"/>
      <c r="I19" s="7"/>
      <c r="J19" s="7"/>
      <c r="K19" s="7"/>
    </row>
    <row r="20" spans="1:11" x14ac:dyDescent="0.3">
      <c r="A20" s="3" t="s">
        <v>87</v>
      </c>
      <c r="B20" s="7"/>
      <c r="C20" s="7"/>
      <c r="D20" s="7"/>
      <c r="E20" s="7"/>
      <c r="F20" s="7"/>
      <c r="G20" s="7"/>
      <c r="H20" s="7"/>
      <c r="I20" s="7">
        <v>9.6896119578325834E-2</v>
      </c>
      <c r="J20" s="7"/>
      <c r="K20" s="7"/>
    </row>
    <row r="21" spans="1:11" x14ac:dyDescent="0.3">
      <c r="A21" s="3" t="s">
        <v>88</v>
      </c>
      <c r="B21" s="7"/>
      <c r="C21" s="7"/>
      <c r="D21" s="7"/>
      <c r="E21" s="7"/>
      <c r="F21" s="7"/>
      <c r="G21" s="7"/>
      <c r="H21" s="7"/>
      <c r="I21" s="7"/>
      <c r="J21" s="7"/>
      <c r="K21" s="7">
        <v>6.8397319470522966E-2</v>
      </c>
    </row>
    <row r="22" spans="1:11" x14ac:dyDescent="0.3">
      <c r="A22" s="3" t="s">
        <v>78</v>
      </c>
      <c r="B22" s="7"/>
      <c r="C22" s="7"/>
      <c r="D22" s="7"/>
      <c r="E22" s="7"/>
      <c r="F22" s="7">
        <v>9.8241009155398171E-2</v>
      </c>
      <c r="G22" s="7"/>
      <c r="H22" s="7"/>
      <c r="I22" s="7"/>
      <c r="J22" s="7"/>
      <c r="K22" s="7"/>
    </row>
    <row r="23" spans="1:11" x14ac:dyDescent="0.3">
      <c r="A23" s="3" t="s">
        <v>80</v>
      </c>
      <c r="B23" s="7">
        <v>4.7426625718030961E-2</v>
      </c>
      <c r="C23" s="7"/>
      <c r="D23" s="7"/>
      <c r="E23" s="7"/>
      <c r="F23" s="7"/>
      <c r="G23" s="7"/>
      <c r="H23" s="7"/>
      <c r="I23" s="7"/>
      <c r="J23" s="7"/>
      <c r="K23" s="7"/>
    </row>
    <row r="24" spans="1:11" x14ac:dyDescent="0.3">
      <c r="A24" s="3" t="s">
        <v>82</v>
      </c>
      <c r="B24" s="7"/>
      <c r="C24" s="7">
        <v>4.178071928534096E-2</v>
      </c>
      <c r="D24" s="7"/>
      <c r="E24" s="7"/>
      <c r="F24" s="7"/>
      <c r="G24" s="7"/>
      <c r="H24" s="7"/>
      <c r="I24" s="7"/>
      <c r="J24" s="7"/>
      <c r="K24" s="7"/>
    </row>
    <row r="25" spans="1:11" x14ac:dyDescent="0.3">
      <c r="A25" s="3" t="s">
        <v>76</v>
      </c>
      <c r="B25" s="7"/>
      <c r="C25" s="7"/>
      <c r="D25" s="7"/>
      <c r="E25" s="7"/>
      <c r="F25" s="7"/>
      <c r="G25" s="7"/>
      <c r="H25" s="7"/>
      <c r="I25" s="7"/>
      <c r="J25" s="7">
        <v>0.17502703482289086</v>
      </c>
      <c r="K25" s="7"/>
    </row>
    <row r="26" spans="1:11" x14ac:dyDescent="0.3">
      <c r="A26" s="3" t="s">
        <v>81</v>
      </c>
      <c r="B26" s="7"/>
      <c r="C26" s="7"/>
      <c r="D26" s="7">
        <v>0.11856673518754952</v>
      </c>
      <c r="E26" s="7"/>
      <c r="F26" s="7"/>
      <c r="G26" s="7"/>
      <c r="H26" s="7"/>
      <c r="I26" s="7"/>
      <c r="J26" s="7"/>
      <c r="K26" s="7"/>
    </row>
    <row r="27" spans="1:11" x14ac:dyDescent="0.3">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2" sqref="I2"/>
    </sheetView>
  </sheetViews>
  <sheetFormatPr defaultRowHeight="14.4" x14ac:dyDescent="0.3"/>
  <cols>
    <col min="1" max="1" width="8.44140625" bestFit="1" customWidth="1"/>
    <col min="2" max="2" width="10.6640625" bestFit="1" customWidth="1"/>
    <col min="3" max="3" width="15.5546875" bestFit="1" customWidth="1"/>
    <col min="4" max="4" width="24.5546875" bestFit="1" customWidth="1"/>
    <col min="5" max="5" width="14.109375" style="8" bestFit="1" customWidth="1"/>
    <col min="6" max="6" width="12.33203125" style="8" bestFit="1" customWidth="1"/>
    <col min="7" max="7" width="9.109375" style="8" bestFit="1" customWidth="1"/>
    <col min="8" max="8" width="15.6640625" style="9" bestFit="1" customWidth="1"/>
    <col min="9" max="9" width="15" bestFit="1" customWidth="1"/>
    <col min="10" max="10" width="9.33203125" bestFit="1" customWidth="1"/>
    <col min="11" max="11" width="14" bestFit="1" customWidth="1"/>
  </cols>
  <sheetData>
    <row r="1" spans="1:13" x14ac:dyDescent="0.3">
      <c r="A1" t="s">
        <v>2</v>
      </c>
      <c r="B1" t="s">
        <v>68</v>
      </c>
      <c r="C1" t="s">
        <v>69</v>
      </c>
      <c r="D1" t="s">
        <v>70</v>
      </c>
      <c r="E1" s="8" t="s">
        <v>71</v>
      </c>
      <c r="F1" s="8" t="s">
        <v>72</v>
      </c>
      <c r="G1" s="8" t="s">
        <v>73</v>
      </c>
      <c r="H1" s="9" t="s">
        <v>74</v>
      </c>
      <c r="I1" t="s">
        <v>120</v>
      </c>
      <c r="J1" t="s">
        <v>94</v>
      </c>
      <c r="K1" t="s">
        <v>90</v>
      </c>
      <c r="L1" t="s">
        <v>91</v>
      </c>
      <c r="M1" t="s">
        <v>92</v>
      </c>
    </row>
    <row r="2" spans="1:13" x14ac:dyDescent="0.3">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3">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3">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3">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3">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3">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3">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3">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3">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3">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3">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3">
      <c r="I13" s="11"/>
    </row>
    <row r="23" spans="9:9" x14ac:dyDescent="0.3">
      <c r="I23"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4.4" x14ac:dyDescent="0.3"/>
  <cols>
    <col min="1" max="1" width="13.109375" bestFit="1" customWidth="1"/>
    <col min="2" max="2" width="17" bestFit="1" customWidth="1"/>
    <col min="3" max="3" width="5.5546875" bestFit="1" customWidth="1"/>
    <col min="4" max="4" width="5" bestFit="1" customWidth="1"/>
    <col min="5" max="5" width="18.44140625" bestFit="1" customWidth="1"/>
    <col min="6" max="6" width="8.109375" bestFit="1" customWidth="1"/>
    <col min="7" max="7" width="7.88671875" bestFit="1" customWidth="1"/>
    <col min="8" max="8" width="11.33203125" bestFit="1" customWidth="1"/>
  </cols>
  <sheetData>
    <row r="3" spans="1:3" x14ac:dyDescent="0.3">
      <c r="A3" s="2" t="s">
        <v>95</v>
      </c>
      <c r="B3" s="2" t="s">
        <v>60</v>
      </c>
    </row>
    <row r="4" spans="1:3" x14ac:dyDescent="0.3">
      <c r="A4" s="2" t="s">
        <v>58</v>
      </c>
      <c r="B4">
        <v>2018</v>
      </c>
      <c r="C4">
        <v>2022</v>
      </c>
    </row>
    <row r="5" spans="1:3" x14ac:dyDescent="0.3">
      <c r="A5" s="3" t="s">
        <v>8</v>
      </c>
      <c r="B5" s="5"/>
      <c r="C5" s="7">
        <v>0.11527757342129488</v>
      </c>
    </row>
    <row r="6" spans="1:3" x14ac:dyDescent="0.3">
      <c r="A6" s="3" t="s">
        <v>25</v>
      </c>
      <c r="B6" s="5"/>
      <c r="C6" s="7">
        <v>-0.35222595079829983</v>
      </c>
    </row>
    <row r="7" spans="1:3" x14ac:dyDescent="0.3">
      <c r="A7" s="3" t="s">
        <v>18</v>
      </c>
      <c r="B7" s="5"/>
      <c r="C7" s="7">
        <v>0.19140557343275691</v>
      </c>
    </row>
    <row r="8" spans="1:3" x14ac:dyDescent="0.3">
      <c r="A8" s="3" t="s">
        <v>30</v>
      </c>
      <c r="B8" s="5"/>
      <c r="C8" s="7">
        <v>2.7581984297070781</v>
      </c>
    </row>
    <row r="9" spans="1:3" x14ac:dyDescent="0.3">
      <c r="A9" s="3" t="s">
        <v>55</v>
      </c>
      <c r="B9" s="5"/>
      <c r="C9" s="7">
        <v>-0.11045145375336446</v>
      </c>
    </row>
    <row r="12" spans="1:3" x14ac:dyDescent="0.3">
      <c r="A12" s="2" t="s">
        <v>4</v>
      </c>
      <c r="B12" s="3">
        <v>2023</v>
      </c>
    </row>
    <row r="13" spans="1:3" x14ac:dyDescent="0.3">
      <c r="A13" s="2" t="s">
        <v>5</v>
      </c>
      <c r="B13" s="3">
        <v>3</v>
      </c>
    </row>
    <row r="15" spans="1:3" x14ac:dyDescent="0.3">
      <c r="A15" s="2" t="s">
        <v>58</v>
      </c>
      <c r="B15" t="s">
        <v>97</v>
      </c>
    </row>
    <row r="16" spans="1:3" x14ac:dyDescent="0.3">
      <c r="A16" s="3" t="s">
        <v>30</v>
      </c>
      <c r="B16" s="10">
        <v>850749</v>
      </c>
    </row>
    <row r="18" spans="1:2" x14ac:dyDescent="0.3">
      <c r="A18" t="s">
        <v>96</v>
      </c>
      <c r="B18" s="9">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2" sqref="A2:A3"/>
    </sheetView>
  </sheetViews>
  <sheetFormatPr defaultRowHeight="14.4" x14ac:dyDescent="0.3"/>
  <cols>
    <col min="1" max="1" width="10.109375" bestFit="1" customWidth="1"/>
    <col min="2" max="2" width="29.33203125" bestFit="1" customWidth="1"/>
    <col min="3" max="3" width="26" bestFit="1" customWidth="1"/>
    <col min="4" max="4" width="11.44140625" bestFit="1" customWidth="1"/>
    <col min="5" max="5" width="12.33203125" bestFit="1" customWidth="1"/>
    <col min="6" max="6" width="8.33203125" bestFit="1" customWidth="1"/>
    <col min="7" max="7" width="21.44140625" bestFit="1" customWidth="1"/>
    <col min="8" max="8" width="24.88671875" bestFit="1" customWidth="1"/>
    <col min="9" max="9" width="15" bestFit="1" customWidth="1"/>
  </cols>
  <sheetData>
    <row r="1" spans="1:9" x14ac:dyDescent="0.3">
      <c r="A1" t="s">
        <v>68</v>
      </c>
      <c r="B1" t="s">
        <v>99</v>
      </c>
      <c r="C1" t="s">
        <v>100</v>
      </c>
      <c r="D1" t="s">
        <v>72</v>
      </c>
      <c r="E1" t="s">
        <v>101</v>
      </c>
      <c r="F1" t="s">
        <v>73</v>
      </c>
      <c r="G1" t="s">
        <v>94</v>
      </c>
      <c r="H1" t="s">
        <v>90</v>
      </c>
      <c r="I1" t="s">
        <v>91</v>
      </c>
    </row>
    <row r="2" spans="1:9" x14ac:dyDescent="0.3">
      <c r="A2" t="s">
        <v>124</v>
      </c>
      <c r="B2" s="14">
        <v>0.1</v>
      </c>
      <c r="C2" s="9">
        <f>new_product_launch[[#This Row],[Estimated Unit Market Share]]*'New Category Opportunity'!$B$18</f>
        <v>102089.88</v>
      </c>
      <c r="D2" s="13">
        <v>3.5</v>
      </c>
      <c r="E2" s="1">
        <f>new_product_launch[[#This Row],[Net Price]]*new_product_launch[[#This Row],[Estimated units sold 2024]]</f>
        <v>357314.58</v>
      </c>
      <c r="F2" s="13">
        <v>1.35</v>
      </c>
      <c r="G2" s="13">
        <f>new_product_launch[[#This Row],[Net Price]]-new_product_launch[[#This Row],[COGS]]</f>
        <v>2.15</v>
      </c>
      <c r="H2" s="9">
        <f>new_product_launch[[#This Row],[Gross Profit per unit]]*new_product_launch[[#This Row],[Estimated units sold 2024]]</f>
        <v>219493.242</v>
      </c>
      <c r="I2" s="14">
        <f>new_product_launch[[#This Row],[Gross Profit per product]]/new_product_launch[[#This Row],[Net Sales]]</f>
        <v>0.61428571428571421</v>
      </c>
    </row>
    <row r="3" spans="1:9" x14ac:dyDescent="0.3">
      <c r="A3" t="s">
        <v>125</v>
      </c>
      <c r="B3" s="14">
        <v>0.12</v>
      </c>
      <c r="C3" s="9">
        <f>new_product_launch[[#This Row],[Estimated Unit Market Share]]*'New Category Opportunity'!$B$18</f>
        <v>122507.85599999999</v>
      </c>
      <c r="D3" s="13">
        <v>2.75</v>
      </c>
      <c r="E3" s="1">
        <f>new_product_launch[[#This Row],[Net Price]]*new_product_launch[[#This Row],[Estimated units sold 2024]]</f>
        <v>336896.60399999993</v>
      </c>
      <c r="F3" s="13">
        <v>0.9</v>
      </c>
      <c r="G3" s="13">
        <f>new_product_launch[[#This Row],[Net Price]]-new_product_launch[[#This Row],[COGS]]</f>
        <v>1.85</v>
      </c>
      <c r="H3" s="9">
        <f>new_product_launch[[#This Row],[Gross Profit per unit]]*new_product_launch[[#This Row],[Estimated units sold 2024]]</f>
        <v>226639.5336</v>
      </c>
      <c r="I3" s="14">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I1" sqref="I1"/>
    </sheetView>
  </sheetViews>
  <sheetFormatPr defaultRowHeight="14.4" x14ac:dyDescent="0.3"/>
  <cols>
    <col min="1" max="1" width="8.44140625" bestFit="1" customWidth="1"/>
    <col min="2" max="2" width="10.6640625" bestFit="1" customWidth="1"/>
    <col min="3" max="3" width="15.5546875" bestFit="1" customWidth="1"/>
    <col min="4" max="4" width="24.5546875" bestFit="1" customWidth="1"/>
    <col min="5" max="5" width="14.109375" style="8" bestFit="1" customWidth="1"/>
    <col min="6" max="6" width="12.33203125" style="8" bestFit="1" customWidth="1"/>
    <col min="7" max="7" width="9.109375" style="8" bestFit="1" customWidth="1"/>
    <col min="8" max="8" width="15.6640625" style="9" bestFit="1" customWidth="1"/>
    <col min="9" max="9" width="15" bestFit="1" customWidth="1"/>
    <col min="10" max="10" width="9.33203125" bestFit="1" customWidth="1"/>
    <col min="11" max="11" width="14" bestFit="1" customWidth="1"/>
  </cols>
  <sheetData>
    <row r="1" spans="1:13" x14ac:dyDescent="0.3">
      <c r="A1" t="s">
        <v>2</v>
      </c>
      <c r="B1" t="s">
        <v>68</v>
      </c>
      <c r="C1" t="s">
        <v>69</v>
      </c>
      <c r="D1" t="s">
        <v>70</v>
      </c>
      <c r="E1" s="8" t="s">
        <v>71</v>
      </c>
      <c r="F1" s="8" t="s">
        <v>72</v>
      </c>
      <c r="G1" s="8" t="s">
        <v>73</v>
      </c>
      <c r="H1" s="9" t="s">
        <v>74</v>
      </c>
      <c r="I1" t="s">
        <v>120</v>
      </c>
      <c r="J1" t="s">
        <v>94</v>
      </c>
      <c r="K1" t="s">
        <v>90</v>
      </c>
      <c r="L1" t="s">
        <v>91</v>
      </c>
      <c r="M1" t="s">
        <v>102</v>
      </c>
    </row>
    <row r="2" spans="1:13" x14ac:dyDescent="0.3">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18">
        <f>internal_sales_data5[[#This Row],[Retail Price]]/internal_sales_data5[[#This Row],[Pack Size (ml)]]</f>
        <v>0.05</v>
      </c>
    </row>
    <row r="3" spans="1:13" x14ac:dyDescent="0.3">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18">
        <f>internal_sales_data5[[#This Row],[Retail Price]]/internal_sales_data5[[#This Row],[Pack Size (ml)]]</f>
        <v>0.05</v>
      </c>
    </row>
    <row r="4" spans="1:13" x14ac:dyDescent="0.3">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18">
        <f>internal_sales_data5[[#This Row],[Retail Price]]/internal_sales_data5[[#This Row],[Pack Size (ml)]]</f>
        <v>0.05</v>
      </c>
    </row>
    <row r="5" spans="1:13" x14ac:dyDescent="0.3">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18">
        <f>internal_sales_data5[[#This Row],[Retail Price]]/internal_sales_data5[[#This Row],[Pack Size (ml)]]</f>
        <v>4.6666666666666669E-2</v>
      </c>
    </row>
    <row r="6" spans="1:13" x14ac:dyDescent="0.3">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18">
        <f>internal_sales_data5[[#This Row],[Retail Price]]/internal_sales_data5[[#This Row],[Pack Size (ml)]]</f>
        <v>4.8333333333333332E-2</v>
      </c>
    </row>
    <row r="7" spans="1:13" x14ac:dyDescent="0.3">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18">
        <f>internal_sales_data5[[#This Row],[Retail Price]]/internal_sales_data5[[#This Row],[Pack Size (ml)]]</f>
        <v>4.4999999999999998E-2</v>
      </c>
    </row>
    <row r="8" spans="1:13" x14ac:dyDescent="0.3">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18">
        <f>internal_sales_data5[[#This Row],[Retail Price]]/internal_sales_data5[[#This Row],[Pack Size (ml)]]</f>
        <v>0.06</v>
      </c>
    </row>
    <row r="9" spans="1:13" x14ac:dyDescent="0.3">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18">
        <f>internal_sales_data5[[#This Row],[Retail Price]]/internal_sales_data5[[#This Row],[Pack Size (ml)]]</f>
        <v>5.6000000000000001E-2</v>
      </c>
    </row>
    <row r="10" spans="1:13" x14ac:dyDescent="0.3">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18">
        <f>internal_sales_data5[[#This Row],[Retail Price]]/internal_sales_data5[[#This Row],[Pack Size (ml)]]</f>
        <v>5.3333333333333337E-2</v>
      </c>
    </row>
    <row r="11" spans="1:13" x14ac:dyDescent="0.3">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18">
        <f>internal_sales_data5[[#This Row],[Retail Price]]/internal_sales_data5[[#This Row],[Pack Size (ml)]]</f>
        <v>0.05</v>
      </c>
    </row>
    <row r="12" spans="1:13" x14ac:dyDescent="0.3">
      <c r="A12" t="s">
        <v>57</v>
      </c>
      <c r="B12" t="s">
        <v>75</v>
      </c>
      <c r="C12">
        <v>50</v>
      </c>
      <c r="D12" t="str">
        <f>internal_sales_data5[[#This Row],[Brand]]&amp;" "&amp;internal_sales_data5[[#This Row],[Product]]&amp;" "&amp;internal_sales_data5[[#This Row],[Pack Size (ml)]]&amp;"ml"</f>
        <v>Starbust Ultra Soft 50ml</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8">
        <f>internal_sales_data5[[#This Row],[Retail Price]]/internal_sales_data5[[#This Row],[Pack Size (ml)]]</f>
        <v>7.4999999999999997E-2</v>
      </c>
    </row>
    <row r="22" spans="9:9" x14ac:dyDescent="0.3">
      <c r="I22" s="1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F2" sqref="F2:H4"/>
    </sheetView>
  </sheetViews>
  <sheetFormatPr defaultRowHeight="14.4" x14ac:dyDescent="0.3"/>
  <cols>
    <col min="1" max="1" width="13.109375" bestFit="1" customWidth="1"/>
    <col min="2" max="2" width="16.6640625" bestFit="1" customWidth="1"/>
    <col min="3" max="3" width="8.44140625" bestFit="1" customWidth="1"/>
    <col min="4" max="4" width="7.33203125" bestFit="1" customWidth="1"/>
    <col min="5" max="5" width="9.33203125" bestFit="1" customWidth="1"/>
    <col min="6" max="6" width="14.33203125" bestFit="1" customWidth="1"/>
    <col min="7" max="7" width="16.44140625" bestFit="1" customWidth="1"/>
    <col min="8" max="8" width="12.44140625" bestFit="1" customWidth="1"/>
    <col min="9" max="9" width="12" bestFit="1" customWidth="1"/>
    <col min="10" max="10" width="6.44140625" bestFit="1" customWidth="1"/>
  </cols>
  <sheetData>
    <row r="1" spans="1:10" x14ac:dyDescent="0.3">
      <c r="A1" t="s">
        <v>103</v>
      </c>
      <c r="B1" t="s">
        <v>104</v>
      </c>
      <c r="C1" t="s">
        <v>2</v>
      </c>
      <c r="D1" t="s">
        <v>4</v>
      </c>
      <c r="E1" t="s">
        <v>5</v>
      </c>
      <c r="F1" t="s">
        <v>105</v>
      </c>
      <c r="G1" t="s">
        <v>106</v>
      </c>
      <c r="H1" t="s">
        <v>107</v>
      </c>
      <c r="I1" t="s">
        <v>123</v>
      </c>
      <c r="J1" t="s">
        <v>108</v>
      </c>
    </row>
    <row r="2" spans="1:10" x14ac:dyDescent="0.3">
      <c r="A2">
        <v>1</v>
      </c>
      <c r="B2" t="s">
        <v>109</v>
      </c>
      <c r="C2" t="s">
        <v>22</v>
      </c>
      <c r="D2">
        <v>2022</v>
      </c>
      <c r="E2">
        <v>4</v>
      </c>
      <c r="F2" s="19">
        <f>VLOOKUP(promotion_analysis[[#This Row],[Month]],'Promotion Graph'!$A$5:$B$16,2,FALSE)</f>
        <v>1445626</v>
      </c>
      <c r="G2" s="19">
        <f>AVERAGE('Promotion Graph'!$B$5:$B$7,'Promotion Graph'!$B$9:$B$11,'Promotion Graph'!$B$13:$B$14,'Promotion Graph'!$B$16)</f>
        <v>840835.5555555555</v>
      </c>
      <c r="H2" s="19">
        <f>promotion_analysis[[#This Row],[Value sales]]-promotion_analysis[[#This Row],[Baseline sales ]]</f>
        <v>604790.4444444445</v>
      </c>
      <c r="I2" s="1">
        <v>620000</v>
      </c>
      <c r="J2" s="14">
        <f>(promotion_analysis[[#This Row],[Uplift]]-promotion_analysis[[#This Row],[Cost]])/promotion_analysis[[#This Row],[Cost]]</f>
        <v>-2.453154121863791E-2</v>
      </c>
    </row>
    <row r="3" spans="1:10" x14ac:dyDescent="0.3">
      <c r="A3">
        <v>2</v>
      </c>
      <c r="B3" t="s">
        <v>110</v>
      </c>
      <c r="C3" t="s">
        <v>22</v>
      </c>
      <c r="D3">
        <v>2022</v>
      </c>
      <c r="E3">
        <v>8</v>
      </c>
      <c r="F3" s="19">
        <f>VLOOKUP(promotion_analysis[[#This Row],[Month]],'Promotion Graph'!$A$5:$B$16,2,FALSE)</f>
        <v>1198708</v>
      </c>
      <c r="G3" s="19">
        <f>AVERAGE('Promotion Graph'!$B$5:$B$7,'Promotion Graph'!$B$9:$B$11,'Promotion Graph'!$B$13:$B$14,'Promotion Graph'!$B$16)</f>
        <v>840835.5555555555</v>
      </c>
      <c r="H3" s="19">
        <f>promotion_analysis[[#This Row],[Value sales]]-promotion_analysis[[#This Row],[Baseline sales ]]</f>
        <v>357872.4444444445</v>
      </c>
      <c r="I3" s="1">
        <v>320000</v>
      </c>
      <c r="J3" s="14">
        <f>(promotion_analysis[[#This Row],[Uplift]]-promotion_analysis[[#This Row],[Cost]])/promotion_analysis[[#This Row],[Cost]]</f>
        <v>0.11835138888888905</v>
      </c>
    </row>
    <row r="4" spans="1:10" x14ac:dyDescent="0.3">
      <c r="A4">
        <v>3</v>
      </c>
      <c r="B4" t="s">
        <v>111</v>
      </c>
      <c r="C4" t="s">
        <v>22</v>
      </c>
      <c r="D4">
        <v>2022</v>
      </c>
      <c r="E4">
        <v>11</v>
      </c>
      <c r="F4" s="19">
        <f>VLOOKUP(promotion_analysis[[#This Row],[Month]],'Promotion Graph'!$A$5:$B$16,2,FALSE)</f>
        <v>1413646</v>
      </c>
      <c r="G4" s="19">
        <f>AVERAGE('Promotion Graph'!$B$5:$B$7,'Promotion Graph'!$B$9:$B$11,'Promotion Graph'!$B$13:$B$14,'Promotion Graph'!$B$16)</f>
        <v>840835.5555555555</v>
      </c>
      <c r="H4" s="19">
        <f>promotion_analysis[[#This Row],[Value sales]]-promotion_analysis[[#This Row],[Baseline sales ]]</f>
        <v>572810.4444444445</v>
      </c>
      <c r="I4" s="1">
        <v>540000</v>
      </c>
      <c r="J4" s="14">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B5" sqref="B5:B17"/>
    </sheetView>
  </sheetViews>
  <sheetFormatPr defaultRowHeight="14.4" x14ac:dyDescent="0.3"/>
  <cols>
    <col min="1" max="1" width="13.109375" bestFit="1" customWidth="1"/>
    <col min="2" max="2" width="20.33203125" bestFit="1" customWidth="1"/>
    <col min="3" max="3" width="11.33203125" bestFit="1" customWidth="1"/>
    <col min="4" max="4" width="14.554687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8" bestFit="1" customWidth="1"/>
    <col min="12" max="12" width="5.6640625" bestFit="1" customWidth="1"/>
    <col min="13" max="13" width="13.33203125" bestFit="1" customWidth="1"/>
    <col min="14" max="14" width="8" bestFit="1" customWidth="1"/>
    <col min="15" max="15" width="12" bestFit="1" customWidth="1"/>
    <col min="16" max="16" width="9" bestFit="1" customWidth="1"/>
    <col min="17" max="17" width="13.6640625" bestFit="1" customWidth="1"/>
    <col min="18" max="18" width="8.6640625" bestFit="1" customWidth="1"/>
    <col min="19" max="19" width="6.5546875" bestFit="1" customWidth="1"/>
    <col min="20" max="20" width="6.88671875" bestFit="1" customWidth="1"/>
    <col min="21" max="21" width="8.33203125" bestFit="1" customWidth="1"/>
    <col min="22" max="22" width="9.88671875" bestFit="1" customWidth="1"/>
    <col min="23" max="23" width="7.6640625" bestFit="1" customWidth="1"/>
    <col min="24" max="24" width="6.109375" bestFit="1" customWidth="1"/>
    <col min="25" max="25" width="11.88671875" bestFit="1" customWidth="1"/>
    <col min="26" max="26" width="14.88671875" bestFit="1" customWidth="1"/>
    <col min="27" max="27" width="11.33203125" bestFit="1" customWidth="1"/>
  </cols>
  <sheetData>
    <row r="1" spans="1:2" x14ac:dyDescent="0.3">
      <c r="A1" s="2" t="s">
        <v>2</v>
      </c>
      <c r="B1" t="s">
        <v>22</v>
      </c>
    </row>
    <row r="2" spans="1:2" x14ac:dyDescent="0.3">
      <c r="A2" s="2" t="s">
        <v>4</v>
      </c>
      <c r="B2" s="3">
        <v>2022</v>
      </c>
    </row>
    <row r="4" spans="1:2" x14ac:dyDescent="0.3">
      <c r="A4" s="2" t="s">
        <v>58</v>
      </c>
      <c r="B4" t="s">
        <v>61</v>
      </c>
    </row>
    <row r="5" spans="1:2" x14ac:dyDescent="0.3">
      <c r="A5" s="3">
        <v>1</v>
      </c>
      <c r="B5" s="20">
        <v>849590</v>
      </c>
    </row>
    <row r="6" spans="1:2" x14ac:dyDescent="0.3">
      <c r="A6" s="3">
        <v>2</v>
      </c>
      <c r="B6" s="20">
        <v>822290</v>
      </c>
    </row>
    <row r="7" spans="1:2" x14ac:dyDescent="0.3">
      <c r="A7" s="3">
        <v>3</v>
      </c>
      <c r="B7" s="20">
        <v>827649</v>
      </c>
    </row>
    <row r="8" spans="1:2" x14ac:dyDescent="0.3">
      <c r="A8" s="3">
        <v>4</v>
      </c>
      <c r="B8" s="20">
        <v>1445626</v>
      </c>
    </row>
    <row r="9" spans="1:2" x14ac:dyDescent="0.3">
      <c r="A9" s="3">
        <v>5</v>
      </c>
      <c r="B9" s="20">
        <v>874089</v>
      </c>
    </row>
    <row r="10" spans="1:2" x14ac:dyDescent="0.3">
      <c r="A10" s="3">
        <v>6</v>
      </c>
      <c r="B10" s="20">
        <v>876087</v>
      </c>
    </row>
    <row r="11" spans="1:2" x14ac:dyDescent="0.3">
      <c r="A11" s="3">
        <v>7</v>
      </c>
      <c r="B11" s="20">
        <v>842454</v>
      </c>
    </row>
    <row r="12" spans="1:2" x14ac:dyDescent="0.3">
      <c r="A12" s="3">
        <v>8</v>
      </c>
      <c r="B12" s="20">
        <v>1198708</v>
      </c>
    </row>
    <row r="13" spans="1:2" x14ac:dyDescent="0.3">
      <c r="A13" s="3">
        <v>9</v>
      </c>
      <c r="B13" s="20">
        <v>853650</v>
      </c>
    </row>
    <row r="14" spans="1:2" x14ac:dyDescent="0.3">
      <c r="A14" s="3">
        <v>10</v>
      </c>
      <c r="B14" s="20">
        <v>816480</v>
      </c>
    </row>
    <row r="15" spans="1:2" x14ac:dyDescent="0.3">
      <c r="A15" s="3">
        <v>11</v>
      </c>
      <c r="B15" s="20">
        <v>1413646</v>
      </c>
    </row>
    <row r="16" spans="1:2" x14ac:dyDescent="0.3">
      <c r="A16" s="3">
        <v>12</v>
      </c>
      <c r="B16" s="20">
        <v>805231</v>
      </c>
    </row>
    <row r="17" spans="1:2" x14ac:dyDescent="0.3">
      <c r="A17" s="3" t="s">
        <v>59</v>
      </c>
      <c r="B17" s="20">
        <v>11625500</v>
      </c>
    </row>
    <row r="20" spans="1:2" x14ac:dyDescent="0.3">
      <c r="B20" s="11"/>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R5" sqref="R5:R6"/>
    </sheetView>
  </sheetViews>
  <sheetFormatPr defaultRowHeight="14.4" x14ac:dyDescent="0.3"/>
  <cols>
    <col min="1" max="1" width="11" customWidth="1"/>
    <col min="2" max="3" width="12.33203125" bestFit="1" customWidth="1"/>
    <col min="4" max="4" width="25.33203125" customWidth="1"/>
    <col min="5" max="5" width="25.44140625" customWidth="1"/>
    <col min="6" max="6" width="12.33203125" bestFit="1" customWidth="1"/>
  </cols>
  <sheetData>
    <row r="1" spans="1:7" x14ac:dyDescent="0.3">
      <c r="A1" t="s">
        <v>112</v>
      </c>
      <c r="B1" t="s">
        <v>113</v>
      </c>
      <c r="C1" t="s">
        <v>114</v>
      </c>
      <c r="D1" t="s">
        <v>115</v>
      </c>
      <c r="E1" t="s">
        <v>116</v>
      </c>
      <c r="F1" t="s">
        <v>101</v>
      </c>
      <c r="G1" t="s">
        <v>117</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31442892</v>
      </c>
      <c r="C6" s="1">
        <v>31442892</v>
      </c>
      <c r="D6" s="1">
        <v>31442892</v>
      </c>
      <c r="E6" s="1">
        <v>31442892</v>
      </c>
      <c r="F6" s="1">
        <f>internal_sales_data[[#Totals],[Net Sales 2022]]</f>
        <v>20480714.900000002</v>
      </c>
      <c r="G6" s="14">
        <f>Table7[[#This Row],[Net Sales]]/Table7[[#This Row],[Values]]</f>
        <v>0.65136231425531732</v>
      </c>
    </row>
    <row r="7" spans="1:7" x14ac:dyDescent="0.3">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3">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R5" sqref="R5:R6"/>
    </sheetView>
  </sheetViews>
  <sheetFormatPr defaultRowHeight="14.4" x14ac:dyDescent="0.3"/>
  <cols>
    <col min="1" max="1" width="13.109375" bestFit="1" customWidth="1"/>
    <col min="2" max="2" width="20.33203125" bestFit="1" customWidth="1"/>
  </cols>
  <sheetData>
    <row r="1" spans="1:2" x14ac:dyDescent="0.3">
      <c r="A1" s="2" t="s">
        <v>1</v>
      </c>
      <c r="B1" t="s">
        <v>21</v>
      </c>
    </row>
    <row r="3" spans="1:2" x14ac:dyDescent="0.3">
      <c r="A3" s="2" t="s">
        <v>58</v>
      </c>
      <c r="B3" t="s">
        <v>61</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tabSelected="1" workbookViewId="0">
      <selection activeCell="D3" sqref="D3"/>
    </sheetView>
  </sheetViews>
  <sheetFormatPr defaultRowHeight="14.4" x14ac:dyDescent="0.3"/>
  <cols>
    <col min="1" max="1" width="23.44140625" bestFit="1" customWidth="1"/>
    <col min="2" max="2" width="18" bestFit="1" customWidth="1"/>
    <col min="3" max="3" width="16.44140625" bestFit="1" customWidth="1"/>
    <col min="4" max="4" width="14.33203125" bestFit="1" customWidth="1"/>
    <col min="5" max="5" width="23.44140625" bestFit="1" customWidth="1"/>
  </cols>
  <sheetData>
    <row r="1" spans="1:5" x14ac:dyDescent="0.3">
      <c r="A1" t="s">
        <v>118</v>
      </c>
      <c r="B1" t="s">
        <v>122</v>
      </c>
      <c r="C1" t="s">
        <v>119</v>
      </c>
      <c r="D1" t="s">
        <v>126</v>
      </c>
      <c r="E1" t="s">
        <v>121</v>
      </c>
    </row>
    <row r="2" spans="1:5" x14ac:dyDescent="0.3">
      <c r="A2" s="13">
        <f>'Forecast 2024'!F7</f>
        <v>20606057.899500884</v>
      </c>
      <c r="B2" s="13">
        <f>'Forecast 2024'!F8-'Forecast 2024'!F7</f>
        <v>202654.24053605273</v>
      </c>
      <c r="C2" s="13">
        <f>'Organic Shampoo Launch'!E3</f>
        <v>336896.60399999993</v>
      </c>
      <c r="D2" s="13">
        <f>'50ml Shampoo 2024'!I12</f>
        <v>265960.03999999998</v>
      </c>
      <c r="E2" s="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Subin</dc:creator>
  <cp:lastModifiedBy>Subin Siraj</cp:lastModifiedBy>
  <dcterms:created xsi:type="dcterms:W3CDTF">2022-06-08T14:08:07Z</dcterms:created>
  <dcterms:modified xsi:type="dcterms:W3CDTF">2024-12-04T00:58:07Z</dcterms:modified>
</cp:coreProperties>
</file>