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arks\Documents\RAM Folder Tool\RAM Work In-Progress\Costs\"/>
    </mc:Choice>
  </mc:AlternateContent>
  <bookViews>
    <workbookView xWindow="0" yWindow="0" windowWidth="16605" windowHeight="9435" activeTab="1"/>
  </bookViews>
  <sheets>
    <sheet name="Mech Summary" sheetId="14" r:id="rId1"/>
    <sheet name="Sheet1" sheetId="38" r:id="rId2"/>
    <sheet name="AL count" sheetId="8" r:id="rId3"/>
    <sheet name="AL hrs" sheetId="3" r:id="rId4"/>
    <sheet name="CAR count" sheetId="9" r:id="rId5"/>
    <sheet name="CAR hrs" sheetId="1" r:id="rId6"/>
    <sheet name="IL count" sheetId="10" r:id="rId7"/>
    <sheet name="IL hours" sheetId="4" r:id="rId8"/>
    <sheet name="OH count" sheetId="36" r:id="rId9"/>
    <sheet name="OH hours" sheetId="37" r:id="rId10"/>
    <sheet name="TX count" sheetId="12" r:id="rId11"/>
    <sheet name="TX hrs" sheetId="5" r:id="rId12"/>
  </sheets>
  <definedNames>
    <definedName name="_xlnm.Print_Area" localSheetId="2">'AL count'!$A$1:$F$87</definedName>
    <definedName name="_xlnm.Print_Area" localSheetId="3">'AL hrs'!$A$1:$F$73</definedName>
    <definedName name="_xlnm.Print_Area" localSheetId="4">'CAR count'!$A$1:$F$87</definedName>
    <definedName name="_xlnm.Print_Area" localSheetId="5">'CAR hrs'!$A$1:$F$83</definedName>
    <definedName name="_xlnm.Print_Area" localSheetId="6">'IL count'!$A$1:$F$72</definedName>
    <definedName name="_xlnm.Print_Area" localSheetId="7">'IL hours'!$A$1:$F$66</definedName>
    <definedName name="_xlnm.Print_Area" localSheetId="0">'Mech Summary'!$C$2:$W$85</definedName>
    <definedName name="_xlnm.Print_Area" localSheetId="8">'OH count'!$A$1:$F$72</definedName>
    <definedName name="_xlnm.Print_Area" localSheetId="9">'OH hours'!$A$1:$F$66</definedName>
    <definedName name="_xlnm.Print_Area" localSheetId="10">'TX count'!$A$1:$F$72</definedName>
    <definedName name="_xlnm.Print_Area" localSheetId="11">'TX hrs'!$A$1:$F$72</definedName>
    <definedName name="valuevx">42.314159</definedName>
    <definedName name="vertex42_copyright" hidden="1">"© 2009-2018 Vertex42 LLC"</definedName>
    <definedName name="vertex42_id" hidden="1">"pareto-chart.xlsx"</definedName>
    <definedName name="vertex42_title" hidden="1">"Pareto Chart Template"</definedName>
  </definedNames>
  <calcPr calcId="162913"/>
</workbook>
</file>

<file path=xl/calcChain.xml><?xml version="1.0" encoding="utf-8"?>
<calcChain xmlns="http://schemas.openxmlformats.org/spreadsheetml/2006/main">
  <c r="G32" i="38" l="1"/>
  <c r="H32" i="38"/>
  <c r="I32" i="38"/>
  <c r="J32" i="38"/>
  <c r="K32" i="38"/>
  <c r="L32" i="38"/>
  <c r="M32" i="38"/>
  <c r="N32" i="38"/>
  <c r="G33" i="38"/>
  <c r="H33" i="38"/>
  <c r="I33" i="38"/>
  <c r="J33" i="38"/>
  <c r="K33" i="38"/>
  <c r="L33" i="38"/>
  <c r="M33" i="38"/>
  <c r="N33" i="38"/>
  <c r="G34" i="38"/>
  <c r="H34" i="38"/>
  <c r="I34" i="38"/>
  <c r="J34" i="38"/>
  <c r="K34" i="38"/>
  <c r="L34" i="38"/>
  <c r="M34" i="38"/>
  <c r="N34" i="38"/>
  <c r="G35" i="38"/>
  <c r="H35" i="38"/>
  <c r="I35" i="38"/>
  <c r="J35" i="38"/>
  <c r="K35" i="38"/>
  <c r="L35" i="38"/>
  <c r="M35" i="38"/>
  <c r="N35" i="38"/>
  <c r="G36" i="38"/>
  <c r="H36" i="38"/>
  <c r="I36" i="38"/>
  <c r="J36" i="38"/>
  <c r="K36" i="38"/>
  <c r="L36" i="38"/>
  <c r="M36" i="38"/>
  <c r="N36" i="38"/>
  <c r="F36" i="38"/>
  <c r="F35" i="38"/>
  <c r="F34" i="38"/>
  <c r="F33" i="38"/>
  <c r="F32" i="38"/>
  <c r="H37" i="5" l="1"/>
  <c r="I37" i="5" s="1"/>
  <c r="J37" i="5"/>
  <c r="H38" i="5"/>
  <c r="I38" i="5" s="1"/>
  <c r="J38" i="5"/>
  <c r="H39" i="5"/>
  <c r="I39" i="5" s="1"/>
  <c r="J39" i="5"/>
  <c r="H40" i="5"/>
  <c r="I40" i="5" s="1"/>
  <c r="J40" i="5"/>
  <c r="H41" i="5"/>
  <c r="I41" i="5" s="1"/>
  <c r="J41" i="5"/>
  <c r="H42" i="5"/>
  <c r="I42" i="5" s="1"/>
  <c r="J42" i="5"/>
  <c r="H43" i="5"/>
  <c r="I43" i="5" s="1"/>
  <c r="J43" i="5"/>
  <c r="H44" i="5"/>
  <c r="I44" i="5" s="1"/>
  <c r="J44" i="5"/>
  <c r="H45" i="5"/>
  <c r="I45" i="5" s="1"/>
  <c r="J45" i="5"/>
  <c r="H46" i="5"/>
  <c r="I46" i="5" s="1"/>
  <c r="J46" i="5"/>
  <c r="H47" i="5"/>
  <c r="I47" i="5" s="1"/>
  <c r="J47" i="5"/>
  <c r="H48" i="5"/>
  <c r="I48" i="5" s="1"/>
  <c r="J48" i="5"/>
  <c r="H49" i="5"/>
  <c r="I49" i="5" s="1"/>
  <c r="J49" i="5"/>
  <c r="H50" i="5"/>
  <c r="I50" i="5" s="1"/>
  <c r="J50" i="5"/>
  <c r="H51" i="5"/>
  <c r="I51" i="5" s="1"/>
  <c r="J51" i="5"/>
  <c r="H52" i="5"/>
  <c r="I52" i="5" s="1"/>
  <c r="J52" i="5"/>
  <c r="H53" i="5"/>
  <c r="I53" i="5" s="1"/>
  <c r="J53" i="5"/>
  <c r="H54" i="5"/>
  <c r="I54" i="5" s="1"/>
  <c r="J54" i="5"/>
  <c r="H55" i="5"/>
  <c r="I55" i="5" s="1"/>
  <c r="J55" i="5"/>
  <c r="H56" i="5"/>
  <c r="I56" i="5" s="1"/>
  <c r="J56" i="5"/>
  <c r="H57" i="5"/>
  <c r="I57" i="5" s="1"/>
  <c r="J57" i="5"/>
  <c r="H58" i="5"/>
  <c r="I58" i="5" s="1"/>
  <c r="J58" i="5"/>
  <c r="H59" i="5"/>
  <c r="I59" i="5" s="1"/>
  <c r="J59" i="5"/>
  <c r="E38" i="5"/>
  <c r="F38" i="5"/>
  <c r="E39" i="5"/>
  <c r="F39" i="5" s="1"/>
  <c r="E40" i="5"/>
  <c r="F40" i="5"/>
  <c r="E41" i="5"/>
  <c r="F42" i="5" s="1"/>
  <c r="E42" i="5"/>
  <c r="E43" i="5"/>
  <c r="F43" i="5" s="1"/>
  <c r="E44" i="5"/>
  <c r="F44" i="5"/>
  <c r="E45" i="5"/>
  <c r="F46" i="5" s="1"/>
  <c r="E46" i="5"/>
  <c r="E47" i="5"/>
  <c r="F47" i="5" s="1"/>
  <c r="E48" i="5"/>
  <c r="F48" i="5"/>
  <c r="E49" i="5"/>
  <c r="F50" i="5" s="1"/>
  <c r="E50" i="5"/>
  <c r="E51" i="5"/>
  <c r="F51" i="5" s="1"/>
  <c r="E52" i="5"/>
  <c r="F52" i="5"/>
  <c r="E53" i="5"/>
  <c r="F54" i="5" s="1"/>
  <c r="E54" i="5"/>
  <c r="E55" i="5"/>
  <c r="F55" i="5" s="1"/>
  <c r="E56" i="5"/>
  <c r="F56" i="5"/>
  <c r="E57" i="5"/>
  <c r="F58" i="5" s="1"/>
  <c r="E58" i="5"/>
  <c r="E59" i="5"/>
  <c r="F59" i="5" s="1"/>
  <c r="E60" i="5"/>
  <c r="F60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J34" i="12"/>
  <c r="J35" i="12"/>
  <c r="J36" i="12"/>
  <c r="J37" i="12"/>
  <c r="J38" i="12"/>
  <c r="J39" i="12"/>
  <c r="J40" i="12"/>
  <c r="J41" i="12"/>
  <c r="J42" i="12"/>
  <c r="H43" i="12"/>
  <c r="I43" i="12" s="1"/>
  <c r="J43" i="12"/>
  <c r="J44" i="12"/>
  <c r="J45" i="12"/>
  <c r="J46" i="12"/>
  <c r="J47" i="12"/>
  <c r="H48" i="12"/>
  <c r="I48" i="12" s="1"/>
  <c r="J48" i="12"/>
  <c r="J49" i="12"/>
  <c r="J50" i="12"/>
  <c r="J51" i="12"/>
  <c r="J52" i="12"/>
  <c r="J53" i="12"/>
  <c r="J54" i="12"/>
  <c r="J55" i="12"/>
  <c r="J56" i="12"/>
  <c r="J57" i="12"/>
  <c r="J58" i="12"/>
  <c r="H59" i="12"/>
  <c r="I59" i="12" s="1"/>
  <c r="J59" i="12"/>
  <c r="J60" i="12"/>
  <c r="J61" i="12"/>
  <c r="E34" i="12"/>
  <c r="E35" i="12"/>
  <c r="F35" i="12" s="1"/>
  <c r="E36" i="12"/>
  <c r="F36" i="12" s="1"/>
  <c r="E37" i="12"/>
  <c r="E38" i="12"/>
  <c r="F38" i="12" s="1"/>
  <c r="E39" i="12"/>
  <c r="E40" i="12"/>
  <c r="F40" i="12" s="1"/>
  <c r="E41" i="12"/>
  <c r="F41" i="12" s="1"/>
  <c r="E42" i="12"/>
  <c r="E43" i="12"/>
  <c r="F43" i="12" s="1"/>
  <c r="E44" i="12"/>
  <c r="F44" i="12" s="1"/>
  <c r="E45" i="12"/>
  <c r="E46" i="12"/>
  <c r="F46" i="12" s="1"/>
  <c r="E47" i="12"/>
  <c r="E48" i="12"/>
  <c r="F48" i="12" s="1"/>
  <c r="E49" i="12"/>
  <c r="F49" i="12" s="1"/>
  <c r="E50" i="12"/>
  <c r="E51" i="12"/>
  <c r="F51" i="12" s="1"/>
  <c r="E52" i="12"/>
  <c r="F52" i="12" s="1"/>
  <c r="E53" i="12"/>
  <c r="E54" i="12"/>
  <c r="F54" i="12" s="1"/>
  <c r="E55" i="12"/>
  <c r="E56" i="12"/>
  <c r="F56" i="12" s="1"/>
  <c r="E57" i="12"/>
  <c r="F57" i="12" s="1"/>
  <c r="E58" i="12"/>
  <c r="E59" i="12"/>
  <c r="F59" i="12" s="1"/>
  <c r="E60" i="12"/>
  <c r="F60" i="12" s="1"/>
  <c r="E61" i="12"/>
  <c r="E62" i="12"/>
  <c r="F62" i="12" s="1"/>
  <c r="E63" i="12"/>
  <c r="E64" i="12"/>
  <c r="F64" i="12" s="1"/>
  <c r="E65" i="12"/>
  <c r="F65" i="12" s="1"/>
  <c r="E66" i="12"/>
  <c r="B35" i="12"/>
  <c r="H35" i="12" s="1"/>
  <c r="I35" i="12" s="1"/>
  <c r="B36" i="12"/>
  <c r="H36" i="12" s="1"/>
  <c r="I36" i="12" s="1"/>
  <c r="B37" i="12"/>
  <c r="H37" i="12" s="1"/>
  <c r="I37" i="12" s="1"/>
  <c r="B38" i="12"/>
  <c r="H38" i="12" s="1"/>
  <c r="I38" i="12" s="1"/>
  <c r="B39" i="12"/>
  <c r="B40" i="12"/>
  <c r="H40" i="12" s="1"/>
  <c r="I40" i="12" s="1"/>
  <c r="B41" i="12"/>
  <c r="H41" i="12" s="1"/>
  <c r="I41" i="12" s="1"/>
  <c r="B42" i="12"/>
  <c r="H42" i="12" s="1"/>
  <c r="I42" i="12" s="1"/>
  <c r="B43" i="12"/>
  <c r="B44" i="12"/>
  <c r="H44" i="12" s="1"/>
  <c r="I44" i="12" s="1"/>
  <c r="B45" i="12"/>
  <c r="H45" i="12" s="1"/>
  <c r="I45" i="12" s="1"/>
  <c r="B46" i="12"/>
  <c r="H46" i="12" s="1"/>
  <c r="I46" i="12" s="1"/>
  <c r="B47" i="12"/>
  <c r="B48" i="12"/>
  <c r="B49" i="12"/>
  <c r="H49" i="12" s="1"/>
  <c r="I49" i="12" s="1"/>
  <c r="B50" i="12"/>
  <c r="B51" i="12"/>
  <c r="H51" i="12" s="1"/>
  <c r="I51" i="12" s="1"/>
  <c r="B52" i="12"/>
  <c r="H52" i="12" s="1"/>
  <c r="I52" i="12" s="1"/>
  <c r="B53" i="12"/>
  <c r="H53" i="12" s="1"/>
  <c r="I53" i="12" s="1"/>
  <c r="B54" i="12"/>
  <c r="H54" i="12" s="1"/>
  <c r="I54" i="12" s="1"/>
  <c r="B55" i="12"/>
  <c r="H55" i="12" s="1"/>
  <c r="I55" i="12" s="1"/>
  <c r="B56" i="12"/>
  <c r="H56" i="12" s="1"/>
  <c r="I56" i="12" s="1"/>
  <c r="B57" i="12"/>
  <c r="H57" i="12" s="1"/>
  <c r="I57" i="12" s="1"/>
  <c r="B58" i="12"/>
  <c r="H58" i="12" s="1"/>
  <c r="I58" i="12" s="1"/>
  <c r="B59" i="12"/>
  <c r="B60" i="12"/>
  <c r="H60" i="12" s="1"/>
  <c r="I60" i="12" s="1"/>
  <c r="B61" i="12"/>
  <c r="H61" i="12" s="1"/>
  <c r="I61" i="12" s="1"/>
  <c r="B62" i="12"/>
  <c r="B63" i="12"/>
  <c r="H34" i="37"/>
  <c r="I34" i="37" s="1"/>
  <c r="J34" i="37"/>
  <c r="H35" i="37"/>
  <c r="I35" i="37" s="1"/>
  <c r="J35" i="37"/>
  <c r="H36" i="37"/>
  <c r="I36" i="37" s="1"/>
  <c r="J36" i="37"/>
  <c r="H37" i="37"/>
  <c r="I37" i="37" s="1"/>
  <c r="J37" i="37"/>
  <c r="H38" i="37"/>
  <c r="I38" i="37" s="1"/>
  <c r="J38" i="37"/>
  <c r="H39" i="37"/>
  <c r="I39" i="37" s="1"/>
  <c r="J39" i="37"/>
  <c r="H40" i="37"/>
  <c r="I40" i="37" s="1"/>
  <c r="J40" i="37"/>
  <c r="H41" i="37"/>
  <c r="I41" i="37" s="1"/>
  <c r="J41" i="37"/>
  <c r="H42" i="37"/>
  <c r="I42" i="37" s="1"/>
  <c r="J42" i="37"/>
  <c r="H43" i="37"/>
  <c r="I43" i="37" s="1"/>
  <c r="J43" i="37"/>
  <c r="H44" i="37"/>
  <c r="I44" i="37" s="1"/>
  <c r="J44" i="37"/>
  <c r="H45" i="37"/>
  <c r="I45" i="37" s="1"/>
  <c r="J45" i="37"/>
  <c r="H46" i="37"/>
  <c r="I46" i="37" s="1"/>
  <c r="J46" i="37"/>
  <c r="H47" i="37"/>
  <c r="I47" i="37" s="1"/>
  <c r="J47" i="37"/>
  <c r="H48" i="37"/>
  <c r="I48" i="37" s="1"/>
  <c r="J48" i="37"/>
  <c r="H49" i="37"/>
  <c r="I49" i="37" s="1"/>
  <c r="J49" i="37"/>
  <c r="H50" i="37"/>
  <c r="I50" i="37" s="1"/>
  <c r="J50" i="37"/>
  <c r="H51" i="37"/>
  <c r="I51" i="37" s="1"/>
  <c r="J51" i="37"/>
  <c r="H52" i="37"/>
  <c r="I52" i="37" s="1"/>
  <c r="J52" i="37"/>
  <c r="H53" i="37"/>
  <c r="I53" i="37" s="1"/>
  <c r="J53" i="37"/>
  <c r="H54" i="37"/>
  <c r="I54" i="37" s="1"/>
  <c r="J54" i="37"/>
  <c r="H55" i="37"/>
  <c r="I55" i="37" s="1"/>
  <c r="J55" i="37"/>
  <c r="E34" i="37"/>
  <c r="F34" i="37"/>
  <c r="E35" i="37"/>
  <c r="F35" i="37" s="1"/>
  <c r="E36" i="37"/>
  <c r="F36" i="37" s="1"/>
  <c r="E37" i="37"/>
  <c r="F37" i="37"/>
  <c r="E38" i="37"/>
  <c r="F38" i="37"/>
  <c r="E39" i="37"/>
  <c r="F39" i="37" s="1"/>
  <c r="E40" i="37"/>
  <c r="F40" i="37" s="1"/>
  <c r="E41" i="37"/>
  <c r="F41" i="37"/>
  <c r="E42" i="37"/>
  <c r="F42" i="37"/>
  <c r="E43" i="37"/>
  <c r="F43" i="37" s="1"/>
  <c r="E44" i="37"/>
  <c r="F44" i="37" s="1"/>
  <c r="E45" i="37"/>
  <c r="F45" i="37"/>
  <c r="E46" i="37"/>
  <c r="F46" i="37"/>
  <c r="E47" i="37"/>
  <c r="F47" i="37" s="1"/>
  <c r="E48" i="37"/>
  <c r="F48" i="37" s="1"/>
  <c r="E49" i="37"/>
  <c r="F49" i="37"/>
  <c r="E50" i="37"/>
  <c r="F50" i="37"/>
  <c r="E51" i="37"/>
  <c r="F51" i="37" s="1"/>
  <c r="E52" i="37"/>
  <c r="F52" i="37" s="1"/>
  <c r="E53" i="37"/>
  <c r="F53" i="37"/>
  <c r="E54" i="37"/>
  <c r="F54" i="37"/>
  <c r="E55" i="37"/>
  <c r="F55" i="37" s="1"/>
  <c r="E56" i="37"/>
  <c r="F56" i="37" s="1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J34" i="36"/>
  <c r="J35" i="36"/>
  <c r="J36" i="36"/>
  <c r="J37" i="36"/>
  <c r="J38" i="36"/>
  <c r="J39" i="36"/>
  <c r="H40" i="36"/>
  <c r="I40" i="36" s="1"/>
  <c r="J40" i="36"/>
  <c r="J41" i="36"/>
  <c r="J42" i="36"/>
  <c r="H43" i="36"/>
  <c r="I43" i="36" s="1"/>
  <c r="J43" i="36"/>
  <c r="J44" i="36"/>
  <c r="J45" i="36"/>
  <c r="J46" i="36"/>
  <c r="J47" i="36"/>
  <c r="J48" i="36"/>
  <c r="J49" i="36"/>
  <c r="H50" i="36"/>
  <c r="I50" i="36" s="1"/>
  <c r="J50" i="36"/>
  <c r="H51" i="36"/>
  <c r="I51" i="36" s="1"/>
  <c r="J51" i="36"/>
  <c r="J52" i="36"/>
  <c r="H53" i="36"/>
  <c r="I53" i="36" s="1"/>
  <c r="J53" i="36"/>
  <c r="J54" i="36"/>
  <c r="J55" i="36"/>
  <c r="J56" i="36"/>
  <c r="E35" i="36"/>
  <c r="H36" i="36" s="1"/>
  <c r="I36" i="36" s="1"/>
  <c r="E36" i="36"/>
  <c r="E37" i="36"/>
  <c r="F37" i="36" s="1"/>
  <c r="E38" i="36"/>
  <c r="E39" i="36"/>
  <c r="E40" i="36"/>
  <c r="F40" i="36" s="1"/>
  <c r="E41" i="36"/>
  <c r="F41" i="36" s="1"/>
  <c r="E42" i="36"/>
  <c r="E43" i="36"/>
  <c r="E44" i="36"/>
  <c r="E45" i="36"/>
  <c r="F45" i="36"/>
  <c r="E46" i="36"/>
  <c r="E47" i="36"/>
  <c r="H48" i="36" s="1"/>
  <c r="I48" i="36" s="1"/>
  <c r="E48" i="36"/>
  <c r="E49" i="36"/>
  <c r="F49" i="36"/>
  <c r="E50" i="36"/>
  <c r="E51" i="36"/>
  <c r="E52" i="36"/>
  <c r="F52" i="36" s="1"/>
  <c r="E53" i="36"/>
  <c r="F53" i="36"/>
  <c r="E54" i="36"/>
  <c r="E55" i="36"/>
  <c r="E56" i="36"/>
  <c r="F56" i="36" s="1"/>
  <c r="E57" i="36"/>
  <c r="F57" i="36" s="1"/>
  <c r="E58" i="36"/>
  <c r="E59" i="36"/>
  <c r="E60" i="36"/>
  <c r="F60" i="36" s="1"/>
  <c r="E61" i="36"/>
  <c r="E62" i="36"/>
  <c r="F62" i="36" s="1"/>
  <c r="B35" i="36"/>
  <c r="B36" i="36"/>
  <c r="B37" i="36"/>
  <c r="H37" i="36" s="1"/>
  <c r="I37" i="36" s="1"/>
  <c r="B38" i="36"/>
  <c r="H38" i="36" s="1"/>
  <c r="I38" i="36" s="1"/>
  <c r="B39" i="36"/>
  <c r="H39" i="36" s="1"/>
  <c r="I39" i="36" s="1"/>
  <c r="B40" i="36"/>
  <c r="B41" i="36"/>
  <c r="H41" i="36" s="1"/>
  <c r="I41" i="36" s="1"/>
  <c r="B42" i="36"/>
  <c r="H42" i="36" s="1"/>
  <c r="I42" i="36" s="1"/>
  <c r="B43" i="36"/>
  <c r="B44" i="36"/>
  <c r="H44" i="36" s="1"/>
  <c r="I44" i="36" s="1"/>
  <c r="B45" i="36"/>
  <c r="H45" i="36" s="1"/>
  <c r="I45" i="36" s="1"/>
  <c r="B46" i="36"/>
  <c r="H46" i="36" s="1"/>
  <c r="I46" i="36" s="1"/>
  <c r="B47" i="36"/>
  <c r="H47" i="36" s="1"/>
  <c r="I47" i="36" s="1"/>
  <c r="B48" i="36"/>
  <c r="B49" i="36"/>
  <c r="H49" i="36" s="1"/>
  <c r="I49" i="36" s="1"/>
  <c r="B50" i="36"/>
  <c r="B51" i="36"/>
  <c r="B52" i="36"/>
  <c r="H52" i="36" s="1"/>
  <c r="I52" i="36" s="1"/>
  <c r="B53" i="36"/>
  <c r="B54" i="36"/>
  <c r="H54" i="36" s="1"/>
  <c r="I54" i="36" s="1"/>
  <c r="B55" i="36"/>
  <c r="H55" i="36" s="1"/>
  <c r="I55" i="36" s="1"/>
  <c r="B56" i="36"/>
  <c r="H56" i="36" s="1"/>
  <c r="I56" i="36" s="1"/>
  <c r="B57" i="36"/>
  <c r="B58" i="36"/>
  <c r="H34" i="1"/>
  <c r="I34" i="1" s="1"/>
  <c r="J34" i="1"/>
  <c r="H35" i="1"/>
  <c r="I35" i="1" s="1"/>
  <c r="J35" i="1"/>
  <c r="H36" i="1"/>
  <c r="I36" i="1" s="1"/>
  <c r="J36" i="1"/>
  <c r="H37" i="1"/>
  <c r="I37" i="1" s="1"/>
  <c r="J37" i="1"/>
  <c r="H38" i="1"/>
  <c r="I38" i="1" s="1"/>
  <c r="J38" i="1"/>
  <c r="H39" i="1"/>
  <c r="I39" i="1" s="1"/>
  <c r="J39" i="1"/>
  <c r="H40" i="1"/>
  <c r="I40" i="1" s="1"/>
  <c r="J40" i="1"/>
  <c r="H41" i="1"/>
  <c r="I41" i="1" s="1"/>
  <c r="J41" i="1"/>
  <c r="H42" i="1"/>
  <c r="I42" i="1" s="1"/>
  <c r="J42" i="1"/>
  <c r="H43" i="1"/>
  <c r="I43" i="1" s="1"/>
  <c r="J43" i="1"/>
  <c r="H44" i="1"/>
  <c r="I44" i="1" s="1"/>
  <c r="J44" i="1"/>
  <c r="H45" i="1"/>
  <c r="I45" i="1" s="1"/>
  <c r="J45" i="1"/>
  <c r="H46" i="1"/>
  <c r="I46" i="1" s="1"/>
  <c r="J46" i="1"/>
  <c r="H47" i="1"/>
  <c r="I47" i="1" s="1"/>
  <c r="J47" i="1"/>
  <c r="H48" i="1"/>
  <c r="I48" i="1" s="1"/>
  <c r="J48" i="1"/>
  <c r="H49" i="1"/>
  <c r="I49" i="1" s="1"/>
  <c r="J49" i="1"/>
  <c r="H50" i="1"/>
  <c r="I50" i="1" s="1"/>
  <c r="J50" i="1"/>
  <c r="H51" i="1"/>
  <c r="I51" i="1" s="1"/>
  <c r="J51" i="1"/>
  <c r="H52" i="1"/>
  <c r="I52" i="1" s="1"/>
  <c r="J52" i="1"/>
  <c r="H53" i="1"/>
  <c r="I53" i="1" s="1"/>
  <c r="J53" i="1"/>
  <c r="H54" i="1"/>
  <c r="I54" i="1" s="1"/>
  <c r="J54" i="1"/>
  <c r="H55" i="1"/>
  <c r="I55" i="1" s="1"/>
  <c r="J55" i="1"/>
  <c r="H56" i="1"/>
  <c r="I56" i="1" s="1"/>
  <c r="J56" i="1"/>
  <c r="H57" i="1"/>
  <c r="I57" i="1" s="1"/>
  <c r="J57" i="1"/>
  <c r="H58" i="1"/>
  <c r="I58" i="1" s="1"/>
  <c r="J58" i="1"/>
  <c r="H59" i="1"/>
  <c r="I59" i="1" s="1"/>
  <c r="J59" i="1"/>
  <c r="H60" i="1"/>
  <c r="I60" i="1" s="1"/>
  <c r="J60" i="1"/>
  <c r="H61" i="1"/>
  <c r="I61" i="1" s="1"/>
  <c r="J61" i="1"/>
  <c r="H62" i="1"/>
  <c r="I62" i="1" s="1"/>
  <c r="J62" i="1"/>
  <c r="H63" i="1"/>
  <c r="I63" i="1" s="1"/>
  <c r="J63" i="1"/>
  <c r="H64" i="1"/>
  <c r="I64" i="1" s="1"/>
  <c r="J64" i="1"/>
  <c r="H65" i="1"/>
  <c r="I65" i="1" s="1"/>
  <c r="J65" i="1"/>
  <c r="H66" i="1"/>
  <c r="I66" i="1" s="1"/>
  <c r="J66" i="1"/>
  <c r="H67" i="1"/>
  <c r="I67" i="1" s="1"/>
  <c r="J67" i="1"/>
  <c r="H68" i="1"/>
  <c r="I68" i="1" s="1"/>
  <c r="J68" i="1"/>
  <c r="H69" i="1"/>
  <c r="I69" i="1" s="1"/>
  <c r="J69" i="1"/>
  <c r="H70" i="1"/>
  <c r="I70" i="1" s="1"/>
  <c r="J70" i="1"/>
  <c r="H71" i="1"/>
  <c r="I71" i="1" s="1"/>
  <c r="J71" i="1"/>
  <c r="E34" i="1"/>
  <c r="F34" i="1"/>
  <c r="E35" i="1"/>
  <c r="F35" i="1" s="1"/>
  <c r="E36" i="1"/>
  <c r="F36" i="1" s="1"/>
  <c r="E37" i="1"/>
  <c r="F38" i="1" s="1"/>
  <c r="F37" i="1"/>
  <c r="E38" i="1"/>
  <c r="E39" i="1"/>
  <c r="F39" i="1" s="1"/>
  <c r="E40" i="1"/>
  <c r="F40" i="1" s="1"/>
  <c r="E41" i="1"/>
  <c r="F42" i="1" s="1"/>
  <c r="F41" i="1"/>
  <c r="E42" i="1"/>
  <c r="E43" i="1"/>
  <c r="F43" i="1" s="1"/>
  <c r="E44" i="1"/>
  <c r="F44" i="1" s="1"/>
  <c r="E45" i="1"/>
  <c r="F46" i="1" s="1"/>
  <c r="F45" i="1"/>
  <c r="E46" i="1"/>
  <c r="E47" i="1"/>
  <c r="F47" i="1" s="1"/>
  <c r="E48" i="1"/>
  <c r="F48" i="1" s="1"/>
  <c r="E49" i="1"/>
  <c r="F50" i="1" s="1"/>
  <c r="F49" i="1"/>
  <c r="E50" i="1"/>
  <c r="E51" i="1"/>
  <c r="F51" i="1" s="1"/>
  <c r="E52" i="1"/>
  <c r="F52" i="1" s="1"/>
  <c r="E53" i="1"/>
  <c r="F54" i="1" s="1"/>
  <c r="F53" i="1"/>
  <c r="E54" i="1"/>
  <c r="E55" i="1"/>
  <c r="F55" i="1" s="1"/>
  <c r="E56" i="1"/>
  <c r="F56" i="1" s="1"/>
  <c r="E57" i="1"/>
  <c r="F58" i="1" s="1"/>
  <c r="F57" i="1"/>
  <c r="E58" i="1"/>
  <c r="E59" i="1"/>
  <c r="F59" i="1" s="1"/>
  <c r="E60" i="1"/>
  <c r="F60" i="1" s="1"/>
  <c r="E61" i="1"/>
  <c r="F62" i="1" s="1"/>
  <c r="F61" i="1"/>
  <c r="E62" i="1"/>
  <c r="E63" i="1"/>
  <c r="F63" i="1" s="1"/>
  <c r="E64" i="1"/>
  <c r="F64" i="1" s="1"/>
  <c r="E65" i="1"/>
  <c r="F66" i="1" s="1"/>
  <c r="F65" i="1"/>
  <c r="E66" i="1"/>
  <c r="E67" i="1"/>
  <c r="F67" i="1" s="1"/>
  <c r="E68" i="1"/>
  <c r="F68" i="1" s="1"/>
  <c r="E69" i="1"/>
  <c r="F70" i="1" s="1"/>
  <c r="F69" i="1"/>
  <c r="E70" i="1"/>
  <c r="E71" i="1"/>
  <c r="F71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J35" i="9"/>
  <c r="J36" i="9"/>
  <c r="J37" i="9"/>
  <c r="J38" i="9"/>
  <c r="J39" i="9"/>
  <c r="J40" i="9"/>
  <c r="H41" i="9"/>
  <c r="I41" i="9" s="1"/>
  <c r="J41" i="9"/>
  <c r="J42" i="9"/>
  <c r="J43" i="9"/>
  <c r="J44" i="9"/>
  <c r="J45" i="9"/>
  <c r="J46" i="9"/>
  <c r="J47" i="9"/>
  <c r="J48" i="9"/>
  <c r="J49" i="9"/>
  <c r="H50" i="9"/>
  <c r="I50" i="9" s="1"/>
  <c r="J50" i="9"/>
  <c r="H51" i="9"/>
  <c r="I51" i="9" s="1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H69" i="9"/>
  <c r="I69" i="9" s="1"/>
  <c r="J69" i="9"/>
  <c r="J70" i="9"/>
  <c r="J71" i="9"/>
  <c r="J72" i="9"/>
  <c r="H73" i="9"/>
  <c r="I73" i="9" s="1"/>
  <c r="J73" i="9"/>
  <c r="J74" i="9"/>
  <c r="H75" i="9"/>
  <c r="I75" i="9" s="1"/>
  <c r="J75" i="9"/>
  <c r="J76" i="9"/>
  <c r="J77" i="9"/>
  <c r="J78" i="9"/>
  <c r="J79" i="9"/>
  <c r="E35" i="9"/>
  <c r="E36" i="9"/>
  <c r="E37" i="9"/>
  <c r="E38" i="9"/>
  <c r="E39" i="9"/>
  <c r="E40" i="9"/>
  <c r="E41" i="9"/>
  <c r="F41" i="9" s="1"/>
  <c r="E42" i="9"/>
  <c r="E43" i="9"/>
  <c r="F43" i="9" s="1"/>
  <c r="E44" i="9"/>
  <c r="E45" i="9"/>
  <c r="E46" i="9"/>
  <c r="F46" i="9" s="1"/>
  <c r="E47" i="9"/>
  <c r="F47" i="9" s="1"/>
  <c r="E48" i="9"/>
  <c r="H49" i="9" s="1"/>
  <c r="I49" i="9" s="1"/>
  <c r="E49" i="9"/>
  <c r="E50" i="9"/>
  <c r="F50" i="9" s="1"/>
  <c r="E51" i="9"/>
  <c r="E52" i="9"/>
  <c r="E53" i="9"/>
  <c r="F53" i="9" s="1"/>
  <c r="E54" i="9"/>
  <c r="E55" i="9"/>
  <c r="E56" i="9"/>
  <c r="H57" i="9" s="1"/>
  <c r="I57" i="9" s="1"/>
  <c r="E57" i="9"/>
  <c r="E58" i="9"/>
  <c r="F58" i="9" s="1"/>
  <c r="E59" i="9"/>
  <c r="E60" i="9"/>
  <c r="H61" i="9" s="1"/>
  <c r="I61" i="9" s="1"/>
  <c r="E61" i="9"/>
  <c r="E62" i="9"/>
  <c r="F62" i="9" s="1"/>
  <c r="E63" i="9"/>
  <c r="H64" i="9" s="1"/>
  <c r="I64" i="9" s="1"/>
  <c r="E64" i="9"/>
  <c r="E65" i="9"/>
  <c r="F65" i="9" s="1"/>
  <c r="E66" i="9"/>
  <c r="E67" i="9"/>
  <c r="E68" i="9"/>
  <c r="E69" i="9"/>
  <c r="E70" i="9"/>
  <c r="H71" i="9" s="1"/>
  <c r="I71" i="9" s="1"/>
  <c r="E71" i="9"/>
  <c r="E72" i="9"/>
  <c r="E73" i="9"/>
  <c r="E74" i="9"/>
  <c r="E75" i="9"/>
  <c r="F75" i="9" s="1"/>
  <c r="E76" i="9"/>
  <c r="E77" i="9"/>
  <c r="E78" i="9"/>
  <c r="F78" i="9" s="1"/>
  <c r="E79" i="9"/>
  <c r="E80" i="9"/>
  <c r="B35" i="9"/>
  <c r="B36" i="9"/>
  <c r="B37" i="9"/>
  <c r="H37" i="9" s="1"/>
  <c r="I37" i="9" s="1"/>
  <c r="B38" i="9"/>
  <c r="B39" i="9"/>
  <c r="B40" i="9"/>
  <c r="B41" i="9"/>
  <c r="B42" i="9"/>
  <c r="B43" i="9"/>
  <c r="H43" i="9" s="1"/>
  <c r="I43" i="9" s="1"/>
  <c r="B44" i="9"/>
  <c r="H44" i="9" s="1"/>
  <c r="I44" i="9" s="1"/>
  <c r="B45" i="9"/>
  <c r="B46" i="9"/>
  <c r="B47" i="9"/>
  <c r="H47" i="9" s="1"/>
  <c r="I47" i="9" s="1"/>
  <c r="B48" i="9"/>
  <c r="B49" i="9"/>
  <c r="B50" i="9"/>
  <c r="B51" i="9"/>
  <c r="B52" i="9"/>
  <c r="B53" i="9"/>
  <c r="H53" i="9" s="1"/>
  <c r="I53" i="9" s="1"/>
  <c r="B54" i="9"/>
  <c r="B55" i="9"/>
  <c r="B56" i="9"/>
  <c r="B57" i="9"/>
  <c r="B58" i="9"/>
  <c r="B59" i="9"/>
  <c r="H59" i="9" s="1"/>
  <c r="I59" i="9" s="1"/>
  <c r="B60" i="9"/>
  <c r="H60" i="9" s="1"/>
  <c r="I60" i="9" s="1"/>
  <c r="B61" i="9"/>
  <c r="B62" i="9"/>
  <c r="B63" i="9"/>
  <c r="H63" i="9" s="1"/>
  <c r="I63" i="9" s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H76" i="9" s="1"/>
  <c r="I76" i="9" s="1"/>
  <c r="B77" i="9"/>
  <c r="B78" i="9"/>
  <c r="B79" i="9"/>
  <c r="H79" i="9" s="1"/>
  <c r="I79" i="9" s="1"/>
  <c r="B80" i="9"/>
  <c r="B81" i="9"/>
  <c r="B82" i="9"/>
  <c r="J33" i="3"/>
  <c r="J34" i="3"/>
  <c r="J35" i="3"/>
  <c r="H36" i="3"/>
  <c r="I36" i="3" s="1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E34" i="3"/>
  <c r="H35" i="3" s="1"/>
  <c r="I35" i="3" s="1"/>
  <c r="E35" i="3"/>
  <c r="E36" i="3"/>
  <c r="E37" i="3"/>
  <c r="F37" i="3" s="1"/>
  <c r="E38" i="3"/>
  <c r="H39" i="3" s="1"/>
  <c r="I39" i="3" s="1"/>
  <c r="E39" i="3"/>
  <c r="E40" i="3"/>
  <c r="F40" i="3" s="1"/>
  <c r="E41" i="3"/>
  <c r="F41" i="3" s="1"/>
  <c r="E42" i="3"/>
  <c r="H43" i="3" s="1"/>
  <c r="I43" i="3" s="1"/>
  <c r="E43" i="3"/>
  <c r="E44" i="3"/>
  <c r="E45" i="3"/>
  <c r="F45" i="3" s="1"/>
  <c r="E46" i="3"/>
  <c r="H47" i="3" s="1"/>
  <c r="I47" i="3" s="1"/>
  <c r="E47" i="3"/>
  <c r="E48" i="3"/>
  <c r="E49" i="3"/>
  <c r="H50" i="3" s="1"/>
  <c r="I50" i="3" s="1"/>
  <c r="E50" i="3"/>
  <c r="H51" i="3" s="1"/>
  <c r="I51" i="3" s="1"/>
  <c r="E51" i="3"/>
  <c r="E52" i="3"/>
  <c r="E53" i="3"/>
  <c r="E54" i="3"/>
  <c r="H55" i="3" s="1"/>
  <c r="I55" i="3" s="1"/>
  <c r="E55" i="3"/>
  <c r="E56" i="3"/>
  <c r="F56" i="3" s="1"/>
  <c r="E57" i="3"/>
  <c r="F57" i="3" s="1"/>
  <c r="E58" i="3"/>
  <c r="H59" i="3" s="1"/>
  <c r="I59" i="3" s="1"/>
  <c r="E59" i="3"/>
  <c r="E60" i="3"/>
  <c r="E61" i="3"/>
  <c r="F61" i="3" s="1"/>
  <c r="E62" i="3"/>
  <c r="H63" i="3" s="1"/>
  <c r="I63" i="3" s="1"/>
  <c r="E63" i="3"/>
  <c r="E64" i="3"/>
  <c r="E65" i="3"/>
  <c r="H66" i="3" s="1"/>
  <c r="I66" i="3" s="1"/>
  <c r="E66" i="3"/>
  <c r="H67" i="3" s="1"/>
  <c r="I67" i="3" s="1"/>
  <c r="E67" i="3"/>
  <c r="E68" i="3"/>
  <c r="E69" i="3"/>
  <c r="F69" i="3" s="1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H46" i="3" s="1"/>
  <c r="I46" i="3" s="1"/>
  <c r="B47" i="3"/>
  <c r="B48" i="3"/>
  <c r="B49" i="3"/>
  <c r="B50" i="3"/>
  <c r="B51" i="3"/>
  <c r="B52" i="3"/>
  <c r="H52" i="3" s="1"/>
  <c r="I52" i="3" s="1"/>
  <c r="B53" i="3"/>
  <c r="B54" i="3"/>
  <c r="B55" i="3"/>
  <c r="B56" i="3"/>
  <c r="B57" i="3"/>
  <c r="B58" i="3"/>
  <c r="B59" i="3"/>
  <c r="B60" i="3"/>
  <c r="B61" i="3"/>
  <c r="B62" i="3"/>
  <c r="H62" i="3" s="1"/>
  <c r="I62" i="3" s="1"/>
  <c r="B63" i="3"/>
  <c r="B64" i="3"/>
  <c r="B65" i="3"/>
  <c r="B66" i="3"/>
  <c r="B67" i="3"/>
  <c r="B68" i="3"/>
  <c r="H68" i="3" s="1"/>
  <c r="I68" i="3" s="1"/>
  <c r="B69" i="3"/>
  <c r="B70" i="3"/>
  <c r="B71" i="3"/>
  <c r="B72" i="3"/>
  <c r="B73" i="3"/>
  <c r="H33" i="8"/>
  <c r="I33" i="8" s="1"/>
  <c r="J33" i="8"/>
  <c r="H34" i="8"/>
  <c r="I34" i="8" s="1"/>
  <c r="J34" i="8"/>
  <c r="H35" i="8"/>
  <c r="I35" i="8" s="1"/>
  <c r="J35" i="8"/>
  <c r="H36" i="8"/>
  <c r="I36" i="8" s="1"/>
  <c r="J36" i="8"/>
  <c r="H37" i="8"/>
  <c r="I37" i="8" s="1"/>
  <c r="J37" i="8"/>
  <c r="H38" i="8"/>
  <c r="I38" i="8" s="1"/>
  <c r="J38" i="8"/>
  <c r="H39" i="8"/>
  <c r="I39" i="8" s="1"/>
  <c r="J39" i="8"/>
  <c r="H40" i="8"/>
  <c r="I40" i="8" s="1"/>
  <c r="J40" i="8"/>
  <c r="H41" i="8"/>
  <c r="I41" i="8" s="1"/>
  <c r="J41" i="8"/>
  <c r="H42" i="8"/>
  <c r="I42" i="8" s="1"/>
  <c r="J42" i="8"/>
  <c r="H43" i="8"/>
  <c r="I43" i="8" s="1"/>
  <c r="J43" i="8"/>
  <c r="H44" i="8"/>
  <c r="I44" i="8" s="1"/>
  <c r="J44" i="8"/>
  <c r="H45" i="8"/>
  <c r="I45" i="8" s="1"/>
  <c r="J45" i="8"/>
  <c r="H46" i="8"/>
  <c r="I46" i="8" s="1"/>
  <c r="J46" i="8"/>
  <c r="H47" i="8"/>
  <c r="I47" i="8" s="1"/>
  <c r="J47" i="8"/>
  <c r="H48" i="8"/>
  <c r="I48" i="8" s="1"/>
  <c r="J48" i="8"/>
  <c r="H49" i="8"/>
  <c r="I49" i="8" s="1"/>
  <c r="J49" i="8"/>
  <c r="H50" i="8"/>
  <c r="I50" i="8" s="1"/>
  <c r="J50" i="8"/>
  <c r="H51" i="8"/>
  <c r="I51" i="8" s="1"/>
  <c r="J51" i="8"/>
  <c r="H52" i="8"/>
  <c r="I52" i="8" s="1"/>
  <c r="J52" i="8"/>
  <c r="H53" i="8"/>
  <c r="I53" i="8" s="1"/>
  <c r="J53" i="8"/>
  <c r="H54" i="8"/>
  <c r="I54" i="8" s="1"/>
  <c r="J54" i="8"/>
  <c r="H55" i="8"/>
  <c r="I55" i="8" s="1"/>
  <c r="J55" i="8"/>
  <c r="H56" i="8"/>
  <c r="I56" i="8" s="1"/>
  <c r="J56" i="8"/>
  <c r="H57" i="8"/>
  <c r="I57" i="8" s="1"/>
  <c r="J57" i="8"/>
  <c r="H58" i="8"/>
  <c r="I58" i="8" s="1"/>
  <c r="J58" i="8"/>
  <c r="H59" i="8"/>
  <c r="I59" i="8" s="1"/>
  <c r="J59" i="8"/>
  <c r="H60" i="8"/>
  <c r="I60" i="8" s="1"/>
  <c r="J60" i="8"/>
  <c r="H61" i="8"/>
  <c r="I61" i="8" s="1"/>
  <c r="J61" i="8"/>
  <c r="H62" i="8"/>
  <c r="I62" i="8" s="1"/>
  <c r="J62" i="8"/>
  <c r="H63" i="8"/>
  <c r="I63" i="8" s="1"/>
  <c r="J63" i="8"/>
  <c r="H64" i="8"/>
  <c r="I64" i="8" s="1"/>
  <c r="J64" i="8"/>
  <c r="H65" i="8"/>
  <c r="I65" i="8" s="1"/>
  <c r="J65" i="8"/>
  <c r="H66" i="8"/>
  <c r="I66" i="8" s="1"/>
  <c r="J66" i="8"/>
  <c r="H67" i="8"/>
  <c r="I67" i="8" s="1"/>
  <c r="J67" i="8"/>
  <c r="H68" i="8"/>
  <c r="I68" i="8" s="1"/>
  <c r="J68" i="8"/>
  <c r="H69" i="8"/>
  <c r="I69" i="8" s="1"/>
  <c r="J69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34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33" i="8"/>
  <c r="F33" i="8" s="1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F57" i="5" l="1"/>
  <c r="F53" i="5"/>
  <c r="F49" i="5"/>
  <c r="F45" i="5"/>
  <c r="F41" i="5"/>
  <c r="F66" i="12"/>
  <c r="F58" i="12"/>
  <c r="F50" i="12"/>
  <c r="F42" i="12"/>
  <c r="H50" i="12"/>
  <c r="I50" i="12" s="1"/>
  <c r="H47" i="12"/>
  <c r="I47" i="12" s="1"/>
  <c r="H39" i="12"/>
  <c r="I39" i="12" s="1"/>
  <c r="F63" i="12"/>
  <c r="F55" i="12"/>
  <c r="F47" i="12"/>
  <c r="F39" i="12"/>
  <c r="F61" i="12"/>
  <c r="F53" i="12"/>
  <c r="F45" i="12"/>
  <c r="F37" i="12"/>
  <c r="F55" i="36"/>
  <c r="F48" i="36"/>
  <c r="F59" i="36"/>
  <c r="F47" i="36"/>
  <c r="F39" i="36"/>
  <c r="F51" i="36"/>
  <c r="F44" i="36"/>
  <c r="F61" i="36"/>
  <c r="F43" i="36"/>
  <c r="F36" i="36"/>
  <c r="F58" i="36"/>
  <c r="F54" i="36"/>
  <c r="F50" i="36"/>
  <c r="F46" i="36"/>
  <c r="F42" i="36"/>
  <c r="F38" i="36"/>
  <c r="H70" i="9"/>
  <c r="I70" i="9" s="1"/>
  <c r="H77" i="9"/>
  <c r="I77" i="9" s="1"/>
  <c r="H55" i="9"/>
  <c r="I55" i="9" s="1"/>
  <c r="F39" i="9"/>
  <c r="H39" i="9"/>
  <c r="I39" i="9" s="1"/>
  <c r="H66" i="9"/>
  <c r="I66" i="9" s="1"/>
  <c r="F66" i="9"/>
  <c r="F59" i="9"/>
  <c r="H38" i="9"/>
  <c r="I38" i="9" s="1"/>
  <c r="F73" i="9"/>
  <c r="H67" i="9"/>
  <c r="I67" i="9" s="1"/>
  <c r="H45" i="9"/>
  <c r="I45" i="9" s="1"/>
  <c r="F79" i="9"/>
  <c r="F71" i="9"/>
  <c r="H65" i="9"/>
  <c r="I65" i="9" s="1"/>
  <c r="F49" i="9"/>
  <c r="F55" i="9"/>
  <c r="F67" i="9"/>
  <c r="F61" i="9"/>
  <c r="F54" i="9"/>
  <c r="H54" i="9"/>
  <c r="I54" i="9" s="1"/>
  <c r="H48" i="9"/>
  <c r="I48" i="9" s="1"/>
  <c r="F77" i="9"/>
  <c r="F70" i="9"/>
  <c r="F51" i="9"/>
  <c r="F45" i="9"/>
  <c r="F38" i="9"/>
  <c r="H78" i="9"/>
  <c r="I78" i="9" s="1"/>
  <c r="H72" i="9"/>
  <c r="I72" i="9" s="1"/>
  <c r="H62" i="9"/>
  <c r="I62" i="9" s="1"/>
  <c r="H56" i="9"/>
  <c r="I56" i="9" s="1"/>
  <c r="H46" i="9"/>
  <c r="I46" i="9" s="1"/>
  <c r="H40" i="9"/>
  <c r="I40" i="9" s="1"/>
  <c r="F63" i="9"/>
  <c r="F57" i="9"/>
  <c r="H68" i="9"/>
  <c r="I68" i="9" s="1"/>
  <c r="H52" i="9"/>
  <c r="I52" i="9" s="1"/>
  <c r="H36" i="9"/>
  <c r="I36" i="9" s="1"/>
  <c r="F69" i="9"/>
  <c r="F37" i="9"/>
  <c r="H74" i="9"/>
  <c r="I74" i="9" s="1"/>
  <c r="H58" i="9"/>
  <c r="I58" i="9" s="1"/>
  <c r="H42" i="9"/>
  <c r="I42" i="9" s="1"/>
  <c r="F74" i="9"/>
  <c r="F42" i="9"/>
  <c r="F80" i="9"/>
  <c r="F76" i="9"/>
  <c r="F72" i="9"/>
  <c r="F68" i="9"/>
  <c r="F64" i="9"/>
  <c r="F60" i="9"/>
  <c r="F56" i="9"/>
  <c r="F52" i="9"/>
  <c r="F48" i="9"/>
  <c r="F44" i="9"/>
  <c r="F40" i="9"/>
  <c r="F36" i="9"/>
  <c r="H65" i="3"/>
  <c r="I65" i="3" s="1"/>
  <c r="H49" i="3"/>
  <c r="I49" i="3" s="1"/>
  <c r="F62" i="3"/>
  <c r="F39" i="3"/>
  <c r="F63" i="3"/>
  <c r="H56" i="3"/>
  <c r="I56" i="3" s="1"/>
  <c r="H48" i="3"/>
  <c r="I48" i="3" s="1"/>
  <c r="H40" i="3"/>
  <c r="I40" i="3" s="1"/>
  <c r="F38" i="3"/>
  <c r="F55" i="3"/>
  <c r="H54" i="3"/>
  <c r="I54" i="3" s="1"/>
  <c r="H38" i="3"/>
  <c r="I38" i="3" s="1"/>
  <c r="F54" i="3"/>
  <c r="H69" i="3"/>
  <c r="I69" i="3" s="1"/>
  <c r="H61" i="3"/>
  <c r="I61" i="3" s="1"/>
  <c r="H53" i="3"/>
  <c r="I53" i="3" s="1"/>
  <c r="H45" i="3"/>
  <c r="I45" i="3" s="1"/>
  <c r="H37" i="3"/>
  <c r="I37" i="3" s="1"/>
  <c r="F53" i="3"/>
  <c r="F67" i="3"/>
  <c r="H60" i="3"/>
  <c r="I60" i="3" s="1"/>
  <c r="F51" i="3"/>
  <c r="H44" i="3"/>
  <c r="I44" i="3" s="1"/>
  <c r="F35" i="3"/>
  <c r="F47" i="3"/>
  <c r="F46" i="3"/>
  <c r="F68" i="3"/>
  <c r="F60" i="3"/>
  <c r="F52" i="3"/>
  <c r="F44" i="3"/>
  <c r="F36" i="3"/>
  <c r="H58" i="3"/>
  <c r="I58" i="3" s="1"/>
  <c r="H42" i="3"/>
  <c r="I42" i="3" s="1"/>
  <c r="F59" i="3"/>
  <c r="F43" i="3"/>
  <c r="H64" i="3"/>
  <c r="I64" i="3" s="1"/>
  <c r="F66" i="3"/>
  <c r="F58" i="3"/>
  <c r="F50" i="3"/>
  <c r="F42" i="3"/>
  <c r="H57" i="3"/>
  <c r="I57" i="3" s="1"/>
  <c r="H41" i="3"/>
  <c r="I41" i="3" s="1"/>
  <c r="F65" i="3"/>
  <c r="F49" i="3"/>
  <c r="F64" i="3"/>
  <c r="F48" i="3"/>
  <c r="P31" i="14" l="1"/>
  <c r="O31" i="14"/>
  <c r="P30" i="14"/>
  <c r="O30" i="14"/>
  <c r="P29" i="14"/>
  <c r="O29" i="14"/>
  <c r="P28" i="14"/>
  <c r="O28" i="14"/>
  <c r="P27" i="14"/>
  <c r="O27" i="14"/>
  <c r="X4" i="36"/>
  <c r="R68" i="36" s="1"/>
  <c r="O4" i="37" s="1"/>
  <c r="W7" i="36"/>
  <c r="Q71" i="36" s="1"/>
  <c r="X7" i="36"/>
  <c r="R71" i="36" s="1"/>
  <c r="O7" i="37" s="1"/>
  <c r="W9" i="36"/>
  <c r="W10" i="36"/>
  <c r="Q74" i="36" s="1"/>
  <c r="X10" i="36"/>
  <c r="X11" i="36"/>
  <c r="W14" i="36"/>
  <c r="X14" i="36"/>
  <c r="W15" i="36"/>
  <c r="X15" i="36"/>
  <c r="R79" i="36" s="1"/>
  <c r="O15" i="37" s="1"/>
  <c r="X16" i="36"/>
  <c r="R80" i="36" s="1"/>
  <c r="O16" i="37" s="1"/>
  <c r="W18" i="36"/>
  <c r="X18" i="36"/>
  <c r="R82" i="36" s="1"/>
  <c r="O18" i="37" s="1"/>
  <c r="W19" i="36"/>
  <c r="Q83" i="36" s="1"/>
  <c r="X19" i="36"/>
  <c r="R83" i="36" s="1"/>
  <c r="O19" i="37" s="1"/>
  <c r="W20" i="36"/>
  <c r="X20" i="36"/>
  <c r="R84" i="36" s="1"/>
  <c r="O20" i="37" s="1"/>
  <c r="W21" i="36"/>
  <c r="W22" i="36"/>
  <c r="Q86" i="36" s="1"/>
  <c r="X22" i="36"/>
  <c r="W23" i="36"/>
  <c r="X23" i="36"/>
  <c r="W24" i="36"/>
  <c r="X24" i="36"/>
  <c r="R88" i="36" s="1"/>
  <c r="O24" i="37" s="1"/>
  <c r="W25" i="36"/>
  <c r="X25" i="36"/>
  <c r="R89" i="36" s="1"/>
  <c r="O25" i="37" s="1"/>
  <c r="W26" i="36"/>
  <c r="Q90" i="36" s="1"/>
  <c r="X26" i="36"/>
  <c r="W27" i="36"/>
  <c r="X27" i="36"/>
  <c r="W28" i="36"/>
  <c r="X28" i="36"/>
  <c r="R92" i="36" s="1"/>
  <c r="O28" i="37" s="1"/>
  <c r="W29" i="36"/>
  <c r="Q93" i="36" s="1"/>
  <c r="W30" i="36"/>
  <c r="X30" i="36"/>
  <c r="W31" i="36"/>
  <c r="X31" i="36"/>
  <c r="W32" i="36"/>
  <c r="X32" i="36"/>
  <c r="W33" i="36"/>
  <c r="W34" i="36"/>
  <c r="X34" i="36"/>
  <c r="W35" i="36"/>
  <c r="X35" i="36"/>
  <c r="W36" i="36"/>
  <c r="X36" i="36"/>
  <c r="W37" i="36"/>
  <c r="X37" i="36"/>
  <c r="W38" i="36"/>
  <c r="X38" i="36"/>
  <c r="W39" i="36"/>
  <c r="X39" i="36"/>
  <c r="W40" i="36"/>
  <c r="X40" i="36"/>
  <c r="W41" i="36"/>
  <c r="X41" i="36"/>
  <c r="W42" i="36"/>
  <c r="X42" i="36"/>
  <c r="W43" i="36"/>
  <c r="X43" i="36"/>
  <c r="W44" i="36"/>
  <c r="W45" i="36"/>
  <c r="W46" i="36"/>
  <c r="X46" i="36"/>
  <c r="W47" i="36"/>
  <c r="X47" i="36"/>
  <c r="W48" i="36"/>
  <c r="X48" i="36"/>
  <c r="W49" i="36"/>
  <c r="X49" i="36"/>
  <c r="W50" i="36"/>
  <c r="X50" i="36"/>
  <c r="W51" i="36"/>
  <c r="X51" i="36"/>
  <c r="W52" i="36"/>
  <c r="X52" i="36"/>
  <c r="AB77" i="36" s="1"/>
  <c r="P80" i="14" s="1"/>
  <c r="W53" i="36"/>
  <c r="W54" i="36"/>
  <c r="X54" i="36"/>
  <c r="X3" i="36"/>
  <c r="W3" i="36"/>
  <c r="Q67" i="36" s="1"/>
  <c r="J75" i="37"/>
  <c r="E75" i="37"/>
  <c r="B75" i="37"/>
  <c r="J74" i="37"/>
  <c r="E74" i="37"/>
  <c r="B74" i="37"/>
  <c r="J73" i="37"/>
  <c r="E73" i="37"/>
  <c r="B73" i="37"/>
  <c r="J72" i="37"/>
  <c r="E72" i="37"/>
  <c r="B72" i="37"/>
  <c r="H72" i="37" s="1"/>
  <c r="I72" i="37" s="1"/>
  <c r="J71" i="37"/>
  <c r="E71" i="37"/>
  <c r="B71" i="37"/>
  <c r="J70" i="37"/>
  <c r="E70" i="37"/>
  <c r="B70" i="37"/>
  <c r="J69" i="37"/>
  <c r="E69" i="37"/>
  <c r="B69" i="37"/>
  <c r="J68" i="37"/>
  <c r="E68" i="37"/>
  <c r="B68" i="37"/>
  <c r="J67" i="37"/>
  <c r="E67" i="37"/>
  <c r="F67" i="37" s="1"/>
  <c r="B67" i="37"/>
  <c r="J66" i="37"/>
  <c r="E66" i="37"/>
  <c r="B66" i="37"/>
  <c r="J65" i="37"/>
  <c r="E65" i="37"/>
  <c r="B65" i="37"/>
  <c r="J64" i="37"/>
  <c r="E64" i="37"/>
  <c r="B64" i="37"/>
  <c r="J63" i="37"/>
  <c r="E63" i="37"/>
  <c r="B63" i="37"/>
  <c r="J62" i="37"/>
  <c r="E62" i="37"/>
  <c r="B62" i="37"/>
  <c r="J61" i="37"/>
  <c r="E61" i="37"/>
  <c r="B61" i="37"/>
  <c r="J60" i="37"/>
  <c r="E60" i="37"/>
  <c r="J59" i="37"/>
  <c r="E59" i="37"/>
  <c r="J58" i="37"/>
  <c r="E58" i="37"/>
  <c r="J57" i="37"/>
  <c r="E57" i="37"/>
  <c r="J56" i="37"/>
  <c r="H56" i="37"/>
  <c r="I56" i="37" s="1"/>
  <c r="B34" i="37"/>
  <c r="J33" i="37"/>
  <c r="E33" i="37"/>
  <c r="F33" i="37" s="1"/>
  <c r="B33" i="37"/>
  <c r="H33" i="37" s="1"/>
  <c r="I33" i="37" s="1"/>
  <c r="P54" i="36"/>
  <c r="P118" i="36" s="1"/>
  <c r="M54" i="37" s="1"/>
  <c r="J75" i="36"/>
  <c r="E75" i="36"/>
  <c r="B75" i="36"/>
  <c r="X53" i="36"/>
  <c r="R117" i="36" s="1"/>
  <c r="O53" i="37" s="1"/>
  <c r="P53" i="36"/>
  <c r="P117" i="36" s="1"/>
  <c r="M53" i="37" s="1"/>
  <c r="J74" i="36"/>
  <c r="E74" i="36"/>
  <c r="B74" i="36"/>
  <c r="P52" i="36"/>
  <c r="P116" i="36" s="1"/>
  <c r="M52" i="37" s="1"/>
  <c r="J73" i="36"/>
  <c r="E73" i="36"/>
  <c r="B73" i="36"/>
  <c r="P51" i="36"/>
  <c r="P115" i="36" s="1"/>
  <c r="M51" i="37" s="1"/>
  <c r="J72" i="36"/>
  <c r="E72" i="36"/>
  <c r="B72" i="36"/>
  <c r="P50" i="36"/>
  <c r="P114" i="36" s="1"/>
  <c r="M50" i="37" s="1"/>
  <c r="J71" i="36"/>
  <c r="E71" i="36"/>
  <c r="B71" i="36"/>
  <c r="P49" i="36"/>
  <c r="P113" i="36" s="1"/>
  <c r="M49" i="37" s="1"/>
  <c r="J70" i="36"/>
  <c r="E70" i="36"/>
  <c r="B70" i="36"/>
  <c r="P48" i="36"/>
  <c r="P112" i="36" s="1"/>
  <c r="M48" i="37" s="1"/>
  <c r="J69" i="36"/>
  <c r="E69" i="36"/>
  <c r="B69" i="36"/>
  <c r="P47" i="36"/>
  <c r="P111" i="36" s="1"/>
  <c r="M47" i="37" s="1"/>
  <c r="J68" i="36"/>
  <c r="E68" i="36"/>
  <c r="B68" i="36"/>
  <c r="P46" i="36"/>
  <c r="P110" i="36" s="1"/>
  <c r="M46" i="37" s="1"/>
  <c r="J67" i="36"/>
  <c r="E67" i="36"/>
  <c r="B67" i="36"/>
  <c r="X45" i="36"/>
  <c r="P45" i="36"/>
  <c r="P109" i="36" s="1"/>
  <c r="M45" i="37" s="1"/>
  <c r="J66" i="36"/>
  <c r="E66" i="36"/>
  <c r="B66" i="36"/>
  <c r="X44" i="36"/>
  <c r="P44" i="36"/>
  <c r="P108" i="36" s="1"/>
  <c r="M44" i="37" s="1"/>
  <c r="J65" i="36"/>
  <c r="E65" i="36"/>
  <c r="B65" i="36"/>
  <c r="P43" i="36"/>
  <c r="P107" i="36" s="1"/>
  <c r="M43" i="37" s="1"/>
  <c r="J64" i="36"/>
  <c r="E64" i="36"/>
  <c r="B64" i="36"/>
  <c r="P42" i="36"/>
  <c r="P106" i="36" s="1"/>
  <c r="M42" i="37" s="1"/>
  <c r="J63" i="36"/>
  <c r="E63" i="36"/>
  <c r="B63" i="36"/>
  <c r="P41" i="36"/>
  <c r="P105" i="36" s="1"/>
  <c r="M41" i="37" s="1"/>
  <c r="J62" i="36"/>
  <c r="B62" i="36"/>
  <c r="P40" i="36"/>
  <c r="P104" i="36" s="1"/>
  <c r="M40" i="37" s="1"/>
  <c r="J61" i="36"/>
  <c r="B61" i="36"/>
  <c r="P39" i="36"/>
  <c r="P103" i="36" s="1"/>
  <c r="M39" i="37" s="1"/>
  <c r="J60" i="36"/>
  <c r="B60" i="36"/>
  <c r="P38" i="36"/>
  <c r="P102" i="36" s="1"/>
  <c r="M38" i="37" s="1"/>
  <c r="J59" i="36"/>
  <c r="B59" i="36"/>
  <c r="P37" i="36"/>
  <c r="P101" i="36" s="1"/>
  <c r="M37" i="37" s="1"/>
  <c r="J58" i="36"/>
  <c r="P36" i="36"/>
  <c r="P100" i="36" s="1"/>
  <c r="M36" i="37" s="1"/>
  <c r="J57" i="36"/>
  <c r="P35" i="36"/>
  <c r="P99" i="36" s="1"/>
  <c r="M35" i="37" s="1"/>
  <c r="P34" i="36"/>
  <c r="P98" i="36" s="1"/>
  <c r="M34" i="37" s="1"/>
  <c r="E34" i="36"/>
  <c r="B34" i="36"/>
  <c r="H34" i="36" s="1"/>
  <c r="I34" i="36" s="1"/>
  <c r="X33" i="36"/>
  <c r="R97" i="36" s="1"/>
  <c r="O33" i="37" s="1"/>
  <c r="P33" i="36"/>
  <c r="P97" i="36" s="1"/>
  <c r="M33" i="37" s="1"/>
  <c r="J33" i="36"/>
  <c r="E33" i="36"/>
  <c r="F33" i="36" s="1"/>
  <c r="B33" i="36"/>
  <c r="H33" i="36" s="1"/>
  <c r="I33" i="36" s="1"/>
  <c r="P32" i="36"/>
  <c r="P96" i="36" s="1"/>
  <c r="M32" i="37" s="1"/>
  <c r="P31" i="36"/>
  <c r="P95" i="36" s="1"/>
  <c r="M31" i="37" s="1"/>
  <c r="P30" i="36"/>
  <c r="P94" i="36" s="1"/>
  <c r="M30" i="37" s="1"/>
  <c r="X29" i="36"/>
  <c r="P29" i="36"/>
  <c r="P93" i="36" s="1"/>
  <c r="M29" i="37" s="1"/>
  <c r="P28" i="36"/>
  <c r="P92" i="36" s="1"/>
  <c r="M28" i="37" s="1"/>
  <c r="P27" i="36"/>
  <c r="P91" i="36" s="1"/>
  <c r="M27" i="37" s="1"/>
  <c r="P26" i="36"/>
  <c r="P90" i="36" s="1"/>
  <c r="M26" i="37" s="1"/>
  <c r="P25" i="36"/>
  <c r="P89" i="36" s="1"/>
  <c r="M25" i="37" s="1"/>
  <c r="P24" i="36"/>
  <c r="P88" i="36" s="1"/>
  <c r="M24" i="37" s="1"/>
  <c r="P23" i="36"/>
  <c r="P87" i="36" s="1"/>
  <c r="M23" i="37" s="1"/>
  <c r="P22" i="36"/>
  <c r="P86" i="36" s="1"/>
  <c r="M22" i="37" s="1"/>
  <c r="X21" i="36"/>
  <c r="P21" i="36"/>
  <c r="P85" i="36" s="1"/>
  <c r="M21" i="37" s="1"/>
  <c r="P20" i="36"/>
  <c r="P84" i="36" s="1"/>
  <c r="M20" i="37" s="1"/>
  <c r="P19" i="36"/>
  <c r="P83" i="36" s="1"/>
  <c r="M19" i="37" s="1"/>
  <c r="P18" i="36"/>
  <c r="P82" i="36" s="1"/>
  <c r="M18" i="37" s="1"/>
  <c r="X17" i="36"/>
  <c r="W17" i="36"/>
  <c r="P17" i="36"/>
  <c r="P81" i="36" s="1"/>
  <c r="M17" i="37" s="1"/>
  <c r="W16" i="36"/>
  <c r="P16" i="36"/>
  <c r="P80" i="36" s="1"/>
  <c r="M16" i="37" s="1"/>
  <c r="P15" i="36"/>
  <c r="P79" i="36" s="1"/>
  <c r="M15" i="37" s="1"/>
  <c r="P14" i="36"/>
  <c r="P78" i="36" s="1"/>
  <c r="M14" i="37" s="1"/>
  <c r="X13" i="36"/>
  <c r="W13" i="36"/>
  <c r="P13" i="36"/>
  <c r="P77" i="36" s="1"/>
  <c r="M13" i="37" s="1"/>
  <c r="X12" i="36"/>
  <c r="R76" i="36" s="1"/>
  <c r="O12" i="37" s="1"/>
  <c r="W12" i="36"/>
  <c r="P12" i="36"/>
  <c r="P76" i="36" s="1"/>
  <c r="M12" i="37" s="1"/>
  <c r="W11" i="36"/>
  <c r="P11" i="36"/>
  <c r="P75" i="36" s="1"/>
  <c r="M11" i="37" s="1"/>
  <c r="P10" i="36"/>
  <c r="P74" i="36" s="1"/>
  <c r="M10" i="37" s="1"/>
  <c r="X9" i="36"/>
  <c r="P9" i="36"/>
  <c r="P73" i="36" s="1"/>
  <c r="M9" i="37" s="1"/>
  <c r="X8" i="36"/>
  <c r="R72" i="36" s="1"/>
  <c r="O8" i="37" s="1"/>
  <c r="W8" i="36"/>
  <c r="P8" i="36"/>
  <c r="P72" i="36" s="1"/>
  <c r="M8" i="37" s="1"/>
  <c r="P7" i="36"/>
  <c r="P71" i="36" s="1"/>
  <c r="M7" i="37" s="1"/>
  <c r="W6" i="36"/>
  <c r="Q70" i="36" s="1"/>
  <c r="X6" i="36"/>
  <c r="P6" i="36"/>
  <c r="P70" i="36" s="1"/>
  <c r="M6" i="37" s="1"/>
  <c r="X5" i="36"/>
  <c r="W5" i="36"/>
  <c r="P5" i="36"/>
  <c r="P69" i="36" s="1"/>
  <c r="M5" i="37" s="1"/>
  <c r="W4" i="36"/>
  <c r="P4" i="36"/>
  <c r="P68" i="36" s="1"/>
  <c r="M4" i="37" s="1"/>
  <c r="P3" i="36"/>
  <c r="P67" i="36" s="1"/>
  <c r="M3" i="37" s="1"/>
  <c r="H71" i="37" l="1"/>
  <c r="I71" i="37" s="1"/>
  <c r="F63" i="37"/>
  <c r="F73" i="36"/>
  <c r="H35" i="36"/>
  <c r="I35" i="36" s="1"/>
  <c r="F35" i="36"/>
  <c r="F65" i="36"/>
  <c r="H64" i="36"/>
  <c r="I64" i="36" s="1"/>
  <c r="F63" i="36"/>
  <c r="F64" i="36"/>
  <c r="F74" i="36"/>
  <c r="H59" i="36"/>
  <c r="I59" i="36" s="1"/>
  <c r="H63" i="36"/>
  <c r="I63" i="36" s="1"/>
  <c r="F34" i="36"/>
  <c r="H62" i="37"/>
  <c r="I62" i="37" s="1"/>
  <c r="H70" i="37"/>
  <c r="I70" i="37" s="1"/>
  <c r="F74" i="37"/>
  <c r="F62" i="37"/>
  <c r="F57" i="37"/>
  <c r="F65" i="37"/>
  <c r="F73" i="37"/>
  <c r="H59" i="37"/>
  <c r="I59" i="37" s="1"/>
  <c r="H67" i="37"/>
  <c r="I67" i="37" s="1"/>
  <c r="H64" i="37"/>
  <c r="I64" i="37" s="1"/>
  <c r="F71" i="37"/>
  <c r="F59" i="37"/>
  <c r="H63" i="37"/>
  <c r="I63" i="37" s="1"/>
  <c r="H68" i="37"/>
  <c r="I68" i="37" s="1"/>
  <c r="F75" i="37"/>
  <c r="F66" i="37"/>
  <c r="H75" i="37"/>
  <c r="I75" i="37" s="1"/>
  <c r="F75" i="36"/>
  <c r="H75" i="36"/>
  <c r="I75" i="36" s="1"/>
  <c r="F70" i="36"/>
  <c r="H72" i="36"/>
  <c r="I72" i="36" s="1"/>
  <c r="H62" i="36"/>
  <c r="I62" i="36" s="1"/>
  <c r="H65" i="36"/>
  <c r="I65" i="36" s="1"/>
  <c r="H57" i="36"/>
  <c r="I57" i="36" s="1"/>
  <c r="H60" i="36"/>
  <c r="I60" i="36" s="1"/>
  <c r="H70" i="36"/>
  <c r="I70" i="36" s="1"/>
  <c r="H74" i="36"/>
  <c r="I74" i="36" s="1"/>
  <c r="H61" i="36"/>
  <c r="I61" i="36" s="1"/>
  <c r="F69" i="36"/>
  <c r="H66" i="36"/>
  <c r="I66" i="36" s="1"/>
  <c r="H73" i="36"/>
  <c r="I73" i="36" s="1"/>
  <c r="H58" i="36"/>
  <c r="I58" i="36" s="1"/>
  <c r="F66" i="36"/>
  <c r="AA12" i="36"/>
  <c r="O15" i="14" s="1"/>
  <c r="Q91" i="36"/>
  <c r="AA44" i="36"/>
  <c r="O47" i="14" s="1"/>
  <c r="Q81" i="36"/>
  <c r="AA21" i="36"/>
  <c r="O24" i="14" s="1"/>
  <c r="R87" i="36"/>
  <c r="O23" i="37" s="1"/>
  <c r="AB38" i="36"/>
  <c r="P41" i="14" s="1"/>
  <c r="R96" i="36"/>
  <c r="O32" i="37" s="1"/>
  <c r="AB49" i="36"/>
  <c r="P52" i="14" s="1"/>
  <c r="Q97" i="36"/>
  <c r="AA50" i="36"/>
  <c r="O53" i="14" s="1"/>
  <c r="Q98" i="36"/>
  <c r="AA51" i="36"/>
  <c r="O54" i="14" s="1"/>
  <c r="AA55" i="36"/>
  <c r="O58" i="14" s="1"/>
  <c r="Q100" i="36"/>
  <c r="R109" i="36"/>
  <c r="O45" i="37" s="1"/>
  <c r="AB66" i="36"/>
  <c r="P69" i="14" s="1"/>
  <c r="R81" i="36"/>
  <c r="O17" i="37" s="1"/>
  <c r="AB21" i="36"/>
  <c r="P24" i="14" s="1"/>
  <c r="R85" i="36"/>
  <c r="O21" i="37" s="1"/>
  <c r="AB36" i="36"/>
  <c r="P39" i="14" s="1"/>
  <c r="Q92" i="36"/>
  <c r="AA45" i="36"/>
  <c r="O48" i="14" s="1"/>
  <c r="Q94" i="36"/>
  <c r="AA47" i="36"/>
  <c r="O50" i="14" s="1"/>
  <c r="Q99" i="36"/>
  <c r="AA54" i="36"/>
  <c r="O57" i="14" s="1"/>
  <c r="AB55" i="36"/>
  <c r="P58" i="14" s="1"/>
  <c r="R100" i="36"/>
  <c r="O36" i="37" s="1"/>
  <c r="Q108" i="36"/>
  <c r="AA65" i="36"/>
  <c r="O68" i="14" s="1"/>
  <c r="R93" i="36"/>
  <c r="O29" i="37" s="1"/>
  <c r="AB46" i="36"/>
  <c r="P49" i="14" s="1"/>
  <c r="R108" i="36"/>
  <c r="O44" i="37" s="1"/>
  <c r="AB65" i="36"/>
  <c r="P68" i="14" s="1"/>
  <c r="R107" i="36"/>
  <c r="O43" i="37" s="1"/>
  <c r="AB64" i="36"/>
  <c r="P67" i="14" s="1"/>
  <c r="Q112" i="36"/>
  <c r="AA69" i="36"/>
  <c r="O72" i="14" s="1"/>
  <c r="Q79" i="36"/>
  <c r="AA19" i="36"/>
  <c r="O22" i="14" s="1"/>
  <c r="Q85" i="36"/>
  <c r="AA36" i="36"/>
  <c r="O39" i="14" s="1"/>
  <c r="Q75" i="36"/>
  <c r="AA13" i="36"/>
  <c r="O16" i="14" s="1"/>
  <c r="Q77" i="36"/>
  <c r="AA15" i="36"/>
  <c r="O18" i="14" s="1"/>
  <c r="Q88" i="36"/>
  <c r="AA39" i="36"/>
  <c r="O42" i="14" s="1"/>
  <c r="R94" i="36"/>
  <c r="O30" i="37" s="1"/>
  <c r="AB47" i="36"/>
  <c r="P50" i="14" s="1"/>
  <c r="Q69" i="36"/>
  <c r="AA5" i="36"/>
  <c r="O8" i="14" s="1"/>
  <c r="R75" i="36"/>
  <c r="O11" i="37" s="1"/>
  <c r="AB13" i="36"/>
  <c r="P16" i="14" s="1"/>
  <c r="R90" i="36"/>
  <c r="O26" i="37" s="1"/>
  <c r="AB43" i="36"/>
  <c r="P46" i="14" s="1"/>
  <c r="R67" i="36"/>
  <c r="O3" i="37" s="1"/>
  <c r="AB3" i="36"/>
  <c r="P6" i="14" s="1"/>
  <c r="R73" i="36"/>
  <c r="O9" i="37" s="1"/>
  <c r="AB9" i="36"/>
  <c r="P12" i="14" s="1"/>
  <c r="Q80" i="36"/>
  <c r="AA20" i="36"/>
  <c r="O23" i="14" s="1"/>
  <c r="Q84" i="36"/>
  <c r="AA33" i="36"/>
  <c r="O36" i="14" s="1"/>
  <c r="R86" i="36"/>
  <c r="O22" i="37" s="1"/>
  <c r="AB37" i="36"/>
  <c r="P40" i="14" s="1"/>
  <c r="AA48" i="36"/>
  <c r="O51" i="14" s="1"/>
  <c r="Q95" i="36"/>
  <c r="AA60" i="36"/>
  <c r="O63" i="14" s="1"/>
  <c r="Q105" i="36"/>
  <c r="Q106" i="36"/>
  <c r="AA63" i="36"/>
  <c r="O66" i="14" s="1"/>
  <c r="R78" i="36"/>
  <c r="O14" i="37" s="1"/>
  <c r="AB16" i="36"/>
  <c r="P19" i="14" s="1"/>
  <c r="Q89" i="36"/>
  <c r="AA40" i="36"/>
  <c r="O43" i="14" s="1"/>
  <c r="Q107" i="36"/>
  <c r="AA64" i="36"/>
  <c r="O67" i="14" s="1"/>
  <c r="Q73" i="36"/>
  <c r="AA9" i="36"/>
  <c r="O12" i="14" s="1"/>
  <c r="R77" i="36"/>
  <c r="O13" i="37" s="1"/>
  <c r="AB15" i="36"/>
  <c r="P18" i="14" s="1"/>
  <c r="Q82" i="36"/>
  <c r="AA31" i="36"/>
  <c r="O34" i="14" s="1"/>
  <c r="R69" i="36"/>
  <c r="O5" i="37" s="1"/>
  <c r="AB5" i="36"/>
  <c r="P8" i="14" s="1"/>
  <c r="Q76" i="36"/>
  <c r="AA14" i="36"/>
  <c r="O17" i="14" s="1"/>
  <c r="Q78" i="36"/>
  <c r="AA16" i="36"/>
  <c r="O19" i="14" s="1"/>
  <c r="R95" i="36"/>
  <c r="O31" i="37" s="1"/>
  <c r="AB48" i="36"/>
  <c r="P51" i="14" s="1"/>
  <c r="Q104" i="36"/>
  <c r="AA59" i="36"/>
  <c r="O62" i="14" s="1"/>
  <c r="AB63" i="36"/>
  <c r="P66" i="14" s="1"/>
  <c r="R106" i="36"/>
  <c r="O42" i="37" s="1"/>
  <c r="AA68" i="36"/>
  <c r="O71" i="14" s="1"/>
  <c r="Q111" i="36"/>
  <c r="AB59" i="36"/>
  <c r="P62" i="14" s="1"/>
  <c r="R104" i="36"/>
  <c r="O40" i="37" s="1"/>
  <c r="Q68" i="36"/>
  <c r="AA4" i="36"/>
  <c r="O7" i="14" s="1"/>
  <c r="R70" i="36"/>
  <c r="O6" i="37" s="1"/>
  <c r="AB6" i="36"/>
  <c r="P9" i="14" s="1"/>
  <c r="Q72" i="36"/>
  <c r="AA8" i="36"/>
  <c r="O11" i="14" s="1"/>
  <c r="R74" i="36"/>
  <c r="O10" i="37" s="1"/>
  <c r="AB12" i="36"/>
  <c r="P15" i="14" s="1"/>
  <c r="Q87" i="36"/>
  <c r="AA38" i="36"/>
  <c r="O41" i="14" s="1"/>
  <c r="R91" i="36"/>
  <c r="O27" i="37" s="1"/>
  <c r="AB44" i="36"/>
  <c r="P47" i="14" s="1"/>
  <c r="Q96" i="36"/>
  <c r="AA49" i="36"/>
  <c r="O52" i="14" s="1"/>
  <c r="AA56" i="36"/>
  <c r="O59" i="14" s="1"/>
  <c r="Q101" i="36"/>
  <c r="AB58" i="36"/>
  <c r="P61" i="14" s="1"/>
  <c r="R103" i="36"/>
  <c r="O39" i="37" s="1"/>
  <c r="AA6" i="36"/>
  <c r="O9" i="14" s="1"/>
  <c r="AB7" i="36"/>
  <c r="P10" i="14" s="1"/>
  <c r="Q110" i="36"/>
  <c r="AA67" i="36"/>
  <c r="O70" i="14" s="1"/>
  <c r="AA76" i="36"/>
  <c r="O79" i="14" s="1"/>
  <c r="Q115" i="36"/>
  <c r="R118" i="36"/>
  <c r="O54" i="37" s="1"/>
  <c r="AB79" i="36"/>
  <c r="P82" i="14" s="1"/>
  <c r="N3" i="37"/>
  <c r="N19" i="37"/>
  <c r="R99" i="36"/>
  <c r="O35" i="37" s="1"/>
  <c r="AB54" i="36"/>
  <c r="P57" i="14" s="1"/>
  <c r="R101" i="36"/>
  <c r="O37" i="37" s="1"/>
  <c r="AB56" i="36"/>
  <c r="P59" i="14" s="1"/>
  <c r="F67" i="36"/>
  <c r="AA46" i="36"/>
  <c r="O49" i="14" s="1"/>
  <c r="Q113" i="36"/>
  <c r="AA72" i="36"/>
  <c r="O75" i="14" s="1"/>
  <c r="Q114" i="36"/>
  <c r="AA75" i="36"/>
  <c r="O78" i="14" s="1"/>
  <c r="R115" i="36"/>
  <c r="O51" i="37" s="1"/>
  <c r="AB76" i="36"/>
  <c r="P79" i="14" s="1"/>
  <c r="N26" i="37"/>
  <c r="N29" i="37"/>
  <c r="AA37" i="36"/>
  <c r="O40" i="14" s="1"/>
  <c r="AA58" i="36"/>
  <c r="O61" i="14" s="1"/>
  <c r="Q103" i="36"/>
  <c r="AB40" i="36"/>
  <c r="P43" i="14" s="1"/>
  <c r="H67" i="36"/>
  <c r="I67" i="36" s="1"/>
  <c r="R111" i="36"/>
  <c r="O47" i="37" s="1"/>
  <c r="AB68" i="36"/>
  <c r="P71" i="14" s="1"/>
  <c r="R113" i="36"/>
  <c r="O49" i="37" s="1"/>
  <c r="AB72" i="36"/>
  <c r="P75" i="14" s="1"/>
  <c r="R114" i="36"/>
  <c r="O50" i="37" s="1"/>
  <c r="AB75" i="36"/>
  <c r="P78" i="14" s="1"/>
  <c r="N6" i="37"/>
  <c r="N10" i="37"/>
  <c r="AA3" i="36"/>
  <c r="O6" i="14" s="1"/>
  <c r="AB4" i="36"/>
  <c r="P7" i="14" s="1"/>
  <c r="AB20" i="36"/>
  <c r="P23" i="14" s="1"/>
  <c r="AB33" i="36"/>
  <c r="P36" i="14" s="1"/>
  <c r="AB50" i="36"/>
  <c r="P53" i="14" s="1"/>
  <c r="AB19" i="36"/>
  <c r="P22" i="14" s="1"/>
  <c r="AA43" i="36"/>
  <c r="O46" i="14" s="1"/>
  <c r="Q109" i="36"/>
  <c r="AA66" i="36"/>
  <c r="O69" i="14" s="1"/>
  <c r="F68" i="36"/>
  <c r="H69" i="36"/>
  <c r="I69" i="36" s="1"/>
  <c r="H71" i="36"/>
  <c r="I71" i="36" s="1"/>
  <c r="AB14" i="36"/>
  <c r="P17" i="14" s="1"/>
  <c r="AA32" i="36"/>
  <c r="O35" i="14" s="1"/>
  <c r="Q102" i="36"/>
  <c r="AA57" i="36"/>
  <c r="O60" i="14" s="1"/>
  <c r="AB39" i="36"/>
  <c r="P42" i="14" s="1"/>
  <c r="R105" i="36"/>
  <c r="O41" i="37" s="1"/>
  <c r="AB60" i="36"/>
  <c r="P63" i="14" s="1"/>
  <c r="H68" i="36"/>
  <c r="I68" i="36" s="1"/>
  <c r="F71" i="36"/>
  <c r="N22" i="37"/>
  <c r="AB32" i="36"/>
  <c r="P35" i="14" s="1"/>
  <c r="R98" i="36"/>
  <c r="O34" i="37" s="1"/>
  <c r="AB51" i="36"/>
  <c r="P54" i="14" s="1"/>
  <c r="AB57" i="36"/>
  <c r="P60" i="14" s="1"/>
  <c r="R102" i="36"/>
  <c r="O38" i="37" s="1"/>
  <c r="N7" i="37"/>
  <c r="AA7" i="36"/>
  <c r="O10" i="14" s="1"/>
  <c r="AB8" i="36"/>
  <c r="P11" i="14" s="1"/>
  <c r="AB31" i="36"/>
  <c r="P34" i="14" s="1"/>
  <c r="AB45" i="36"/>
  <c r="P48" i="14" s="1"/>
  <c r="R110" i="36"/>
  <c r="O46" i="37" s="1"/>
  <c r="AB67" i="36"/>
  <c r="P70" i="14" s="1"/>
  <c r="AB69" i="36"/>
  <c r="P72" i="14" s="1"/>
  <c r="R112" i="36"/>
  <c r="O48" i="37" s="1"/>
  <c r="Q116" i="36"/>
  <c r="AA77" i="36"/>
  <c r="O80" i="14" s="1"/>
  <c r="AA78" i="36"/>
  <c r="O81" i="14" s="1"/>
  <c r="Q117" i="36"/>
  <c r="Q118" i="36"/>
  <c r="AA79" i="36"/>
  <c r="O82" i="14" s="1"/>
  <c r="H60" i="37"/>
  <c r="I60" i="37" s="1"/>
  <c r="F64" i="37"/>
  <c r="H65" i="37"/>
  <c r="I65" i="37" s="1"/>
  <c r="F69" i="37"/>
  <c r="H74" i="37"/>
  <c r="I74" i="37" s="1"/>
  <c r="F72" i="36"/>
  <c r="F68" i="37"/>
  <c r="H69" i="37"/>
  <c r="I69" i="37" s="1"/>
  <c r="F72" i="37"/>
  <c r="H73" i="37"/>
  <c r="I73" i="37" s="1"/>
  <c r="F58" i="37"/>
  <c r="AB78" i="36"/>
  <c r="P81" i="14" s="1"/>
  <c r="H58" i="37"/>
  <c r="I58" i="37" s="1"/>
  <c r="R116" i="36"/>
  <c r="O52" i="37" s="1"/>
  <c r="H57" i="37"/>
  <c r="I57" i="37" s="1"/>
  <c r="F61" i="37"/>
  <c r="H66" i="37"/>
  <c r="I66" i="37" s="1"/>
  <c r="F70" i="37"/>
  <c r="F60" i="37"/>
  <c r="H61" i="37"/>
  <c r="I61" i="37" s="1"/>
  <c r="O67" i="36" l="1"/>
  <c r="L52" i="37"/>
  <c r="O93" i="36"/>
  <c r="L4" i="37"/>
  <c r="L16" i="37"/>
  <c r="O90" i="36"/>
  <c r="L34" i="37"/>
  <c r="L12" i="37"/>
  <c r="N52" i="37"/>
  <c r="O116" i="36"/>
  <c r="L41" i="37"/>
  <c r="O70" i="36"/>
  <c r="N49" i="37"/>
  <c r="O113" i="36"/>
  <c r="L42" i="37"/>
  <c r="N39" i="37"/>
  <c r="O103" i="36"/>
  <c r="L15" i="37"/>
  <c r="L6" i="37"/>
  <c r="N12" i="37"/>
  <c r="O76" i="36"/>
  <c r="L26" i="37"/>
  <c r="N24" i="37"/>
  <c r="O88" i="36"/>
  <c r="N33" i="37"/>
  <c r="O97" i="36"/>
  <c r="L25" i="37"/>
  <c r="L50" i="37"/>
  <c r="L53" i="37"/>
  <c r="L20" i="37"/>
  <c r="L54" i="37"/>
  <c r="L39" i="37"/>
  <c r="N41" i="37"/>
  <c r="O105" i="36"/>
  <c r="O71" i="36"/>
  <c r="O86" i="36"/>
  <c r="O102" i="36"/>
  <c r="N38" i="37"/>
  <c r="N51" i="37"/>
  <c r="O115" i="36"/>
  <c r="O87" i="36"/>
  <c r="N23" i="37"/>
  <c r="O68" i="36"/>
  <c r="N4" i="37"/>
  <c r="O104" i="36"/>
  <c r="N40" i="37"/>
  <c r="L5" i="37"/>
  <c r="N43" i="37"/>
  <c r="O107" i="36"/>
  <c r="N16" i="37"/>
  <c r="O80" i="36"/>
  <c r="L11" i="37"/>
  <c r="O77" i="36"/>
  <c r="N13" i="37"/>
  <c r="O112" i="36"/>
  <c r="N48" i="37"/>
  <c r="L29" i="37"/>
  <c r="N30" i="37"/>
  <c r="O94" i="36"/>
  <c r="L45" i="37"/>
  <c r="L32" i="37"/>
  <c r="L35" i="37"/>
  <c r="O118" i="36"/>
  <c r="N54" i="37"/>
  <c r="L46" i="37"/>
  <c r="L38" i="37"/>
  <c r="N45" i="37"/>
  <c r="O109" i="36"/>
  <c r="L49" i="37"/>
  <c r="L51" i="37"/>
  <c r="L37" i="37"/>
  <c r="O83" i="36"/>
  <c r="N37" i="37"/>
  <c r="O101" i="36"/>
  <c r="L40" i="37"/>
  <c r="N31" i="37"/>
  <c r="O95" i="36"/>
  <c r="N36" i="37"/>
  <c r="O100" i="36"/>
  <c r="B28" i="37"/>
  <c r="N53" i="37"/>
  <c r="O117" i="36"/>
  <c r="L18" i="37"/>
  <c r="O74" i="36"/>
  <c r="L10" i="37"/>
  <c r="L31" i="37"/>
  <c r="N18" i="37"/>
  <c r="O82" i="36"/>
  <c r="O89" i="36"/>
  <c r="N25" i="37"/>
  <c r="L9" i="37"/>
  <c r="N5" i="37"/>
  <c r="O69" i="36"/>
  <c r="O75" i="36"/>
  <c r="N11" i="37"/>
  <c r="L43" i="37"/>
  <c r="N44" i="37"/>
  <c r="O108" i="36"/>
  <c r="O92" i="36"/>
  <c r="N28" i="37"/>
  <c r="L23" i="37"/>
  <c r="L7" i="37"/>
  <c r="L47" i="37"/>
  <c r="O114" i="36"/>
  <c r="N50" i="37"/>
  <c r="O110" i="36"/>
  <c r="N46" i="37"/>
  <c r="N47" i="37"/>
  <c r="O111" i="36"/>
  <c r="L36" i="37"/>
  <c r="O96" i="36"/>
  <c r="N32" i="37"/>
  <c r="O72" i="36"/>
  <c r="N8" i="37"/>
  <c r="O78" i="36"/>
  <c r="N14" i="37"/>
  <c r="L13" i="37"/>
  <c r="L14" i="37"/>
  <c r="L22" i="37"/>
  <c r="L3" i="37"/>
  <c r="L30" i="37"/>
  <c r="O85" i="36"/>
  <c r="N21" i="37"/>
  <c r="B28" i="36"/>
  <c r="L21" i="37"/>
  <c r="N34" i="37"/>
  <c r="O98" i="36"/>
  <c r="O81" i="36"/>
  <c r="N17" i="37"/>
  <c r="L19" i="37"/>
  <c r="L33" i="37"/>
  <c r="L48" i="37"/>
  <c r="L8" i="37"/>
  <c r="L28" i="37"/>
  <c r="L24" i="37"/>
  <c r="L27" i="37"/>
  <c r="N9" i="37"/>
  <c r="O73" i="36"/>
  <c r="O106" i="36"/>
  <c r="N42" i="37"/>
  <c r="N20" i="37"/>
  <c r="O84" i="36"/>
  <c r="N15" i="37"/>
  <c r="O79" i="36"/>
  <c r="L44" i="37"/>
  <c r="N35" i="37"/>
  <c r="O99" i="36"/>
  <c r="L17" i="37"/>
  <c r="N27" i="37"/>
  <c r="O91" i="36"/>
  <c r="C149" i="36" l="1"/>
  <c r="E114" i="36"/>
  <c r="E111" i="36"/>
  <c r="C123" i="36"/>
  <c r="D149" i="36"/>
  <c r="E147" i="36"/>
  <c r="E149" i="36"/>
  <c r="D142" i="36"/>
  <c r="C147" i="36"/>
  <c r="C146" i="36"/>
  <c r="D147" i="36"/>
  <c r="C119" i="36"/>
  <c r="C145" i="36"/>
  <c r="E143" i="36"/>
  <c r="C148" i="36"/>
  <c r="D148" i="36"/>
  <c r="E148" i="36"/>
  <c r="C103" i="36"/>
  <c r="E123" i="36"/>
  <c r="D110" i="36"/>
  <c r="E142" i="36"/>
  <c r="D113" i="36"/>
  <c r="D143" i="36"/>
  <c r="D115" i="36"/>
  <c r="C144" i="36"/>
  <c r="E117" i="36"/>
  <c r="D98" i="36"/>
  <c r="C132" i="36"/>
  <c r="E106" i="36"/>
  <c r="D141" i="36"/>
  <c r="D116" i="36"/>
  <c r="C102" i="36"/>
  <c r="D129" i="36"/>
  <c r="D120" i="36"/>
  <c r="D140" i="36"/>
  <c r="D126" i="36"/>
  <c r="D146" i="36"/>
  <c r="C129" i="36"/>
  <c r="C115" i="36"/>
  <c r="D117" i="36"/>
  <c r="D119" i="36"/>
  <c r="E99" i="36"/>
  <c r="D136" i="36"/>
  <c r="E112" i="36"/>
  <c r="D145" i="36"/>
  <c r="C118" i="36"/>
  <c r="D103" i="36"/>
  <c r="E133" i="36"/>
  <c r="E121" i="36"/>
  <c r="C143" i="36"/>
  <c r="E127" i="36"/>
  <c r="E131" i="36"/>
  <c r="C109" i="36"/>
  <c r="E109" i="36"/>
  <c r="D105" i="36"/>
  <c r="E149" i="37"/>
  <c r="D149" i="37"/>
  <c r="E146" i="37"/>
  <c r="C144" i="37"/>
  <c r="D141" i="37"/>
  <c r="E138" i="37"/>
  <c r="C136" i="37"/>
  <c r="D133" i="37"/>
  <c r="E130" i="37"/>
  <c r="C128" i="37"/>
  <c r="D125" i="37"/>
  <c r="E122" i="37"/>
  <c r="C120" i="37"/>
  <c r="D117" i="37"/>
  <c r="E114" i="37"/>
  <c r="C112" i="37"/>
  <c r="D109" i="37"/>
  <c r="E106" i="37"/>
  <c r="C104" i="37"/>
  <c r="D101" i="37"/>
  <c r="E98" i="37"/>
  <c r="D148" i="37"/>
  <c r="C148" i="37"/>
  <c r="D145" i="37"/>
  <c r="E142" i="37"/>
  <c r="C140" i="37"/>
  <c r="D137" i="37"/>
  <c r="E134" i="37"/>
  <c r="C132" i="37"/>
  <c r="D129" i="37"/>
  <c r="E126" i="37"/>
  <c r="C124" i="37"/>
  <c r="D121" i="37"/>
  <c r="E118" i="37"/>
  <c r="C116" i="37"/>
  <c r="D113" i="37"/>
  <c r="E110" i="37"/>
  <c r="C108" i="37"/>
  <c r="D105" i="37"/>
  <c r="E102" i="37"/>
  <c r="C100" i="37"/>
  <c r="E147" i="37"/>
  <c r="C145" i="37"/>
  <c r="D142" i="37"/>
  <c r="E139" i="37"/>
  <c r="C137" i="37"/>
  <c r="D134" i="37"/>
  <c r="E131" i="37"/>
  <c r="C129" i="37"/>
  <c r="D126" i="37"/>
  <c r="E123" i="37"/>
  <c r="C121" i="37"/>
  <c r="D118" i="37"/>
  <c r="E115" i="37"/>
  <c r="C113" i="37"/>
  <c r="D110" i="37"/>
  <c r="E107" i="37"/>
  <c r="C105" i="37"/>
  <c r="D102" i="37"/>
  <c r="E99" i="37"/>
  <c r="D147" i="37"/>
  <c r="E144" i="37"/>
  <c r="C142" i="37"/>
  <c r="D139" i="37"/>
  <c r="E136" i="37"/>
  <c r="C134" i="37"/>
  <c r="D131" i="37"/>
  <c r="E128" i="37"/>
  <c r="C126" i="37"/>
  <c r="D123" i="37"/>
  <c r="E120" i="37"/>
  <c r="C118" i="37"/>
  <c r="D115" i="37"/>
  <c r="E112" i="37"/>
  <c r="C110" i="37"/>
  <c r="D107" i="37"/>
  <c r="E104" i="37"/>
  <c r="C102" i="37"/>
  <c r="D99" i="37"/>
  <c r="C149" i="37"/>
  <c r="D143" i="37"/>
  <c r="C138" i="37"/>
  <c r="E132" i="37"/>
  <c r="D127" i="37"/>
  <c r="C122" i="37"/>
  <c r="E116" i="37"/>
  <c r="D111" i="37"/>
  <c r="C106" i="37"/>
  <c r="E100" i="37"/>
  <c r="E148" i="37"/>
  <c r="C143" i="37"/>
  <c r="E137" i="37"/>
  <c r="D132" i="37"/>
  <c r="C127" i="37"/>
  <c r="E121" i="37"/>
  <c r="D116" i="37"/>
  <c r="C111" i="37"/>
  <c r="E105" i="37"/>
  <c r="D100" i="37"/>
  <c r="C147" i="37"/>
  <c r="E141" i="37"/>
  <c r="D136" i="37"/>
  <c r="C131" i="37"/>
  <c r="E125" i="37"/>
  <c r="D120" i="37"/>
  <c r="C115" i="37"/>
  <c r="E109" i="37"/>
  <c r="D104" i="37"/>
  <c r="C99" i="37"/>
  <c r="D146" i="37"/>
  <c r="C141" i="37"/>
  <c r="E135" i="37"/>
  <c r="D130" i="37"/>
  <c r="C125" i="37"/>
  <c r="E119" i="37"/>
  <c r="D114" i="37"/>
  <c r="C109" i="37"/>
  <c r="E103" i="37"/>
  <c r="D98" i="37"/>
  <c r="C146" i="37"/>
  <c r="E140" i="37"/>
  <c r="D135" i="37"/>
  <c r="C130" i="37"/>
  <c r="E124" i="37"/>
  <c r="D119" i="37"/>
  <c r="C114" i="37"/>
  <c r="E108" i="37"/>
  <c r="D103" i="37"/>
  <c r="C98" i="37"/>
  <c r="E145" i="37"/>
  <c r="D140" i="37"/>
  <c r="C135" i="37"/>
  <c r="E129" i="37"/>
  <c r="D124" i="37"/>
  <c r="C119" i="37"/>
  <c r="E113" i="37"/>
  <c r="D108" i="37"/>
  <c r="C103" i="37"/>
  <c r="D144" i="37"/>
  <c r="C139" i="37"/>
  <c r="E133" i="37"/>
  <c r="D128" i="37"/>
  <c r="C123" i="37"/>
  <c r="E117" i="37"/>
  <c r="D112" i="37"/>
  <c r="C107" i="37"/>
  <c r="E101" i="37"/>
  <c r="E143" i="37"/>
  <c r="D138" i="37"/>
  <c r="C133" i="37"/>
  <c r="E127" i="37"/>
  <c r="D122" i="37"/>
  <c r="C117" i="37"/>
  <c r="E111" i="37"/>
  <c r="D106" i="37"/>
  <c r="C101" i="37"/>
  <c r="E120" i="36"/>
  <c r="C100" i="36"/>
  <c r="E122" i="36"/>
  <c r="C99" i="36"/>
  <c r="E124" i="36"/>
  <c r="C98" i="36"/>
  <c r="E128" i="36"/>
  <c r="C105" i="36"/>
  <c r="E140" i="36"/>
  <c r="C114" i="36"/>
  <c r="E125" i="36"/>
  <c r="E104" i="36"/>
  <c r="C138" i="36"/>
  <c r="C127" i="36"/>
  <c r="E145" i="36"/>
  <c r="D130" i="36"/>
  <c r="C113" i="36"/>
  <c r="D134" i="36"/>
  <c r="E138" i="36"/>
  <c r="D139" i="36"/>
  <c r="E136" i="36"/>
  <c r="C122" i="36"/>
  <c r="D100" i="36"/>
  <c r="D99" i="36"/>
  <c r="E144" i="36"/>
  <c r="C110" i="36"/>
  <c r="D128" i="36"/>
  <c r="C137" i="36"/>
  <c r="E110" i="36"/>
  <c r="E108" i="36"/>
  <c r="D101" i="36"/>
  <c r="E126" i="36"/>
  <c r="D106" i="36"/>
  <c r="C116" i="36"/>
  <c r="D127" i="36"/>
  <c r="C142" i="36"/>
  <c r="C133" i="36"/>
  <c r="D114" i="36"/>
  <c r="C101" i="36"/>
  <c r="C124" i="36"/>
  <c r="E102" i="36"/>
  <c r="C126" i="36"/>
  <c r="E101" i="36"/>
  <c r="C128" i="36"/>
  <c r="E100" i="36"/>
  <c r="C136" i="36"/>
  <c r="E107" i="36"/>
  <c r="D123" i="36"/>
  <c r="D133" i="36"/>
  <c r="D111" i="36"/>
  <c r="E129" i="36"/>
  <c r="C117" i="36"/>
  <c r="E135" i="36"/>
  <c r="E115" i="36"/>
  <c r="E139" i="36"/>
  <c r="D124" i="36"/>
  <c r="D131" i="36"/>
  <c r="D104" i="36"/>
  <c r="E146" i="36"/>
  <c r="D102" i="36"/>
  <c r="C130" i="36"/>
  <c r="C108" i="36"/>
  <c r="E130" i="36"/>
  <c r="C107" i="36"/>
  <c r="C131" i="36"/>
  <c r="C106" i="36"/>
  <c r="C140" i="36"/>
  <c r="C112" i="36"/>
  <c r="E98" i="36"/>
  <c r="D125" i="36"/>
  <c r="E105" i="36"/>
  <c r="D137" i="36"/>
  <c r="E116" i="36"/>
  <c r="D112" i="36"/>
  <c r="D132" i="36"/>
  <c r="D118" i="36"/>
  <c r="D138" i="36"/>
  <c r="C121" i="36"/>
  <c r="C139" i="36"/>
  <c r="E103" i="36"/>
  <c r="C134" i="36"/>
  <c r="D109" i="36"/>
  <c r="E134" i="36"/>
  <c r="D108" i="36"/>
  <c r="D135" i="36"/>
  <c r="D107" i="36"/>
  <c r="D144" i="36"/>
  <c r="D121" i="36"/>
  <c r="C104" i="36"/>
  <c r="E132" i="36"/>
  <c r="C111" i="36"/>
  <c r="E141" i="36"/>
  <c r="E118" i="36"/>
  <c r="E113" i="36"/>
  <c r="C135" i="36"/>
  <c r="E119" i="36"/>
  <c r="C141" i="36"/>
  <c r="D122" i="36"/>
  <c r="C120" i="36"/>
  <c r="E137" i="36"/>
  <c r="C125" i="36"/>
  <c r="F27" i="14"/>
  <c r="G27" i="14"/>
  <c r="F28" i="14"/>
  <c r="G28" i="14"/>
  <c r="F29" i="14"/>
  <c r="G29" i="14"/>
  <c r="F30" i="14"/>
  <c r="G30" i="14"/>
  <c r="F31" i="14"/>
  <c r="G31" i="14"/>
  <c r="W4" i="12" l="1"/>
  <c r="Q67" i="12" s="1"/>
  <c r="N4" i="5" s="1"/>
  <c r="X4" i="12"/>
  <c r="R67" i="12" s="1"/>
  <c r="O4" i="5" s="1"/>
  <c r="W5" i="12"/>
  <c r="Q68" i="12" s="1"/>
  <c r="N5" i="5" s="1"/>
  <c r="X5" i="12"/>
  <c r="R68" i="12" s="1"/>
  <c r="O5" i="5" s="1"/>
  <c r="W6" i="12"/>
  <c r="Q69" i="12" s="1"/>
  <c r="N6" i="5" s="1"/>
  <c r="X6" i="12"/>
  <c r="R69" i="12" s="1"/>
  <c r="O6" i="5" s="1"/>
  <c r="W7" i="12"/>
  <c r="Q70" i="12" s="1"/>
  <c r="N7" i="5" s="1"/>
  <c r="X7" i="12"/>
  <c r="R70" i="12" s="1"/>
  <c r="O7" i="5" s="1"/>
  <c r="W8" i="12"/>
  <c r="Q71" i="12" s="1"/>
  <c r="N8" i="5" s="1"/>
  <c r="X8" i="12"/>
  <c r="R71" i="12" s="1"/>
  <c r="O8" i="5" s="1"/>
  <c r="W9" i="12"/>
  <c r="Q72" i="12" s="1"/>
  <c r="N9" i="5" s="1"/>
  <c r="X9" i="12"/>
  <c r="R72" i="12" s="1"/>
  <c r="O9" i="5" s="1"/>
  <c r="W10" i="12"/>
  <c r="Q73" i="12" s="1"/>
  <c r="N10" i="5" s="1"/>
  <c r="X10" i="12"/>
  <c r="R73" i="12" s="1"/>
  <c r="O10" i="5" s="1"/>
  <c r="W11" i="12"/>
  <c r="Q74" i="12" s="1"/>
  <c r="N11" i="5" s="1"/>
  <c r="X11" i="12"/>
  <c r="R74" i="12" s="1"/>
  <c r="O11" i="5" s="1"/>
  <c r="W12" i="12"/>
  <c r="Q75" i="12" s="1"/>
  <c r="N12" i="5" s="1"/>
  <c r="X12" i="12"/>
  <c r="R75" i="12" s="1"/>
  <c r="O12" i="5" s="1"/>
  <c r="W13" i="12"/>
  <c r="Q76" i="12" s="1"/>
  <c r="N13" i="5" s="1"/>
  <c r="X13" i="12"/>
  <c r="R76" i="12" s="1"/>
  <c r="O13" i="5" s="1"/>
  <c r="W14" i="12"/>
  <c r="Q77" i="12" s="1"/>
  <c r="N14" i="5" s="1"/>
  <c r="X14" i="12"/>
  <c r="R77" i="12" s="1"/>
  <c r="O14" i="5" s="1"/>
  <c r="W15" i="12"/>
  <c r="Q78" i="12" s="1"/>
  <c r="N15" i="5" s="1"/>
  <c r="X15" i="12"/>
  <c r="R78" i="12" s="1"/>
  <c r="O15" i="5" s="1"/>
  <c r="W16" i="12"/>
  <c r="Q79" i="12" s="1"/>
  <c r="N16" i="5" s="1"/>
  <c r="X16" i="12"/>
  <c r="R79" i="12" s="1"/>
  <c r="O16" i="5" s="1"/>
  <c r="W17" i="12"/>
  <c r="Q80" i="12" s="1"/>
  <c r="N17" i="5" s="1"/>
  <c r="X17" i="12"/>
  <c r="R80" i="12" s="1"/>
  <c r="O17" i="5" s="1"/>
  <c r="W18" i="12"/>
  <c r="Q81" i="12" s="1"/>
  <c r="N18" i="5" s="1"/>
  <c r="X18" i="12"/>
  <c r="R81" i="12" s="1"/>
  <c r="O18" i="5" s="1"/>
  <c r="W19" i="12"/>
  <c r="Q82" i="12" s="1"/>
  <c r="N19" i="5" s="1"/>
  <c r="X19" i="12"/>
  <c r="R82" i="12" s="1"/>
  <c r="O19" i="5" s="1"/>
  <c r="W20" i="12"/>
  <c r="Q83" i="12" s="1"/>
  <c r="N20" i="5" s="1"/>
  <c r="X20" i="12"/>
  <c r="R83" i="12" s="1"/>
  <c r="O20" i="5" s="1"/>
  <c r="W21" i="12"/>
  <c r="Q84" i="12" s="1"/>
  <c r="N21" i="5" s="1"/>
  <c r="X21" i="12"/>
  <c r="R84" i="12" s="1"/>
  <c r="O21" i="5" s="1"/>
  <c r="W22" i="12"/>
  <c r="Q85" i="12" s="1"/>
  <c r="N22" i="5" s="1"/>
  <c r="X22" i="12"/>
  <c r="R85" i="12" s="1"/>
  <c r="O22" i="5" s="1"/>
  <c r="W23" i="12"/>
  <c r="Q86" i="12" s="1"/>
  <c r="N23" i="5" s="1"/>
  <c r="X23" i="12"/>
  <c r="R86" i="12" s="1"/>
  <c r="O23" i="5" s="1"/>
  <c r="W24" i="12"/>
  <c r="Q87" i="12" s="1"/>
  <c r="N24" i="5" s="1"/>
  <c r="X24" i="12"/>
  <c r="R87" i="12" s="1"/>
  <c r="O24" i="5" s="1"/>
  <c r="W25" i="12"/>
  <c r="Q88" i="12" s="1"/>
  <c r="N25" i="5" s="1"/>
  <c r="X25" i="12"/>
  <c r="R88" i="12" s="1"/>
  <c r="O25" i="5" s="1"/>
  <c r="W26" i="12"/>
  <c r="Q89" i="12" s="1"/>
  <c r="N26" i="5" s="1"/>
  <c r="X26" i="12"/>
  <c r="R89" i="12" s="1"/>
  <c r="O26" i="5" s="1"/>
  <c r="W27" i="12"/>
  <c r="Q90" i="12" s="1"/>
  <c r="N27" i="5" s="1"/>
  <c r="X27" i="12"/>
  <c r="R90" i="12" s="1"/>
  <c r="O27" i="5" s="1"/>
  <c r="W28" i="12"/>
  <c r="Q91" i="12" s="1"/>
  <c r="N28" i="5" s="1"/>
  <c r="X28" i="12"/>
  <c r="R91" i="12" s="1"/>
  <c r="O28" i="5" s="1"/>
  <c r="W29" i="12"/>
  <c r="Q92" i="12" s="1"/>
  <c r="N29" i="5" s="1"/>
  <c r="X29" i="12"/>
  <c r="R92" i="12" s="1"/>
  <c r="O29" i="5" s="1"/>
  <c r="W30" i="12"/>
  <c r="Q93" i="12" s="1"/>
  <c r="N30" i="5" s="1"/>
  <c r="X30" i="12"/>
  <c r="R93" i="12" s="1"/>
  <c r="O30" i="5" s="1"/>
  <c r="W31" i="12"/>
  <c r="Q94" i="12" s="1"/>
  <c r="N31" i="5" s="1"/>
  <c r="X31" i="12"/>
  <c r="R94" i="12" s="1"/>
  <c r="O31" i="5" s="1"/>
  <c r="W32" i="12"/>
  <c r="Q95" i="12" s="1"/>
  <c r="N32" i="5" s="1"/>
  <c r="X32" i="12"/>
  <c r="R95" i="12" s="1"/>
  <c r="O32" i="5" s="1"/>
  <c r="W33" i="12"/>
  <c r="Q96" i="12" s="1"/>
  <c r="N33" i="5" s="1"/>
  <c r="X33" i="12"/>
  <c r="R96" i="12" s="1"/>
  <c r="O33" i="5" s="1"/>
  <c r="W34" i="12"/>
  <c r="Q97" i="12" s="1"/>
  <c r="N34" i="5" s="1"/>
  <c r="X34" i="12"/>
  <c r="R97" i="12" s="1"/>
  <c r="O34" i="5" s="1"/>
  <c r="W35" i="12"/>
  <c r="Q98" i="12" s="1"/>
  <c r="N35" i="5" s="1"/>
  <c r="X35" i="12"/>
  <c r="R98" i="12" s="1"/>
  <c r="O35" i="5" s="1"/>
  <c r="W36" i="12"/>
  <c r="Q99" i="12" s="1"/>
  <c r="N36" i="5" s="1"/>
  <c r="X36" i="12"/>
  <c r="R99" i="12" s="1"/>
  <c r="O36" i="5" s="1"/>
  <c r="W37" i="12"/>
  <c r="Q100" i="12" s="1"/>
  <c r="N37" i="5" s="1"/>
  <c r="X37" i="12"/>
  <c r="R100" i="12" s="1"/>
  <c r="O37" i="5" s="1"/>
  <c r="W38" i="12"/>
  <c r="Q101" i="12" s="1"/>
  <c r="N38" i="5" s="1"/>
  <c r="X38" i="12"/>
  <c r="R101" i="12" s="1"/>
  <c r="O38" i="5" s="1"/>
  <c r="W39" i="12"/>
  <c r="Q102" i="12" s="1"/>
  <c r="N39" i="5" s="1"/>
  <c r="X39" i="12"/>
  <c r="R102" i="12" s="1"/>
  <c r="O39" i="5" s="1"/>
  <c r="W40" i="12"/>
  <c r="Q103" i="12" s="1"/>
  <c r="N40" i="5" s="1"/>
  <c r="X40" i="12"/>
  <c r="R103" i="12" s="1"/>
  <c r="O40" i="5" s="1"/>
  <c r="W41" i="12"/>
  <c r="Q104" i="12" s="1"/>
  <c r="N41" i="5" s="1"/>
  <c r="X41" i="12"/>
  <c r="R104" i="12" s="1"/>
  <c r="O41" i="5" s="1"/>
  <c r="W42" i="12"/>
  <c r="Q105" i="12" s="1"/>
  <c r="N42" i="5" s="1"/>
  <c r="X42" i="12"/>
  <c r="R105" i="12" s="1"/>
  <c r="O42" i="5" s="1"/>
  <c r="W43" i="12"/>
  <c r="Q106" i="12" s="1"/>
  <c r="N43" i="5" s="1"/>
  <c r="X43" i="12"/>
  <c r="R106" i="12" s="1"/>
  <c r="O43" i="5" s="1"/>
  <c r="W44" i="12"/>
  <c r="Q107" i="12" s="1"/>
  <c r="N44" i="5" s="1"/>
  <c r="X44" i="12"/>
  <c r="R107" i="12" s="1"/>
  <c r="O44" i="5" s="1"/>
  <c r="W45" i="12"/>
  <c r="Q108" i="12" s="1"/>
  <c r="N45" i="5" s="1"/>
  <c r="X45" i="12"/>
  <c r="R108" i="12" s="1"/>
  <c r="O45" i="5" s="1"/>
  <c r="W46" i="12"/>
  <c r="Q109" i="12" s="1"/>
  <c r="N46" i="5" s="1"/>
  <c r="X46" i="12"/>
  <c r="R109" i="12" s="1"/>
  <c r="O46" i="5" s="1"/>
  <c r="W47" i="12"/>
  <c r="Q110" i="12" s="1"/>
  <c r="N47" i="5" s="1"/>
  <c r="X47" i="12"/>
  <c r="R110" i="12" s="1"/>
  <c r="O47" i="5" s="1"/>
  <c r="W48" i="12"/>
  <c r="Q111" i="12" s="1"/>
  <c r="N48" i="5" s="1"/>
  <c r="X48" i="12"/>
  <c r="R111" i="12" s="1"/>
  <c r="O48" i="5" s="1"/>
  <c r="W49" i="12"/>
  <c r="Q112" i="12" s="1"/>
  <c r="N49" i="5" s="1"/>
  <c r="X49" i="12"/>
  <c r="R112" i="12" s="1"/>
  <c r="O49" i="5" s="1"/>
  <c r="W50" i="12"/>
  <c r="Q113" i="12" s="1"/>
  <c r="N50" i="5" s="1"/>
  <c r="X50" i="12"/>
  <c r="R113" i="12" s="1"/>
  <c r="O50" i="5" s="1"/>
  <c r="W51" i="12"/>
  <c r="Q114" i="12" s="1"/>
  <c r="N51" i="5" s="1"/>
  <c r="X51" i="12"/>
  <c r="R114" i="12" s="1"/>
  <c r="O51" i="5" s="1"/>
  <c r="W52" i="12"/>
  <c r="Q115" i="12" s="1"/>
  <c r="N52" i="5" s="1"/>
  <c r="X52" i="12"/>
  <c r="R115" i="12" s="1"/>
  <c r="O52" i="5" s="1"/>
  <c r="W53" i="12"/>
  <c r="Q116" i="12" s="1"/>
  <c r="N53" i="5" s="1"/>
  <c r="X53" i="12"/>
  <c r="R116" i="12" s="1"/>
  <c r="O53" i="5" s="1"/>
  <c r="W54" i="12"/>
  <c r="Q117" i="12" s="1"/>
  <c r="N54" i="5" s="1"/>
  <c r="X54" i="12"/>
  <c r="R117" i="12" s="1"/>
  <c r="O54" i="5" s="1"/>
  <c r="X3" i="12"/>
  <c r="R66" i="12" s="1"/>
  <c r="O3" i="5" s="1"/>
  <c r="W3" i="12"/>
  <c r="Q66" i="12" s="1"/>
  <c r="W4" i="10"/>
  <c r="Q68" i="10" s="1"/>
  <c r="N4" i="4" s="1"/>
  <c r="X4" i="10"/>
  <c r="R68" i="10" s="1"/>
  <c r="O4" i="4" s="1"/>
  <c r="W5" i="10"/>
  <c r="Q69" i="10" s="1"/>
  <c r="N5" i="4" s="1"/>
  <c r="X5" i="10"/>
  <c r="R69" i="10" s="1"/>
  <c r="O5" i="4" s="1"/>
  <c r="W6" i="10"/>
  <c r="Q70" i="10" s="1"/>
  <c r="N6" i="4" s="1"/>
  <c r="X6" i="10"/>
  <c r="R70" i="10" s="1"/>
  <c r="O6" i="4" s="1"/>
  <c r="W7" i="10"/>
  <c r="Q71" i="10" s="1"/>
  <c r="N7" i="4" s="1"/>
  <c r="X7" i="10"/>
  <c r="R71" i="10" s="1"/>
  <c r="O7" i="4" s="1"/>
  <c r="W8" i="10"/>
  <c r="Q72" i="10" s="1"/>
  <c r="N8" i="4" s="1"/>
  <c r="X8" i="10"/>
  <c r="R72" i="10" s="1"/>
  <c r="O8" i="4" s="1"/>
  <c r="W9" i="10"/>
  <c r="Q73" i="10" s="1"/>
  <c r="N9" i="4" s="1"/>
  <c r="X9" i="10"/>
  <c r="R73" i="10" s="1"/>
  <c r="O9" i="4" s="1"/>
  <c r="W10" i="10"/>
  <c r="Q74" i="10" s="1"/>
  <c r="N10" i="4" s="1"/>
  <c r="X10" i="10"/>
  <c r="R74" i="10" s="1"/>
  <c r="O10" i="4" s="1"/>
  <c r="W11" i="10"/>
  <c r="Q75" i="10" s="1"/>
  <c r="N11" i="4" s="1"/>
  <c r="X11" i="10"/>
  <c r="R75" i="10" s="1"/>
  <c r="O11" i="4" s="1"/>
  <c r="W12" i="10"/>
  <c r="Q76" i="10" s="1"/>
  <c r="N12" i="4" s="1"/>
  <c r="X12" i="10"/>
  <c r="R76" i="10" s="1"/>
  <c r="O12" i="4" s="1"/>
  <c r="W13" i="10"/>
  <c r="Q77" i="10" s="1"/>
  <c r="N13" i="4" s="1"/>
  <c r="X13" i="10"/>
  <c r="R77" i="10" s="1"/>
  <c r="O13" i="4" s="1"/>
  <c r="W14" i="10"/>
  <c r="Q78" i="10" s="1"/>
  <c r="N14" i="4" s="1"/>
  <c r="X14" i="10"/>
  <c r="R78" i="10" s="1"/>
  <c r="O14" i="4" s="1"/>
  <c r="W15" i="10"/>
  <c r="Q79" i="10" s="1"/>
  <c r="N15" i="4" s="1"/>
  <c r="X15" i="10"/>
  <c r="R79" i="10" s="1"/>
  <c r="O15" i="4" s="1"/>
  <c r="W16" i="10"/>
  <c r="Q80" i="10" s="1"/>
  <c r="N16" i="4" s="1"/>
  <c r="X16" i="10"/>
  <c r="R80" i="10" s="1"/>
  <c r="O16" i="4" s="1"/>
  <c r="W17" i="10"/>
  <c r="Q81" i="10" s="1"/>
  <c r="N17" i="4" s="1"/>
  <c r="X17" i="10"/>
  <c r="R81" i="10" s="1"/>
  <c r="O17" i="4" s="1"/>
  <c r="W18" i="10"/>
  <c r="Q82" i="10" s="1"/>
  <c r="N18" i="4" s="1"/>
  <c r="X18" i="10"/>
  <c r="R82" i="10" s="1"/>
  <c r="O18" i="4" s="1"/>
  <c r="W19" i="10"/>
  <c r="Q83" i="10" s="1"/>
  <c r="N19" i="4" s="1"/>
  <c r="X19" i="10"/>
  <c r="R83" i="10" s="1"/>
  <c r="O19" i="4" s="1"/>
  <c r="W20" i="10"/>
  <c r="Q84" i="10" s="1"/>
  <c r="N20" i="4" s="1"/>
  <c r="X20" i="10"/>
  <c r="R84" i="10" s="1"/>
  <c r="O20" i="4" s="1"/>
  <c r="W21" i="10"/>
  <c r="Q85" i="10" s="1"/>
  <c r="N21" i="4" s="1"/>
  <c r="X21" i="10"/>
  <c r="R85" i="10" s="1"/>
  <c r="O21" i="4" s="1"/>
  <c r="W22" i="10"/>
  <c r="Q86" i="10" s="1"/>
  <c r="N22" i="4" s="1"/>
  <c r="X22" i="10"/>
  <c r="R86" i="10" s="1"/>
  <c r="O22" i="4" s="1"/>
  <c r="W23" i="10"/>
  <c r="Q87" i="10" s="1"/>
  <c r="N23" i="4" s="1"/>
  <c r="X23" i="10"/>
  <c r="R87" i="10" s="1"/>
  <c r="O23" i="4" s="1"/>
  <c r="W24" i="10"/>
  <c r="Q88" i="10" s="1"/>
  <c r="N24" i="4" s="1"/>
  <c r="X24" i="10"/>
  <c r="R88" i="10" s="1"/>
  <c r="O24" i="4" s="1"/>
  <c r="W25" i="10"/>
  <c r="Q89" i="10" s="1"/>
  <c r="N25" i="4" s="1"/>
  <c r="X25" i="10"/>
  <c r="R89" i="10" s="1"/>
  <c r="O25" i="4" s="1"/>
  <c r="W26" i="10"/>
  <c r="Q90" i="10" s="1"/>
  <c r="N26" i="4" s="1"/>
  <c r="X26" i="10"/>
  <c r="R90" i="10" s="1"/>
  <c r="O26" i="4" s="1"/>
  <c r="W27" i="10"/>
  <c r="Q91" i="10" s="1"/>
  <c r="N27" i="4" s="1"/>
  <c r="X27" i="10"/>
  <c r="R91" i="10" s="1"/>
  <c r="O27" i="4" s="1"/>
  <c r="W28" i="10"/>
  <c r="Q92" i="10" s="1"/>
  <c r="N28" i="4" s="1"/>
  <c r="X28" i="10"/>
  <c r="R92" i="10" s="1"/>
  <c r="O28" i="4" s="1"/>
  <c r="W29" i="10"/>
  <c r="Q93" i="10" s="1"/>
  <c r="N29" i="4" s="1"/>
  <c r="X29" i="10"/>
  <c r="R93" i="10" s="1"/>
  <c r="O29" i="4" s="1"/>
  <c r="W30" i="10"/>
  <c r="Q94" i="10" s="1"/>
  <c r="N30" i="4" s="1"/>
  <c r="X30" i="10"/>
  <c r="R94" i="10" s="1"/>
  <c r="O30" i="4" s="1"/>
  <c r="W31" i="10"/>
  <c r="Q95" i="10" s="1"/>
  <c r="N31" i="4" s="1"/>
  <c r="X31" i="10"/>
  <c r="R95" i="10" s="1"/>
  <c r="O31" i="4" s="1"/>
  <c r="W32" i="10"/>
  <c r="Q96" i="10" s="1"/>
  <c r="N32" i="4" s="1"/>
  <c r="X32" i="10"/>
  <c r="R96" i="10" s="1"/>
  <c r="O32" i="4" s="1"/>
  <c r="W33" i="10"/>
  <c r="Q97" i="10" s="1"/>
  <c r="N33" i="4" s="1"/>
  <c r="X33" i="10"/>
  <c r="R97" i="10" s="1"/>
  <c r="O33" i="4" s="1"/>
  <c r="W34" i="10"/>
  <c r="Q98" i="10" s="1"/>
  <c r="N34" i="4" s="1"/>
  <c r="X34" i="10"/>
  <c r="R98" i="10" s="1"/>
  <c r="O34" i="4" s="1"/>
  <c r="W35" i="10"/>
  <c r="Q99" i="10" s="1"/>
  <c r="N35" i="4" s="1"/>
  <c r="X35" i="10"/>
  <c r="R99" i="10" s="1"/>
  <c r="O35" i="4" s="1"/>
  <c r="W36" i="10"/>
  <c r="Q100" i="10" s="1"/>
  <c r="N36" i="4" s="1"/>
  <c r="X36" i="10"/>
  <c r="R100" i="10" s="1"/>
  <c r="O36" i="4" s="1"/>
  <c r="W37" i="10"/>
  <c r="Q101" i="10" s="1"/>
  <c r="N37" i="4" s="1"/>
  <c r="X37" i="10"/>
  <c r="R101" i="10" s="1"/>
  <c r="O37" i="4" s="1"/>
  <c r="W38" i="10"/>
  <c r="Q102" i="10" s="1"/>
  <c r="N38" i="4" s="1"/>
  <c r="X38" i="10"/>
  <c r="R102" i="10" s="1"/>
  <c r="O38" i="4" s="1"/>
  <c r="W39" i="10"/>
  <c r="Q103" i="10" s="1"/>
  <c r="N39" i="4" s="1"/>
  <c r="X39" i="10"/>
  <c r="R103" i="10" s="1"/>
  <c r="O39" i="4" s="1"/>
  <c r="W40" i="10"/>
  <c r="Q104" i="10" s="1"/>
  <c r="N40" i="4" s="1"/>
  <c r="X40" i="10"/>
  <c r="R104" i="10" s="1"/>
  <c r="O40" i="4" s="1"/>
  <c r="W41" i="10"/>
  <c r="Q105" i="10" s="1"/>
  <c r="N41" i="4" s="1"/>
  <c r="X41" i="10"/>
  <c r="R105" i="10" s="1"/>
  <c r="O41" i="4" s="1"/>
  <c r="W42" i="10"/>
  <c r="Q106" i="10" s="1"/>
  <c r="N42" i="4" s="1"/>
  <c r="X42" i="10"/>
  <c r="R106" i="10" s="1"/>
  <c r="O42" i="4" s="1"/>
  <c r="W43" i="10"/>
  <c r="Q107" i="10" s="1"/>
  <c r="N43" i="4" s="1"/>
  <c r="X43" i="10"/>
  <c r="R107" i="10" s="1"/>
  <c r="O43" i="4" s="1"/>
  <c r="W44" i="10"/>
  <c r="Q108" i="10" s="1"/>
  <c r="N44" i="4" s="1"/>
  <c r="X44" i="10"/>
  <c r="R108" i="10" s="1"/>
  <c r="O44" i="4" s="1"/>
  <c r="W45" i="10"/>
  <c r="Q109" i="10" s="1"/>
  <c r="N45" i="4" s="1"/>
  <c r="X45" i="10"/>
  <c r="R109" i="10" s="1"/>
  <c r="O45" i="4" s="1"/>
  <c r="W46" i="10"/>
  <c r="Q110" i="10" s="1"/>
  <c r="N46" i="4" s="1"/>
  <c r="X46" i="10"/>
  <c r="R110" i="10" s="1"/>
  <c r="O46" i="4" s="1"/>
  <c r="W47" i="10"/>
  <c r="Q111" i="10" s="1"/>
  <c r="N47" i="4" s="1"/>
  <c r="X47" i="10"/>
  <c r="R111" i="10" s="1"/>
  <c r="O47" i="4" s="1"/>
  <c r="W48" i="10"/>
  <c r="Q112" i="10" s="1"/>
  <c r="N48" i="4" s="1"/>
  <c r="X48" i="10"/>
  <c r="R112" i="10" s="1"/>
  <c r="O48" i="4" s="1"/>
  <c r="W49" i="10"/>
  <c r="Q113" i="10" s="1"/>
  <c r="N49" i="4" s="1"/>
  <c r="X49" i="10"/>
  <c r="R113" i="10" s="1"/>
  <c r="O49" i="4" s="1"/>
  <c r="W50" i="10"/>
  <c r="Q114" i="10" s="1"/>
  <c r="N50" i="4" s="1"/>
  <c r="X50" i="10"/>
  <c r="R114" i="10" s="1"/>
  <c r="O50" i="4" s="1"/>
  <c r="W51" i="10"/>
  <c r="Q115" i="10" s="1"/>
  <c r="N51" i="4" s="1"/>
  <c r="X51" i="10"/>
  <c r="R115" i="10" s="1"/>
  <c r="O51" i="4" s="1"/>
  <c r="W52" i="10"/>
  <c r="Q116" i="10" s="1"/>
  <c r="N52" i="4" s="1"/>
  <c r="X52" i="10"/>
  <c r="R116" i="10" s="1"/>
  <c r="O52" i="4" s="1"/>
  <c r="W53" i="10"/>
  <c r="Q117" i="10" s="1"/>
  <c r="N53" i="4" s="1"/>
  <c r="X53" i="10"/>
  <c r="R117" i="10" s="1"/>
  <c r="O53" i="4" s="1"/>
  <c r="W54" i="10"/>
  <c r="Q118" i="10" s="1"/>
  <c r="N54" i="4" s="1"/>
  <c r="X54" i="10"/>
  <c r="R118" i="10" s="1"/>
  <c r="O54" i="4" s="1"/>
  <c r="X3" i="10"/>
  <c r="R67" i="10" s="1"/>
  <c r="O3" i="4" s="1"/>
  <c r="W3" i="10"/>
  <c r="Q67" i="10" s="1"/>
  <c r="W4" i="9"/>
  <c r="X4" i="9"/>
  <c r="W5" i="9"/>
  <c r="X5" i="9"/>
  <c r="W6" i="9"/>
  <c r="X6" i="9"/>
  <c r="W7" i="9"/>
  <c r="X7" i="9"/>
  <c r="W8" i="9"/>
  <c r="X8" i="9"/>
  <c r="W9" i="9"/>
  <c r="X9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AA24" i="9" s="1"/>
  <c r="U27" i="14" s="1"/>
  <c r="X18" i="9"/>
  <c r="AB24" i="9" s="1"/>
  <c r="V27" i="14" s="1"/>
  <c r="W19" i="9"/>
  <c r="AA25" i="9" s="1"/>
  <c r="U28" i="14" s="1"/>
  <c r="X19" i="9"/>
  <c r="AB25" i="9" s="1"/>
  <c r="V28" i="14" s="1"/>
  <c r="W20" i="9"/>
  <c r="AA26" i="9" s="1"/>
  <c r="U29" i="14" s="1"/>
  <c r="X20" i="9"/>
  <c r="AB26" i="9" s="1"/>
  <c r="V29" i="14" s="1"/>
  <c r="W21" i="9"/>
  <c r="X21" i="9"/>
  <c r="W22" i="9"/>
  <c r="X22" i="9"/>
  <c r="W23" i="9"/>
  <c r="X23" i="9"/>
  <c r="W24" i="9"/>
  <c r="X24" i="9"/>
  <c r="W25" i="9"/>
  <c r="X25" i="9"/>
  <c r="W26" i="9"/>
  <c r="X26" i="9"/>
  <c r="W27" i="9"/>
  <c r="X27" i="9"/>
  <c r="W28" i="9"/>
  <c r="X28" i="9"/>
  <c r="W29" i="9"/>
  <c r="X29" i="9"/>
  <c r="W30" i="9"/>
  <c r="X30" i="9"/>
  <c r="W31" i="9"/>
  <c r="X31" i="9"/>
  <c r="W32" i="9"/>
  <c r="X32" i="9"/>
  <c r="W33" i="9"/>
  <c r="X33" i="9"/>
  <c r="W34" i="9"/>
  <c r="X34" i="9"/>
  <c r="W35" i="9"/>
  <c r="X35" i="9"/>
  <c r="W36" i="9"/>
  <c r="X36" i="9"/>
  <c r="W37" i="9"/>
  <c r="X37" i="9"/>
  <c r="W38" i="9"/>
  <c r="X38" i="9"/>
  <c r="W39" i="9"/>
  <c r="X39" i="9"/>
  <c r="W40" i="9"/>
  <c r="X40" i="9"/>
  <c r="W41" i="9"/>
  <c r="Q105" i="9" s="1"/>
  <c r="N41" i="1" s="1"/>
  <c r="X41" i="9"/>
  <c r="R105" i="9" s="1"/>
  <c r="O41" i="1" s="1"/>
  <c r="W42" i="9"/>
  <c r="Q106" i="9" s="1"/>
  <c r="N42" i="1" s="1"/>
  <c r="X42" i="9"/>
  <c r="R106" i="9" s="1"/>
  <c r="O42" i="1" s="1"/>
  <c r="W43" i="9"/>
  <c r="Q107" i="9" s="1"/>
  <c r="N43" i="1" s="1"/>
  <c r="X43" i="9"/>
  <c r="R107" i="9" s="1"/>
  <c r="O43" i="1" s="1"/>
  <c r="W44" i="9"/>
  <c r="Q108" i="9" s="1"/>
  <c r="N44" i="1" s="1"/>
  <c r="X44" i="9"/>
  <c r="R108" i="9" s="1"/>
  <c r="O44" i="1" s="1"/>
  <c r="W45" i="9"/>
  <c r="Q109" i="9" s="1"/>
  <c r="N45" i="1" s="1"/>
  <c r="X45" i="9"/>
  <c r="R109" i="9" s="1"/>
  <c r="O45" i="1" s="1"/>
  <c r="W46" i="9"/>
  <c r="Q110" i="9" s="1"/>
  <c r="N46" i="1" s="1"/>
  <c r="X46" i="9"/>
  <c r="R110" i="9" s="1"/>
  <c r="O46" i="1" s="1"/>
  <c r="W47" i="9"/>
  <c r="Q111" i="9" s="1"/>
  <c r="N47" i="1" s="1"/>
  <c r="X47" i="9"/>
  <c r="R111" i="9" s="1"/>
  <c r="O47" i="1" s="1"/>
  <c r="W48" i="9"/>
  <c r="Q112" i="9" s="1"/>
  <c r="N48" i="1" s="1"/>
  <c r="X48" i="9"/>
  <c r="R112" i="9" s="1"/>
  <c r="O48" i="1" s="1"/>
  <c r="W49" i="9"/>
  <c r="Q113" i="9" s="1"/>
  <c r="N49" i="1" s="1"/>
  <c r="X49" i="9"/>
  <c r="R113" i="9" s="1"/>
  <c r="O49" i="1" s="1"/>
  <c r="W50" i="9"/>
  <c r="Q114" i="9" s="1"/>
  <c r="N50" i="1" s="1"/>
  <c r="X50" i="9"/>
  <c r="R114" i="9" s="1"/>
  <c r="O50" i="1" s="1"/>
  <c r="W51" i="9"/>
  <c r="Q115" i="9" s="1"/>
  <c r="N51" i="1" s="1"/>
  <c r="X51" i="9"/>
  <c r="R115" i="9" s="1"/>
  <c r="O51" i="1" s="1"/>
  <c r="W52" i="9"/>
  <c r="Q116" i="9" s="1"/>
  <c r="N52" i="1" s="1"/>
  <c r="X52" i="9"/>
  <c r="R116" i="9" s="1"/>
  <c r="O52" i="1" s="1"/>
  <c r="W53" i="9"/>
  <c r="Q117" i="9" s="1"/>
  <c r="N53" i="1" s="1"/>
  <c r="X53" i="9"/>
  <c r="R117" i="9" s="1"/>
  <c r="O53" i="1" s="1"/>
  <c r="W54" i="9"/>
  <c r="Q118" i="9" s="1"/>
  <c r="N54" i="1" s="1"/>
  <c r="X54" i="9"/>
  <c r="R118" i="9" s="1"/>
  <c r="O54" i="1" s="1"/>
  <c r="W55" i="9"/>
  <c r="Q119" i="9" s="1"/>
  <c r="N55" i="1" s="1"/>
  <c r="X55" i="9"/>
  <c r="R119" i="9" s="1"/>
  <c r="O55" i="1" s="1"/>
  <c r="W56" i="9"/>
  <c r="Q120" i="9" s="1"/>
  <c r="N56" i="1" s="1"/>
  <c r="X56" i="9"/>
  <c r="R120" i="9" s="1"/>
  <c r="O56" i="1" s="1"/>
  <c r="W57" i="9"/>
  <c r="Q121" i="9" s="1"/>
  <c r="N57" i="1" s="1"/>
  <c r="X57" i="9"/>
  <c r="R121" i="9" s="1"/>
  <c r="O57" i="1" s="1"/>
  <c r="W58" i="9"/>
  <c r="Q122" i="9" s="1"/>
  <c r="N58" i="1" s="1"/>
  <c r="X58" i="9"/>
  <c r="R122" i="9" s="1"/>
  <c r="O58" i="1" s="1"/>
  <c r="W59" i="9"/>
  <c r="Q123" i="9" s="1"/>
  <c r="N59" i="1" s="1"/>
  <c r="X59" i="9"/>
  <c r="R123" i="9" s="1"/>
  <c r="O59" i="1" s="1"/>
  <c r="X3" i="9"/>
  <c r="W3" i="9"/>
  <c r="W4" i="8"/>
  <c r="Q65" i="8" s="1"/>
  <c r="X4" i="8"/>
  <c r="R65" i="8" s="1"/>
  <c r="O4" i="3" s="1"/>
  <c r="W5" i="8"/>
  <c r="Q66" i="8" s="1"/>
  <c r="X5" i="8"/>
  <c r="R66" i="8" s="1"/>
  <c r="O5" i="3" s="1"/>
  <c r="W6" i="8"/>
  <c r="Q67" i="8" s="1"/>
  <c r="X6" i="8"/>
  <c r="R67" i="8" s="1"/>
  <c r="O6" i="3" s="1"/>
  <c r="W7" i="8"/>
  <c r="Q68" i="8" s="1"/>
  <c r="X7" i="8"/>
  <c r="R68" i="8" s="1"/>
  <c r="O7" i="3" s="1"/>
  <c r="W8" i="8"/>
  <c r="Q69" i="8" s="1"/>
  <c r="X8" i="8"/>
  <c r="R69" i="8" s="1"/>
  <c r="O8" i="3" s="1"/>
  <c r="W9" i="8"/>
  <c r="Q70" i="8" s="1"/>
  <c r="X9" i="8"/>
  <c r="R70" i="8" s="1"/>
  <c r="O9" i="3" s="1"/>
  <c r="W10" i="8"/>
  <c r="Q71" i="8" s="1"/>
  <c r="X10" i="8"/>
  <c r="R71" i="8" s="1"/>
  <c r="O10" i="3" s="1"/>
  <c r="W11" i="8"/>
  <c r="Q72" i="8" s="1"/>
  <c r="X11" i="8"/>
  <c r="R72" i="8" s="1"/>
  <c r="O11" i="3" s="1"/>
  <c r="W12" i="8"/>
  <c r="Q73" i="8" s="1"/>
  <c r="X12" i="8"/>
  <c r="R73" i="8" s="1"/>
  <c r="O12" i="3" s="1"/>
  <c r="W13" i="8"/>
  <c r="Q74" i="8" s="1"/>
  <c r="X13" i="8"/>
  <c r="R74" i="8" s="1"/>
  <c r="O13" i="3" s="1"/>
  <c r="W14" i="8"/>
  <c r="Q75" i="8" s="1"/>
  <c r="X14" i="8"/>
  <c r="R75" i="8" s="1"/>
  <c r="O14" i="3" s="1"/>
  <c r="W15" i="8"/>
  <c r="Q76" i="8" s="1"/>
  <c r="X15" i="8"/>
  <c r="R76" i="8" s="1"/>
  <c r="O15" i="3" s="1"/>
  <c r="W16" i="8"/>
  <c r="Q77" i="8" s="1"/>
  <c r="X16" i="8"/>
  <c r="R77" i="8" s="1"/>
  <c r="O16" i="3" s="1"/>
  <c r="W17" i="8"/>
  <c r="Q78" i="8" s="1"/>
  <c r="X17" i="8"/>
  <c r="R78" i="8" s="1"/>
  <c r="O17" i="3" s="1"/>
  <c r="W18" i="8"/>
  <c r="Q79" i="8" s="1"/>
  <c r="X18" i="8"/>
  <c r="R79" i="8" s="1"/>
  <c r="O18" i="3" s="1"/>
  <c r="W19" i="8"/>
  <c r="Q80" i="8" s="1"/>
  <c r="X19" i="8"/>
  <c r="R80" i="8" s="1"/>
  <c r="O19" i="3" s="1"/>
  <c r="W20" i="8"/>
  <c r="Q81" i="8" s="1"/>
  <c r="X20" i="8"/>
  <c r="R81" i="8" s="1"/>
  <c r="O20" i="3" s="1"/>
  <c r="W21" i="8"/>
  <c r="Q82" i="8" s="1"/>
  <c r="X21" i="8"/>
  <c r="R82" i="8" s="1"/>
  <c r="O21" i="3" s="1"/>
  <c r="W22" i="8"/>
  <c r="Q83" i="8" s="1"/>
  <c r="X22" i="8"/>
  <c r="R83" i="8" s="1"/>
  <c r="O22" i="3" s="1"/>
  <c r="W23" i="8"/>
  <c r="Q84" i="8" s="1"/>
  <c r="X23" i="8"/>
  <c r="R84" i="8" s="1"/>
  <c r="O23" i="3" s="1"/>
  <c r="W24" i="8"/>
  <c r="Q85" i="8" s="1"/>
  <c r="X24" i="8"/>
  <c r="R85" i="8" s="1"/>
  <c r="O24" i="3" s="1"/>
  <c r="W25" i="8"/>
  <c r="Q86" i="8" s="1"/>
  <c r="X25" i="8"/>
  <c r="R86" i="8" s="1"/>
  <c r="O25" i="3" s="1"/>
  <c r="W26" i="8"/>
  <c r="Q87" i="8" s="1"/>
  <c r="X26" i="8"/>
  <c r="R87" i="8" s="1"/>
  <c r="O26" i="3" s="1"/>
  <c r="W27" i="8"/>
  <c r="Q88" i="8" s="1"/>
  <c r="X27" i="8"/>
  <c r="R88" i="8" s="1"/>
  <c r="O27" i="3" s="1"/>
  <c r="W28" i="8"/>
  <c r="Q89" i="8" s="1"/>
  <c r="X28" i="8"/>
  <c r="R89" i="8" s="1"/>
  <c r="O28" i="3" s="1"/>
  <c r="W29" i="8"/>
  <c r="Q90" i="8" s="1"/>
  <c r="X29" i="8"/>
  <c r="R90" i="8" s="1"/>
  <c r="O29" i="3" s="1"/>
  <c r="W30" i="8"/>
  <c r="Q91" i="8" s="1"/>
  <c r="X30" i="8"/>
  <c r="R91" i="8" s="1"/>
  <c r="O30" i="3" s="1"/>
  <c r="W31" i="8"/>
  <c r="Q92" i="8" s="1"/>
  <c r="X31" i="8"/>
  <c r="R92" i="8" s="1"/>
  <c r="O31" i="3" s="1"/>
  <c r="W32" i="8"/>
  <c r="Q93" i="8" s="1"/>
  <c r="X32" i="8"/>
  <c r="R93" i="8" s="1"/>
  <c r="O32" i="3" s="1"/>
  <c r="W33" i="8"/>
  <c r="Q94" i="8" s="1"/>
  <c r="X33" i="8"/>
  <c r="R94" i="8" s="1"/>
  <c r="O33" i="3" s="1"/>
  <c r="W34" i="8"/>
  <c r="Q95" i="8" s="1"/>
  <c r="X34" i="8"/>
  <c r="R95" i="8" s="1"/>
  <c r="O34" i="3" s="1"/>
  <c r="W35" i="8"/>
  <c r="Q96" i="8" s="1"/>
  <c r="X35" i="8"/>
  <c r="R96" i="8" s="1"/>
  <c r="O35" i="3" s="1"/>
  <c r="W36" i="8"/>
  <c r="Q97" i="8" s="1"/>
  <c r="X36" i="8"/>
  <c r="R97" i="8" s="1"/>
  <c r="O36" i="3" s="1"/>
  <c r="W37" i="8"/>
  <c r="Q98" i="8" s="1"/>
  <c r="X37" i="8"/>
  <c r="R98" i="8" s="1"/>
  <c r="O37" i="3" s="1"/>
  <c r="W38" i="8"/>
  <c r="Q99" i="8" s="1"/>
  <c r="X38" i="8"/>
  <c r="R99" i="8" s="1"/>
  <c r="O38" i="3" s="1"/>
  <c r="W39" i="8"/>
  <c r="Q100" i="8" s="1"/>
  <c r="X39" i="8"/>
  <c r="R100" i="8" s="1"/>
  <c r="O39" i="3" s="1"/>
  <c r="W40" i="8"/>
  <c r="Q101" i="8" s="1"/>
  <c r="X40" i="8"/>
  <c r="R101" i="8" s="1"/>
  <c r="O40" i="3" s="1"/>
  <c r="W41" i="8"/>
  <c r="Q102" i="8" s="1"/>
  <c r="X41" i="8"/>
  <c r="R102" i="8" s="1"/>
  <c r="O41" i="3" s="1"/>
  <c r="W42" i="8"/>
  <c r="Q103" i="8" s="1"/>
  <c r="X42" i="8"/>
  <c r="R103" i="8" s="1"/>
  <c r="O42" i="3" s="1"/>
  <c r="W43" i="8"/>
  <c r="Q104" i="8" s="1"/>
  <c r="X43" i="8"/>
  <c r="R104" i="8" s="1"/>
  <c r="O43" i="3" s="1"/>
  <c r="W44" i="8"/>
  <c r="Q105" i="8" s="1"/>
  <c r="X44" i="8"/>
  <c r="R105" i="8" s="1"/>
  <c r="O44" i="3" s="1"/>
  <c r="W45" i="8"/>
  <c r="Q106" i="8" s="1"/>
  <c r="X45" i="8"/>
  <c r="R106" i="8" s="1"/>
  <c r="O45" i="3" s="1"/>
  <c r="W46" i="8"/>
  <c r="Q107" i="8" s="1"/>
  <c r="X46" i="8"/>
  <c r="R107" i="8" s="1"/>
  <c r="O46" i="3" s="1"/>
  <c r="W47" i="8"/>
  <c r="Q108" i="8" s="1"/>
  <c r="X47" i="8"/>
  <c r="R108" i="8" s="1"/>
  <c r="O47" i="3" s="1"/>
  <c r="W48" i="8"/>
  <c r="Q109" i="8" s="1"/>
  <c r="X48" i="8"/>
  <c r="R109" i="8" s="1"/>
  <c r="O48" i="3" s="1"/>
  <c r="W49" i="8"/>
  <c r="Q110" i="8" s="1"/>
  <c r="X49" i="8"/>
  <c r="R110" i="8" s="1"/>
  <c r="O49" i="3" s="1"/>
  <c r="W50" i="8"/>
  <c r="Q111" i="8" s="1"/>
  <c r="X50" i="8"/>
  <c r="R111" i="8" s="1"/>
  <c r="O50" i="3" s="1"/>
  <c r="W51" i="8"/>
  <c r="Q112" i="8" s="1"/>
  <c r="X51" i="8"/>
  <c r="R112" i="8" s="1"/>
  <c r="O51" i="3" s="1"/>
  <c r="W52" i="8"/>
  <c r="Q113" i="8" s="1"/>
  <c r="X52" i="8"/>
  <c r="R113" i="8" s="1"/>
  <c r="O52" i="3" s="1"/>
  <c r="W53" i="8"/>
  <c r="Q114" i="8" s="1"/>
  <c r="X53" i="8"/>
  <c r="R114" i="8" s="1"/>
  <c r="O53" i="3" s="1"/>
  <c r="W54" i="8"/>
  <c r="Q115" i="8" s="1"/>
  <c r="X54" i="8"/>
  <c r="R115" i="8" s="1"/>
  <c r="O54" i="3" s="1"/>
  <c r="X3" i="8"/>
  <c r="R64" i="8" s="1"/>
  <c r="O3" i="3" s="1"/>
  <c r="W3" i="8"/>
  <c r="Q64" i="8" s="1"/>
  <c r="L3" i="5" l="1"/>
  <c r="L49" i="5"/>
  <c r="L41" i="5"/>
  <c r="L29" i="5"/>
  <c r="L21" i="5"/>
  <c r="L9" i="5"/>
  <c r="L45" i="5"/>
  <c r="L33" i="5"/>
  <c r="L25" i="5"/>
  <c r="L17" i="5"/>
  <c r="L5" i="5"/>
  <c r="L52" i="5"/>
  <c r="L48" i="5"/>
  <c r="L44" i="5"/>
  <c r="L40" i="5"/>
  <c r="L36" i="5"/>
  <c r="L32" i="5"/>
  <c r="L28" i="5"/>
  <c r="L24" i="5"/>
  <c r="L20" i="5"/>
  <c r="L16" i="5"/>
  <c r="L12" i="5"/>
  <c r="L8" i="5"/>
  <c r="L4" i="5"/>
  <c r="L51" i="5"/>
  <c r="L47" i="5"/>
  <c r="L43" i="5"/>
  <c r="L39" i="5"/>
  <c r="L35" i="5"/>
  <c r="L31" i="5"/>
  <c r="L27" i="5"/>
  <c r="L23" i="5"/>
  <c r="L19" i="5"/>
  <c r="L15" i="5"/>
  <c r="L11" i="5"/>
  <c r="L7" i="5"/>
  <c r="L54" i="5"/>
  <c r="L50" i="5"/>
  <c r="L46" i="5"/>
  <c r="L42" i="5"/>
  <c r="L38" i="5"/>
  <c r="L34" i="5"/>
  <c r="L30" i="5"/>
  <c r="L26" i="5"/>
  <c r="L22" i="5"/>
  <c r="L18" i="5"/>
  <c r="L14" i="5"/>
  <c r="L10" i="5"/>
  <c r="L6" i="5"/>
  <c r="L53" i="5"/>
  <c r="L37" i="5"/>
  <c r="L13" i="5"/>
  <c r="O76" i="12"/>
  <c r="O108" i="12"/>
  <c r="O77" i="12"/>
  <c r="O93" i="12"/>
  <c r="O109" i="12"/>
  <c r="N3" i="5"/>
  <c r="O69" i="12"/>
  <c r="O101" i="12"/>
  <c r="O70" i="12"/>
  <c r="O78" i="12"/>
  <c r="O86" i="12"/>
  <c r="O94" i="12"/>
  <c r="O102" i="12"/>
  <c r="O110" i="12"/>
  <c r="O66" i="12"/>
  <c r="O71" i="12"/>
  <c r="O87" i="12"/>
  <c r="O103" i="12"/>
  <c r="O111" i="12"/>
  <c r="O88" i="12"/>
  <c r="O104" i="12"/>
  <c r="O79" i="12"/>
  <c r="O95" i="12"/>
  <c r="O72" i="12"/>
  <c r="O112" i="12"/>
  <c r="O80" i="12"/>
  <c r="O96" i="12"/>
  <c r="O73" i="12"/>
  <c r="O81" i="12"/>
  <c r="O89" i="12"/>
  <c r="O97" i="12"/>
  <c r="O105" i="12"/>
  <c r="O113" i="12"/>
  <c r="O74" i="12"/>
  <c r="O82" i="12"/>
  <c r="O90" i="12"/>
  <c r="O98" i="12"/>
  <c r="O106" i="12"/>
  <c r="O114" i="12"/>
  <c r="O67" i="12"/>
  <c r="O75" i="12"/>
  <c r="O83" i="12"/>
  <c r="O91" i="12"/>
  <c r="O99" i="12"/>
  <c r="O107" i="12"/>
  <c r="O115" i="12"/>
  <c r="O68" i="12"/>
  <c r="O84" i="12"/>
  <c r="O92" i="12"/>
  <c r="O100" i="12"/>
  <c r="O116" i="12"/>
  <c r="O85" i="12"/>
  <c r="O117" i="12"/>
  <c r="L52" i="4"/>
  <c r="L28" i="4"/>
  <c r="L4" i="4"/>
  <c r="L53" i="4"/>
  <c r="L45" i="4"/>
  <c r="L37" i="4"/>
  <c r="L33" i="4"/>
  <c r="L25" i="4"/>
  <c r="L17" i="4"/>
  <c r="L13" i="4"/>
  <c r="L5" i="4"/>
  <c r="L32" i="4"/>
  <c r="L8" i="4"/>
  <c r="L47" i="4"/>
  <c r="L11" i="4"/>
  <c r="L48" i="4"/>
  <c r="L16" i="4"/>
  <c r="L35" i="4"/>
  <c r="L19" i="4"/>
  <c r="L3" i="4"/>
  <c r="L40" i="4"/>
  <c r="L20" i="4"/>
  <c r="L51" i="4"/>
  <c r="L43" i="4"/>
  <c r="L31" i="4"/>
  <c r="L23" i="4"/>
  <c r="L15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44" i="4"/>
  <c r="L24" i="4"/>
  <c r="L39" i="4"/>
  <c r="L27" i="4"/>
  <c r="L7" i="4"/>
  <c r="L36" i="4"/>
  <c r="L12" i="4"/>
  <c r="L49" i="4"/>
  <c r="L41" i="4"/>
  <c r="L29" i="4"/>
  <c r="L21" i="4"/>
  <c r="L9" i="4"/>
  <c r="O105" i="10"/>
  <c r="O89" i="10"/>
  <c r="O73" i="10"/>
  <c r="N3" i="4"/>
  <c r="O111" i="10"/>
  <c r="O95" i="10"/>
  <c r="O79" i="10"/>
  <c r="O117" i="10"/>
  <c r="O101" i="10"/>
  <c r="O85" i="10"/>
  <c r="O69" i="10"/>
  <c r="O107" i="10"/>
  <c r="O91" i="10"/>
  <c r="O75" i="10"/>
  <c r="O113" i="10"/>
  <c r="O97" i="10"/>
  <c r="O81" i="10"/>
  <c r="O103" i="10"/>
  <c r="O87" i="10"/>
  <c r="O71" i="10"/>
  <c r="O109" i="10"/>
  <c r="O93" i="10"/>
  <c r="O77" i="10"/>
  <c r="O115" i="10"/>
  <c r="O99" i="10"/>
  <c r="O83" i="10"/>
  <c r="O118" i="10"/>
  <c r="O76" i="10"/>
  <c r="O94" i="10"/>
  <c r="O110" i="10"/>
  <c r="O84" i="10"/>
  <c r="O88" i="10"/>
  <c r="O92" i="10"/>
  <c r="O78" i="10"/>
  <c r="O96" i="10"/>
  <c r="O112" i="10"/>
  <c r="O102" i="10"/>
  <c r="O90" i="10"/>
  <c r="O80" i="10"/>
  <c r="O98" i="10"/>
  <c r="O114" i="10"/>
  <c r="O70" i="10"/>
  <c r="O108" i="10"/>
  <c r="O67" i="10"/>
  <c r="O82" i="10"/>
  <c r="O100" i="10"/>
  <c r="O116" i="10"/>
  <c r="O104" i="10"/>
  <c r="O68" i="10"/>
  <c r="O106" i="10"/>
  <c r="O86" i="10"/>
  <c r="O72" i="10"/>
  <c r="O74" i="10"/>
  <c r="L52" i="3"/>
  <c r="L44" i="3"/>
  <c r="O115" i="8"/>
  <c r="N54" i="3"/>
  <c r="N42" i="3"/>
  <c r="O103" i="8"/>
  <c r="O91" i="8"/>
  <c r="N30" i="3"/>
  <c r="N26" i="3"/>
  <c r="O87" i="8"/>
  <c r="N18" i="3"/>
  <c r="O79" i="8"/>
  <c r="N10" i="3"/>
  <c r="O71" i="8"/>
  <c r="L4" i="3"/>
  <c r="N50" i="3"/>
  <c r="O111" i="8"/>
  <c r="O99" i="8"/>
  <c r="N38" i="3"/>
  <c r="O83" i="8"/>
  <c r="N22" i="3"/>
  <c r="O75" i="8"/>
  <c r="N14" i="3"/>
  <c r="O67" i="8"/>
  <c r="N6" i="3"/>
  <c r="O109" i="8"/>
  <c r="N48" i="3"/>
  <c r="N44" i="3"/>
  <c r="O105" i="8"/>
  <c r="O101" i="8"/>
  <c r="N40" i="3"/>
  <c r="N36" i="3"/>
  <c r="O97" i="8"/>
  <c r="O93" i="8"/>
  <c r="N32" i="3"/>
  <c r="N28" i="3"/>
  <c r="O89" i="8"/>
  <c r="O81" i="8"/>
  <c r="N20" i="3"/>
  <c r="L16" i="3"/>
  <c r="O114" i="8"/>
  <c r="N53" i="3"/>
  <c r="N33" i="3"/>
  <c r="O94" i="8"/>
  <c r="O66" i="8"/>
  <c r="N5" i="3"/>
  <c r="L48" i="3"/>
  <c r="L40" i="3"/>
  <c r="L32" i="3"/>
  <c r="L24" i="3"/>
  <c r="N41" i="3"/>
  <c r="O102" i="8"/>
  <c r="O82" i="8"/>
  <c r="N21" i="3"/>
  <c r="L20" i="3"/>
  <c r="L51" i="3"/>
  <c r="L39" i="3"/>
  <c r="L31" i="3"/>
  <c r="L23" i="3"/>
  <c r="L15" i="3"/>
  <c r="L7" i="3"/>
  <c r="O77" i="8"/>
  <c r="N16" i="3"/>
  <c r="N49" i="3"/>
  <c r="O110" i="8"/>
  <c r="O98" i="8"/>
  <c r="N37" i="3"/>
  <c r="N25" i="3"/>
  <c r="O86" i="8"/>
  <c r="N17" i="3"/>
  <c r="O78" i="8"/>
  <c r="N13" i="3"/>
  <c r="O74" i="8"/>
  <c r="N9" i="3"/>
  <c r="O70" i="8"/>
  <c r="O107" i="8"/>
  <c r="N46" i="3"/>
  <c r="N34" i="3"/>
  <c r="O95" i="8"/>
  <c r="O69" i="8"/>
  <c r="N8" i="3"/>
  <c r="O64" i="8"/>
  <c r="N3" i="3"/>
  <c r="L47" i="3"/>
  <c r="L43" i="3"/>
  <c r="L35" i="3"/>
  <c r="L27" i="3"/>
  <c r="L19" i="3"/>
  <c r="L11" i="3"/>
  <c r="L28" i="3"/>
  <c r="N4" i="3"/>
  <c r="O65" i="8"/>
  <c r="L3" i="3"/>
  <c r="N51" i="3"/>
  <c r="O112" i="8"/>
  <c r="O108" i="8"/>
  <c r="N47" i="3"/>
  <c r="O104" i="8"/>
  <c r="N43" i="3"/>
  <c r="O100" i="8"/>
  <c r="N39" i="3"/>
  <c r="N35" i="3"/>
  <c r="O96" i="8"/>
  <c r="O92" i="8"/>
  <c r="N31" i="3"/>
  <c r="N27" i="3"/>
  <c r="O88" i="8"/>
  <c r="O84" i="8"/>
  <c r="N23" i="3"/>
  <c r="N19" i="3"/>
  <c r="O80" i="8"/>
  <c r="O76" i="8"/>
  <c r="N15" i="3"/>
  <c r="N11" i="3"/>
  <c r="O72" i="8"/>
  <c r="O68" i="8"/>
  <c r="N7" i="3"/>
  <c r="L18" i="3"/>
  <c r="L14" i="3"/>
  <c r="L10" i="3"/>
  <c r="L8" i="3"/>
  <c r="L6" i="3"/>
  <c r="N52" i="3"/>
  <c r="O113" i="8"/>
  <c r="L12" i="3"/>
  <c r="N45" i="3"/>
  <c r="O106" i="8"/>
  <c r="N29" i="3"/>
  <c r="O90" i="8"/>
  <c r="L54" i="3"/>
  <c r="L50" i="3"/>
  <c r="L46" i="3"/>
  <c r="L42" i="3"/>
  <c r="L38" i="3"/>
  <c r="L34" i="3"/>
  <c r="L30" i="3"/>
  <c r="L26" i="3"/>
  <c r="L22" i="3"/>
  <c r="L36" i="3"/>
  <c r="O85" i="8"/>
  <c r="N24" i="3"/>
  <c r="N12" i="3"/>
  <c r="O73" i="8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E66" i="5"/>
  <c r="J66" i="5"/>
  <c r="E67" i="5"/>
  <c r="J67" i="5"/>
  <c r="E68" i="5"/>
  <c r="J68" i="5"/>
  <c r="E69" i="5"/>
  <c r="J69" i="5"/>
  <c r="E70" i="5"/>
  <c r="J70" i="5"/>
  <c r="E71" i="5"/>
  <c r="J71" i="5"/>
  <c r="E72" i="5"/>
  <c r="J72" i="5"/>
  <c r="E73" i="5"/>
  <c r="J73" i="5"/>
  <c r="E74" i="5"/>
  <c r="J74" i="5"/>
  <c r="B66" i="5"/>
  <c r="B67" i="5"/>
  <c r="B68" i="5"/>
  <c r="B69" i="5"/>
  <c r="B70" i="5"/>
  <c r="B71" i="5"/>
  <c r="B72" i="5"/>
  <c r="B73" i="5"/>
  <c r="B74" i="5"/>
  <c r="E59" i="10"/>
  <c r="J59" i="10"/>
  <c r="E60" i="10"/>
  <c r="J60" i="10"/>
  <c r="E61" i="10"/>
  <c r="J61" i="10"/>
  <c r="E62" i="10"/>
  <c r="J62" i="10"/>
  <c r="E63" i="10"/>
  <c r="J63" i="10"/>
  <c r="E64" i="10"/>
  <c r="J64" i="10"/>
  <c r="E65" i="10"/>
  <c r="J65" i="10"/>
  <c r="B59" i="10"/>
  <c r="B60" i="10"/>
  <c r="B61" i="10"/>
  <c r="B62" i="10"/>
  <c r="B63" i="10"/>
  <c r="E56" i="4"/>
  <c r="J56" i="4"/>
  <c r="E57" i="4"/>
  <c r="J57" i="4"/>
  <c r="E58" i="4"/>
  <c r="F58" i="4" s="1"/>
  <c r="J58" i="4"/>
  <c r="E59" i="4"/>
  <c r="J59" i="4"/>
  <c r="E60" i="4"/>
  <c r="J60" i="4"/>
  <c r="E61" i="4"/>
  <c r="J61" i="4"/>
  <c r="E62" i="4"/>
  <c r="J62" i="4"/>
  <c r="E63" i="4"/>
  <c r="J63" i="4"/>
  <c r="E64" i="4"/>
  <c r="J64" i="4"/>
  <c r="E65" i="4"/>
  <c r="J65" i="4"/>
  <c r="B56" i="4"/>
  <c r="B57" i="4"/>
  <c r="B58" i="4"/>
  <c r="B59" i="4"/>
  <c r="B60" i="4"/>
  <c r="B61" i="4"/>
  <c r="B62" i="4"/>
  <c r="H70" i="5" l="1"/>
  <c r="I70" i="5" s="1"/>
  <c r="H68" i="5"/>
  <c r="I68" i="5" s="1"/>
  <c r="F64" i="4"/>
  <c r="F61" i="4"/>
  <c r="H71" i="5"/>
  <c r="I71" i="5" s="1"/>
  <c r="H74" i="5"/>
  <c r="I74" i="5" s="1"/>
  <c r="H73" i="5"/>
  <c r="I73" i="5" s="1"/>
  <c r="H69" i="5"/>
  <c r="I69" i="5" s="1"/>
  <c r="F71" i="5"/>
  <c r="F70" i="5"/>
  <c r="F67" i="5"/>
  <c r="F68" i="5"/>
  <c r="D124" i="5"/>
  <c r="E124" i="5"/>
  <c r="D121" i="5"/>
  <c r="E136" i="5"/>
  <c r="E141" i="5"/>
  <c r="D133" i="5"/>
  <c r="E99" i="5"/>
  <c r="D116" i="5"/>
  <c r="D138" i="5"/>
  <c r="D112" i="5"/>
  <c r="D103" i="5"/>
  <c r="E112" i="5"/>
  <c r="E91" i="5"/>
  <c r="E130" i="5"/>
  <c r="E92" i="5"/>
  <c r="D141" i="5"/>
  <c r="D108" i="5"/>
  <c r="D93" i="5"/>
  <c r="D130" i="5"/>
  <c r="D113" i="5"/>
  <c r="D104" i="5"/>
  <c r="D95" i="5"/>
  <c r="E114" i="5"/>
  <c r="E125" i="5"/>
  <c r="E105" i="5"/>
  <c r="E108" i="5"/>
  <c r="D102" i="5"/>
  <c r="E109" i="5"/>
  <c r="E129" i="5"/>
  <c r="E96" i="5"/>
  <c r="E121" i="5"/>
  <c r="E132" i="5"/>
  <c r="E103" i="5"/>
  <c r="D125" i="5"/>
  <c r="D100" i="5"/>
  <c r="D139" i="5"/>
  <c r="D122" i="5"/>
  <c r="D105" i="5"/>
  <c r="D96" i="5"/>
  <c r="E135" i="5"/>
  <c r="E102" i="5"/>
  <c r="E126" i="5"/>
  <c r="E115" i="5"/>
  <c r="E117" i="5"/>
  <c r="E95" i="5"/>
  <c r="E110" i="5"/>
  <c r="D109" i="5"/>
  <c r="D92" i="5"/>
  <c r="D131" i="5"/>
  <c r="D114" i="5"/>
  <c r="D97" i="5"/>
  <c r="D91" i="5"/>
  <c r="E100" i="5"/>
  <c r="E139" i="5"/>
  <c r="E113" i="5"/>
  <c r="E118" i="5"/>
  <c r="E101" i="5"/>
  <c r="E120" i="5"/>
  <c r="E93" i="5"/>
  <c r="D101" i="5"/>
  <c r="D134" i="5"/>
  <c r="D123" i="5"/>
  <c r="D106" i="5"/>
  <c r="D142" i="5"/>
  <c r="D135" i="5"/>
  <c r="E137" i="5"/>
  <c r="E142" i="5"/>
  <c r="E127" i="5"/>
  <c r="E123" i="5"/>
  <c r="E107" i="5"/>
  <c r="E97" i="5"/>
  <c r="D140" i="5"/>
  <c r="D118" i="5"/>
  <c r="D115" i="5"/>
  <c r="D98" i="5"/>
  <c r="D136" i="5"/>
  <c r="D127" i="5"/>
  <c r="E104" i="5"/>
  <c r="E133" i="5"/>
  <c r="E116" i="5"/>
  <c r="E98" i="5"/>
  <c r="D117" i="5"/>
  <c r="E122" i="5"/>
  <c r="D126" i="5"/>
  <c r="D132" i="5"/>
  <c r="D94" i="5"/>
  <c r="D107" i="5"/>
  <c r="D137" i="5"/>
  <c r="D128" i="5"/>
  <c r="D119" i="5"/>
  <c r="E131" i="5"/>
  <c r="E106" i="5"/>
  <c r="E138" i="5"/>
  <c r="E94" i="5"/>
  <c r="E128" i="5"/>
  <c r="E119" i="5"/>
  <c r="E134" i="5"/>
  <c r="D110" i="5"/>
  <c r="D99" i="5"/>
  <c r="D129" i="5"/>
  <c r="D120" i="5"/>
  <c r="D111" i="5"/>
  <c r="E111" i="5"/>
  <c r="E140" i="5"/>
  <c r="E92" i="12"/>
  <c r="E108" i="12"/>
  <c r="E120" i="12"/>
  <c r="E132" i="12"/>
  <c r="E140" i="12"/>
  <c r="D125" i="12"/>
  <c r="D93" i="12"/>
  <c r="D97" i="12"/>
  <c r="D101" i="12"/>
  <c r="D105" i="12"/>
  <c r="D109" i="12"/>
  <c r="D113" i="12"/>
  <c r="D117" i="12"/>
  <c r="D121" i="12"/>
  <c r="D129" i="12"/>
  <c r="D137" i="12"/>
  <c r="D141" i="12"/>
  <c r="E93" i="12"/>
  <c r="E97" i="12"/>
  <c r="E101" i="12"/>
  <c r="E105" i="12"/>
  <c r="E109" i="12"/>
  <c r="E113" i="12"/>
  <c r="E117" i="12"/>
  <c r="E121" i="12"/>
  <c r="E125" i="12"/>
  <c r="E129" i="12"/>
  <c r="E133" i="12"/>
  <c r="E137" i="12"/>
  <c r="E141" i="12"/>
  <c r="D94" i="12"/>
  <c r="D102" i="12"/>
  <c r="D106" i="12"/>
  <c r="D110" i="12"/>
  <c r="D114" i="12"/>
  <c r="D122" i="12"/>
  <c r="D130" i="12"/>
  <c r="D138" i="12"/>
  <c r="E134" i="12"/>
  <c r="D98" i="12"/>
  <c r="D118" i="12"/>
  <c r="D126" i="12"/>
  <c r="D134" i="12"/>
  <c r="D142" i="12"/>
  <c r="E94" i="12"/>
  <c r="E98" i="12"/>
  <c r="E102" i="12"/>
  <c r="E106" i="12"/>
  <c r="E110" i="12"/>
  <c r="E114" i="12"/>
  <c r="E118" i="12"/>
  <c r="E122" i="12"/>
  <c r="E126" i="12"/>
  <c r="E130" i="12"/>
  <c r="E138" i="12"/>
  <c r="E142" i="12"/>
  <c r="D95" i="12"/>
  <c r="D99" i="12"/>
  <c r="D103" i="12"/>
  <c r="D107" i="12"/>
  <c r="D111" i="12"/>
  <c r="D115" i="12"/>
  <c r="D119" i="12"/>
  <c r="D123" i="12"/>
  <c r="D127" i="12"/>
  <c r="D131" i="12"/>
  <c r="D135" i="12"/>
  <c r="D139" i="12"/>
  <c r="E91" i="12"/>
  <c r="E95" i="12"/>
  <c r="E99" i="12"/>
  <c r="E103" i="12"/>
  <c r="E107" i="12"/>
  <c r="E111" i="12"/>
  <c r="E115" i="12"/>
  <c r="E119" i="12"/>
  <c r="E123" i="12"/>
  <c r="E127" i="12"/>
  <c r="E131" i="12"/>
  <c r="E135" i="12"/>
  <c r="E139" i="12"/>
  <c r="D91" i="12"/>
  <c r="D92" i="12"/>
  <c r="D96" i="12"/>
  <c r="D100" i="12"/>
  <c r="D104" i="12"/>
  <c r="D108" i="12"/>
  <c r="D112" i="12"/>
  <c r="D116" i="12"/>
  <c r="D120" i="12"/>
  <c r="D124" i="12"/>
  <c r="D128" i="12"/>
  <c r="D132" i="12"/>
  <c r="D136" i="12"/>
  <c r="D140" i="12"/>
  <c r="E96" i="12"/>
  <c r="E100" i="12"/>
  <c r="E104" i="12"/>
  <c r="E112" i="12"/>
  <c r="E116" i="12"/>
  <c r="E124" i="12"/>
  <c r="E128" i="12"/>
  <c r="E136" i="12"/>
  <c r="D133" i="12"/>
  <c r="E111" i="4"/>
  <c r="E109" i="4"/>
  <c r="E136" i="4"/>
  <c r="E110" i="4"/>
  <c r="E112" i="4"/>
  <c r="E134" i="4"/>
  <c r="E131" i="4"/>
  <c r="E135" i="4"/>
  <c r="E125" i="4"/>
  <c r="E104" i="4"/>
  <c r="E92" i="4"/>
  <c r="E103" i="4"/>
  <c r="E118" i="4"/>
  <c r="E91" i="4"/>
  <c r="E97" i="4"/>
  <c r="D94" i="4"/>
  <c r="D102" i="4"/>
  <c r="D110" i="4"/>
  <c r="D118" i="4"/>
  <c r="D126" i="4"/>
  <c r="D134" i="4"/>
  <c r="D114" i="4"/>
  <c r="D125" i="4"/>
  <c r="D95" i="4"/>
  <c r="D103" i="4"/>
  <c r="D111" i="4"/>
  <c r="D119" i="4"/>
  <c r="D127" i="4"/>
  <c r="D135" i="4"/>
  <c r="D90" i="4"/>
  <c r="D122" i="4"/>
  <c r="D93" i="4"/>
  <c r="D96" i="4"/>
  <c r="D104" i="4"/>
  <c r="D112" i="4"/>
  <c r="D120" i="4"/>
  <c r="D128" i="4"/>
  <c r="D136" i="4"/>
  <c r="D98" i="4"/>
  <c r="D130" i="4"/>
  <c r="D101" i="4"/>
  <c r="D89" i="4"/>
  <c r="D97" i="4"/>
  <c r="D105" i="4"/>
  <c r="D113" i="4"/>
  <c r="D121" i="4"/>
  <c r="D129" i="4"/>
  <c r="D137" i="4"/>
  <c r="D106" i="4"/>
  <c r="D138" i="4"/>
  <c r="D117" i="4"/>
  <c r="D91" i="4"/>
  <c r="D99" i="4"/>
  <c r="D107" i="4"/>
  <c r="D115" i="4"/>
  <c r="D123" i="4"/>
  <c r="D131" i="4"/>
  <c r="D139" i="4"/>
  <c r="D92" i="4"/>
  <c r="D100" i="4"/>
  <c r="D108" i="4"/>
  <c r="D116" i="4"/>
  <c r="D124" i="4"/>
  <c r="D132" i="4"/>
  <c r="D88" i="4"/>
  <c r="D109" i="4"/>
  <c r="D133" i="4"/>
  <c r="E89" i="4"/>
  <c r="E137" i="4"/>
  <c r="E119" i="4"/>
  <c r="E126" i="4"/>
  <c r="E129" i="4"/>
  <c r="E108" i="4"/>
  <c r="E132" i="4"/>
  <c r="E113" i="4"/>
  <c r="E93" i="4"/>
  <c r="E105" i="4"/>
  <c r="E99" i="4"/>
  <c r="E138" i="4"/>
  <c r="E96" i="4"/>
  <c r="E133" i="4"/>
  <c r="E102" i="4"/>
  <c r="E114" i="4"/>
  <c r="E94" i="4"/>
  <c r="E123" i="4"/>
  <c r="E128" i="4"/>
  <c r="E139" i="4"/>
  <c r="E107" i="4"/>
  <c r="E122" i="4"/>
  <c r="E115" i="4"/>
  <c r="E130" i="4"/>
  <c r="E88" i="4"/>
  <c r="E127" i="4"/>
  <c r="E116" i="4"/>
  <c r="E121" i="4"/>
  <c r="E100" i="4"/>
  <c r="E90" i="4"/>
  <c r="E124" i="4"/>
  <c r="E98" i="4"/>
  <c r="E120" i="4"/>
  <c r="E95" i="4"/>
  <c r="E101" i="4"/>
  <c r="E117" i="4"/>
  <c r="E106" i="4"/>
  <c r="D90" i="10"/>
  <c r="D94" i="10"/>
  <c r="D98" i="10"/>
  <c r="D102" i="10"/>
  <c r="D106" i="10"/>
  <c r="D110" i="10"/>
  <c r="D114" i="10"/>
  <c r="D118" i="10"/>
  <c r="D122" i="10"/>
  <c r="D126" i="10"/>
  <c r="D130" i="10"/>
  <c r="D134" i="10"/>
  <c r="D138" i="10"/>
  <c r="E90" i="10"/>
  <c r="E94" i="10"/>
  <c r="E98" i="10"/>
  <c r="E102" i="10"/>
  <c r="E106" i="10"/>
  <c r="E110" i="10"/>
  <c r="E114" i="10"/>
  <c r="E118" i="10"/>
  <c r="E122" i="10"/>
  <c r="E126" i="10"/>
  <c r="E130" i="10"/>
  <c r="E134" i="10"/>
  <c r="E138" i="10"/>
  <c r="D91" i="10"/>
  <c r="D95" i="10"/>
  <c r="D99" i="10"/>
  <c r="D103" i="10"/>
  <c r="D107" i="10"/>
  <c r="D111" i="10"/>
  <c r="D115" i="10"/>
  <c r="D119" i="10"/>
  <c r="D123" i="10"/>
  <c r="D127" i="10"/>
  <c r="D131" i="10"/>
  <c r="D135" i="10"/>
  <c r="D139" i="10"/>
  <c r="E91" i="10"/>
  <c r="E95" i="10"/>
  <c r="E99" i="10"/>
  <c r="E103" i="10"/>
  <c r="E107" i="10"/>
  <c r="E111" i="10"/>
  <c r="E115" i="10"/>
  <c r="E119" i="10"/>
  <c r="E123" i="10"/>
  <c r="E127" i="10"/>
  <c r="E131" i="10"/>
  <c r="E135" i="10"/>
  <c r="E139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88" i="10"/>
  <c r="E92" i="10"/>
  <c r="E96" i="10"/>
  <c r="E100" i="10"/>
  <c r="E104" i="10"/>
  <c r="E108" i="10"/>
  <c r="E112" i="10"/>
  <c r="E116" i="10"/>
  <c r="E120" i="10"/>
  <c r="E124" i="10"/>
  <c r="E128" i="10"/>
  <c r="E132" i="10"/>
  <c r="E136" i="10"/>
  <c r="E88" i="10"/>
  <c r="D89" i="10"/>
  <c r="D93" i="10"/>
  <c r="D97" i="10"/>
  <c r="D101" i="10"/>
  <c r="D105" i="10"/>
  <c r="D109" i="10"/>
  <c r="D113" i="10"/>
  <c r="D117" i="10"/>
  <c r="D121" i="10"/>
  <c r="D125" i="10"/>
  <c r="D129" i="10"/>
  <c r="D133" i="10"/>
  <c r="D137" i="10"/>
  <c r="E89" i="10"/>
  <c r="E93" i="10"/>
  <c r="E97" i="10"/>
  <c r="E101" i="10"/>
  <c r="E105" i="10"/>
  <c r="E109" i="10"/>
  <c r="E113" i="10"/>
  <c r="E117" i="10"/>
  <c r="E121" i="10"/>
  <c r="E125" i="10"/>
  <c r="E129" i="10"/>
  <c r="E133" i="10"/>
  <c r="E137" i="10"/>
  <c r="H59" i="4"/>
  <c r="I59" i="4" s="1"/>
  <c r="H61" i="4"/>
  <c r="I61" i="4" s="1"/>
  <c r="F59" i="4"/>
  <c r="H58" i="4"/>
  <c r="I58" i="4" s="1"/>
  <c r="H57" i="4"/>
  <c r="I57" i="4" s="1"/>
  <c r="F65" i="4"/>
  <c r="F63" i="4"/>
  <c r="H60" i="4"/>
  <c r="I60" i="4" s="1"/>
  <c r="E91" i="8"/>
  <c r="D94" i="8"/>
  <c r="E99" i="8"/>
  <c r="D102" i="8"/>
  <c r="E107" i="8"/>
  <c r="D110" i="8"/>
  <c r="E115" i="8"/>
  <c r="D118" i="8"/>
  <c r="E123" i="8"/>
  <c r="D126" i="8"/>
  <c r="E131" i="8"/>
  <c r="D134" i="8"/>
  <c r="E139" i="8"/>
  <c r="D104" i="8"/>
  <c r="D120" i="8"/>
  <c r="D136" i="8"/>
  <c r="D99" i="8"/>
  <c r="E112" i="8"/>
  <c r="E94" i="8"/>
  <c r="D97" i="8"/>
  <c r="E102" i="8"/>
  <c r="D105" i="8"/>
  <c r="E110" i="8"/>
  <c r="D113" i="8"/>
  <c r="E118" i="8"/>
  <c r="D121" i="8"/>
  <c r="E126" i="8"/>
  <c r="D129" i="8"/>
  <c r="E134" i="8"/>
  <c r="D137" i="8"/>
  <c r="D140" i="8"/>
  <c r="D96" i="8"/>
  <c r="D112" i="8"/>
  <c r="D128" i="8"/>
  <c r="E96" i="8"/>
  <c r="E104" i="8"/>
  <c r="D131" i="8"/>
  <c r="D92" i="8"/>
  <c r="E97" i="8"/>
  <c r="D100" i="8"/>
  <c r="E105" i="8"/>
  <c r="D108" i="8"/>
  <c r="E113" i="8"/>
  <c r="D116" i="8"/>
  <c r="E121" i="8"/>
  <c r="D124" i="8"/>
  <c r="E129" i="8"/>
  <c r="D132" i="8"/>
  <c r="E137" i="8"/>
  <c r="E140" i="8"/>
  <c r="E92" i="8"/>
  <c r="D95" i="8"/>
  <c r="E100" i="8"/>
  <c r="D103" i="8"/>
  <c r="E108" i="8"/>
  <c r="D111" i="8"/>
  <c r="E116" i="8"/>
  <c r="D119" i="8"/>
  <c r="E124" i="8"/>
  <c r="D127" i="8"/>
  <c r="E132" i="8"/>
  <c r="D135" i="8"/>
  <c r="E89" i="8"/>
  <c r="E109" i="8"/>
  <c r="E133" i="8"/>
  <c r="D91" i="8"/>
  <c r="D107" i="8"/>
  <c r="E120" i="8"/>
  <c r="E136" i="8"/>
  <c r="D90" i="8"/>
  <c r="E95" i="8"/>
  <c r="D98" i="8"/>
  <c r="E103" i="8"/>
  <c r="D106" i="8"/>
  <c r="E111" i="8"/>
  <c r="D114" i="8"/>
  <c r="E119" i="8"/>
  <c r="D122" i="8"/>
  <c r="E127" i="8"/>
  <c r="D130" i="8"/>
  <c r="E135" i="8"/>
  <c r="D138" i="8"/>
  <c r="D89" i="8"/>
  <c r="E101" i="8"/>
  <c r="E125" i="8"/>
  <c r="D123" i="8"/>
  <c r="E90" i="8"/>
  <c r="D93" i="8"/>
  <c r="E98" i="8"/>
  <c r="D101" i="8"/>
  <c r="E106" i="8"/>
  <c r="D109" i="8"/>
  <c r="E114" i="8"/>
  <c r="D117" i="8"/>
  <c r="E122" i="8"/>
  <c r="D125" i="8"/>
  <c r="E130" i="8"/>
  <c r="D133" i="8"/>
  <c r="E138" i="8"/>
  <c r="E93" i="8"/>
  <c r="E117" i="8"/>
  <c r="D115" i="8"/>
  <c r="E128" i="8"/>
  <c r="D139" i="8"/>
  <c r="D111" i="3"/>
  <c r="E132" i="3"/>
  <c r="D122" i="3"/>
  <c r="E96" i="3"/>
  <c r="D93" i="3"/>
  <c r="E114" i="3"/>
  <c r="E109" i="3"/>
  <c r="E120" i="3"/>
  <c r="D126" i="3"/>
  <c r="D97" i="3"/>
  <c r="E118" i="3"/>
  <c r="E129" i="3"/>
  <c r="E92" i="3"/>
  <c r="D135" i="3"/>
  <c r="E103" i="3"/>
  <c r="D99" i="3"/>
  <c r="D117" i="3"/>
  <c r="E138" i="3"/>
  <c r="D112" i="3"/>
  <c r="E133" i="3"/>
  <c r="E128" i="3"/>
  <c r="E107" i="3"/>
  <c r="E131" i="3"/>
  <c r="D116" i="3"/>
  <c r="D121" i="3"/>
  <c r="D92" i="3"/>
  <c r="D95" i="3"/>
  <c r="E116" i="3"/>
  <c r="D106" i="3"/>
  <c r="E127" i="3"/>
  <c r="D107" i="3"/>
  <c r="E98" i="3"/>
  <c r="D89" i="3"/>
  <c r="E93" i="3"/>
  <c r="D136" i="3"/>
  <c r="E136" i="3"/>
  <c r="D110" i="3"/>
  <c r="D134" i="3"/>
  <c r="E121" i="3"/>
  <c r="E102" i="3"/>
  <c r="E97" i="3"/>
  <c r="D140" i="3"/>
  <c r="D119" i="3"/>
  <c r="E140" i="3"/>
  <c r="D130" i="3"/>
  <c r="D115" i="3"/>
  <c r="D101" i="3"/>
  <c r="E122" i="3"/>
  <c r="D96" i="3"/>
  <c r="E117" i="3"/>
  <c r="E91" i="3"/>
  <c r="D105" i="3"/>
  <c r="E126" i="3"/>
  <c r="D108" i="3"/>
  <c r="E100" i="3"/>
  <c r="D90" i="3"/>
  <c r="E111" i="3"/>
  <c r="D123" i="3"/>
  <c r="D125" i="3"/>
  <c r="D120" i="3"/>
  <c r="D94" i="3"/>
  <c r="E115" i="3"/>
  <c r="E139" i="3"/>
  <c r="D132" i="3"/>
  <c r="D129" i="3"/>
  <c r="D103" i="3"/>
  <c r="E124" i="3"/>
  <c r="D114" i="3"/>
  <c r="E135" i="3"/>
  <c r="D131" i="3"/>
  <c r="E106" i="3"/>
  <c r="E101" i="3"/>
  <c r="D91" i="3"/>
  <c r="D118" i="3"/>
  <c r="E137" i="3"/>
  <c r="E110" i="3"/>
  <c r="E113" i="3"/>
  <c r="E108" i="3"/>
  <c r="D98" i="3"/>
  <c r="E119" i="3"/>
  <c r="E89" i="3"/>
  <c r="E90" i="3"/>
  <c r="D133" i="3"/>
  <c r="D128" i="3"/>
  <c r="E112" i="3"/>
  <c r="D102" i="3"/>
  <c r="E123" i="3"/>
  <c r="E105" i="3"/>
  <c r="E94" i="3"/>
  <c r="D137" i="3"/>
  <c r="D124" i="3"/>
  <c r="D127" i="3"/>
  <c r="E95" i="3"/>
  <c r="D138" i="3"/>
  <c r="D139" i="3"/>
  <c r="D109" i="3"/>
  <c r="E130" i="3"/>
  <c r="D104" i="3"/>
  <c r="E125" i="3"/>
  <c r="E104" i="3"/>
  <c r="E99" i="3"/>
  <c r="D100" i="3"/>
  <c r="D113" i="3"/>
  <c r="E134" i="3"/>
  <c r="H61" i="10"/>
  <c r="I61" i="10" s="1"/>
  <c r="H62" i="10"/>
  <c r="I62" i="10" s="1"/>
  <c r="F64" i="10"/>
  <c r="H63" i="10"/>
  <c r="I63" i="10" s="1"/>
  <c r="F63" i="10"/>
  <c r="H60" i="10"/>
  <c r="I60" i="10" s="1"/>
  <c r="H72" i="5"/>
  <c r="I72" i="5" s="1"/>
  <c r="F74" i="5"/>
  <c r="F69" i="5"/>
  <c r="F72" i="5"/>
  <c r="H67" i="5"/>
  <c r="I67" i="5" s="1"/>
  <c r="F73" i="5"/>
  <c r="F60" i="10"/>
  <c r="F65" i="10"/>
  <c r="F62" i="10"/>
  <c r="F61" i="10"/>
  <c r="F60" i="4"/>
  <c r="F57" i="4"/>
  <c r="H62" i="4"/>
  <c r="I62" i="4" s="1"/>
  <c r="F62" i="4"/>
  <c r="R28" i="14"/>
  <c r="S28" i="14"/>
  <c r="R29" i="14"/>
  <c r="S29" i="14"/>
  <c r="R30" i="14"/>
  <c r="S30" i="14"/>
  <c r="R31" i="14"/>
  <c r="S31" i="14"/>
  <c r="S27" i="14"/>
  <c r="R27" i="14"/>
  <c r="L28" i="14"/>
  <c r="M28" i="14"/>
  <c r="L29" i="14"/>
  <c r="M29" i="14"/>
  <c r="L30" i="14"/>
  <c r="M30" i="14"/>
  <c r="L31" i="14"/>
  <c r="M31" i="14"/>
  <c r="M27" i="14"/>
  <c r="L27" i="14"/>
  <c r="P54" i="12" l="1"/>
  <c r="P117" i="12" s="1"/>
  <c r="P53" i="12"/>
  <c r="P116" i="12" s="1"/>
  <c r="P52" i="12"/>
  <c r="P115" i="12" s="1"/>
  <c r="P51" i="12"/>
  <c r="P114" i="12" s="1"/>
  <c r="P50" i="12"/>
  <c r="P113" i="12" s="1"/>
  <c r="P49" i="12"/>
  <c r="P112" i="12" s="1"/>
  <c r="P48" i="12"/>
  <c r="P111" i="12" s="1"/>
  <c r="P47" i="12"/>
  <c r="P110" i="12" s="1"/>
  <c r="P46" i="12"/>
  <c r="P109" i="12" s="1"/>
  <c r="P45" i="12"/>
  <c r="P108" i="12" s="1"/>
  <c r="P44" i="12"/>
  <c r="P107" i="12" s="1"/>
  <c r="P43" i="12"/>
  <c r="P106" i="12" s="1"/>
  <c r="P42" i="12"/>
  <c r="P105" i="12" s="1"/>
  <c r="P41" i="12"/>
  <c r="P104" i="12" s="1"/>
  <c r="P40" i="12"/>
  <c r="P103" i="12" s="1"/>
  <c r="P39" i="12"/>
  <c r="P102" i="12" s="1"/>
  <c r="P38" i="12"/>
  <c r="P101" i="12" s="1"/>
  <c r="P37" i="12"/>
  <c r="P100" i="12" s="1"/>
  <c r="P36" i="12"/>
  <c r="P99" i="12" s="1"/>
  <c r="P35" i="12"/>
  <c r="P98" i="12" s="1"/>
  <c r="P34" i="12"/>
  <c r="P97" i="12" s="1"/>
  <c r="P33" i="12"/>
  <c r="P96" i="12" s="1"/>
  <c r="P32" i="12"/>
  <c r="P95" i="12" s="1"/>
  <c r="P31" i="12"/>
  <c r="P94" i="12" s="1"/>
  <c r="P30" i="12"/>
  <c r="P93" i="12" s="1"/>
  <c r="P29" i="12"/>
  <c r="P92" i="12" s="1"/>
  <c r="P28" i="12"/>
  <c r="P91" i="12" s="1"/>
  <c r="P27" i="12"/>
  <c r="P90" i="12" s="1"/>
  <c r="P26" i="12"/>
  <c r="P89" i="12" s="1"/>
  <c r="P25" i="12"/>
  <c r="P88" i="12" s="1"/>
  <c r="P24" i="12"/>
  <c r="P87" i="12" s="1"/>
  <c r="P23" i="12"/>
  <c r="P86" i="12" s="1"/>
  <c r="P22" i="12"/>
  <c r="P85" i="12" s="1"/>
  <c r="P21" i="12"/>
  <c r="P84" i="12" s="1"/>
  <c r="P20" i="12"/>
  <c r="P83" i="12" s="1"/>
  <c r="P19" i="12"/>
  <c r="P82" i="12" s="1"/>
  <c r="P18" i="12"/>
  <c r="P81" i="12" s="1"/>
  <c r="P17" i="12"/>
  <c r="P80" i="12" s="1"/>
  <c r="P16" i="12"/>
  <c r="P79" i="12" s="1"/>
  <c r="P15" i="12"/>
  <c r="P78" i="12" s="1"/>
  <c r="P14" i="12"/>
  <c r="P77" i="12" s="1"/>
  <c r="P13" i="12"/>
  <c r="P76" i="12" s="1"/>
  <c r="P12" i="12"/>
  <c r="P75" i="12" s="1"/>
  <c r="P11" i="12"/>
  <c r="P74" i="12" s="1"/>
  <c r="P10" i="12"/>
  <c r="P73" i="12" s="1"/>
  <c r="P9" i="12"/>
  <c r="P72" i="12" s="1"/>
  <c r="P8" i="12"/>
  <c r="P71" i="12" s="1"/>
  <c r="P7" i="12"/>
  <c r="P70" i="12" s="1"/>
  <c r="P6" i="12"/>
  <c r="P69" i="12" s="1"/>
  <c r="P5" i="12"/>
  <c r="P68" i="12" s="1"/>
  <c r="P4" i="12"/>
  <c r="P67" i="12" s="1"/>
  <c r="P3" i="12"/>
  <c r="P66" i="12" s="1"/>
  <c r="P54" i="10"/>
  <c r="P118" i="10" s="1"/>
  <c r="P53" i="10"/>
  <c r="P117" i="10" s="1"/>
  <c r="P52" i="10"/>
  <c r="P116" i="10" s="1"/>
  <c r="P51" i="10"/>
  <c r="P115" i="10" s="1"/>
  <c r="P50" i="10"/>
  <c r="P114" i="10" s="1"/>
  <c r="P49" i="10"/>
  <c r="P113" i="10" s="1"/>
  <c r="P48" i="10"/>
  <c r="P112" i="10" s="1"/>
  <c r="P47" i="10"/>
  <c r="P111" i="10" s="1"/>
  <c r="P46" i="10"/>
  <c r="P110" i="10" s="1"/>
  <c r="P45" i="10"/>
  <c r="P109" i="10" s="1"/>
  <c r="P44" i="10"/>
  <c r="P108" i="10" s="1"/>
  <c r="P43" i="10"/>
  <c r="P107" i="10" s="1"/>
  <c r="P42" i="10"/>
  <c r="P106" i="10" s="1"/>
  <c r="P41" i="10"/>
  <c r="P105" i="10" s="1"/>
  <c r="P40" i="10"/>
  <c r="P104" i="10" s="1"/>
  <c r="P39" i="10"/>
  <c r="P103" i="10" s="1"/>
  <c r="P38" i="10"/>
  <c r="P102" i="10" s="1"/>
  <c r="P37" i="10"/>
  <c r="P101" i="10" s="1"/>
  <c r="P36" i="10"/>
  <c r="P100" i="10" s="1"/>
  <c r="P35" i="10"/>
  <c r="P99" i="10" s="1"/>
  <c r="P34" i="10"/>
  <c r="P98" i="10" s="1"/>
  <c r="P33" i="10"/>
  <c r="P97" i="10" s="1"/>
  <c r="P32" i="10"/>
  <c r="P96" i="10" s="1"/>
  <c r="P31" i="10"/>
  <c r="P95" i="10" s="1"/>
  <c r="P30" i="10"/>
  <c r="P94" i="10" s="1"/>
  <c r="P29" i="10"/>
  <c r="P93" i="10" s="1"/>
  <c r="P28" i="10"/>
  <c r="P92" i="10" s="1"/>
  <c r="P27" i="10"/>
  <c r="P91" i="10" s="1"/>
  <c r="P26" i="10"/>
  <c r="P90" i="10" s="1"/>
  <c r="P25" i="10"/>
  <c r="P89" i="10" s="1"/>
  <c r="P24" i="10"/>
  <c r="P88" i="10" s="1"/>
  <c r="P23" i="10"/>
  <c r="P87" i="10" s="1"/>
  <c r="P22" i="10"/>
  <c r="P86" i="10" s="1"/>
  <c r="P21" i="10"/>
  <c r="P85" i="10" s="1"/>
  <c r="P20" i="10"/>
  <c r="P84" i="10" s="1"/>
  <c r="P19" i="10"/>
  <c r="P83" i="10" s="1"/>
  <c r="P18" i="10"/>
  <c r="P82" i="10" s="1"/>
  <c r="P17" i="10"/>
  <c r="P81" i="10" s="1"/>
  <c r="P16" i="10"/>
  <c r="P80" i="10" s="1"/>
  <c r="P15" i="10"/>
  <c r="P79" i="10" s="1"/>
  <c r="P14" i="10"/>
  <c r="P78" i="10" s="1"/>
  <c r="P13" i="10"/>
  <c r="P77" i="10" s="1"/>
  <c r="P12" i="10"/>
  <c r="P76" i="10" s="1"/>
  <c r="P11" i="10"/>
  <c r="P75" i="10" s="1"/>
  <c r="P10" i="10"/>
  <c r="P74" i="10" s="1"/>
  <c r="P9" i="10"/>
  <c r="P73" i="10" s="1"/>
  <c r="P8" i="10"/>
  <c r="P72" i="10" s="1"/>
  <c r="P7" i="10"/>
  <c r="P71" i="10" s="1"/>
  <c r="P6" i="10"/>
  <c r="P70" i="10" s="1"/>
  <c r="P5" i="10"/>
  <c r="P69" i="10" s="1"/>
  <c r="P4" i="10"/>
  <c r="P68" i="10" s="1"/>
  <c r="P3" i="10"/>
  <c r="P67" i="10" s="1"/>
  <c r="T31" i="14"/>
  <c r="E31" i="14"/>
  <c r="T30" i="14"/>
  <c r="Q30" i="14"/>
  <c r="N30" i="14"/>
  <c r="H30" i="14"/>
  <c r="E30" i="14"/>
  <c r="T29" i="14"/>
  <c r="Q29" i="14"/>
  <c r="H29" i="14"/>
  <c r="E29" i="14"/>
  <c r="N28" i="14"/>
  <c r="E28" i="14"/>
  <c r="O32" i="14"/>
  <c r="N27" i="14"/>
  <c r="E27" i="14"/>
  <c r="Q70" i="9"/>
  <c r="N6" i="1" s="1"/>
  <c r="Q72" i="9"/>
  <c r="N8" i="1" s="1"/>
  <c r="Q73" i="9"/>
  <c r="N9" i="1" s="1"/>
  <c r="AA4" i="8"/>
  <c r="AB4" i="8"/>
  <c r="AA5" i="8"/>
  <c r="AB5" i="8"/>
  <c r="AA6" i="8"/>
  <c r="AB6" i="8"/>
  <c r="AA7" i="8"/>
  <c r="AB7" i="8"/>
  <c r="AA8" i="8"/>
  <c r="AB8" i="8"/>
  <c r="AA9" i="8"/>
  <c r="AB9" i="8"/>
  <c r="AA12" i="8"/>
  <c r="AB12" i="8"/>
  <c r="AA13" i="8"/>
  <c r="AB13" i="8"/>
  <c r="AA14" i="8"/>
  <c r="AB14" i="8"/>
  <c r="AA15" i="8"/>
  <c r="AB15" i="8"/>
  <c r="AA16" i="8"/>
  <c r="AB16" i="8"/>
  <c r="AA19" i="8"/>
  <c r="AB19" i="8"/>
  <c r="AA20" i="8"/>
  <c r="AB20" i="8"/>
  <c r="AA21" i="8"/>
  <c r="AB21" i="8"/>
  <c r="AA31" i="8"/>
  <c r="AB31" i="8"/>
  <c r="AA32" i="8"/>
  <c r="AB32" i="8"/>
  <c r="AA33" i="8"/>
  <c r="AB33" i="8"/>
  <c r="AA36" i="8"/>
  <c r="AB36" i="8"/>
  <c r="AA37" i="8"/>
  <c r="AB37" i="8"/>
  <c r="AA38" i="8"/>
  <c r="AB38" i="8"/>
  <c r="AA39" i="8"/>
  <c r="AB39" i="8"/>
  <c r="AA40" i="8"/>
  <c r="AB40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4" i="8"/>
  <c r="AB54" i="8"/>
  <c r="AA55" i="8"/>
  <c r="AB55" i="8"/>
  <c r="AA56" i="8"/>
  <c r="AB56" i="8"/>
  <c r="AA57" i="8"/>
  <c r="AB57" i="8"/>
  <c r="AA58" i="8"/>
  <c r="AB58" i="8"/>
  <c r="AA59" i="8"/>
  <c r="AB59" i="8"/>
  <c r="AA60" i="8"/>
  <c r="AB60" i="8"/>
  <c r="AA63" i="8"/>
  <c r="AB63" i="8"/>
  <c r="AA64" i="8"/>
  <c r="AB64" i="8"/>
  <c r="AA65" i="8"/>
  <c r="AB65" i="8"/>
  <c r="AA66" i="8"/>
  <c r="AB66" i="8"/>
  <c r="AA67" i="8"/>
  <c r="AB67" i="8"/>
  <c r="AA68" i="8"/>
  <c r="AB68" i="8"/>
  <c r="AA69" i="8"/>
  <c r="AB69" i="8"/>
  <c r="AA72" i="8"/>
  <c r="AB72" i="8"/>
  <c r="AA75" i="8"/>
  <c r="AB75" i="8"/>
  <c r="AA76" i="8"/>
  <c r="AB76" i="8"/>
  <c r="AA77" i="8"/>
  <c r="AB77" i="8"/>
  <c r="AA78" i="8"/>
  <c r="AB78" i="8"/>
  <c r="AA79" i="8"/>
  <c r="AB79" i="8"/>
  <c r="AB3" i="8"/>
  <c r="AA3" i="8"/>
  <c r="F6" i="14" s="1"/>
  <c r="G81" i="14" l="1"/>
  <c r="G69" i="14"/>
  <c r="G63" i="14"/>
  <c r="G59" i="14"/>
  <c r="G53" i="14"/>
  <c r="H53" i="14" s="1"/>
  <c r="G49" i="14"/>
  <c r="G43" i="14"/>
  <c r="G39" i="14"/>
  <c r="G24" i="14"/>
  <c r="G18" i="14"/>
  <c r="G12" i="14"/>
  <c r="G8" i="14"/>
  <c r="F75" i="14"/>
  <c r="F63" i="14"/>
  <c r="F53" i="14"/>
  <c r="F49" i="14"/>
  <c r="F43" i="14"/>
  <c r="F39" i="14"/>
  <c r="F24" i="14"/>
  <c r="F18" i="14"/>
  <c r="F12" i="14"/>
  <c r="F8" i="14"/>
  <c r="F81" i="14"/>
  <c r="F69" i="14"/>
  <c r="F59" i="14"/>
  <c r="G80" i="14"/>
  <c r="G72" i="14"/>
  <c r="G68" i="14"/>
  <c r="G62" i="14"/>
  <c r="G58" i="14"/>
  <c r="G52" i="14"/>
  <c r="H52" i="14" s="1"/>
  <c r="G48" i="14"/>
  <c r="G42" i="14"/>
  <c r="G36" i="14"/>
  <c r="G23" i="14"/>
  <c r="G17" i="14"/>
  <c r="G11" i="14"/>
  <c r="H11" i="14" s="1"/>
  <c r="G7" i="14"/>
  <c r="H7" i="14" s="1"/>
  <c r="F72" i="14"/>
  <c r="F68" i="14"/>
  <c r="F62" i="14"/>
  <c r="F58" i="14"/>
  <c r="F52" i="14"/>
  <c r="F48" i="14"/>
  <c r="F42" i="14"/>
  <c r="F36" i="14"/>
  <c r="F23" i="14"/>
  <c r="F17" i="14"/>
  <c r="F11" i="14"/>
  <c r="F7" i="14"/>
  <c r="G71" i="14"/>
  <c r="G57" i="14"/>
  <c r="G51" i="14"/>
  <c r="G47" i="14"/>
  <c r="G41" i="14"/>
  <c r="G35" i="14"/>
  <c r="G22" i="14"/>
  <c r="G16" i="14"/>
  <c r="G10" i="14"/>
  <c r="F80" i="14"/>
  <c r="F79" i="14"/>
  <c r="F71" i="14"/>
  <c r="F67" i="14"/>
  <c r="F61" i="14"/>
  <c r="F57" i="14"/>
  <c r="F51" i="14"/>
  <c r="F47" i="14"/>
  <c r="F41" i="14"/>
  <c r="F35" i="14"/>
  <c r="F22" i="14"/>
  <c r="F16" i="14"/>
  <c r="F10" i="14"/>
  <c r="G61" i="14"/>
  <c r="G82" i="14"/>
  <c r="G78" i="14"/>
  <c r="G66" i="14"/>
  <c r="G60" i="14"/>
  <c r="G50" i="14"/>
  <c r="G46" i="14"/>
  <c r="G40" i="14"/>
  <c r="G34" i="14"/>
  <c r="G19" i="14"/>
  <c r="G15" i="14"/>
  <c r="G9" i="14"/>
  <c r="G79" i="14"/>
  <c r="G67" i="14"/>
  <c r="G70" i="14"/>
  <c r="G54" i="14"/>
  <c r="F82" i="14"/>
  <c r="F78" i="14"/>
  <c r="F70" i="14"/>
  <c r="F66" i="14"/>
  <c r="F60" i="14"/>
  <c r="F54" i="14"/>
  <c r="F50" i="14"/>
  <c r="F46" i="14"/>
  <c r="F40" i="14"/>
  <c r="F34" i="14"/>
  <c r="F19" i="14"/>
  <c r="F15" i="14"/>
  <c r="F9" i="14"/>
  <c r="M11" i="5"/>
  <c r="C94" i="12"/>
  <c r="C100" i="12"/>
  <c r="M36" i="5"/>
  <c r="M13" i="5"/>
  <c r="C92" i="12"/>
  <c r="C110" i="12"/>
  <c r="M37" i="5"/>
  <c r="M45" i="5"/>
  <c r="C124" i="12"/>
  <c r="C96" i="12"/>
  <c r="M53" i="5"/>
  <c r="C95" i="12"/>
  <c r="M35" i="5"/>
  <c r="M4" i="5"/>
  <c r="C141" i="12"/>
  <c r="C130" i="12"/>
  <c r="M52" i="5"/>
  <c r="C129" i="12"/>
  <c r="M5" i="5"/>
  <c r="C112" i="12"/>
  <c r="M21" i="5"/>
  <c r="M6" i="5"/>
  <c r="C119" i="5" s="1"/>
  <c r="C115" i="12"/>
  <c r="C106" i="12"/>
  <c r="M14" i="5"/>
  <c r="M22" i="5"/>
  <c r="C117" i="12"/>
  <c r="M30" i="5"/>
  <c r="C121" i="12"/>
  <c r="C103" i="12"/>
  <c r="M38" i="5"/>
  <c r="C98" i="12"/>
  <c r="M46" i="5"/>
  <c r="M54" i="5"/>
  <c r="C102" i="12"/>
  <c r="M3" i="5"/>
  <c r="C142" i="12"/>
  <c r="M43" i="5"/>
  <c r="C116" i="12"/>
  <c r="C109" i="12"/>
  <c r="M12" i="5"/>
  <c r="C133" i="12"/>
  <c r="M44" i="5"/>
  <c r="C104" i="12"/>
  <c r="M29" i="5"/>
  <c r="M7" i="5"/>
  <c r="C140" i="12"/>
  <c r="M15" i="5"/>
  <c r="C118" i="12"/>
  <c r="C111" i="12"/>
  <c r="M23" i="5"/>
  <c r="C114" i="12"/>
  <c r="M31" i="5"/>
  <c r="C93" i="12"/>
  <c r="M39" i="5"/>
  <c r="C91" i="12"/>
  <c r="M47" i="5"/>
  <c r="M51" i="5"/>
  <c r="C97" i="12"/>
  <c r="M8" i="5"/>
  <c r="C128" i="12"/>
  <c r="C105" i="12"/>
  <c r="M16" i="5"/>
  <c r="C126" i="12"/>
  <c r="M24" i="5"/>
  <c r="C125" i="12"/>
  <c r="M32" i="5"/>
  <c r="C135" i="12"/>
  <c r="M40" i="5"/>
  <c r="C108" i="12"/>
  <c r="M48" i="5"/>
  <c r="M19" i="5"/>
  <c r="C107" i="12"/>
  <c r="C99" i="12"/>
  <c r="M20" i="5"/>
  <c r="M9" i="5"/>
  <c r="C116" i="5" s="1"/>
  <c r="C113" i="12"/>
  <c r="C127" i="12"/>
  <c r="M17" i="5"/>
  <c r="M25" i="5"/>
  <c r="C123" i="12"/>
  <c r="M33" i="5"/>
  <c r="C120" i="12"/>
  <c r="C119" i="12"/>
  <c r="M41" i="5"/>
  <c r="M49" i="5"/>
  <c r="C132" i="12"/>
  <c r="M27" i="5"/>
  <c r="C138" i="12"/>
  <c r="M28" i="5"/>
  <c r="C137" i="12"/>
  <c r="C101" i="12"/>
  <c r="M10" i="5"/>
  <c r="C139" i="12"/>
  <c r="M18" i="5"/>
  <c r="C122" i="12"/>
  <c r="M26" i="5"/>
  <c r="C136" i="12"/>
  <c r="M34" i="5"/>
  <c r="C134" i="12"/>
  <c r="M42" i="5"/>
  <c r="C138" i="5" s="1"/>
  <c r="C131" i="12"/>
  <c r="M50" i="5"/>
  <c r="C105" i="10"/>
  <c r="M9" i="4"/>
  <c r="C109" i="4" s="1"/>
  <c r="M49" i="4"/>
  <c r="C93" i="4" s="1"/>
  <c r="C103" i="10"/>
  <c r="M10" i="4"/>
  <c r="C126" i="4" s="1"/>
  <c r="C134" i="10"/>
  <c r="M26" i="4"/>
  <c r="C131" i="4" s="1"/>
  <c r="C129" i="10"/>
  <c r="M34" i="4"/>
  <c r="C135" i="4" s="1"/>
  <c r="C125" i="10"/>
  <c r="M42" i="4"/>
  <c r="C136" i="4" s="1"/>
  <c r="C124" i="10"/>
  <c r="M50" i="4"/>
  <c r="C139" i="4" s="1"/>
  <c r="C121" i="10"/>
  <c r="C139" i="10"/>
  <c r="M3" i="4"/>
  <c r="C121" i="4" s="1"/>
  <c r="M11" i="4"/>
  <c r="C111" i="4" s="1"/>
  <c r="C114" i="10"/>
  <c r="M19" i="4"/>
  <c r="C104" i="4" s="1"/>
  <c r="C95" i="10"/>
  <c r="C128" i="10"/>
  <c r="M27" i="4"/>
  <c r="C132" i="4" s="1"/>
  <c r="M35" i="4"/>
  <c r="C107" i="4" s="1"/>
  <c r="C97" i="10"/>
  <c r="C106" i="10"/>
  <c r="M43" i="4"/>
  <c r="C117" i="4" s="1"/>
  <c r="C98" i="10"/>
  <c r="M51" i="4"/>
  <c r="C112" i="4" s="1"/>
  <c r="M4" i="4"/>
  <c r="C122" i="4" s="1"/>
  <c r="C138" i="10"/>
  <c r="C130" i="10"/>
  <c r="M25" i="4"/>
  <c r="C130" i="4" s="1"/>
  <c r="M20" i="4"/>
  <c r="C120" i="4" s="1"/>
  <c r="C119" i="10"/>
  <c r="M44" i="4"/>
  <c r="C115" i="4" s="1"/>
  <c r="C111" i="10"/>
  <c r="C104" i="10"/>
  <c r="M13" i="4"/>
  <c r="C89" i="4" s="1"/>
  <c r="C112" i="10"/>
  <c r="M37" i="4"/>
  <c r="C116" i="4" s="1"/>
  <c r="M6" i="4"/>
  <c r="C103" i="4" s="1"/>
  <c r="C102" i="10"/>
  <c r="C96" i="10"/>
  <c r="M14" i="4"/>
  <c r="C99" i="4" s="1"/>
  <c r="M22" i="4"/>
  <c r="C100" i="4" s="1"/>
  <c r="C118" i="10"/>
  <c r="M30" i="4"/>
  <c r="C119" i="4" s="1"/>
  <c r="C116" i="10"/>
  <c r="M38" i="4"/>
  <c r="C118" i="4" s="1"/>
  <c r="C108" i="10"/>
  <c r="C122" i="10"/>
  <c r="M46" i="4"/>
  <c r="C138" i="4" s="1"/>
  <c r="M54" i="4"/>
  <c r="C90" i="4" s="1"/>
  <c r="C89" i="10"/>
  <c r="C126" i="10"/>
  <c r="M33" i="4"/>
  <c r="C134" i="4" s="1"/>
  <c r="M12" i="4"/>
  <c r="C91" i="4" s="1"/>
  <c r="C109" i="10"/>
  <c r="C110" i="10"/>
  <c r="M52" i="4"/>
  <c r="C108" i="4" s="1"/>
  <c r="M21" i="4"/>
  <c r="C114" i="4" s="1"/>
  <c r="C113" i="10"/>
  <c r="M45" i="4"/>
  <c r="C137" i="4" s="1"/>
  <c r="C123" i="10"/>
  <c r="C136" i="10"/>
  <c r="M7" i="4"/>
  <c r="C124" i="4" s="1"/>
  <c r="M15" i="4"/>
  <c r="C127" i="4" s="1"/>
  <c r="C133" i="10"/>
  <c r="C107" i="10"/>
  <c r="M23" i="4"/>
  <c r="C110" i="4" s="1"/>
  <c r="M31" i="4"/>
  <c r="C133" i="4" s="1"/>
  <c r="C127" i="10"/>
  <c r="C90" i="10"/>
  <c r="M39" i="4"/>
  <c r="C98" i="4" s="1"/>
  <c r="C93" i="10"/>
  <c r="M47" i="4"/>
  <c r="C105" i="4" s="1"/>
  <c r="M17" i="4"/>
  <c r="C113" i="4" s="1"/>
  <c r="C120" i="10"/>
  <c r="C100" i="10"/>
  <c r="M41" i="4"/>
  <c r="C92" i="4" s="1"/>
  <c r="C117" i="10"/>
  <c r="M28" i="4"/>
  <c r="C97" i="4" s="1"/>
  <c r="C88" i="10"/>
  <c r="M36" i="4"/>
  <c r="C88" i="4" s="1"/>
  <c r="M5" i="4"/>
  <c r="C123" i="4" s="1"/>
  <c r="C137" i="10"/>
  <c r="C94" i="10"/>
  <c r="M29" i="4"/>
  <c r="C95" i="4" s="1"/>
  <c r="M53" i="4"/>
  <c r="C94" i="4" s="1"/>
  <c r="C91" i="10"/>
  <c r="M8" i="4"/>
  <c r="C125" i="4" s="1"/>
  <c r="C135" i="10"/>
  <c r="C101" i="10"/>
  <c r="M16" i="4"/>
  <c r="C102" i="4" s="1"/>
  <c r="C131" i="10"/>
  <c r="M24" i="4"/>
  <c r="C129" i="4" s="1"/>
  <c r="M32" i="4"/>
  <c r="C101" i="4" s="1"/>
  <c r="C115" i="10"/>
  <c r="M40" i="4"/>
  <c r="C106" i="4" s="1"/>
  <c r="C99" i="10"/>
  <c r="M48" i="4"/>
  <c r="C96" i="4" s="1"/>
  <c r="C92" i="10"/>
  <c r="M18" i="4"/>
  <c r="C128" i="4" s="1"/>
  <c r="C132" i="10"/>
  <c r="G75" i="14"/>
  <c r="H78" i="14"/>
  <c r="H34" i="14"/>
  <c r="H22" i="14"/>
  <c r="H10" i="14"/>
  <c r="G6" i="14"/>
  <c r="H6" i="14" s="1"/>
  <c r="AB14" i="12"/>
  <c r="S17" i="14" s="1"/>
  <c r="AB45" i="12"/>
  <c r="S48" i="14" s="1"/>
  <c r="AB77" i="12"/>
  <c r="S80" i="14" s="1"/>
  <c r="AA4" i="12"/>
  <c r="R7" i="14" s="1"/>
  <c r="AB9" i="12"/>
  <c r="S12" i="14" s="1"/>
  <c r="AA14" i="12"/>
  <c r="R17" i="14" s="1"/>
  <c r="AB21" i="12"/>
  <c r="S24" i="14" s="1"/>
  <c r="AA33" i="12"/>
  <c r="R36" i="14" s="1"/>
  <c r="AB40" i="12"/>
  <c r="S43" i="14" s="1"/>
  <c r="AA45" i="12"/>
  <c r="R48" i="14" s="1"/>
  <c r="AB50" i="12"/>
  <c r="S53" i="14" s="1"/>
  <c r="AA55" i="12"/>
  <c r="R58" i="14" s="1"/>
  <c r="AB60" i="12"/>
  <c r="S63" i="14" s="1"/>
  <c r="AA65" i="12"/>
  <c r="R68" i="14" s="1"/>
  <c r="AB72" i="12"/>
  <c r="S75" i="14" s="1"/>
  <c r="AA77" i="12"/>
  <c r="R80" i="14" s="1"/>
  <c r="AA38" i="12"/>
  <c r="R41" i="14" s="1"/>
  <c r="AB55" i="12"/>
  <c r="S58" i="14" s="1"/>
  <c r="AB7" i="12"/>
  <c r="S10" i="14" s="1"/>
  <c r="AA12" i="12"/>
  <c r="R15" i="14" s="1"/>
  <c r="AB19" i="12"/>
  <c r="S22" i="14" s="1"/>
  <c r="AA31" i="12"/>
  <c r="R34" i="14" s="1"/>
  <c r="AB38" i="12"/>
  <c r="S41" i="14" s="1"/>
  <c r="AA43" i="12"/>
  <c r="R46" i="14" s="1"/>
  <c r="AB48" i="12"/>
  <c r="S51" i="14" s="1"/>
  <c r="AA51" i="12"/>
  <c r="R54" i="14" s="1"/>
  <c r="AB58" i="12"/>
  <c r="S61" i="14" s="1"/>
  <c r="AA63" i="12"/>
  <c r="R66" i="14" s="1"/>
  <c r="AB68" i="12"/>
  <c r="S71" i="14" s="1"/>
  <c r="AA75" i="12"/>
  <c r="R78" i="14" s="1"/>
  <c r="AA7" i="12"/>
  <c r="R10" i="14" s="1"/>
  <c r="AA5" i="12"/>
  <c r="R8" i="14" s="1"/>
  <c r="AB12" i="12"/>
  <c r="S15" i="14" s="1"/>
  <c r="AA15" i="12"/>
  <c r="R18" i="14" s="1"/>
  <c r="AB31" i="12"/>
  <c r="S34" i="14" s="1"/>
  <c r="T34" i="14" s="1"/>
  <c r="AA36" i="12"/>
  <c r="R39" i="14" s="1"/>
  <c r="AB43" i="12"/>
  <c r="S46" i="14" s="1"/>
  <c r="AA46" i="12"/>
  <c r="R49" i="14" s="1"/>
  <c r="AB51" i="12"/>
  <c r="S54" i="14" s="1"/>
  <c r="AA56" i="12"/>
  <c r="R59" i="14" s="1"/>
  <c r="AB63" i="12"/>
  <c r="S66" i="14" s="1"/>
  <c r="AA66" i="12"/>
  <c r="R69" i="14" s="1"/>
  <c r="AB75" i="12"/>
  <c r="S78" i="14" s="1"/>
  <c r="AA78" i="12"/>
  <c r="R81" i="14" s="1"/>
  <c r="AB5" i="12"/>
  <c r="S8" i="14" s="1"/>
  <c r="AA8" i="12"/>
  <c r="R11" i="14" s="1"/>
  <c r="AB15" i="12"/>
  <c r="S18" i="14" s="1"/>
  <c r="AA20" i="12"/>
  <c r="R23" i="14" s="1"/>
  <c r="AB36" i="12"/>
  <c r="S39" i="14" s="1"/>
  <c r="AA39" i="12"/>
  <c r="R42" i="14" s="1"/>
  <c r="AB46" i="12"/>
  <c r="S49" i="14" s="1"/>
  <c r="AA49" i="12"/>
  <c r="R52" i="14" s="1"/>
  <c r="AB56" i="12"/>
  <c r="S59" i="14" s="1"/>
  <c r="AA59" i="12"/>
  <c r="R62" i="14" s="1"/>
  <c r="AB66" i="12"/>
  <c r="S69" i="14" s="1"/>
  <c r="AA69" i="12"/>
  <c r="R72" i="14" s="1"/>
  <c r="AB78" i="12"/>
  <c r="S81" i="14" s="1"/>
  <c r="AA58" i="12"/>
  <c r="R61" i="14" s="1"/>
  <c r="AA3" i="12"/>
  <c r="R6" i="14" s="1"/>
  <c r="AB8" i="12"/>
  <c r="S11" i="14" s="1"/>
  <c r="AA13" i="12"/>
  <c r="R16" i="14" s="1"/>
  <c r="AB20" i="12"/>
  <c r="S23" i="14" s="1"/>
  <c r="AA32" i="12"/>
  <c r="R35" i="14" s="1"/>
  <c r="AB39" i="12"/>
  <c r="S42" i="14" s="1"/>
  <c r="AA44" i="12"/>
  <c r="R47" i="14" s="1"/>
  <c r="AB49" i="12"/>
  <c r="S52" i="14" s="1"/>
  <c r="AA54" i="12"/>
  <c r="R57" i="14" s="1"/>
  <c r="AB59" i="12"/>
  <c r="S62" i="14" s="1"/>
  <c r="T62" i="14" s="1"/>
  <c r="AA64" i="12"/>
  <c r="R67" i="14" s="1"/>
  <c r="AB69" i="12"/>
  <c r="S72" i="14" s="1"/>
  <c r="AA76" i="12"/>
  <c r="R79" i="14" s="1"/>
  <c r="AB4" i="12"/>
  <c r="S7" i="14" s="1"/>
  <c r="AA19" i="12"/>
  <c r="R22" i="14" s="1"/>
  <c r="AB33" i="12"/>
  <c r="S36" i="14" s="1"/>
  <c r="AA48" i="12"/>
  <c r="R51" i="14" s="1"/>
  <c r="AA68" i="12"/>
  <c r="R71" i="14" s="1"/>
  <c r="AB3" i="12"/>
  <c r="S6" i="14" s="1"/>
  <c r="T6" i="14" s="1"/>
  <c r="AA6" i="12"/>
  <c r="R9" i="14" s="1"/>
  <c r="AB13" i="12"/>
  <c r="S16" i="14" s="1"/>
  <c r="AA16" i="12"/>
  <c r="R19" i="14" s="1"/>
  <c r="AB32" i="12"/>
  <c r="S35" i="14" s="1"/>
  <c r="AA37" i="12"/>
  <c r="R40" i="14" s="1"/>
  <c r="AB44" i="12"/>
  <c r="S47" i="14" s="1"/>
  <c r="AA47" i="12"/>
  <c r="R50" i="14" s="1"/>
  <c r="AB54" i="12"/>
  <c r="S57" i="14" s="1"/>
  <c r="AA57" i="12"/>
  <c r="R60" i="14" s="1"/>
  <c r="AB64" i="12"/>
  <c r="S67" i="14" s="1"/>
  <c r="AA67" i="12"/>
  <c r="R70" i="14" s="1"/>
  <c r="AB76" i="12"/>
  <c r="S79" i="14" s="1"/>
  <c r="AA79" i="12"/>
  <c r="R82" i="14" s="1"/>
  <c r="AB65" i="12"/>
  <c r="S68" i="14" s="1"/>
  <c r="AB6" i="12"/>
  <c r="S9" i="14" s="1"/>
  <c r="AA9" i="12"/>
  <c r="R12" i="14" s="1"/>
  <c r="AB16" i="12"/>
  <c r="S19" i="14" s="1"/>
  <c r="AA21" i="12"/>
  <c r="R24" i="14" s="1"/>
  <c r="AB37" i="12"/>
  <c r="S40" i="14" s="1"/>
  <c r="AA40" i="12"/>
  <c r="R43" i="14" s="1"/>
  <c r="AB47" i="12"/>
  <c r="S50" i="14" s="1"/>
  <c r="AA50" i="12"/>
  <c r="R53" i="14" s="1"/>
  <c r="AB57" i="12"/>
  <c r="S60" i="14" s="1"/>
  <c r="AA60" i="12"/>
  <c r="R63" i="14" s="1"/>
  <c r="AB67" i="12"/>
  <c r="S70" i="14" s="1"/>
  <c r="AA72" i="12"/>
  <c r="R75" i="14" s="1"/>
  <c r="AB79" i="12"/>
  <c r="S82" i="14" s="1"/>
  <c r="Q68" i="14"/>
  <c r="Q66" i="14"/>
  <c r="Q78" i="14"/>
  <c r="AB44" i="10"/>
  <c r="M47" i="14" s="1"/>
  <c r="N47" i="14" s="1"/>
  <c r="AB64" i="10"/>
  <c r="M67" i="14" s="1"/>
  <c r="AA3" i="10"/>
  <c r="L6" i="14" s="1"/>
  <c r="AB8" i="10"/>
  <c r="M11" i="14" s="1"/>
  <c r="AA13" i="10"/>
  <c r="L16" i="14" s="1"/>
  <c r="AB20" i="10"/>
  <c r="M23" i="14" s="1"/>
  <c r="AA32" i="10"/>
  <c r="L35" i="14" s="1"/>
  <c r="AB39" i="10"/>
  <c r="M42" i="14" s="1"/>
  <c r="AA44" i="10"/>
  <c r="L47" i="14" s="1"/>
  <c r="AB49" i="10"/>
  <c r="M52" i="14" s="1"/>
  <c r="AA54" i="10"/>
  <c r="L57" i="14" s="1"/>
  <c r="AB59" i="10"/>
  <c r="M62" i="14" s="1"/>
  <c r="AA64" i="10"/>
  <c r="L67" i="14" s="1"/>
  <c r="AB69" i="10"/>
  <c r="M72" i="14" s="1"/>
  <c r="AA76" i="10"/>
  <c r="L79" i="14" s="1"/>
  <c r="AA67" i="10"/>
  <c r="L70" i="14" s="1"/>
  <c r="AB6" i="10"/>
  <c r="M9" i="14" s="1"/>
  <c r="AA9" i="10"/>
  <c r="L12" i="14" s="1"/>
  <c r="AB16" i="10"/>
  <c r="M19" i="14" s="1"/>
  <c r="AA21" i="10"/>
  <c r="L24" i="14" s="1"/>
  <c r="AB37" i="10"/>
  <c r="M40" i="14" s="1"/>
  <c r="AA40" i="10"/>
  <c r="L43" i="14" s="1"/>
  <c r="AB47" i="10"/>
  <c r="M50" i="14" s="1"/>
  <c r="AA50" i="10"/>
  <c r="L53" i="14" s="1"/>
  <c r="AB57" i="10"/>
  <c r="M60" i="14" s="1"/>
  <c r="AA60" i="10"/>
  <c r="L63" i="14" s="1"/>
  <c r="AB67" i="10"/>
  <c r="M70" i="14" s="1"/>
  <c r="AA72" i="10"/>
  <c r="L75" i="14" s="1"/>
  <c r="AB79" i="10"/>
  <c r="M82" i="14" s="1"/>
  <c r="AB32" i="10"/>
  <c r="M35" i="14" s="1"/>
  <c r="AA47" i="10"/>
  <c r="L50" i="14" s="1"/>
  <c r="AA57" i="10"/>
  <c r="L60" i="14" s="1"/>
  <c r="AA4" i="10"/>
  <c r="L7" i="14" s="1"/>
  <c r="AB9" i="10"/>
  <c r="M12" i="14" s="1"/>
  <c r="AA14" i="10"/>
  <c r="L17" i="14" s="1"/>
  <c r="AB21" i="10"/>
  <c r="M24" i="14" s="1"/>
  <c r="AA33" i="10"/>
  <c r="L36" i="14" s="1"/>
  <c r="AB40" i="10"/>
  <c r="M43" i="14" s="1"/>
  <c r="AA45" i="10"/>
  <c r="L48" i="14" s="1"/>
  <c r="AB50" i="10"/>
  <c r="M53" i="14" s="1"/>
  <c r="N53" i="14" s="1"/>
  <c r="AA55" i="10"/>
  <c r="L58" i="14" s="1"/>
  <c r="AB60" i="10"/>
  <c r="M63" i="14" s="1"/>
  <c r="AA65" i="10"/>
  <c r="L68" i="14" s="1"/>
  <c r="AB72" i="10"/>
  <c r="M75" i="14" s="1"/>
  <c r="AA77" i="10"/>
  <c r="L80" i="14" s="1"/>
  <c r="AA16" i="10"/>
  <c r="L19" i="14" s="1"/>
  <c r="AB4" i="10"/>
  <c r="M7" i="14" s="1"/>
  <c r="N7" i="14" s="1"/>
  <c r="AA7" i="10"/>
  <c r="L10" i="14" s="1"/>
  <c r="AB14" i="10"/>
  <c r="M17" i="14" s="1"/>
  <c r="AA19" i="10"/>
  <c r="L22" i="14" s="1"/>
  <c r="AB33" i="10"/>
  <c r="M36" i="14" s="1"/>
  <c r="AA38" i="10"/>
  <c r="L41" i="14" s="1"/>
  <c r="AB45" i="10"/>
  <c r="M48" i="14" s="1"/>
  <c r="AA48" i="10"/>
  <c r="L51" i="14" s="1"/>
  <c r="AB55" i="10"/>
  <c r="M58" i="14" s="1"/>
  <c r="AA58" i="10"/>
  <c r="L61" i="14" s="1"/>
  <c r="AB65" i="10"/>
  <c r="M68" i="14" s="1"/>
  <c r="AA68" i="10"/>
  <c r="L71" i="14" s="1"/>
  <c r="AB77" i="10"/>
  <c r="M80" i="14" s="1"/>
  <c r="AA6" i="10"/>
  <c r="L9" i="14" s="1"/>
  <c r="AB7" i="10"/>
  <c r="M10" i="14" s="1"/>
  <c r="N10" i="14" s="1"/>
  <c r="AA12" i="10"/>
  <c r="L15" i="14" s="1"/>
  <c r="AB19" i="10"/>
  <c r="M22" i="14" s="1"/>
  <c r="N22" i="14" s="1"/>
  <c r="AA31" i="10"/>
  <c r="L34" i="14" s="1"/>
  <c r="AB38" i="10"/>
  <c r="M41" i="14" s="1"/>
  <c r="AA43" i="10"/>
  <c r="L46" i="14" s="1"/>
  <c r="AB48" i="10"/>
  <c r="M51" i="14" s="1"/>
  <c r="N51" i="14" s="1"/>
  <c r="AA51" i="10"/>
  <c r="L54" i="14" s="1"/>
  <c r="AB58" i="10"/>
  <c r="M61" i="14" s="1"/>
  <c r="AA63" i="10"/>
  <c r="L66" i="14" s="1"/>
  <c r="AB68" i="10"/>
  <c r="M71" i="14" s="1"/>
  <c r="AA75" i="10"/>
  <c r="L78" i="14" s="1"/>
  <c r="AB3" i="10"/>
  <c r="M6" i="14" s="1"/>
  <c r="N6" i="14" s="1"/>
  <c r="AB13" i="10"/>
  <c r="M16" i="14" s="1"/>
  <c r="AA37" i="10"/>
  <c r="L40" i="14" s="1"/>
  <c r="AB54" i="10"/>
  <c r="M57" i="14" s="1"/>
  <c r="AA79" i="10"/>
  <c r="L82" i="14" s="1"/>
  <c r="AA5" i="10"/>
  <c r="L8" i="14" s="1"/>
  <c r="AB12" i="10"/>
  <c r="M15" i="14" s="1"/>
  <c r="N15" i="14" s="1"/>
  <c r="AA15" i="10"/>
  <c r="L18" i="14" s="1"/>
  <c r="AB31" i="10"/>
  <c r="M34" i="14" s="1"/>
  <c r="N34" i="14" s="1"/>
  <c r="AA36" i="10"/>
  <c r="L39" i="14" s="1"/>
  <c r="AB43" i="10"/>
  <c r="M46" i="14" s="1"/>
  <c r="N46" i="14" s="1"/>
  <c r="AA46" i="10"/>
  <c r="L49" i="14" s="1"/>
  <c r="AB51" i="10"/>
  <c r="M54" i="14" s="1"/>
  <c r="N54" i="14" s="1"/>
  <c r="AA56" i="10"/>
  <c r="L59" i="14" s="1"/>
  <c r="AB63" i="10"/>
  <c r="M66" i="14" s="1"/>
  <c r="N66" i="14" s="1"/>
  <c r="AA66" i="10"/>
  <c r="L69" i="14" s="1"/>
  <c r="AB75" i="10"/>
  <c r="M78" i="14" s="1"/>
  <c r="N78" i="14" s="1"/>
  <c r="AA78" i="10"/>
  <c r="L81" i="14" s="1"/>
  <c r="AB76" i="10"/>
  <c r="M79" i="14" s="1"/>
  <c r="AB5" i="10"/>
  <c r="M8" i="14" s="1"/>
  <c r="AA8" i="10"/>
  <c r="L11" i="14" s="1"/>
  <c r="AB15" i="10"/>
  <c r="M18" i="14" s="1"/>
  <c r="AA20" i="10"/>
  <c r="L23" i="14" s="1"/>
  <c r="AB36" i="10"/>
  <c r="M39" i="14" s="1"/>
  <c r="AA39" i="10"/>
  <c r="L42" i="14" s="1"/>
  <c r="AB46" i="10"/>
  <c r="M49" i="14" s="1"/>
  <c r="AA49" i="10"/>
  <c r="L52" i="14" s="1"/>
  <c r="AB56" i="10"/>
  <c r="M59" i="14" s="1"/>
  <c r="AA59" i="10"/>
  <c r="L62" i="14" s="1"/>
  <c r="AB66" i="10"/>
  <c r="M69" i="14" s="1"/>
  <c r="AA69" i="10"/>
  <c r="L72" i="14" s="1"/>
  <c r="AB78" i="10"/>
  <c r="M81" i="14" s="1"/>
  <c r="AA6" i="9"/>
  <c r="I9" i="14" s="1"/>
  <c r="AA76" i="9"/>
  <c r="I79" i="14" s="1"/>
  <c r="AA64" i="9"/>
  <c r="I67" i="14" s="1"/>
  <c r="AA54" i="9"/>
  <c r="I57" i="14" s="1"/>
  <c r="Q104" i="9"/>
  <c r="N40" i="1" s="1"/>
  <c r="AA44" i="9"/>
  <c r="I47" i="14" s="1"/>
  <c r="Q96" i="9"/>
  <c r="N32" i="1" s="1"/>
  <c r="AA32" i="9"/>
  <c r="I35" i="14" s="1"/>
  <c r="Q88" i="9"/>
  <c r="N24" i="1" s="1"/>
  <c r="AA79" i="9"/>
  <c r="I82" i="14" s="1"/>
  <c r="AA75" i="9"/>
  <c r="I78" i="14" s="1"/>
  <c r="AA67" i="9"/>
  <c r="I70" i="14" s="1"/>
  <c r="AA63" i="9"/>
  <c r="I66" i="14" s="1"/>
  <c r="AA57" i="9"/>
  <c r="I60" i="14" s="1"/>
  <c r="AA51" i="9"/>
  <c r="I54" i="14" s="1"/>
  <c r="Q103" i="9"/>
  <c r="N39" i="1" s="1"/>
  <c r="AA47" i="9"/>
  <c r="I50" i="14" s="1"/>
  <c r="Q99" i="9"/>
  <c r="N35" i="1" s="1"/>
  <c r="AA43" i="9"/>
  <c r="I46" i="14" s="1"/>
  <c r="Q95" i="9"/>
  <c r="N31" i="1" s="1"/>
  <c r="AA37" i="9"/>
  <c r="I40" i="14" s="1"/>
  <c r="Q91" i="9"/>
  <c r="N27" i="1" s="1"/>
  <c r="AA31" i="9"/>
  <c r="I34" i="14" s="1"/>
  <c r="Q87" i="9"/>
  <c r="N23" i="1" s="1"/>
  <c r="Q83" i="9"/>
  <c r="N19" i="1" s="1"/>
  <c r="AA19" i="9"/>
  <c r="I22" i="14" s="1"/>
  <c r="Q79" i="9"/>
  <c r="N15" i="1" s="1"/>
  <c r="AA13" i="9"/>
  <c r="I16" i="14" s="1"/>
  <c r="Q75" i="9"/>
  <c r="N11" i="1" s="1"/>
  <c r="AA7" i="9"/>
  <c r="I10" i="14" s="1"/>
  <c r="Q71" i="9"/>
  <c r="N7" i="1" s="1"/>
  <c r="AA77" i="9"/>
  <c r="I80" i="14" s="1"/>
  <c r="AB72" i="9"/>
  <c r="J75" i="14" s="1"/>
  <c r="AB60" i="9"/>
  <c r="J63" i="14" s="1"/>
  <c r="AB56" i="9"/>
  <c r="J59" i="14" s="1"/>
  <c r="AB46" i="9"/>
  <c r="J49" i="14" s="1"/>
  <c r="R98" i="9"/>
  <c r="O34" i="1" s="1"/>
  <c r="AB36" i="9"/>
  <c r="J39" i="14" s="1"/>
  <c r="R90" i="9"/>
  <c r="O26" i="1" s="1"/>
  <c r="R82" i="9"/>
  <c r="O18" i="1" s="1"/>
  <c r="AB12" i="9"/>
  <c r="J15" i="14" s="1"/>
  <c r="R74" i="9"/>
  <c r="O10" i="1" s="1"/>
  <c r="AA78" i="9"/>
  <c r="I81" i="14" s="1"/>
  <c r="AA72" i="9"/>
  <c r="I75" i="14" s="1"/>
  <c r="AA66" i="9"/>
  <c r="I69" i="14" s="1"/>
  <c r="AA60" i="9"/>
  <c r="I63" i="14" s="1"/>
  <c r="AA56" i="9"/>
  <c r="I59" i="14" s="1"/>
  <c r="AA50" i="9"/>
  <c r="I53" i="14" s="1"/>
  <c r="Q102" i="9"/>
  <c r="N38" i="1" s="1"/>
  <c r="AA46" i="9"/>
  <c r="I49" i="14" s="1"/>
  <c r="Q98" i="9"/>
  <c r="N34" i="1" s="1"/>
  <c r="AA40" i="9"/>
  <c r="I43" i="14" s="1"/>
  <c r="Q94" i="9"/>
  <c r="N30" i="1" s="1"/>
  <c r="AA36" i="9"/>
  <c r="I39" i="14" s="1"/>
  <c r="Q90" i="9"/>
  <c r="N26" i="1" s="1"/>
  <c r="AA28" i="9"/>
  <c r="U31" i="14" s="1"/>
  <c r="Q86" i="9"/>
  <c r="N22" i="1" s="1"/>
  <c r="Q82" i="9"/>
  <c r="N18" i="1" s="1"/>
  <c r="AA16" i="9"/>
  <c r="I19" i="14" s="1"/>
  <c r="Q78" i="9"/>
  <c r="N14" i="1" s="1"/>
  <c r="AA12" i="9"/>
  <c r="I15" i="14" s="1"/>
  <c r="Q74" i="9"/>
  <c r="N10" i="1" s="1"/>
  <c r="AB78" i="9"/>
  <c r="J81" i="14" s="1"/>
  <c r="AB66" i="9"/>
  <c r="J69" i="14" s="1"/>
  <c r="AB50" i="9"/>
  <c r="J53" i="14" s="1"/>
  <c r="R102" i="9"/>
  <c r="O38" i="1" s="1"/>
  <c r="AB40" i="9"/>
  <c r="J43" i="14" s="1"/>
  <c r="R94" i="9"/>
  <c r="O30" i="1" s="1"/>
  <c r="AB28" i="9"/>
  <c r="V31" i="14" s="1"/>
  <c r="R86" i="9"/>
  <c r="O22" i="1" s="1"/>
  <c r="AB16" i="9"/>
  <c r="J19" i="14" s="1"/>
  <c r="R78" i="9"/>
  <c r="O14" i="1" s="1"/>
  <c r="AB6" i="9"/>
  <c r="J9" i="14" s="1"/>
  <c r="R70" i="9"/>
  <c r="O6" i="1" s="1"/>
  <c r="AB77" i="9"/>
  <c r="J80" i="14" s="1"/>
  <c r="AB69" i="9"/>
  <c r="J72" i="14" s="1"/>
  <c r="AB65" i="9"/>
  <c r="J68" i="14" s="1"/>
  <c r="AB59" i="9"/>
  <c r="J62" i="14" s="1"/>
  <c r="AB55" i="9"/>
  <c r="J58" i="14" s="1"/>
  <c r="AB49" i="9"/>
  <c r="J52" i="14" s="1"/>
  <c r="R101" i="9"/>
  <c r="O37" i="1" s="1"/>
  <c r="AB45" i="9"/>
  <c r="J48" i="14" s="1"/>
  <c r="R97" i="9"/>
  <c r="O33" i="1" s="1"/>
  <c r="AB39" i="9"/>
  <c r="J42" i="14" s="1"/>
  <c r="R93" i="9"/>
  <c r="O29" i="1" s="1"/>
  <c r="AB33" i="9"/>
  <c r="J36" i="14" s="1"/>
  <c r="R89" i="9"/>
  <c r="O25" i="1" s="1"/>
  <c r="AB27" i="9"/>
  <c r="V30" i="14" s="1"/>
  <c r="R85" i="9"/>
  <c r="O21" i="1" s="1"/>
  <c r="AB21" i="9"/>
  <c r="J24" i="14" s="1"/>
  <c r="R81" i="9"/>
  <c r="O17" i="1" s="1"/>
  <c r="AB15" i="9"/>
  <c r="J18" i="14" s="1"/>
  <c r="R77" i="9"/>
  <c r="O13" i="1" s="1"/>
  <c r="AB9" i="9"/>
  <c r="J12" i="14" s="1"/>
  <c r="R73" i="9"/>
  <c r="O9" i="1" s="1"/>
  <c r="AB5" i="9"/>
  <c r="J8" i="14" s="1"/>
  <c r="R69" i="9"/>
  <c r="O5" i="1" s="1"/>
  <c r="AA69" i="9"/>
  <c r="I72" i="14" s="1"/>
  <c r="AA65" i="9"/>
  <c r="I68" i="14" s="1"/>
  <c r="AA59" i="9"/>
  <c r="I62" i="14" s="1"/>
  <c r="AA55" i="9"/>
  <c r="I58" i="14" s="1"/>
  <c r="AA49" i="9"/>
  <c r="I52" i="14" s="1"/>
  <c r="Q101" i="9"/>
  <c r="N37" i="1" s="1"/>
  <c r="AA45" i="9"/>
  <c r="I48" i="14" s="1"/>
  <c r="Q97" i="9"/>
  <c r="N33" i="1" s="1"/>
  <c r="AA39" i="9"/>
  <c r="I42" i="14" s="1"/>
  <c r="Q93" i="9"/>
  <c r="N29" i="1" s="1"/>
  <c r="AA33" i="9"/>
  <c r="I36" i="14" s="1"/>
  <c r="Q89" i="9"/>
  <c r="N25" i="1" s="1"/>
  <c r="AA27" i="9"/>
  <c r="U30" i="14" s="1"/>
  <c r="Q85" i="9"/>
  <c r="N21" i="1" s="1"/>
  <c r="AA21" i="9"/>
  <c r="I24" i="14" s="1"/>
  <c r="Q81" i="9"/>
  <c r="N17" i="1" s="1"/>
  <c r="AA15" i="9"/>
  <c r="I18" i="14" s="1"/>
  <c r="Q77" i="9"/>
  <c r="N13" i="1" s="1"/>
  <c r="AA5" i="9"/>
  <c r="I8" i="14" s="1"/>
  <c r="Q69" i="9"/>
  <c r="N5" i="1" s="1"/>
  <c r="AA3" i="9"/>
  <c r="Q67" i="9"/>
  <c r="AB76" i="9"/>
  <c r="J79" i="14" s="1"/>
  <c r="AB68" i="9"/>
  <c r="J71" i="14" s="1"/>
  <c r="AB64" i="9"/>
  <c r="J67" i="14" s="1"/>
  <c r="AB58" i="9"/>
  <c r="J61" i="14" s="1"/>
  <c r="AB54" i="9"/>
  <c r="J57" i="14" s="1"/>
  <c r="R104" i="9"/>
  <c r="O40" i="1" s="1"/>
  <c r="AB48" i="9"/>
  <c r="J51" i="14" s="1"/>
  <c r="R100" i="9"/>
  <c r="O36" i="1" s="1"/>
  <c r="AB44" i="9"/>
  <c r="J47" i="14" s="1"/>
  <c r="R96" i="9"/>
  <c r="O32" i="1" s="1"/>
  <c r="AB38" i="9"/>
  <c r="J41" i="14" s="1"/>
  <c r="R92" i="9"/>
  <c r="O28" i="1" s="1"/>
  <c r="AB32" i="9"/>
  <c r="J35" i="14" s="1"/>
  <c r="R88" i="9"/>
  <c r="O24" i="1" s="1"/>
  <c r="R84" i="9"/>
  <c r="O20" i="1" s="1"/>
  <c r="AB20" i="9"/>
  <c r="J23" i="14" s="1"/>
  <c r="R80" i="9"/>
  <c r="O16" i="1" s="1"/>
  <c r="AB14" i="9"/>
  <c r="J17" i="14" s="1"/>
  <c r="R76" i="9"/>
  <c r="O12" i="1" s="1"/>
  <c r="AB8" i="9"/>
  <c r="J11" i="14" s="1"/>
  <c r="R72" i="9"/>
  <c r="O8" i="1" s="1"/>
  <c r="AB4" i="9"/>
  <c r="J7" i="14" s="1"/>
  <c r="R68" i="9"/>
  <c r="O4" i="1" s="1"/>
  <c r="AB3" i="9"/>
  <c r="J6" i="14" s="1"/>
  <c r="K6" i="14" s="1"/>
  <c r="R67" i="9"/>
  <c r="O3" i="1" s="1"/>
  <c r="AA68" i="9"/>
  <c r="I71" i="14" s="1"/>
  <c r="AA58" i="9"/>
  <c r="I61" i="14" s="1"/>
  <c r="AA48" i="9"/>
  <c r="I51" i="14" s="1"/>
  <c r="Q100" i="9"/>
  <c r="N36" i="1" s="1"/>
  <c r="AA38" i="9"/>
  <c r="I41" i="14" s="1"/>
  <c r="Q92" i="9"/>
  <c r="N28" i="1" s="1"/>
  <c r="Q84" i="9"/>
  <c r="N20" i="1" s="1"/>
  <c r="AA20" i="9"/>
  <c r="I23" i="14" s="1"/>
  <c r="Q80" i="9"/>
  <c r="N16" i="1" s="1"/>
  <c r="AA14" i="9"/>
  <c r="I17" i="14" s="1"/>
  <c r="Q76" i="9"/>
  <c r="N12" i="1" s="1"/>
  <c r="AA4" i="9"/>
  <c r="I7" i="14" s="1"/>
  <c r="Q68" i="9"/>
  <c r="N4" i="1" s="1"/>
  <c r="AB79" i="9"/>
  <c r="J82" i="14" s="1"/>
  <c r="AB75" i="9"/>
  <c r="J78" i="14" s="1"/>
  <c r="AB67" i="9"/>
  <c r="J70" i="14" s="1"/>
  <c r="AB63" i="9"/>
  <c r="J66" i="14" s="1"/>
  <c r="AB57" i="9"/>
  <c r="J60" i="14" s="1"/>
  <c r="AB51" i="9"/>
  <c r="J54" i="14" s="1"/>
  <c r="R103" i="9"/>
  <c r="O39" i="1" s="1"/>
  <c r="AB47" i="9"/>
  <c r="J50" i="14" s="1"/>
  <c r="R99" i="9"/>
  <c r="O35" i="1" s="1"/>
  <c r="AB43" i="9"/>
  <c r="J46" i="14" s="1"/>
  <c r="R95" i="9"/>
  <c r="O31" i="1" s="1"/>
  <c r="AB37" i="9"/>
  <c r="J40" i="14" s="1"/>
  <c r="R91" i="9"/>
  <c r="O27" i="1" s="1"/>
  <c r="AB31" i="9"/>
  <c r="J34" i="14" s="1"/>
  <c r="R87" i="9"/>
  <c r="O23" i="1" s="1"/>
  <c r="R83" i="9"/>
  <c r="O19" i="1" s="1"/>
  <c r="AB19" i="9"/>
  <c r="J22" i="14" s="1"/>
  <c r="R79" i="9"/>
  <c r="O15" i="1" s="1"/>
  <c r="AB13" i="9"/>
  <c r="J16" i="14" s="1"/>
  <c r="R75" i="9"/>
  <c r="O11" i="1" s="1"/>
  <c r="AB7" i="9"/>
  <c r="R71" i="9"/>
  <c r="O7" i="1" s="1"/>
  <c r="G32" i="14"/>
  <c r="R32" i="14"/>
  <c r="F32" i="14"/>
  <c r="P32" i="14"/>
  <c r="S32" i="14"/>
  <c r="L32" i="14"/>
  <c r="M32" i="14"/>
  <c r="T27" i="14"/>
  <c r="N29" i="14"/>
  <c r="H27" i="14"/>
  <c r="E8" i="14"/>
  <c r="E6" i="14"/>
  <c r="E7" i="14"/>
  <c r="E82" i="14"/>
  <c r="E81" i="14"/>
  <c r="E80" i="14"/>
  <c r="E79" i="14"/>
  <c r="E78" i="14"/>
  <c r="E75" i="14"/>
  <c r="E72" i="14"/>
  <c r="E71" i="14"/>
  <c r="E70" i="14"/>
  <c r="E69" i="14"/>
  <c r="E68" i="14"/>
  <c r="E67" i="14"/>
  <c r="E66" i="14"/>
  <c r="E63" i="14"/>
  <c r="E62" i="14"/>
  <c r="E61" i="14"/>
  <c r="E60" i="14"/>
  <c r="E59" i="14"/>
  <c r="E58" i="14"/>
  <c r="E57" i="14"/>
  <c r="E54" i="14"/>
  <c r="E53" i="14"/>
  <c r="E52" i="14"/>
  <c r="E51" i="14"/>
  <c r="E50" i="14"/>
  <c r="E49" i="14"/>
  <c r="E48" i="14"/>
  <c r="E47" i="14"/>
  <c r="E46" i="14"/>
  <c r="E43" i="14"/>
  <c r="E42" i="14"/>
  <c r="E41" i="14"/>
  <c r="E40" i="14"/>
  <c r="E39" i="14"/>
  <c r="E36" i="14"/>
  <c r="E35" i="14"/>
  <c r="E34" i="14"/>
  <c r="E24" i="14"/>
  <c r="E23" i="14"/>
  <c r="E22" i="14"/>
  <c r="E19" i="14"/>
  <c r="E18" i="14"/>
  <c r="E17" i="14"/>
  <c r="E16" i="14"/>
  <c r="E15" i="14"/>
  <c r="E12" i="14"/>
  <c r="E11" i="14"/>
  <c r="E10" i="14"/>
  <c r="E9" i="14"/>
  <c r="C111" i="5" l="1"/>
  <c r="C101" i="5"/>
  <c r="C120" i="5"/>
  <c r="C124" i="5"/>
  <c r="C137" i="5"/>
  <c r="C136" i="5"/>
  <c r="C139" i="5"/>
  <c r="C141" i="5"/>
  <c r="C133" i="5"/>
  <c r="C104" i="5"/>
  <c r="C109" i="5"/>
  <c r="C103" i="5"/>
  <c r="C113" i="5"/>
  <c r="C123" i="5"/>
  <c r="C122" i="5"/>
  <c r="C129" i="5"/>
  <c r="C130" i="5"/>
  <c r="C114" i="5"/>
  <c r="C127" i="5"/>
  <c r="C96" i="5"/>
  <c r="C135" i="5"/>
  <c r="C118" i="5"/>
  <c r="C97" i="5"/>
  <c r="C117" i="5"/>
  <c r="C121" i="5"/>
  <c r="C134" i="5"/>
  <c r="C140" i="5"/>
  <c r="C132" i="5"/>
  <c r="C110" i="5"/>
  <c r="C131" i="5"/>
  <c r="C105" i="5"/>
  <c r="C98" i="5"/>
  <c r="C99" i="5"/>
  <c r="C115" i="5"/>
  <c r="C112" i="5"/>
  <c r="C92" i="5"/>
  <c r="C126" i="5"/>
  <c r="C94" i="5"/>
  <c r="C100" i="5"/>
  <c r="C102" i="5"/>
  <c r="C106" i="5"/>
  <c r="C125" i="5"/>
  <c r="C93" i="5"/>
  <c r="C91" i="5"/>
  <c r="C142" i="5"/>
  <c r="C108" i="5"/>
  <c r="C107" i="5"/>
  <c r="C128" i="5"/>
  <c r="C95" i="5"/>
  <c r="V10" i="14"/>
  <c r="W10" i="14" s="1"/>
  <c r="U6" i="14"/>
  <c r="U19" i="14"/>
  <c r="U50" i="14"/>
  <c r="U70" i="14"/>
  <c r="V70" i="14"/>
  <c r="V15" i="14"/>
  <c r="V46" i="14"/>
  <c r="V78" i="14"/>
  <c r="U16" i="14"/>
  <c r="U47" i="14"/>
  <c r="U67" i="14"/>
  <c r="V41" i="14"/>
  <c r="V71" i="14"/>
  <c r="U23" i="14"/>
  <c r="U52" i="14"/>
  <c r="U72" i="14"/>
  <c r="V23" i="14"/>
  <c r="V52" i="14"/>
  <c r="V72" i="14"/>
  <c r="U81" i="14"/>
  <c r="U24" i="14"/>
  <c r="U53" i="14"/>
  <c r="V12" i="14"/>
  <c r="V43" i="14"/>
  <c r="V63" i="14"/>
  <c r="U34" i="14"/>
  <c r="U54" i="14"/>
  <c r="U78" i="14"/>
  <c r="V67" i="14"/>
  <c r="V19" i="14"/>
  <c r="V50" i="14"/>
  <c r="V82" i="14"/>
  <c r="U22" i="14"/>
  <c r="U51" i="14"/>
  <c r="U71" i="14"/>
  <c r="V16" i="14"/>
  <c r="V47" i="14"/>
  <c r="U7" i="14"/>
  <c r="U36" i="14"/>
  <c r="U58" i="14"/>
  <c r="V7" i="14"/>
  <c r="V36" i="14"/>
  <c r="V58" i="14"/>
  <c r="V80" i="14"/>
  <c r="U8" i="14"/>
  <c r="U39" i="14"/>
  <c r="U63" i="14"/>
  <c r="V18" i="14"/>
  <c r="V49" i="14"/>
  <c r="V69" i="14"/>
  <c r="U9" i="14"/>
  <c r="U40" i="14"/>
  <c r="U60" i="14"/>
  <c r="U82" i="14"/>
  <c r="V79" i="14"/>
  <c r="V34" i="14"/>
  <c r="V60" i="14"/>
  <c r="V61" i="14"/>
  <c r="U35" i="14"/>
  <c r="U57" i="14"/>
  <c r="U79" i="14"/>
  <c r="V22" i="14"/>
  <c r="V51" i="14"/>
  <c r="U42" i="14"/>
  <c r="U62" i="14"/>
  <c r="V11" i="14"/>
  <c r="V42" i="14"/>
  <c r="V62" i="14"/>
  <c r="U59" i="14"/>
  <c r="U43" i="14"/>
  <c r="U75" i="14"/>
  <c r="V24" i="14"/>
  <c r="V53" i="14"/>
  <c r="V75" i="14"/>
  <c r="U15" i="14"/>
  <c r="U46" i="14"/>
  <c r="U66" i="14"/>
  <c r="V54" i="14"/>
  <c r="V9" i="14"/>
  <c r="V40" i="14"/>
  <c r="V66" i="14"/>
  <c r="U10" i="14"/>
  <c r="U41" i="14"/>
  <c r="U61" i="14"/>
  <c r="V6" i="14"/>
  <c r="V81" i="14"/>
  <c r="U80" i="14"/>
  <c r="V35" i="14"/>
  <c r="V57" i="14"/>
  <c r="U17" i="14"/>
  <c r="U48" i="14"/>
  <c r="U68" i="14"/>
  <c r="V17" i="14"/>
  <c r="V48" i="14"/>
  <c r="V68" i="14"/>
  <c r="U69" i="14"/>
  <c r="U18" i="14"/>
  <c r="U49" i="14"/>
  <c r="V8" i="14"/>
  <c r="V39" i="14"/>
  <c r="V59" i="14"/>
  <c r="J10" i="14"/>
  <c r="K10" i="14" s="1"/>
  <c r="L19" i="1"/>
  <c r="L3" i="1"/>
  <c r="L59" i="1"/>
  <c r="L50" i="1"/>
  <c r="L58" i="1"/>
  <c r="L54" i="1"/>
  <c r="L55" i="1"/>
  <c r="L42" i="1"/>
  <c r="L46" i="1"/>
  <c r="L56" i="1"/>
  <c r="L51" i="1"/>
  <c r="L41" i="1"/>
  <c r="L57" i="1"/>
  <c r="L52" i="1"/>
  <c r="L47" i="1"/>
  <c r="L45" i="1"/>
  <c r="L53" i="1"/>
  <c r="L48" i="1"/>
  <c r="L43" i="1"/>
  <c r="L49" i="1"/>
  <c r="L44" i="1"/>
  <c r="L16" i="1"/>
  <c r="L32" i="1"/>
  <c r="L5" i="1"/>
  <c r="L21" i="1"/>
  <c r="L37" i="1"/>
  <c r="L10" i="1"/>
  <c r="L35" i="1"/>
  <c r="J30" i="14"/>
  <c r="L14" i="1"/>
  <c r="J28" i="14"/>
  <c r="L4" i="1"/>
  <c r="L20" i="1"/>
  <c r="L36" i="1"/>
  <c r="L9" i="1"/>
  <c r="L25" i="1"/>
  <c r="L18" i="1"/>
  <c r="L7" i="1"/>
  <c r="L23" i="1"/>
  <c r="L39" i="1"/>
  <c r="J29" i="14"/>
  <c r="L22" i="1"/>
  <c r="J27" i="14"/>
  <c r="L8" i="1"/>
  <c r="L24" i="1"/>
  <c r="L40" i="1"/>
  <c r="L13" i="1"/>
  <c r="L29" i="1"/>
  <c r="J31" i="14"/>
  <c r="L26" i="1"/>
  <c r="L11" i="1"/>
  <c r="L27" i="1"/>
  <c r="L30" i="1"/>
  <c r="L12" i="1"/>
  <c r="L28" i="1"/>
  <c r="L17" i="1"/>
  <c r="L33" i="1"/>
  <c r="L34" i="1"/>
  <c r="L15" i="1"/>
  <c r="L31" i="1"/>
  <c r="L6" i="1"/>
  <c r="L38" i="1"/>
  <c r="I31" i="14"/>
  <c r="I27" i="14"/>
  <c r="I29" i="14"/>
  <c r="I30" i="14"/>
  <c r="I28" i="14"/>
  <c r="O69" i="9"/>
  <c r="O77" i="9"/>
  <c r="O85" i="9"/>
  <c r="O93" i="9"/>
  <c r="O101" i="9"/>
  <c r="O109" i="9"/>
  <c r="O117" i="9"/>
  <c r="O83" i="9"/>
  <c r="N3" i="1"/>
  <c r="O70" i="9"/>
  <c r="O78" i="9"/>
  <c r="O86" i="9"/>
  <c r="O94" i="9"/>
  <c r="O102" i="9"/>
  <c r="O110" i="9"/>
  <c r="O118" i="9"/>
  <c r="O119" i="9"/>
  <c r="O99" i="9"/>
  <c r="O71" i="9"/>
  <c r="O79" i="9"/>
  <c r="O87" i="9"/>
  <c r="O95" i="9"/>
  <c r="O103" i="9"/>
  <c r="O111" i="9"/>
  <c r="O123" i="9"/>
  <c r="O72" i="9"/>
  <c r="O80" i="9"/>
  <c r="O88" i="9"/>
  <c r="O96" i="9"/>
  <c r="O104" i="9"/>
  <c r="O112" i="9"/>
  <c r="O120" i="9"/>
  <c r="O113" i="9"/>
  <c r="O91" i="9"/>
  <c r="O73" i="9"/>
  <c r="O81" i="9"/>
  <c r="O89" i="9"/>
  <c r="O97" i="9"/>
  <c r="O105" i="9"/>
  <c r="O121" i="9"/>
  <c r="O75" i="9"/>
  <c r="O74" i="9"/>
  <c r="O82" i="9"/>
  <c r="O90" i="9"/>
  <c r="O98" i="9"/>
  <c r="O106" i="9"/>
  <c r="O114" i="9"/>
  <c r="O122" i="9"/>
  <c r="O107" i="9"/>
  <c r="O68" i="9"/>
  <c r="O76" i="9"/>
  <c r="O84" i="9"/>
  <c r="O92" i="9"/>
  <c r="O100" i="9"/>
  <c r="O108" i="9"/>
  <c r="O116" i="9"/>
  <c r="O67" i="9"/>
  <c r="O115" i="9"/>
  <c r="I6" i="14"/>
  <c r="M83" i="14"/>
  <c r="L83" i="14"/>
  <c r="F83" i="14"/>
  <c r="R83" i="14"/>
  <c r="I83" i="14"/>
  <c r="J83" i="14"/>
  <c r="O83" i="14"/>
  <c r="P83" i="14"/>
  <c r="G83" i="14"/>
  <c r="S83" i="14"/>
  <c r="L73" i="14"/>
  <c r="O55" i="14"/>
  <c r="F76" i="14"/>
  <c r="R20" i="14"/>
  <c r="R76" i="14"/>
  <c r="I44" i="14"/>
  <c r="P73" i="14"/>
  <c r="M20" i="14"/>
  <c r="O76" i="14"/>
  <c r="L20" i="14"/>
  <c r="P76" i="14"/>
  <c r="R44" i="14"/>
  <c r="F13" i="14"/>
  <c r="R25" i="14"/>
  <c r="R37" i="14"/>
  <c r="F37" i="14"/>
  <c r="F44" i="14"/>
  <c r="F55" i="14"/>
  <c r="O13" i="14"/>
  <c r="I25" i="14"/>
  <c r="F25" i="14"/>
  <c r="O64" i="14"/>
  <c r="R73" i="14"/>
  <c r="L76" i="14"/>
  <c r="R13" i="14"/>
  <c r="I55" i="14"/>
  <c r="R55" i="14"/>
  <c r="I64" i="14"/>
  <c r="M73" i="14"/>
  <c r="O44" i="14"/>
  <c r="M55" i="14"/>
  <c r="J55" i="14"/>
  <c r="O25" i="14"/>
  <c r="L44" i="14"/>
  <c r="S76" i="14"/>
  <c r="S13" i="14"/>
  <c r="J20" i="14"/>
  <c r="L25" i="14"/>
  <c r="O37" i="14"/>
  <c r="M37" i="14"/>
  <c r="S37" i="14"/>
  <c r="L55" i="14"/>
  <c r="F64" i="14"/>
  <c r="P37" i="14"/>
  <c r="J44" i="14"/>
  <c r="S20" i="14"/>
  <c r="S44" i="14"/>
  <c r="J25" i="14"/>
  <c r="G37" i="14"/>
  <c r="M44" i="14"/>
  <c r="L13" i="14"/>
  <c r="M13" i="14"/>
  <c r="F20" i="14"/>
  <c r="O20" i="14"/>
  <c r="G25" i="14"/>
  <c r="P25" i="14"/>
  <c r="M25" i="14"/>
  <c r="I37" i="14"/>
  <c r="G20" i="14"/>
  <c r="J37" i="14"/>
  <c r="S64" i="14"/>
  <c r="I20" i="14"/>
  <c r="P44" i="14"/>
  <c r="G55" i="14"/>
  <c r="G13" i="14"/>
  <c r="P13" i="14"/>
  <c r="P20" i="14"/>
  <c r="S25" i="14"/>
  <c r="L37" i="14"/>
  <c r="S55" i="14"/>
  <c r="P55" i="14"/>
  <c r="M64" i="14"/>
  <c r="G64" i="14"/>
  <c r="F73" i="14"/>
  <c r="J76" i="14"/>
  <c r="P64" i="14"/>
  <c r="G73" i="14"/>
  <c r="O73" i="14"/>
  <c r="M76" i="14"/>
  <c r="J64" i="14"/>
  <c r="R64" i="14"/>
  <c r="I73" i="14"/>
  <c r="S73" i="14"/>
  <c r="G76" i="14"/>
  <c r="G44" i="14"/>
  <c r="L64" i="14"/>
  <c r="J73" i="14"/>
  <c r="I76" i="14"/>
  <c r="J13" i="14" l="1"/>
  <c r="V13" i="14" s="1"/>
  <c r="P85" i="14"/>
  <c r="Q72" i="14" s="1"/>
  <c r="O85" i="14"/>
  <c r="J32" i="14"/>
  <c r="V32" i="14" s="1"/>
  <c r="I32" i="14"/>
  <c r="U32" i="14" s="1"/>
  <c r="E98" i="1"/>
  <c r="E140" i="1"/>
  <c r="E93" i="1"/>
  <c r="E123" i="1"/>
  <c r="E121" i="1"/>
  <c r="E96" i="1"/>
  <c r="E138" i="1"/>
  <c r="E107" i="1"/>
  <c r="E124" i="1"/>
  <c r="E134" i="1"/>
  <c r="E142" i="1"/>
  <c r="E90" i="1"/>
  <c r="E89" i="1"/>
  <c r="E109" i="1"/>
  <c r="E105" i="1"/>
  <c r="E119" i="1"/>
  <c r="E120" i="1"/>
  <c r="E104" i="1"/>
  <c r="E133" i="1"/>
  <c r="E94" i="1"/>
  <c r="E106" i="1"/>
  <c r="E128" i="1"/>
  <c r="E95" i="1"/>
  <c r="E101" i="1"/>
  <c r="E111" i="1"/>
  <c r="E143" i="1"/>
  <c r="E139" i="1"/>
  <c r="E108" i="1"/>
  <c r="E132" i="1"/>
  <c r="E129" i="1"/>
  <c r="E115" i="1"/>
  <c r="E88" i="1"/>
  <c r="E131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E135" i="1"/>
  <c r="E97" i="1"/>
  <c r="E127" i="1"/>
  <c r="E144" i="1"/>
  <c r="E113" i="1"/>
  <c r="E99" i="1"/>
  <c r="E126" i="1"/>
  <c r="E91" i="1"/>
  <c r="E110" i="1"/>
  <c r="E114" i="1"/>
  <c r="E137" i="1"/>
  <c r="E100" i="1"/>
  <c r="E118" i="1"/>
  <c r="E112" i="1"/>
  <c r="E102" i="1"/>
  <c r="E92" i="1"/>
  <c r="E116" i="1"/>
  <c r="E125" i="1"/>
  <c r="E103" i="1"/>
  <c r="E117" i="1"/>
  <c r="E141" i="1"/>
  <c r="E130" i="1"/>
  <c r="E136" i="1"/>
  <c r="E122" i="1"/>
  <c r="D91" i="9"/>
  <c r="E96" i="9"/>
  <c r="D99" i="9"/>
  <c r="E104" i="9"/>
  <c r="D107" i="9"/>
  <c r="E112" i="9"/>
  <c r="D115" i="9"/>
  <c r="E120" i="9"/>
  <c r="D123" i="9"/>
  <c r="E128" i="9"/>
  <c r="D131" i="9"/>
  <c r="E136" i="9"/>
  <c r="D139" i="9"/>
  <c r="E144" i="9"/>
  <c r="E106" i="9"/>
  <c r="E130" i="9"/>
  <c r="E91" i="9"/>
  <c r="D94" i="9"/>
  <c r="E99" i="9"/>
  <c r="D102" i="9"/>
  <c r="E107" i="9"/>
  <c r="D110" i="9"/>
  <c r="E115" i="9"/>
  <c r="D118" i="9"/>
  <c r="E123" i="9"/>
  <c r="D126" i="9"/>
  <c r="E131" i="9"/>
  <c r="D134" i="9"/>
  <c r="E139" i="9"/>
  <c r="D142" i="9"/>
  <c r="E98" i="9"/>
  <c r="D117" i="9"/>
  <c r="E138" i="9"/>
  <c r="D89" i="9"/>
  <c r="E94" i="9"/>
  <c r="D97" i="9"/>
  <c r="E102" i="9"/>
  <c r="D105" i="9"/>
  <c r="E110" i="9"/>
  <c r="D113" i="9"/>
  <c r="E118" i="9"/>
  <c r="D121" i="9"/>
  <c r="E126" i="9"/>
  <c r="D129" i="9"/>
  <c r="E134" i="9"/>
  <c r="D137" i="9"/>
  <c r="E142" i="9"/>
  <c r="E122" i="9"/>
  <c r="E89" i="9"/>
  <c r="D92" i="9"/>
  <c r="E97" i="9"/>
  <c r="D100" i="9"/>
  <c r="E105" i="9"/>
  <c r="D108" i="9"/>
  <c r="E113" i="9"/>
  <c r="D116" i="9"/>
  <c r="E121" i="9"/>
  <c r="D124" i="9"/>
  <c r="E129" i="9"/>
  <c r="D132" i="9"/>
  <c r="E137" i="9"/>
  <c r="D140" i="9"/>
  <c r="D93" i="9"/>
  <c r="E92" i="9"/>
  <c r="D95" i="9"/>
  <c r="E100" i="9"/>
  <c r="D103" i="9"/>
  <c r="E108" i="9"/>
  <c r="D111" i="9"/>
  <c r="E116" i="9"/>
  <c r="D119" i="9"/>
  <c r="E124" i="9"/>
  <c r="D127" i="9"/>
  <c r="E132" i="9"/>
  <c r="D135" i="9"/>
  <c r="E140" i="9"/>
  <c r="D143" i="9"/>
  <c r="E88" i="9"/>
  <c r="D101" i="9"/>
  <c r="D90" i="9"/>
  <c r="E95" i="9"/>
  <c r="D98" i="9"/>
  <c r="E103" i="9"/>
  <c r="D106" i="9"/>
  <c r="E111" i="9"/>
  <c r="D114" i="9"/>
  <c r="E119" i="9"/>
  <c r="D122" i="9"/>
  <c r="E127" i="9"/>
  <c r="D130" i="9"/>
  <c r="E135" i="9"/>
  <c r="D138" i="9"/>
  <c r="E143" i="9"/>
  <c r="D88" i="9"/>
  <c r="E114" i="9"/>
  <c r="D133" i="9"/>
  <c r="E93" i="9"/>
  <c r="D96" i="9"/>
  <c r="E101" i="9"/>
  <c r="D104" i="9"/>
  <c r="E109" i="9"/>
  <c r="D112" i="9"/>
  <c r="E117" i="9"/>
  <c r="D120" i="9"/>
  <c r="E125" i="9"/>
  <c r="D128" i="9"/>
  <c r="E133" i="9"/>
  <c r="D136" i="9"/>
  <c r="E141" i="9"/>
  <c r="D144" i="9"/>
  <c r="E90" i="9"/>
  <c r="D109" i="9"/>
  <c r="D125" i="9"/>
  <c r="D141" i="9"/>
  <c r="R85" i="14"/>
  <c r="S85" i="14"/>
  <c r="L85" i="14"/>
  <c r="M85" i="14"/>
  <c r="F85" i="14"/>
  <c r="G85" i="14"/>
  <c r="H68" i="14" s="1"/>
  <c r="U83" i="14"/>
  <c r="U37" i="14"/>
  <c r="U64" i="14"/>
  <c r="U44" i="14"/>
  <c r="U55" i="14"/>
  <c r="U25" i="14"/>
  <c r="V55" i="14"/>
  <c r="V73" i="14"/>
  <c r="U73" i="14"/>
  <c r="V83" i="14"/>
  <c r="V64" i="14"/>
  <c r="U76" i="14"/>
  <c r="V76" i="14"/>
  <c r="V20" i="14"/>
  <c r="V25" i="14"/>
  <c r="V37" i="14"/>
  <c r="V44" i="14"/>
  <c r="U20" i="14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H59" i="10" s="1"/>
  <c r="B34" i="10"/>
  <c r="B35" i="10"/>
  <c r="B36" i="10"/>
  <c r="H36" i="10" s="1"/>
  <c r="B37" i="10"/>
  <c r="B38" i="10"/>
  <c r="B39" i="10"/>
  <c r="B40" i="10"/>
  <c r="B41" i="10"/>
  <c r="B42" i="10"/>
  <c r="B43" i="10"/>
  <c r="B44" i="10"/>
  <c r="H44" i="10" s="1"/>
  <c r="B45" i="10"/>
  <c r="B46" i="10"/>
  <c r="B47" i="10"/>
  <c r="B48" i="10"/>
  <c r="B49" i="10"/>
  <c r="B50" i="10"/>
  <c r="B51" i="10"/>
  <c r="B52" i="10"/>
  <c r="H52" i="10" s="1"/>
  <c r="B53" i="10"/>
  <c r="B54" i="10"/>
  <c r="B55" i="10"/>
  <c r="B56" i="10"/>
  <c r="B57" i="10"/>
  <c r="B58" i="10"/>
  <c r="B64" i="10"/>
  <c r="H64" i="10" s="1"/>
  <c r="I64" i="10" s="1"/>
  <c r="B65" i="10"/>
  <c r="H65" i="10" s="1"/>
  <c r="I65" i="10" s="1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63" i="4"/>
  <c r="H63" i="4" s="1"/>
  <c r="I63" i="4" s="1"/>
  <c r="B64" i="4"/>
  <c r="H64" i="4" s="1"/>
  <c r="I64" i="4" s="1"/>
  <c r="B65" i="4"/>
  <c r="H65" i="4" s="1"/>
  <c r="I65" i="4" s="1"/>
  <c r="J34" i="9"/>
  <c r="J80" i="9"/>
  <c r="J81" i="9"/>
  <c r="J82" i="9"/>
  <c r="E34" i="9"/>
  <c r="E81" i="9"/>
  <c r="E82" i="9"/>
  <c r="B34" i="9"/>
  <c r="J72" i="1"/>
  <c r="J73" i="1"/>
  <c r="J74" i="1"/>
  <c r="J75" i="1"/>
  <c r="J76" i="1"/>
  <c r="J77" i="1"/>
  <c r="J78" i="1"/>
  <c r="J79" i="1"/>
  <c r="J80" i="1"/>
  <c r="J81" i="1"/>
  <c r="J82" i="1"/>
  <c r="E72" i="1"/>
  <c r="E73" i="1"/>
  <c r="E74" i="1"/>
  <c r="E75" i="1"/>
  <c r="E76" i="1"/>
  <c r="E77" i="1"/>
  <c r="E78" i="1"/>
  <c r="E79" i="1"/>
  <c r="E80" i="1"/>
  <c r="E81" i="1"/>
  <c r="E82" i="1"/>
  <c r="B74" i="1"/>
  <c r="B75" i="1"/>
  <c r="B76" i="1"/>
  <c r="B77" i="1"/>
  <c r="B78" i="1"/>
  <c r="B79" i="1"/>
  <c r="B80" i="1"/>
  <c r="B81" i="1"/>
  <c r="B82" i="1"/>
  <c r="P18" i="9"/>
  <c r="P82" i="9" s="1"/>
  <c r="M18" i="1" s="1"/>
  <c r="P19" i="9"/>
  <c r="P83" i="9" s="1"/>
  <c r="M19" i="1" s="1"/>
  <c r="P20" i="9"/>
  <c r="P84" i="9" s="1"/>
  <c r="M20" i="1" s="1"/>
  <c r="P21" i="9"/>
  <c r="P85" i="9" s="1"/>
  <c r="M21" i="1" s="1"/>
  <c r="P22" i="9"/>
  <c r="P86" i="9" s="1"/>
  <c r="M22" i="1" s="1"/>
  <c r="J70" i="3"/>
  <c r="J71" i="3"/>
  <c r="J72" i="3"/>
  <c r="J73" i="3"/>
  <c r="E70" i="3"/>
  <c r="F70" i="3" s="1"/>
  <c r="E71" i="3"/>
  <c r="E72" i="3"/>
  <c r="E73" i="3"/>
  <c r="J70" i="8"/>
  <c r="J71" i="8"/>
  <c r="J72" i="8"/>
  <c r="J73" i="8"/>
  <c r="E70" i="8"/>
  <c r="E71" i="8"/>
  <c r="E72" i="8"/>
  <c r="E73" i="8"/>
  <c r="B70" i="8"/>
  <c r="B71" i="8"/>
  <c r="B72" i="8"/>
  <c r="B73" i="8"/>
  <c r="P57" i="9"/>
  <c r="P121" i="9" s="1"/>
  <c r="M57" i="1" s="1"/>
  <c r="P55" i="9"/>
  <c r="P119" i="9" s="1"/>
  <c r="M55" i="1" s="1"/>
  <c r="P54" i="9"/>
  <c r="P118" i="9" s="1"/>
  <c r="M54" i="1" s="1"/>
  <c r="P50" i="9"/>
  <c r="P114" i="9" s="1"/>
  <c r="M50" i="1" s="1"/>
  <c r="P49" i="9"/>
  <c r="P113" i="9" s="1"/>
  <c r="M49" i="1" s="1"/>
  <c r="P45" i="9"/>
  <c r="P109" i="9" s="1"/>
  <c r="M45" i="1" s="1"/>
  <c r="P39" i="9"/>
  <c r="P103" i="9" s="1"/>
  <c r="M39" i="1" s="1"/>
  <c r="P33" i="9"/>
  <c r="P97" i="9" s="1"/>
  <c r="M33" i="1" s="1"/>
  <c r="P32" i="9"/>
  <c r="P96" i="9" s="1"/>
  <c r="M32" i="1" s="1"/>
  <c r="P31" i="9"/>
  <c r="P95" i="9" s="1"/>
  <c r="M31" i="1" s="1"/>
  <c r="P23" i="9"/>
  <c r="P87" i="9" s="1"/>
  <c r="M23" i="1" s="1"/>
  <c r="P8" i="9"/>
  <c r="P72" i="9" s="1"/>
  <c r="M8" i="1" s="1"/>
  <c r="P7" i="9"/>
  <c r="P71" i="9" s="1"/>
  <c r="M7" i="1" s="1"/>
  <c r="P4" i="9"/>
  <c r="P3" i="9"/>
  <c r="P48" i="9"/>
  <c r="P112" i="9" s="1"/>
  <c r="M48" i="1" s="1"/>
  <c r="P37" i="9"/>
  <c r="P101" i="9" s="1"/>
  <c r="M37" i="1" s="1"/>
  <c r="P30" i="9"/>
  <c r="P94" i="9" s="1"/>
  <c r="M30" i="1" s="1"/>
  <c r="P29" i="9"/>
  <c r="P93" i="9" s="1"/>
  <c r="M29" i="1" s="1"/>
  <c r="P27" i="9"/>
  <c r="P91" i="9" s="1"/>
  <c r="M27" i="1" s="1"/>
  <c r="P17" i="9"/>
  <c r="P81" i="9" s="1"/>
  <c r="M17" i="1" s="1"/>
  <c r="C142" i="1" s="1"/>
  <c r="P5" i="9"/>
  <c r="P69" i="9" s="1"/>
  <c r="M5" i="1" s="1"/>
  <c r="C139" i="1" s="1"/>
  <c r="P46" i="9"/>
  <c r="P110" i="9" s="1"/>
  <c r="M46" i="1" s="1"/>
  <c r="P38" i="9"/>
  <c r="P102" i="9" s="1"/>
  <c r="M38" i="1" s="1"/>
  <c r="P36" i="9"/>
  <c r="P100" i="9" s="1"/>
  <c r="M36" i="1" s="1"/>
  <c r="P35" i="9"/>
  <c r="P99" i="9" s="1"/>
  <c r="M35" i="1" s="1"/>
  <c r="P28" i="9"/>
  <c r="P92" i="9" s="1"/>
  <c r="M28" i="1" s="1"/>
  <c r="P26" i="9"/>
  <c r="P90" i="9" s="1"/>
  <c r="M26" i="1" s="1"/>
  <c r="P56" i="9"/>
  <c r="P120" i="9" s="1"/>
  <c r="M56" i="1" s="1"/>
  <c r="P24" i="9"/>
  <c r="P88" i="9" s="1"/>
  <c r="M24" i="1" s="1"/>
  <c r="P15" i="9"/>
  <c r="P79" i="9" s="1"/>
  <c r="M15" i="1" s="1"/>
  <c r="P6" i="9"/>
  <c r="P70" i="9" s="1"/>
  <c r="M6" i="1" s="1"/>
  <c r="C130" i="1" s="1"/>
  <c r="P47" i="9"/>
  <c r="P111" i="9" s="1"/>
  <c r="M47" i="1" s="1"/>
  <c r="P42" i="9"/>
  <c r="P106" i="9" s="1"/>
  <c r="M42" i="1" s="1"/>
  <c r="P9" i="9"/>
  <c r="P73" i="9" s="1"/>
  <c r="M9" i="1" s="1"/>
  <c r="P51" i="9"/>
  <c r="P115" i="9" s="1"/>
  <c r="M51" i="1" s="1"/>
  <c r="P10" i="9"/>
  <c r="P74" i="9" s="1"/>
  <c r="M10" i="1" s="1"/>
  <c r="P12" i="9"/>
  <c r="P76" i="9" s="1"/>
  <c r="M12" i="1" s="1"/>
  <c r="P14" i="9"/>
  <c r="P78" i="9" s="1"/>
  <c r="M14" i="1" s="1"/>
  <c r="P59" i="9"/>
  <c r="P123" i="9" s="1"/>
  <c r="M59" i="1" s="1"/>
  <c r="P53" i="9"/>
  <c r="P117" i="9" s="1"/>
  <c r="M53" i="1" s="1"/>
  <c r="P43" i="9"/>
  <c r="P107" i="9" s="1"/>
  <c r="M43" i="1" s="1"/>
  <c r="P25" i="9"/>
  <c r="P89" i="9" s="1"/>
  <c r="M25" i="1" s="1"/>
  <c r="P16" i="9"/>
  <c r="P80" i="9" s="1"/>
  <c r="M16" i="1" s="1"/>
  <c r="P41" i="9"/>
  <c r="P105" i="9" s="1"/>
  <c r="M41" i="1" s="1"/>
  <c r="P40" i="9"/>
  <c r="P104" i="9" s="1"/>
  <c r="M40" i="1" s="1"/>
  <c r="C119" i="1" s="1"/>
  <c r="P34" i="9"/>
  <c r="P98" i="9" s="1"/>
  <c r="M34" i="1" s="1"/>
  <c r="P58" i="9"/>
  <c r="P122" i="9" s="1"/>
  <c r="M58" i="1" s="1"/>
  <c r="P11" i="9"/>
  <c r="P75" i="9" s="1"/>
  <c r="M11" i="1" s="1"/>
  <c r="C100" i="1" s="1"/>
  <c r="P13" i="9"/>
  <c r="P77" i="9" s="1"/>
  <c r="M13" i="1" s="1"/>
  <c r="C90" i="1" s="1"/>
  <c r="P44" i="9"/>
  <c r="P108" i="9" s="1"/>
  <c r="M44" i="1" s="1"/>
  <c r="P52" i="9"/>
  <c r="P116" i="9" s="1"/>
  <c r="M52" i="1" s="1"/>
  <c r="P52" i="8"/>
  <c r="P113" i="8" s="1"/>
  <c r="P50" i="8"/>
  <c r="P111" i="8" s="1"/>
  <c r="P49" i="8"/>
  <c r="P110" i="8" s="1"/>
  <c r="P45" i="8"/>
  <c r="P106" i="8" s="1"/>
  <c r="P44" i="8"/>
  <c r="P105" i="8" s="1"/>
  <c r="P40" i="8"/>
  <c r="P101" i="8" s="1"/>
  <c r="P34" i="8"/>
  <c r="P95" i="8" s="1"/>
  <c r="P28" i="8"/>
  <c r="P89" i="8" s="1"/>
  <c r="P27" i="8"/>
  <c r="P88" i="8" s="1"/>
  <c r="P26" i="8"/>
  <c r="P87" i="8" s="1"/>
  <c r="P18" i="8"/>
  <c r="P79" i="8" s="1"/>
  <c r="P8" i="8"/>
  <c r="P69" i="8" s="1"/>
  <c r="P7" i="8"/>
  <c r="P68" i="8" s="1"/>
  <c r="P4" i="8"/>
  <c r="P65" i="8" s="1"/>
  <c r="P43" i="8"/>
  <c r="P104" i="8" s="1"/>
  <c r="P32" i="8"/>
  <c r="P93" i="8" s="1"/>
  <c r="P25" i="8"/>
  <c r="P86" i="8" s="1"/>
  <c r="P24" i="8"/>
  <c r="P85" i="8" s="1"/>
  <c r="P22" i="8"/>
  <c r="P83" i="8" s="1"/>
  <c r="P17" i="8"/>
  <c r="P78" i="8" s="1"/>
  <c r="P5" i="8"/>
  <c r="P66" i="8" s="1"/>
  <c r="P41" i="8"/>
  <c r="P102" i="8" s="1"/>
  <c r="P33" i="8"/>
  <c r="P94" i="8" s="1"/>
  <c r="P31" i="8"/>
  <c r="P92" i="8" s="1"/>
  <c r="P30" i="8"/>
  <c r="P91" i="8" s="1"/>
  <c r="P23" i="8"/>
  <c r="P84" i="8" s="1"/>
  <c r="P21" i="8"/>
  <c r="P82" i="8" s="1"/>
  <c r="P51" i="8"/>
  <c r="P112" i="8" s="1"/>
  <c r="P19" i="8"/>
  <c r="P80" i="8" s="1"/>
  <c r="P15" i="8"/>
  <c r="P76" i="8" s="1"/>
  <c r="P6" i="8"/>
  <c r="P67" i="8" s="1"/>
  <c r="P42" i="8"/>
  <c r="P103" i="8" s="1"/>
  <c r="P37" i="8"/>
  <c r="P98" i="8" s="1"/>
  <c r="P9" i="8"/>
  <c r="P70" i="8" s="1"/>
  <c r="P46" i="8"/>
  <c r="P107" i="8" s="1"/>
  <c r="P10" i="8"/>
  <c r="P71" i="8" s="1"/>
  <c r="P12" i="8"/>
  <c r="P73" i="8" s="1"/>
  <c r="P14" i="8"/>
  <c r="P75" i="8" s="1"/>
  <c r="P54" i="8"/>
  <c r="P115" i="8" s="1"/>
  <c r="P48" i="8"/>
  <c r="P109" i="8" s="1"/>
  <c r="P38" i="8"/>
  <c r="P99" i="8" s="1"/>
  <c r="P20" i="8"/>
  <c r="P81" i="8" s="1"/>
  <c r="P16" i="8"/>
  <c r="P77" i="8" s="1"/>
  <c r="P36" i="8"/>
  <c r="P97" i="8" s="1"/>
  <c r="P35" i="8"/>
  <c r="P96" i="8" s="1"/>
  <c r="P29" i="8"/>
  <c r="P90" i="8" s="1"/>
  <c r="P53" i="8"/>
  <c r="P114" i="8" s="1"/>
  <c r="P11" i="8"/>
  <c r="P72" i="8" s="1"/>
  <c r="P13" i="8"/>
  <c r="P74" i="8" s="1"/>
  <c r="P39" i="8"/>
  <c r="P100" i="8" s="1"/>
  <c r="P47" i="8"/>
  <c r="P108" i="8" s="1"/>
  <c r="H37" i="4" l="1"/>
  <c r="I37" i="4" s="1"/>
  <c r="H53" i="4"/>
  <c r="I53" i="4" s="1"/>
  <c r="H45" i="4"/>
  <c r="I45" i="4" s="1"/>
  <c r="C124" i="1"/>
  <c r="C109" i="1"/>
  <c r="H35" i="9"/>
  <c r="I35" i="9" s="1"/>
  <c r="F35" i="9"/>
  <c r="C121" i="1"/>
  <c r="C135" i="1"/>
  <c r="C132" i="1"/>
  <c r="C115" i="1"/>
  <c r="C113" i="1"/>
  <c r="C89" i="1"/>
  <c r="C143" i="1"/>
  <c r="C136" i="1"/>
  <c r="C129" i="1"/>
  <c r="Q12" i="14"/>
  <c r="Q7" i="14"/>
  <c r="Q10" i="14"/>
  <c r="T79" i="14"/>
  <c r="T68" i="14"/>
  <c r="T75" i="14"/>
  <c r="V87" i="14"/>
  <c r="C108" i="1"/>
  <c r="C128" i="1"/>
  <c r="C94" i="1"/>
  <c r="C104" i="1"/>
  <c r="C120" i="1"/>
  <c r="C115" i="9"/>
  <c r="C114" i="1"/>
  <c r="C126" i="1"/>
  <c r="C144" i="1"/>
  <c r="C127" i="1"/>
  <c r="C116" i="1"/>
  <c r="C91" i="1"/>
  <c r="C96" i="1"/>
  <c r="C131" i="1"/>
  <c r="C100" i="9"/>
  <c r="C125" i="1"/>
  <c r="C107" i="1"/>
  <c r="C112" i="1"/>
  <c r="C112" i="9"/>
  <c r="C102" i="1"/>
  <c r="C138" i="9"/>
  <c r="C97" i="9"/>
  <c r="C125" i="9"/>
  <c r="C121" i="9"/>
  <c r="C92" i="1"/>
  <c r="C88" i="1"/>
  <c r="C140" i="1"/>
  <c r="C95" i="1"/>
  <c r="C97" i="1"/>
  <c r="C141" i="1"/>
  <c r="C98" i="1"/>
  <c r="C111" i="1"/>
  <c r="C122" i="1"/>
  <c r="C123" i="1"/>
  <c r="C110" i="1"/>
  <c r="C103" i="1"/>
  <c r="C141" i="9"/>
  <c r="C99" i="1"/>
  <c r="C101" i="1"/>
  <c r="C93" i="1"/>
  <c r="C109" i="9"/>
  <c r="C90" i="9"/>
  <c r="J85" i="14"/>
  <c r="K53" i="14" s="1"/>
  <c r="C91" i="9"/>
  <c r="C117" i="9"/>
  <c r="C98" i="9"/>
  <c r="C119" i="9"/>
  <c r="C140" i="9"/>
  <c r="C118" i="9"/>
  <c r="C142" i="9"/>
  <c r="C131" i="9"/>
  <c r="C93" i="9"/>
  <c r="C95" i="9"/>
  <c r="C116" i="9"/>
  <c r="C137" i="9"/>
  <c r="C94" i="9"/>
  <c r="C107" i="9"/>
  <c r="C133" i="9"/>
  <c r="C114" i="9"/>
  <c r="C135" i="9"/>
  <c r="C92" i="9"/>
  <c r="C113" i="9"/>
  <c r="C134" i="9"/>
  <c r="C136" i="9"/>
  <c r="C111" i="9"/>
  <c r="C132" i="9"/>
  <c r="C89" i="9"/>
  <c r="C110" i="9"/>
  <c r="C123" i="9"/>
  <c r="C96" i="9"/>
  <c r="C120" i="9"/>
  <c r="C130" i="9"/>
  <c r="C88" i="9"/>
  <c r="C108" i="9"/>
  <c r="C129" i="9"/>
  <c r="C99" i="9"/>
  <c r="C106" i="9"/>
  <c r="C127" i="9"/>
  <c r="C105" i="9"/>
  <c r="C126" i="9"/>
  <c r="C139" i="9"/>
  <c r="C101" i="9"/>
  <c r="C103" i="9"/>
  <c r="C104" i="9"/>
  <c r="C124" i="9"/>
  <c r="C102" i="9"/>
  <c r="H51" i="4"/>
  <c r="I51" i="4" s="1"/>
  <c r="H43" i="4"/>
  <c r="I43" i="4" s="1"/>
  <c r="H35" i="4"/>
  <c r="I35" i="4" s="1"/>
  <c r="F78" i="1"/>
  <c r="H76" i="1"/>
  <c r="I76" i="1" s="1"/>
  <c r="M47" i="3"/>
  <c r="C95" i="8"/>
  <c r="M22" i="3"/>
  <c r="C107" i="8"/>
  <c r="M9" i="3"/>
  <c r="C128" i="8"/>
  <c r="M24" i="3"/>
  <c r="C132" i="8"/>
  <c r="M50" i="3"/>
  <c r="C129" i="8"/>
  <c r="M13" i="3"/>
  <c r="C96" i="8"/>
  <c r="M38" i="3"/>
  <c r="C114" i="8"/>
  <c r="M37" i="3"/>
  <c r="C106" i="8"/>
  <c r="M30" i="3"/>
  <c r="C115" i="8"/>
  <c r="M25" i="3"/>
  <c r="C126" i="8"/>
  <c r="M27" i="3"/>
  <c r="C124" i="8"/>
  <c r="M52" i="3"/>
  <c r="C119" i="8"/>
  <c r="M46" i="3"/>
  <c r="C100" i="8"/>
  <c r="M42" i="3"/>
  <c r="C127" i="3" s="1"/>
  <c r="C113" i="8"/>
  <c r="M32" i="3"/>
  <c r="C138" i="3" s="1"/>
  <c r="C131" i="8"/>
  <c r="M28" i="3"/>
  <c r="C123" i="8"/>
  <c r="M53" i="3"/>
  <c r="C92" i="8"/>
  <c r="M54" i="3"/>
  <c r="C95" i="3" s="1"/>
  <c r="C89" i="8"/>
  <c r="M6" i="3"/>
  <c r="C98" i="8"/>
  <c r="M33" i="3"/>
  <c r="C130" i="8"/>
  <c r="M43" i="3"/>
  <c r="C112" i="8"/>
  <c r="M34" i="3"/>
  <c r="C121" i="3" s="1"/>
  <c r="C122" i="8"/>
  <c r="V85" i="14"/>
  <c r="W78" i="14" s="1"/>
  <c r="M18" i="3"/>
  <c r="C133" i="8"/>
  <c r="M11" i="3"/>
  <c r="C118" i="8"/>
  <c r="M41" i="3"/>
  <c r="C101" i="8"/>
  <c r="M39" i="3"/>
  <c r="C94" i="8"/>
  <c r="M48" i="3"/>
  <c r="C99" i="8"/>
  <c r="M29" i="3"/>
  <c r="C94" i="3" s="1"/>
  <c r="C110" i="8"/>
  <c r="M15" i="3"/>
  <c r="C135" i="8"/>
  <c r="M4" i="3"/>
  <c r="C139" i="8"/>
  <c r="M35" i="3"/>
  <c r="C102" i="8"/>
  <c r="M19" i="3"/>
  <c r="C111" i="8"/>
  <c r="M7" i="3"/>
  <c r="C137" i="8"/>
  <c r="M16" i="3"/>
  <c r="C108" i="8"/>
  <c r="M20" i="3"/>
  <c r="C103" i="8"/>
  <c r="M31" i="3"/>
  <c r="C109" i="8"/>
  <c r="M14" i="3"/>
  <c r="C104" i="8"/>
  <c r="M40" i="3"/>
  <c r="C97" i="8"/>
  <c r="M12" i="3"/>
  <c r="C117" i="8"/>
  <c r="M5" i="3"/>
  <c r="C138" i="8"/>
  <c r="M44" i="3"/>
  <c r="C93" i="3" s="1"/>
  <c r="C121" i="8"/>
  <c r="M36" i="3"/>
  <c r="C102" i="3" s="1"/>
  <c r="C90" i="8"/>
  <c r="M10" i="3"/>
  <c r="C105" i="8"/>
  <c r="M51" i="3"/>
  <c r="C91" i="8"/>
  <c r="M17" i="3"/>
  <c r="C134" i="8"/>
  <c r="M8" i="3"/>
  <c r="C133" i="3" s="1"/>
  <c r="C136" i="8"/>
  <c r="M45" i="3"/>
  <c r="C111" i="3" s="1"/>
  <c r="C120" i="8"/>
  <c r="M49" i="3"/>
  <c r="C91" i="3" s="1"/>
  <c r="C93" i="8"/>
  <c r="M21" i="3"/>
  <c r="C116" i="8"/>
  <c r="M23" i="3"/>
  <c r="C127" i="8"/>
  <c r="M26" i="3"/>
  <c r="C125" i="8"/>
  <c r="H53" i="10"/>
  <c r="I53" i="10" s="1"/>
  <c r="H45" i="10"/>
  <c r="I45" i="10" s="1"/>
  <c r="H37" i="10"/>
  <c r="I37" i="10" s="1"/>
  <c r="H58" i="10"/>
  <c r="I58" i="10" s="1"/>
  <c r="H50" i="10"/>
  <c r="I50" i="10" s="1"/>
  <c r="H42" i="10"/>
  <c r="I42" i="10" s="1"/>
  <c r="H57" i="10"/>
  <c r="I57" i="10" s="1"/>
  <c r="H49" i="10"/>
  <c r="I49" i="10" s="1"/>
  <c r="H41" i="10"/>
  <c r="I41" i="10" s="1"/>
  <c r="H54" i="10"/>
  <c r="I54" i="10" s="1"/>
  <c r="H46" i="10"/>
  <c r="I46" i="10" s="1"/>
  <c r="H38" i="10"/>
  <c r="I38" i="10" s="1"/>
  <c r="H51" i="10"/>
  <c r="I51" i="10" s="1"/>
  <c r="H43" i="10"/>
  <c r="I43" i="10" s="1"/>
  <c r="H35" i="10"/>
  <c r="I35" i="10" s="1"/>
  <c r="F51" i="10"/>
  <c r="F43" i="10"/>
  <c r="F35" i="10"/>
  <c r="H56" i="10"/>
  <c r="I56" i="10" s="1"/>
  <c r="H48" i="10"/>
  <c r="I48" i="10" s="1"/>
  <c r="H40" i="10"/>
  <c r="I40" i="10" s="1"/>
  <c r="H55" i="10"/>
  <c r="I55" i="10" s="1"/>
  <c r="H47" i="10"/>
  <c r="I47" i="10" s="1"/>
  <c r="H39" i="10"/>
  <c r="I39" i="10" s="1"/>
  <c r="AA8" i="9"/>
  <c r="P67" i="9"/>
  <c r="AA9" i="9"/>
  <c r="P68" i="9"/>
  <c r="C143" i="9" s="1"/>
  <c r="H71" i="8"/>
  <c r="I71" i="8" s="1"/>
  <c r="N48" i="14"/>
  <c r="N23" i="14"/>
  <c r="T41" i="14"/>
  <c r="T46" i="14"/>
  <c r="F53" i="10"/>
  <c r="F45" i="10"/>
  <c r="F37" i="10"/>
  <c r="I59" i="10"/>
  <c r="F59" i="10"/>
  <c r="F57" i="10"/>
  <c r="F49" i="10"/>
  <c r="F41" i="10"/>
  <c r="I52" i="10"/>
  <c r="I44" i="10"/>
  <c r="I36" i="10"/>
  <c r="F55" i="10"/>
  <c r="F47" i="10"/>
  <c r="F39" i="10"/>
  <c r="F56" i="10"/>
  <c r="F48" i="10"/>
  <c r="F52" i="10"/>
  <c r="F44" i="10"/>
  <c r="F36" i="10"/>
  <c r="H56" i="4"/>
  <c r="I56" i="4" s="1"/>
  <c r="F56" i="4"/>
  <c r="H54" i="4"/>
  <c r="I54" i="4" s="1"/>
  <c r="H46" i="4"/>
  <c r="I46" i="4" s="1"/>
  <c r="H38" i="4"/>
  <c r="I38" i="4" s="1"/>
  <c r="F53" i="4"/>
  <c r="F45" i="4"/>
  <c r="F37" i="4"/>
  <c r="F51" i="4"/>
  <c r="F43" i="4"/>
  <c r="F35" i="4"/>
  <c r="H50" i="4"/>
  <c r="I50" i="4" s="1"/>
  <c r="H42" i="4"/>
  <c r="I42" i="4" s="1"/>
  <c r="F50" i="4"/>
  <c r="F42" i="4"/>
  <c r="H52" i="4"/>
  <c r="I52" i="4" s="1"/>
  <c r="H44" i="4"/>
  <c r="I44" i="4" s="1"/>
  <c r="H36" i="4"/>
  <c r="I36" i="4" s="1"/>
  <c r="F54" i="4"/>
  <c r="F46" i="4"/>
  <c r="F38" i="4"/>
  <c r="F49" i="4"/>
  <c r="F41" i="4"/>
  <c r="H41" i="4"/>
  <c r="I41" i="4" s="1"/>
  <c r="H49" i="4"/>
  <c r="I49" i="4" s="1"/>
  <c r="H48" i="4"/>
  <c r="I48" i="4" s="1"/>
  <c r="H40" i="4"/>
  <c r="I40" i="4" s="1"/>
  <c r="H55" i="4"/>
  <c r="I55" i="4" s="1"/>
  <c r="H47" i="4"/>
  <c r="I47" i="4" s="1"/>
  <c r="H39" i="4"/>
  <c r="I39" i="4" s="1"/>
  <c r="N35" i="14"/>
  <c r="N36" i="14"/>
  <c r="F80" i="1"/>
  <c r="F72" i="1"/>
  <c r="H82" i="1"/>
  <c r="I82" i="1" s="1"/>
  <c r="H74" i="1"/>
  <c r="I74" i="1" s="1"/>
  <c r="F79" i="1"/>
  <c r="H79" i="1"/>
  <c r="I79" i="1" s="1"/>
  <c r="F82" i="1"/>
  <c r="F74" i="1"/>
  <c r="F77" i="1"/>
  <c r="H73" i="1"/>
  <c r="I73" i="1" s="1"/>
  <c r="H75" i="1"/>
  <c r="I75" i="1" s="1"/>
  <c r="F81" i="1"/>
  <c r="F73" i="1"/>
  <c r="H80" i="1"/>
  <c r="I80" i="1" s="1"/>
  <c r="H72" i="1"/>
  <c r="I72" i="1" s="1"/>
  <c r="H78" i="1"/>
  <c r="I78" i="1" s="1"/>
  <c r="H81" i="1"/>
  <c r="I81" i="1" s="1"/>
  <c r="H77" i="1"/>
  <c r="I77" i="1" s="1"/>
  <c r="F75" i="1"/>
  <c r="H71" i="3"/>
  <c r="I71" i="3" s="1"/>
  <c r="F73" i="3"/>
  <c r="H73" i="3"/>
  <c r="I73" i="3" s="1"/>
  <c r="H47" i="14"/>
  <c r="H48" i="14"/>
  <c r="T49" i="14"/>
  <c r="T24" i="14"/>
  <c r="T15" i="14"/>
  <c r="T39" i="14"/>
  <c r="T71" i="14"/>
  <c r="T61" i="14"/>
  <c r="T78" i="14"/>
  <c r="T80" i="14"/>
  <c r="T66" i="14"/>
  <c r="T72" i="14"/>
  <c r="T67" i="14"/>
  <c r="T69" i="14"/>
  <c r="T57" i="14"/>
  <c r="T59" i="14"/>
  <c r="T60" i="14"/>
  <c r="T58" i="14"/>
  <c r="T53" i="14"/>
  <c r="T51" i="14"/>
  <c r="T50" i="14"/>
  <c r="T47" i="14"/>
  <c r="T48" i="14"/>
  <c r="T42" i="14"/>
  <c r="T40" i="14"/>
  <c r="T36" i="14"/>
  <c r="T35" i="14"/>
  <c r="T22" i="14"/>
  <c r="T23" i="14"/>
  <c r="T16" i="14"/>
  <c r="T17" i="14"/>
  <c r="T18" i="14"/>
  <c r="T12" i="14"/>
  <c r="T10" i="14"/>
  <c r="T9" i="14"/>
  <c r="T7" i="14"/>
  <c r="Q75" i="14"/>
  <c r="Q81" i="14"/>
  <c r="Q82" i="14"/>
  <c r="Q79" i="14"/>
  <c r="Q67" i="14"/>
  <c r="Q71" i="14"/>
  <c r="Q57" i="14"/>
  <c r="Q58" i="14"/>
  <c r="Q59" i="14"/>
  <c r="Q62" i="14"/>
  <c r="Q63" i="14"/>
  <c r="Q60" i="14"/>
  <c r="Q46" i="14"/>
  <c r="Q48" i="14"/>
  <c r="Q47" i="14"/>
  <c r="Q50" i="14"/>
  <c r="Q53" i="14"/>
  <c r="Q54" i="14"/>
  <c r="Q39" i="14"/>
  <c r="Q43" i="14"/>
  <c r="Q42" i="14"/>
  <c r="Q40" i="14"/>
  <c r="Q34" i="14"/>
  <c r="Q35" i="14"/>
  <c r="Q22" i="14"/>
  <c r="Q23" i="14"/>
  <c r="Q16" i="14"/>
  <c r="Q17" i="14"/>
  <c r="Q9" i="14"/>
  <c r="Q15" i="14"/>
  <c r="Q44" i="14"/>
  <c r="Q6" i="14"/>
  <c r="N75" i="14"/>
  <c r="N82" i="14"/>
  <c r="N79" i="14"/>
  <c r="N68" i="14"/>
  <c r="N67" i="14"/>
  <c r="N72" i="14"/>
  <c r="N57" i="14"/>
  <c r="N60" i="14"/>
  <c r="N59" i="14"/>
  <c r="N58" i="14"/>
  <c r="N62" i="14"/>
  <c r="N50" i="14"/>
  <c r="N49" i="14"/>
  <c r="N39" i="14"/>
  <c r="N40" i="14"/>
  <c r="N41" i="14"/>
  <c r="N18" i="14"/>
  <c r="N17" i="14"/>
  <c r="N16" i="14"/>
  <c r="N9" i="14"/>
  <c r="N12" i="14"/>
  <c r="F81" i="9"/>
  <c r="H81" i="9"/>
  <c r="I81" i="9" s="1"/>
  <c r="H75" i="14"/>
  <c r="H79" i="14"/>
  <c r="H81" i="14"/>
  <c r="H82" i="14"/>
  <c r="H66" i="14"/>
  <c r="H67" i="14"/>
  <c r="H71" i="14"/>
  <c r="H57" i="14"/>
  <c r="H63" i="14"/>
  <c r="H58" i="14"/>
  <c r="H60" i="14"/>
  <c r="H62" i="14"/>
  <c r="H49" i="14"/>
  <c r="H54" i="14"/>
  <c r="H50" i="14"/>
  <c r="H39" i="14"/>
  <c r="H46" i="14"/>
  <c r="H41" i="14"/>
  <c r="H42" i="14"/>
  <c r="H40" i="14"/>
  <c r="H23" i="14"/>
  <c r="H35" i="14"/>
  <c r="H15" i="14"/>
  <c r="H16" i="14"/>
  <c r="H17" i="14"/>
  <c r="H9" i="14"/>
  <c r="H12" i="14"/>
  <c r="Q83" i="14"/>
  <c r="Q13" i="14"/>
  <c r="T83" i="14"/>
  <c r="T28" i="14"/>
  <c r="T32" i="14"/>
  <c r="H13" i="14"/>
  <c r="H28" i="14"/>
  <c r="H31" i="14"/>
  <c r="H32" i="14"/>
  <c r="T64" i="14"/>
  <c r="N31" i="14"/>
  <c r="N32" i="14"/>
  <c r="Q37" i="14"/>
  <c r="Q27" i="14"/>
  <c r="Q28" i="14"/>
  <c r="Q31" i="14"/>
  <c r="Q32" i="14"/>
  <c r="H82" i="9"/>
  <c r="I82" i="9" s="1"/>
  <c r="H80" i="9"/>
  <c r="I80" i="9" s="1"/>
  <c r="F82" i="9"/>
  <c r="Q73" i="14"/>
  <c r="T63" i="14"/>
  <c r="T8" i="14"/>
  <c r="T85" i="14"/>
  <c r="T11" i="14"/>
  <c r="T82" i="14"/>
  <c r="T43" i="14"/>
  <c r="T54" i="14"/>
  <c r="T70" i="14"/>
  <c r="T52" i="14"/>
  <c r="T19" i="14"/>
  <c r="T81" i="14"/>
  <c r="T55" i="14"/>
  <c r="T73" i="14"/>
  <c r="T20" i="14"/>
  <c r="T13" i="14"/>
  <c r="Q55" i="14"/>
  <c r="Q8" i="14"/>
  <c r="Q85" i="14"/>
  <c r="Q70" i="14"/>
  <c r="Q18" i="14"/>
  <c r="Q49" i="14"/>
  <c r="Q36" i="14"/>
  <c r="Q52" i="14"/>
  <c r="Q69" i="14"/>
  <c r="Q24" i="14"/>
  <c r="Q80" i="14"/>
  <c r="Q41" i="14"/>
  <c r="Q51" i="14"/>
  <c r="Q11" i="14"/>
  <c r="Q61" i="14"/>
  <c r="Q19" i="14"/>
  <c r="T76" i="14"/>
  <c r="T25" i="14"/>
  <c r="Q25" i="14"/>
  <c r="Q64" i="14"/>
  <c r="Q76" i="14"/>
  <c r="Q20" i="14"/>
  <c r="T44" i="14"/>
  <c r="T37" i="14"/>
  <c r="H72" i="14"/>
  <c r="H36" i="14"/>
  <c r="H19" i="14"/>
  <c r="H44" i="14"/>
  <c r="H18" i="14"/>
  <c r="H59" i="14"/>
  <c r="H24" i="14"/>
  <c r="H80" i="14"/>
  <c r="H70" i="14"/>
  <c r="H61" i="14"/>
  <c r="H43" i="14"/>
  <c r="H69" i="14"/>
  <c r="H51" i="14"/>
  <c r="H25" i="14"/>
  <c r="H85" i="14"/>
  <c r="H83" i="14"/>
  <c r="H64" i="14"/>
  <c r="H76" i="14"/>
  <c r="H8" i="14"/>
  <c r="H73" i="14"/>
  <c r="H55" i="14"/>
  <c r="H37" i="14"/>
  <c r="H20" i="14"/>
  <c r="N43" i="14"/>
  <c r="N52" i="14"/>
  <c r="N63" i="14"/>
  <c r="N76" i="14"/>
  <c r="N20" i="14"/>
  <c r="N25" i="14"/>
  <c r="N42" i="14"/>
  <c r="N71" i="14"/>
  <c r="N83" i="14"/>
  <c r="N19" i="14"/>
  <c r="N24" i="14"/>
  <c r="N61" i="14"/>
  <c r="N70" i="14"/>
  <c r="N11" i="14"/>
  <c r="N37" i="14"/>
  <c r="N69" i="14"/>
  <c r="N81" i="14"/>
  <c r="N80" i="14"/>
  <c r="N55" i="14"/>
  <c r="N8" i="14"/>
  <c r="N44" i="14"/>
  <c r="N64" i="14"/>
  <c r="N73" i="14"/>
  <c r="N85" i="14"/>
  <c r="N13" i="14"/>
  <c r="K11" i="14"/>
  <c r="K8" i="14"/>
  <c r="K24" i="14"/>
  <c r="F71" i="3"/>
  <c r="F76" i="1"/>
  <c r="F55" i="4"/>
  <c r="F47" i="4"/>
  <c r="F39" i="4"/>
  <c r="F52" i="4"/>
  <c r="F44" i="4"/>
  <c r="F36" i="4"/>
  <c r="F58" i="10"/>
  <c r="F50" i="10"/>
  <c r="F42" i="10"/>
  <c r="H72" i="8"/>
  <c r="I72" i="8" s="1"/>
  <c r="F40" i="10"/>
  <c r="F72" i="3"/>
  <c r="F48" i="4"/>
  <c r="F40" i="4"/>
  <c r="F54" i="10"/>
  <c r="F46" i="10"/>
  <c r="F38" i="10"/>
  <c r="H73" i="8"/>
  <c r="I73" i="8" s="1"/>
  <c r="H72" i="3"/>
  <c r="I72" i="3" s="1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E74" i="12"/>
  <c r="B74" i="12"/>
  <c r="E67" i="12"/>
  <c r="E68" i="12"/>
  <c r="E69" i="12"/>
  <c r="E70" i="12"/>
  <c r="E71" i="12"/>
  <c r="E72" i="12"/>
  <c r="E73" i="12"/>
  <c r="B34" i="12"/>
  <c r="B64" i="12"/>
  <c r="B65" i="12"/>
  <c r="B66" i="12"/>
  <c r="B67" i="12"/>
  <c r="B68" i="12"/>
  <c r="B69" i="12"/>
  <c r="B70" i="12"/>
  <c r="B71" i="12"/>
  <c r="B72" i="12"/>
  <c r="B73" i="12"/>
  <c r="J34" i="5"/>
  <c r="J35" i="5"/>
  <c r="J36" i="5"/>
  <c r="J60" i="5"/>
  <c r="J61" i="5"/>
  <c r="J62" i="5"/>
  <c r="J63" i="5"/>
  <c r="J64" i="5"/>
  <c r="J65" i="5"/>
  <c r="E34" i="5"/>
  <c r="E35" i="5"/>
  <c r="E36" i="5"/>
  <c r="E37" i="5"/>
  <c r="E61" i="5"/>
  <c r="E62" i="5"/>
  <c r="E63" i="5"/>
  <c r="E64" i="5"/>
  <c r="E65" i="5"/>
  <c r="B34" i="5"/>
  <c r="B35" i="5"/>
  <c r="B36" i="5"/>
  <c r="B37" i="5"/>
  <c r="B38" i="5"/>
  <c r="B61" i="5"/>
  <c r="B62" i="5"/>
  <c r="B63" i="5"/>
  <c r="B64" i="5"/>
  <c r="B65" i="5"/>
  <c r="B33" i="5"/>
  <c r="H33" i="5" s="1"/>
  <c r="E33" i="5"/>
  <c r="F33" i="5" s="1"/>
  <c r="J33" i="5"/>
  <c r="C114" i="3" l="1"/>
  <c r="C134" i="3"/>
  <c r="C107" i="3"/>
  <c r="C122" i="3"/>
  <c r="C117" i="3"/>
  <c r="C101" i="3"/>
  <c r="C108" i="3"/>
  <c r="C131" i="3"/>
  <c r="C126" i="3"/>
  <c r="C92" i="3"/>
  <c r="C109" i="3"/>
  <c r="C113" i="3"/>
  <c r="C90" i="3"/>
  <c r="C106" i="3"/>
  <c r="C132" i="3"/>
  <c r="C128" i="3"/>
  <c r="C118" i="3"/>
  <c r="C140" i="3"/>
  <c r="C104" i="3"/>
  <c r="C123" i="3"/>
  <c r="C119" i="3"/>
  <c r="C112" i="3"/>
  <c r="C137" i="3"/>
  <c r="C97" i="3"/>
  <c r="C125" i="3"/>
  <c r="C115" i="3"/>
  <c r="C124" i="3"/>
  <c r="I11" i="14"/>
  <c r="U11" i="14"/>
  <c r="I12" i="14"/>
  <c r="U12" i="14"/>
  <c r="K20" i="14"/>
  <c r="K48" i="14"/>
  <c r="K50" i="14"/>
  <c r="K30" i="14"/>
  <c r="K44" i="14"/>
  <c r="K61" i="14"/>
  <c r="K28" i="14"/>
  <c r="K55" i="14"/>
  <c r="K46" i="14"/>
  <c r="K80" i="14"/>
  <c r="K7" i="14"/>
  <c r="K62" i="14"/>
  <c r="K59" i="14"/>
  <c r="K18" i="14"/>
  <c r="K76" i="14"/>
  <c r="K81" i="14"/>
  <c r="K31" i="14"/>
  <c r="K34" i="14"/>
  <c r="K78" i="14"/>
  <c r="K51" i="14"/>
  <c r="K17" i="14"/>
  <c r="K67" i="14"/>
  <c r="C122" i="9"/>
  <c r="K27" i="14"/>
  <c r="K29" i="14"/>
  <c r="K82" i="14"/>
  <c r="K12" i="14"/>
  <c r="K40" i="14"/>
  <c r="K57" i="14"/>
  <c r="K85" i="14"/>
  <c r="K70" i="14"/>
  <c r="K16" i="14"/>
  <c r="K72" i="14"/>
  <c r="K22" i="14"/>
  <c r="K73" i="14"/>
  <c r="K83" i="14"/>
  <c r="K75" i="14"/>
  <c r="K64" i="14"/>
  <c r="K9" i="14"/>
  <c r="K25" i="14"/>
  <c r="K69" i="14"/>
  <c r="K36" i="14"/>
  <c r="K60" i="14"/>
  <c r="K13" i="14"/>
  <c r="K37" i="14"/>
  <c r="K32" i="14"/>
  <c r="K19" i="14"/>
  <c r="K39" i="14"/>
  <c r="K15" i="14"/>
  <c r="K42" i="14"/>
  <c r="K47" i="14"/>
  <c r="K68" i="14"/>
  <c r="K43" i="14"/>
  <c r="K54" i="14"/>
  <c r="K71" i="14"/>
  <c r="K23" i="14"/>
  <c r="K52" i="14"/>
  <c r="K58" i="14"/>
  <c r="K66" i="14"/>
  <c r="K35" i="14"/>
  <c r="K49" i="14"/>
  <c r="K63" i="14"/>
  <c r="K79" i="14"/>
  <c r="K41" i="14"/>
  <c r="M4" i="1"/>
  <c r="C128" i="9"/>
  <c r="M3" i="1"/>
  <c r="C144" i="9"/>
  <c r="C139" i="3"/>
  <c r="C135" i="3"/>
  <c r="C136" i="3"/>
  <c r="C116" i="3"/>
  <c r="C96" i="3"/>
  <c r="C110" i="3"/>
  <c r="C120" i="3"/>
  <c r="C89" i="3"/>
  <c r="C105" i="3"/>
  <c r="C100" i="3"/>
  <c r="C103" i="3"/>
  <c r="C98" i="3"/>
  <c r="W81" i="14"/>
  <c r="W59" i="14"/>
  <c r="W49" i="14"/>
  <c r="W27" i="14"/>
  <c r="W80" i="14"/>
  <c r="W68" i="14"/>
  <c r="W58" i="14"/>
  <c r="W48" i="14"/>
  <c r="W36" i="14"/>
  <c r="W24" i="14"/>
  <c r="W7" i="14"/>
  <c r="W53" i="14"/>
  <c r="W19" i="14"/>
  <c r="W72" i="14"/>
  <c r="W30" i="14"/>
  <c r="W11" i="14"/>
  <c r="W79" i="14"/>
  <c r="W67" i="14"/>
  <c r="W57" i="14"/>
  <c r="W47" i="14"/>
  <c r="W35" i="14"/>
  <c r="W23" i="14"/>
  <c r="W8" i="14"/>
  <c r="W63" i="14"/>
  <c r="W52" i="14"/>
  <c r="W66" i="14"/>
  <c r="W54" i="14"/>
  <c r="W46" i="14"/>
  <c r="W34" i="14"/>
  <c r="W22" i="14"/>
  <c r="W9" i="14"/>
  <c r="W75" i="14"/>
  <c r="W43" i="14"/>
  <c r="W31" i="14"/>
  <c r="W62" i="14"/>
  <c r="W42" i="14"/>
  <c r="W18" i="14"/>
  <c r="W71" i="14"/>
  <c r="W61" i="14"/>
  <c r="W51" i="14"/>
  <c r="W41" i="14"/>
  <c r="W29" i="14"/>
  <c r="W17" i="14"/>
  <c r="W12" i="14"/>
  <c r="W82" i="14"/>
  <c r="W70" i="14"/>
  <c r="W60" i="14"/>
  <c r="W50" i="14"/>
  <c r="W40" i="14"/>
  <c r="W28" i="14"/>
  <c r="W16" i="14"/>
  <c r="W6" i="14"/>
  <c r="W69" i="14"/>
  <c r="W39" i="14"/>
  <c r="W15" i="14"/>
  <c r="F67" i="12"/>
  <c r="F72" i="12"/>
  <c r="H70" i="12"/>
  <c r="I70" i="12" s="1"/>
  <c r="H62" i="12"/>
  <c r="I62" i="12" s="1"/>
  <c r="F73" i="12"/>
  <c r="H66" i="12"/>
  <c r="I66" i="12" s="1"/>
  <c r="F68" i="12"/>
  <c r="H66" i="5"/>
  <c r="I66" i="5" s="1"/>
  <c r="F66" i="5"/>
  <c r="F61" i="5"/>
  <c r="F34" i="5"/>
  <c r="F63" i="5"/>
  <c r="F36" i="5"/>
  <c r="W85" i="14"/>
  <c r="W32" i="14"/>
  <c r="W37" i="14"/>
  <c r="W83" i="14"/>
  <c r="W44" i="14"/>
  <c r="W76" i="14"/>
  <c r="W25" i="14"/>
  <c r="W13" i="14"/>
  <c r="W73" i="14"/>
  <c r="W55" i="14"/>
  <c r="W64" i="14"/>
  <c r="W20" i="14"/>
  <c r="F65" i="5"/>
  <c r="F71" i="12"/>
  <c r="F64" i="5"/>
  <c r="F37" i="5"/>
  <c r="F70" i="12"/>
  <c r="F69" i="12"/>
  <c r="F62" i="5"/>
  <c r="F35" i="5"/>
  <c r="F74" i="12"/>
  <c r="H74" i="12"/>
  <c r="I74" i="12" s="1"/>
  <c r="H64" i="5"/>
  <c r="I64" i="5" s="1"/>
  <c r="H60" i="5"/>
  <c r="I60" i="5" s="1"/>
  <c r="H34" i="5"/>
  <c r="I34" i="5" s="1"/>
  <c r="H68" i="12"/>
  <c r="I68" i="12" s="1"/>
  <c r="H71" i="12"/>
  <c r="I71" i="12" s="1"/>
  <c r="H63" i="12"/>
  <c r="I63" i="12" s="1"/>
  <c r="H73" i="12"/>
  <c r="I73" i="12" s="1"/>
  <c r="H69" i="12"/>
  <c r="I69" i="12" s="1"/>
  <c r="H65" i="12"/>
  <c r="I65" i="12" s="1"/>
  <c r="H72" i="12"/>
  <c r="I72" i="12" s="1"/>
  <c r="H64" i="12"/>
  <c r="I64" i="12" s="1"/>
  <c r="H67" i="12"/>
  <c r="I67" i="12" s="1"/>
  <c r="H63" i="5"/>
  <c r="I63" i="5" s="1"/>
  <c r="H36" i="5"/>
  <c r="I36" i="5" s="1"/>
  <c r="H65" i="5"/>
  <c r="I65" i="5" s="1"/>
  <c r="H61" i="5"/>
  <c r="I61" i="5" s="1"/>
  <c r="H62" i="5"/>
  <c r="I62" i="5" s="1"/>
  <c r="H35" i="5"/>
  <c r="I35" i="5" s="1"/>
  <c r="I33" i="5"/>
  <c r="J33" i="12"/>
  <c r="E33" i="12"/>
  <c r="F34" i="12" s="1"/>
  <c r="B33" i="12"/>
  <c r="H33" i="12" s="1"/>
  <c r="I33" i="12" s="1"/>
  <c r="J33" i="10"/>
  <c r="E33" i="10"/>
  <c r="H34" i="10" s="1"/>
  <c r="B33" i="10"/>
  <c r="H33" i="10" s="1"/>
  <c r="J33" i="9"/>
  <c r="E33" i="9"/>
  <c r="B33" i="9"/>
  <c r="H33" i="9" s="1"/>
  <c r="I33" i="9" s="1"/>
  <c r="H34" i="12" l="1"/>
  <c r="I34" i="12" s="1"/>
  <c r="C106" i="1"/>
  <c r="C134" i="1"/>
  <c r="C137" i="1"/>
  <c r="C105" i="1"/>
  <c r="I13" i="14"/>
  <c r="I85" i="14" s="1"/>
  <c r="C138" i="1"/>
  <c r="C117" i="1"/>
  <c r="C133" i="1"/>
  <c r="C118" i="1"/>
  <c r="F33" i="9"/>
  <c r="H34" i="9"/>
  <c r="I34" i="9" s="1"/>
  <c r="F34" i="9"/>
  <c r="F33" i="12"/>
  <c r="F33" i="10"/>
  <c r="I34" i="10"/>
  <c r="F34" i="10"/>
  <c r="H70" i="8"/>
  <c r="I70" i="8" s="1"/>
  <c r="I33" i="10"/>
  <c r="J33" i="4"/>
  <c r="E33" i="4"/>
  <c r="B33" i="4"/>
  <c r="H33" i="4" s="1"/>
  <c r="I33" i="4" s="1"/>
  <c r="E33" i="3"/>
  <c r="B33" i="3"/>
  <c r="H33" i="3" s="1"/>
  <c r="I33" i="3" s="1"/>
  <c r="H34" i="3" l="1"/>
  <c r="I34" i="3" s="1"/>
  <c r="F34" i="3"/>
  <c r="U13" i="14"/>
  <c r="F33" i="4"/>
  <c r="F34" i="4"/>
  <c r="H34" i="4"/>
  <c r="I34" i="4" s="1"/>
  <c r="H70" i="3"/>
  <c r="I70" i="3" s="1"/>
  <c r="F33" i="3"/>
  <c r="B28" i="12"/>
  <c r="B28" i="10"/>
  <c r="B28" i="9"/>
  <c r="B28" i="8"/>
  <c r="U85" i="14" l="1"/>
  <c r="U87" i="14"/>
  <c r="B28" i="4"/>
  <c r="B28" i="3"/>
  <c r="B28" i="5"/>
  <c r="E33" i="1"/>
  <c r="J33" i="1"/>
  <c r="B33" i="1"/>
  <c r="H33" i="1" s="1"/>
  <c r="I33" i="1" s="1"/>
  <c r="F33" i="1" l="1"/>
  <c r="B28" i="1" l="1"/>
  <c r="P3" i="8" l="1"/>
  <c r="P64" i="8" s="1"/>
  <c r="M3" i="3" l="1"/>
  <c r="C130" i="3" s="1"/>
  <c r="C140" i="8"/>
  <c r="C129" i="3" l="1"/>
  <c r="C99" i="3"/>
</calcChain>
</file>

<file path=xl/sharedStrings.xml><?xml version="1.0" encoding="utf-8"?>
<sst xmlns="http://schemas.openxmlformats.org/spreadsheetml/2006/main" count="2270" uniqueCount="217">
  <si>
    <t>[Company Name]</t>
  </si>
  <si>
    <t>[Date]</t>
  </si>
  <si>
    <t>Pareto Analysis</t>
  </si>
  <si>
    <t>#</t>
  </si>
  <si>
    <t>Cumulative%</t>
  </si>
  <si>
    <t>Causes</t>
  </si>
  <si>
    <t>Vital Few</t>
  </si>
  <si>
    <t>Useful Many</t>
  </si>
  <si>
    <t>[Brief Project Description]</t>
  </si>
  <si>
    <t>Cumulative Percentage Cutoff:</t>
  </si>
  <si>
    <t>Cut Off %</t>
  </si>
  <si>
    <t>[42]</t>
  </si>
  <si>
    <t>Insert new rows above this line</t>
  </si>
  <si>
    <t>Hours</t>
  </si>
  <si>
    <t>Main Pump</t>
  </si>
  <si>
    <t>Cutter</t>
  </si>
  <si>
    <t>Swing System</t>
  </si>
  <si>
    <t>Ladder Pump</t>
  </si>
  <si>
    <t>Electrical</t>
  </si>
  <si>
    <t>Generators</t>
  </si>
  <si>
    <t>Count</t>
  </si>
  <si>
    <t>Engine Room</t>
  </si>
  <si>
    <t>Ladder</t>
  </si>
  <si>
    <t>Category</t>
  </si>
  <si>
    <t>Subcategory</t>
  </si>
  <si>
    <t>Auxiliary Systems</t>
  </si>
  <si>
    <t>Compressed Air</t>
  </si>
  <si>
    <t>Deck Crane &amp; Hoists</t>
  </si>
  <si>
    <t>Fire Prevention System</t>
  </si>
  <si>
    <t>Fuel</t>
  </si>
  <si>
    <t>HVAC</t>
  </si>
  <si>
    <t>Sanitary</t>
  </si>
  <si>
    <t>Water - Potable or Raw</t>
  </si>
  <si>
    <t>Bearing or Shaft</t>
  </si>
  <si>
    <t>Cutter Canister</t>
  </si>
  <si>
    <t>Gear Box</t>
  </si>
  <si>
    <t>Motor</t>
  </si>
  <si>
    <t>SCR Drive or MG Set</t>
  </si>
  <si>
    <t>Electrical System</t>
  </si>
  <si>
    <t>MCC or Switch Gear</t>
  </si>
  <si>
    <t>PLC or Automation</t>
  </si>
  <si>
    <t>Transformer</t>
  </si>
  <si>
    <t>Auxiliary Generator</t>
  </si>
  <si>
    <t>Main Generator</t>
  </si>
  <si>
    <t>Main Generator Engine</t>
  </si>
  <si>
    <t>Ladder Structure</t>
  </si>
  <si>
    <t>Ladder Winch</t>
  </si>
  <si>
    <t>Sheave or Block</t>
  </si>
  <si>
    <t>Wire</t>
  </si>
  <si>
    <t>Gland Seal</t>
  </si>
  <si>
    <t>Motor or Engine</t>
  </si>
  <si>
    <t>Packing or Stuffing Box</t>
  </si>
  <si>
    <t>Pump Leak</t>
  </si>
  <si>
    <t>Pump Rebuild</t>
  </si>
  <si>
    <t>SCR Drive</t>
  </si>
  <si>
    <t>Shaft</t>
  </si>
  <si>
    <t>Engine or Motor</t>
  </si>
  <si>
    <t>Spud or Xmas Tree</t>
  </si>
  <si>
    <t>Setting Spud</t>
  </si>
  <si>
    <t>Sheaves</t>
  </si>
  <si>
    <t>Tree Structure</t>
  </si>
  <si>
    <t>Walking Spud</t>
  </si>
  <si>
    <t>Winch or Hoist System</t>
  </si>
  <si>
    <t>Suction or Discharge Pipe</t>
  </si>
  <si>
    <t>Dredge</t>
  </si>
  <si>
    <t>Fairleads</t>
  </si>
  <si>
    <t>Swing Sheaves</t>
  </si>
  <si>
    <t>Swing Wire</t>
  </si>
  <si>
    <t>Winch System</t>
  </si>
  <si>
    <t>(</t>
  </si>
  <si>
    <t>)</t>
  </si>
  <si>
    <t>Auxiliary Systems (Compressed Air)</t>
  </si>
  <si>
    <t>Auxiliary Systems (Deck Crane &amp; Hoists)</t>
  </si>
  <si>
    <t>Auxiliary Systems (Fire Prevention System)</t>
  </si>
  <si>
    <t>Auxiliary Systems (Fuel)</t>
  </si>
  <si>
    <t>Auxiliary Systems (HVAC)</t>
  </si>
  <si>
    <t>Auxiliary Systems (Sanitary)</t>
  </si>
  <si>
    <t>Auxiliary Systems (Water - Potable or Raw)</t>
  </si>
  <si>
    <t>Cutter (Bearing or Shaft)</t>
  </si>
  <si>
    <t>Cutter (Cutter Canister)</t>
  </si>
  <si>
    <t>Cutter (Gear Box)</t>
  </si>
  <si>
    <t>Cutter (Motor)</t>
  </si>
  <si>
    <t>Cutter (SCR Drive or MG Set)</t>
  </si>
  <si>
    <t>Electrical System (MCC or Switch Gear)</t>
  </si>
  <si>
    <t>Electrical System (PLC or Automation)</t>
  </si>
  <si>
    <t>Electrical System (Transformer)</t>
  </si>
  <si>
    <t>Generators (Auxiliary Generator)</t>
  </si>
  <si>
    <t>Generators (Main Generator)</t>
  </si>
  <si>
    <t>Generators (Main Generator Engine)</t>
  </si>
  <si>
    <t>Ladder (Ladder Structure)</t>
  </si>
  <si>
    <t>Ladder (Ladder Winch)</t>
  </si>
  <si>
    <t>Ladder (SCR Drive   )</t>
  </si>
  <si>
    <t>Ladder (Sheave or Block)</t>
  </si>
  <si>
    <t>Ladder (Wire)</t>
  </si>
  <si>
    <t>Ladder Pump (Bearing or Shaft)</t>
  </si>
  <si>
    <t>Ladder Pump (Gear Box)</t>
  </si>
  <si>
    <t>Ladder Pump (Gland Seal)</t>
  </si>
  <si>
    <t>Ladder Pump (Motor or Engine)</t>
  </si>
  <si>
    <t>Ladder Pump (Packing or Stuffing Box)</t>
  </si>
  <si>
    <t>Ladder Pump (Pump Leak)</t>
  </si>
  <si>
    <t>Ladder Pump (Pump Rebuild)</t>
  </si>
  <si>
    <t>Ladder Pump (SCR Drive)</t>
  </si>
  <si>
    <t>Ladder Pump (Shaft)</t>
  </si>
  <si>
    <t>Main Pump (Bearing or Shaft)</t>
  </si>
  <si>
    <t>Main Pump (Engine or Motor)</t>
  </si>
  <si>
    <t>Main Pump (Gear Box)</t>
  </si>
  <si>
    <t>Main Pump (Gland Seal)</t>
  </si>
  <si>
    <t>Main Pump (Packing or Stuffing Box)</t>
  </si>
  <si>
    <t>Main Pump (Pump Leak)</t>
  </si>
  <si>
    <t>Main Pump (Pump Rebuild)</t>
  </si>
  <si>
    <t>Spud or Xmas Tree (SCR Drive)</t>
  </si>
  <si>
    <t>Spud or Xmas Tree (Setting Spud)</t>
  </si>
  <si>
    <t>Spud or Xmas Tree (Sheaves)</t>
  </si>
  <si>
    <t>Spud or Xmas Tree (Tree Structure)</t>
  </si>
  <si>
    <t>Spud or Xmas Tree (Walking Spud)</t>
  </si>
  <si>
    <t>Spud or Xmas Tree (Winch or Hoist System)</t>
  </si>
  <si>
    <t>Spud or Xmas Tree (Wire)</t>
  </si>
  <si>
    <t>Suction or Discharge Pipe (Dredge)</t>
  </si>
  <si>
    <t>Swing System (Fairleads)</t>
  </si>
  <si>
    <t>Swing System (SCR Drive)</t>
  </si>
  <si>
    <t>Swing System (Swing Sheaves)</t>
  </si>
  <si>
    <t>Swing System (Swing Wire)</t>
  </si>
  <si>
    <t>Swing System (Winch System)</t>
  </si>
  <si>
    <t>Combined</t>
  </si>
  <si>
    <t>Firemain</t>
  </si>
  <si>
    <t>Main Pump Engine</t>
  </si>
  <si>
    <t>Oil System</t>
  </si>
  <si>
    <t>Engine Room (Electrical)</t>
  </si>
  <si>
    <t>Engine Room (Firemain)</t>
  </si>
  <si>
    <t>Engine Room (Gland Seal)</t>
  </si>
  <si>
    <t>Engine Room (Main Pump Engine)</t>
  </si>
  <si>
    <t>Engine Room (Oil System)</t>
  </si>
  <si>
    <t>Individual %</t>
  </si>
  <si>
    <t>% Total</t>
  </si>
  <si>
    <t>Auxiliary System Subtotal</t>
  </si>
  <si>
    <t>Generators System Subtotal</t>
  </si>
  <si>
    <t>Ladder System Subtotal</t>
  </si>
  <si>
    <t>Ladder Pump System Subtotal</t>
  </si>
  <si>
    <t>Main Pump System Subtotal</t>
  </si>
  <si>
    <t>Total Incidents / Delay Hours</t>
  </si>
  <si>
    <t>Total Division</t>
  </si>
  <si>
    <t>ALASKA</t>
  </si>
  <si>
    <t>CAROLINA</t>
  </si>
  <si>
    <t>ILLINOIS</t>
  </si>
  <si>
    <t>OHIO</t>
  </si>
  <si>
    <t>TEXAS</t>
  </si>
  <si>
    <t>Cutter System Subtotal</t>
  </si>
  <si>
    <t>Electrical System Subtotal</t>
  </si>
  <si>
    <t>Spud or Xmas Tree System Subtotal</t>
  </si>
  <si>
    <t>Suction or Discharge Pipe System Subtotal</t>
  </si>
  <si>
    <t>SwingSystem Subtotal</t>
  </si>
  <si>
    <t>New QTR data</t>
  </si>
  <si>
    <t>Previous Running Totals</t>
  </si>
  <si>
    <t>New Running Totals</t>
  </si>
  <si>
    <t>CATEGORY / SUBCATEGORY</t>
  </si>
  <si>
    <t>Engine Room System Subtotal</t>
  </si>
  <si>
    <t>Date-Range Start:</t>
  </si>
  <si>
    <t>Date-Range Stop:</t>
  </si>
  <si>
    <t>Copy new running totals to previous running totals prior to entering new quarter data</t>
  </si>
  <si>
    <t>Do not change values or positions</t>
  </si>
  <si>
    <t>Final Rank</t>
  </si>
  <si>
    <t>Copy and Paste "Values" data (&gt;0) into above</t>
  </si>
  <si>
    <t>+ this data</t>
  </si>
  <si>
    <t>MCC / Switch Gear</t>
  </si>
  <si>
    <t>Spuds / Xmass Tree</t>
  </si>
  <si>
    <t>Suction  / Discharge Pipe</t>
  </si>
  <si>
    <t>Packing / Stuffing Box</t>
  </si>
  <si>
    <t>SCR Drive / MG Set</t>
  </si>
  <si>
    <t>Engine / Motor</t>
  </si>
  <si>
    <t>Gearbox</t>
  </si>
  <si>
    <t>PLC / Automation</t>
  </si>
  <si>
    <t>Bearing / Shaft</t>
  </si>
  <si>
    <t>Motor / Engine</t>
  </si>
  <si>
    <t>Winch / Hoist System</t>
  </si>
  <si>
    <t>Wires</t>
  </si>
  <si>
    <t>Bearings / Shafts</t>
  </si>
  <si>
    <t>Sheaves and Blocks</t>
  </si>
  <si>
    <t>Deck Crane / Hoists</t>
  </si>
  <si>
    <t>Water (Pottable / Raw)</t>
  </si>
  <si>
    <t>Control System</t>
  </si>
  <si>
    <t>Data will automatically pull from Data tab, and compute into  the Summary Tab</t>
  </si>
  <si>
    <t>Spuds / Xmass Tree (Setting Spud)</t>
  </si>
  <si>
    <t>Main Pump (Bearings / Shafts)</t>
  </si>
  <si>
    <t>Main Pump (Engine / Motor)</t>
  </si>
  <si>
    <t>Ladder Pump (Gearbox)</t>
  </si>
  <si>
    <t>Ladder (Sheaves and Blocks)</t>
  </si>
  <si>
    <t>Spuds / Xmass Tree (Winch / Hoist System)</t>
  </si>
  <si>
    <t>Cutter (SCR Drive / MG Set)</t>
  </si>
  <si>
    <t>Electrical System (PLC / Automation)</t>
  </si>
  <si>
    <t>Main Pump (Packing / Stuffing Box)</t>
  </si>
  <si>
    <t>Main Pump (Gearbox)</t>
  </si>
  <si>
    <t>Cutter (Bearing / Shaft)</t>
  </si>
  <si>
    <t>Ladder Pump (Motor / Engine)</t>
  </si>
  <si>
    <t>Spuds / Xmass Tree (Wires)</t>
  </si>
  <si>
    <t>Ladder Pump (Packing / Stuffing Box)</t>
  </si>
  <si>
    <t>Ladder (SCR Drive)</t>
  </si>
  <si>
    <t>Auxiliary Systems (Water (Pottable / Raw))</t>
  </si>
  <si>
    <t>Spuds / Xmass Tree (Sheaves)</t>
  </si>
  <si>
    <t>Ladder Pump (Bearings / Shafts)</t>
  </si>
  <si>
    <t>Suction  / Discharge Pipe (Dredge)</t>
  </si>
  <si>
    <t>Spuds / Xmass Tree (Walking Spud)</t>
  </si>
  <si>
    <t>Spuds / Xmass Tree (SCR Drive)</t>
  </si>
  <si>
    <t>Spuds / Xmass Tree (Tree Structure)</t>
  </si>
  <si>
    <t>Auxiliary Systems (Deck Crane / Hoists)</t>
  </si>
  <si>
    <t>Electrical System (MCC / Switch Gear)</t>
  </si>
  <si>
    <t>Dredge Pump</t>
  </si>
  <si>
    <t>Generator</t>
  </si>
  <si>
    <t>Hours (EDL)</t>
  </si>
  <si>
    <t>Cutter Machinery</t>
  </si>
  <si>
    <t>Spud</t>
  </si>
  <si>
    <t>Swing</t>
  </si>
  <si>
    <t>Raw Water Pump</t>
  </si>
  <si>
    <t xml:space="preserve">Ladder Pump </t>
  </si>
  <si>
    <t>Avg Costs in $ (x1000)</t>
  </si>
  <si>
    <t xml:space="preserve">Total Delay Hours ( ) </t>
  </si>
  <si>
    <t>vs</t>
  </si>
  <si>
    <t>AVG Annual Maint Costs (Jan '15 - Mar '20)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</si>
</sst>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0.0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color indexed="23"/>
      <name val="Arial"/>
      <family val="2"/>
    </font>
    <font>
      <sz val="10"/>
      <color indexed="55"/>
      <name val="Arial"/>
      <family val="2"/>
    </font>
    <font>
      <sz val="8"/>
      <color indexed="23"/>
      <name val="Arial"/>
      <family val="2"/>
    </font>
    <font>
      <b/>
      <sz val="18"/>
      <color theme="4"/>
      <name val="Arial"/>
      <family val="2"/>
    </font>
    <font>
      <b/>
      <sz val="12"/>
      <color theme="4"/>
      <name val="Arial"/>
      <family val="2"/>
    </font>
    <font>
      <sz val="10"/>
      <color indexed="23"/>
      <name val="Arial"/>
      <family val="2"/>
    </font>
    <font>
      <sz val="10"/>
      <color rgb="FF222222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3" fillId="2" borderId="0" xfId="0" applyFont="1" applyFill="1" applyProtection="1"/>
    <xf numFmtId="0" fontId="3" fillId="0" borderId="0" xfId="0" applyFont="1" applyProtection="1"/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/>
    <xf numFmtId="0" fontId="4" fillId="0" borderId="0" xfId="0" applyFont="1" applyProtection="1">
      <protection locked="0"/>
    </xf>
    <xf numFmtId="0" fontId="5" fillId="0" borderId="0" xfId="0" applyFont="1" applyFill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6" fillId="0" borderId="0" xfId="0" applyFont="1" applyProtection="1"/>
    <xf numFmtId="0" fontId="3" fillId="0" borderId="0" xfId="0" applyFont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2" applyNumberFormat="1" applyFont="1" applyAlignment="1" applyProtection="1">
      <alignment horizontal="center"/>
    </xf>
    <xf numFmtId="0" fontId="10" fillId="0" borderId="2" xfId="2" applyNumberFormat="1" applyFont="1" applyBorder="1" applyAlignment="1" applyProtection="1">
      <alignment horizontal="center"/>
    </xf>
    <xf numFmtId="0" fontId="10" fillId="0" borderId="0" xfId="2" applyNumberFormat="1" applyFont="1" applyBorder="1" applyAlignment="1" applyProtection="1">
      <alignment horizontal="center"/>
    </xf>
    <xf numFmtId="9" fontId="10" fillId="0" borderId="3" xfId="0" applyNumberFormat="1" applyFont="1" applyBorder="1" applyAlignment="1" applyProtection="1">
      <alignment horizontal="center"/>
    </xf>
    <xf numFmtId="0" fontId="11" fillId="2" borderId="0" xfId="0" applyFont="1" applyFill="1" applyProtection="1"/>
    <xf numFmtId="0" fontId="3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Border="1"/>
    <xf numFmtId="0" fontId="7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Protection="1"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left" vertical="center"/>
    </xf>
    <xf numFmtId="0" fontId="13" fillId="0" borderId="0" xfId="0" applyFont="1" applyAlignment="1" applyProtection="1">
      <alignment horizontal="left"/>
    </xf>
    <xf numFmtId="9" fontId="3" fillId="4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/>
    <xf numFmtId="0" fontId="1" fillId="4" borderId="0" xfId="0" applyFont="1" applyFill="1" applyProtection="1">
      <protection locked="0"/>
    </xf>
    <xf numFmtId="0" fontId="1" fillId="0" borderId="0" xfId="0" applyFont="1" applyProtection="1"/>
    <xf numFmtId="1" fontId="3" fillId="4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vertical="center"/>
    </xf>
    <xf numFmtId="0" fontId="2" fillId="0" borderId="0" xfId="1" applyFont="1" applyAlignment="1" applyProtection="1"/>
    <xf numFmtId="0" fontId="14" fillId="0" borderId="0" xfId="0" applyFont="1" applyFill="1" applyBorder="1" applyAlignment="1" applyProtection="1">
      <alignment horizontal="center"/>
    </xf>
    <xf numFmtId="0" fontId="1" fillId="2" borderId="0" xfId="0" applyFont="1" applyFill="1" applyProtection="1"/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Fill="1" applyBorder="1" applyProtection="1"/>
    <xf numFmtId="0" fontId="7" fillId="3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5" fillId="0" borderId="1" xfId="0" applyFont="1" applyBorder="1" applyProtection="1"/>
    <xf numFmtId="0" fontId="1" fillId="0" borderId="0" xfId="0" applyFont="1" applyBorder="1" applyProtection="1"/>
    <xf numFmtId="0" fontId="1" fillId="0" borderId="1" xfId="0" applyFont="1" applyBorder="1" applyProtection="1"/>
    <xf numFmtId="164" fontId="0" fillId="0" borderId="0" xfId="2" applyNumberFormat="1" applyFont="1" applyBorder="1"/>
    <xf numFmtId="0" fontId="5" fillId="0" borderId="15" xfId="0" applyFont="1" applyBorder="1" applyProtection="1"/>
    <xf numFmtId="0" fontId="5" fillId="0" borderId="6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164" fontId="5" fillId="0" borderId="7" xfId="2" applyNumberFormat="1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164" fontId="1" fillId="0" borderId="12" xfId="2" applyNumberFormat="1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0" xfId="2" applyNumberFormat="1" applyFont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164" fontId="1" fillId="5" borderId="12" xfId="2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Protection="1"/>
    <xf numFmtId="0" fontId="1" fillId="6" borderId="11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164" fontId="1" fillId="6" borderId="12" xfId="2" applyNumberFormat="1" applyFont="1" applyFill="1" applyBorder="1" applyAlignment="1" applyProtection="1">
      <alignment horizontal="center" vertical="center"/>
    </xf>
    <xf numFmtId="0" fontId="1" fillId="7" borderId="11" xfId="0" applyFont="1" applyFill="1" applyBorder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center" vertical="center"/>
    </xf>
    <xf numFmtId="0" fontId="0" fillId="6" borderId="0" xfId="0" applyFill="1" applyBorder="1"/>
    <xf numFmtId="0" fontId="5" fillId="0" borderId="0" xfId="0" applyFont="1" applyBorder="1" applyAlignment="1">
      <alignment horizontal="right"/>
    </xf>
    <xf numFmtId="0" fontId="0" fillId="8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5" fillId="0" borderId="0" xfId="0" applyFont="1" applyBorder="1" applyProtection="1"/>
    <xf numFmtId="164" fontId="5" fillId="0" borderId="0" xfId="2" applyNumberFormat="1" applyFont="1" applyBorder="1" applyProtection="1"/>
    <xf numFmtId="164" fontId="1" fillId="0" borderId="0" xfId="2" applyNumberFormat="1" applyFont="1" applyBorder="1" applyProtection="1"/>
    <xf numFmtId="0" fontId="1" fillId="0" borderId="0" xfId="0" applyFont="1" applyBorder="1"/>
    <xf numFmtId="0" fontId="0" fillId="0" borderId="12" xfId="0" applyBorder="1"/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vertical="center"/>
    </xf>
    <xf numFmtId="0" fontId="5" fillId="9" borderId="1" xfId="0" applyFont="1" applyFill="1" applyBorder="1" applyProtection="1"/>
    <xf numFmtId="0" fontId="5" fillId="9" borderId="17" xfId="0" applyFont="1" applyFill="1" applyBorder="1" applyAlignment="1" applyProtection="1">
      <alignment horizontal="center"/>
    </xf>
    <xf numFmtId="0" fontId="5" fillId="9" borderId="10" xfId="0" applyFont="1" applyFill="1" applyBorder="1" applyAlignment="1" applyProtection="1">
      <alignment horizontal="center"/>
    </xf>
    <xf numFmtId="0" fontId="1" fillId="10" borderId="12" xfId="0" applyFont="1" applyFill="1" applyBorder="1" applyAlignment="1" applyProtection="1">
      <alignment horizontal="center" vertical="center"/>
    </xf>
    <xf numFmtId="0" fontId="1" fillId="11" borderId="12" xfId="0" applyFont="1" applyFill="1" applyBorder="1" applyAlignment="1" applyProtection="1">
      <alignment horizontal="center" vertical="center"/>
    </xf>
    <xf numFmtId="0" fontId="1" fillId="11" borderId="0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1" fillId="9" borderId="0" xfId="0" applyFont="1" applyFill="1" applyBorder="1" applyProtection="1"/>
    <xf numFmtId="0" fontId="1" fillId="9" borderId="18" xfId="0" applyFont="1" applyFill="1" applyBorder="1" applyAlignment="1" applyProtection="1">
      <alignment horizontal="center"/>
    </xf>
    <xf numFmtId="0" fontId="1" fillId="11" borderId="10" xfId="0" applyFont="1" applyFill="1" applyBorder="1" applyAlignment="1" applyProtection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</xf>
    <xf numFmtId="0" fontId="3" fillId="9" borderId="0" xfId="0" applyFont="1" applyFill="1" applyAlignment="1" applyProtection="1">
      <alignment horizontal="left" vertical="center"/>
    </xf>
    <xf numFmtId="0" fontId="3" fillId="9" borderId="0" xfId="0" applyFont="1" applyFill="1" applyProtection="1"/>
    <xf numFmtId="0" fontId="3" fillId="0" borderId="0" xfId="0" applyFont="1" applyAlignment="1" applyProtection="1">
      <alignment horizontal="center"/>
    </xf>
    <xf numFmtId="0" fontId="1" fillId="9" borderId="0" xfId="0" applyFont="1" applyFill="1" applyAlignment="1" applyProtection="1">
      <alignment horizontal="left" vertical="center"/>
    </xf>
    <xf numFmtId="0" fontId="3" fillId="9" borderId="1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/>
    </xf>
    <xf numFmtId="0" fontId="3" fillId="9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1" fillId="9" borderId="0" xfId="0" applyFont="1" applyFill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2" xfId="0" applyFont="1" applyBorder="1" applyProtection="1"/>
    <xf numFmtId="0" fontId="1" fillId="0" borderId="10" xfId="0" applyFont="1" applyBorder="1" applyProtection="1"/>
    <xf numFmtId="0" fontId="3" fillId="10" borderId="12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2" xfId="0" applyFont="1" applyFill="1" applyBorder="1" applyAlignment="1" applyProtection="1">
      <alignment horizontal="center"/>
    </xf>
    <xf numFmtId="0" fontId="3" fillId="10" borderId="10" xfId="0" applyFont="1" applyFill="1" applyBorder="1" applyAlignment="1" applyProtection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3" fillId="9" borderId="0" xfId="0" applyNumberFormat="1" applyFont="1" applyFill="1" applyAlignment="1" applyProtection="1">
      <alignment horizontal="center"/>
      <protection locked="0"/>
    </xf>
    <xf numFmtId="0" fontId="1" fillId="9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1" fillId="13" borderId="0" xfId="0" applyFont="1" applyFill="1" applyBorder="1" applyAlignment="1" applyProtection="1">
      <alignment horizontal="center" vertical="center"/>
    </xf>
    <xf numFmtId="0" fontId="1" fillId="13" borderId="0" xfId="0" applyFont="1" applyFill="1" applyBorder="1" applyAlignment="1" applyProtection="1">
      <alignment horizontal="center" vertical="center" wrapText="1"/>
    </xf>
    <xf numFmtId="0" fontId="3" fillId="13" borderId="0" xfId="0" applyFont="1" applyFill="1" applyProtection="1"/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3" fillId="0" borderId="0" xfId="0" applyFont="1" applyFill="1" applyProtection="1"/>
    <xf numFmtId="164" fontId="1" fillId="0" borderId="0" xfId="2" applyNumberFormat="1" applyFont="1" applyBorder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8" borderId="0" xfId="0" applyFont="1" applyFill="1" applyProtection="1"/>
    <xf numFmtId="0" fontId="1" fillId="12" borderId="0" xfId="0" applyFont="1" applyFill="1" applyProtection="1"/>
    <xf numFmtId="9" fontId="10" fillId="0" borderId="0" xfId="0" applyNumberFormat="1" applyFont="1" applyBorder="1" applyAlignment="1" applyProtection="1">
      <alignment horizontal="center"/>
    </xf>
    <xf numFmtId="0" fontId="1" fillId="5" borderId="0" xfId="0" quotePrefix="1" applyFont="1" applyFill="1" applyAlignment="1" applyProtection="1">
      <alignment horizontal="center"/>
    </xf>
    <xf numFmtId="0" fontId="3" fillId="13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/>
    </xf>
    <xf numFmtId="0" fontId="1" fillId="0" borderId="0" xfId="0" quotePrefix="1" applyFont="1" applyFill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" fillId="4" borderId="0" xfId="0" applyNumberFormat="1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2" fontId="1" fillId="7" borderId="0" xfId="0" applyNumberFormat="1" applyFont="1" applyFill="1" applyBorder="1" applyAlignment="1" applyProtection="1">
      <alignment horizontal="center" vertical="center"/>
    </xf>
    <xf numFmtId="2" fontId="0" fillId="6" borderId="0" xfId="0" applyNumberFormat="1" applyFill="1" applyBorder="1"/>
    <xf numFmtId="2" fontId="0" fillId="8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10" borderId="0" xfId="0" applyNumberFormat="1" applyFont="1" applyFill="1" applyBorder="1" applyAlignment="1" applyProtection="1">
      <alignment horizontal="center" vertical="center"/>
    </xf>
    <xf numFmtId="2" fontId="1" fillId="12" borderId="12" xfId="0" applyNumberFormat="1" applyFont="1" applyFill="1" applyBorder="1" applyAlignment="1" applyProtection="1">
      <alignment horizontal="center" vertical="center"/>
    </xf>
    <xf numFmtId="2" fontId="1" fillId="9" borderId="18" xfId="0" applyNumberFormat="1" applyFont="1" applyFill="1" applyBorder="1" applyAlignment="1" applyProtection="1">
      <alignment horizontal="center"/>
    </xf>
    <xf numFmtId="2" fontId="3" fillId="13" borderId="0" xfId="0" applyNumberFormat="1" applyFont="1" applyFill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0" fontId="1" fillId="12" borderId="10" xfId="0" applyFont="1" applyFill="1" applyBorder="1" applyAlignment="1" applyProtection="1">
      <alignment horizontal="center" vertical="center"/>
    </xf>
    <xf numFmtId="0" fontId="3" fillId="9" borderId="1" xfId="0" applyFont="1" applyFill="1" applyBorder="1" applyProtection="1"/>
    <xf numFmtId="0" fontId="1" fillId="10" borderId="10" xfId="0" applyFont="1" applyFill="1" applyBorder="1" applyAlignment="1" applyProtection="1">
      <alignment horizontal="center" vertical="center"/>
    </xf>
    <xf numFmtId="2" fontId="1" fillId="10" borderId="1" xfId="0" applyNumberFormat="1" applyFont="1" applyFill="1" applyBorder="1" applyAlignment="1" applyProtection="1">
      <alignment horizontal="center" vertical="center"/>
    </xf>
    <xf numFmtId="2" fontId="1" fillId="12" borderId="1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vertical="center"/>
    </xf>
    <xf numFmtId="2" fontId="3" fillId="13" borderId="0" xfId="0" applyNumberFormat="1" applyFont="1" applyFill="1" applyProtection="1"/>
    <xf numFmtId="2" fontId="3" fillId="0" borderId="0" xfId="0" applyNumberFormat="1" applyFont="1" applyProtection="1"/>
    <xf numFmtId="2" fontId="3" fillId="10" borderId="1" xfId="0" applyNumberFormat="1" applyFont="1" applyFill="1" applyBorder="1" applyAlignment="1" applyProtection="1">
      <alignment horizontal="center" vertical="center"/>
    </xf>
    <xf numFmtId="2" fontId="3" fillId="10" borderId="1" xfId="0" applyNumberFormat="1" applyFont="1" applyFill="1" applyBorder="1" applyAlignment="1" applyProtection="1">
      <alignment horizontal="center"/>
    </xf>
    <xf numFmtId="2" fontId="3" fillId="1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3" fillId="9" borderId="0" xfId="0" applyFont="1" applyFill="1" applyBorder="1" applyProtection="1"/>
    <xf numFmtId="2" fontId="1" fillId="12" borderId="0" xfId="0" applyNumberFormat="1" applyFont="1" applyFill="1" applyBorder="1" applyAlignment="1" applyProtection="1">
      <alignment horizontal="center" vertical="center"/>
    </xf>
    <xf numFmtId="2" fontId="1" fillId="12" borderId="1" xfId="0" applyNumberFormat="1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horizont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/>
    </xf>
    <xf numFmtId="0" fontId="3" fillId="13" borderId="1" xfId="0" applyFont="1" applyFill="1" applyBorder="1" applyProtection="1"/>
    <xf numFmtId="0" fontId="3" fillId="13" borderId="1" xfId="0" applyFont="1" applyFill="1" applyBorder="1" applyAlignment="1" applyProtection="1">
      <alignment horizontal="center"/>
    </xf>
    <xf numFmtId="2" fontId="3" fillId="13" borderId="1" xfId="0" applyNumberFormat="1" applyFont="1" applyFill="1" applyBorder="1" applyAlignment="1" applyProtection="1">
      <alignment horizontal="center"/>
    </xf>
    <xf numFmtId="2" fontId="3" fillId="13" borderId="1" xfId="0" applyNumberFormat="1" applyFont="1" applyFill="1" applyBorder="1" applyProtection="1"/>
    <xf numFmtId="0" fontId="3" fillId="13" borderId="0" xfId="0" applyFont="1" applyFill="1" applyBorder="1" applyProtection="1"/>
    <xf numFmtId="2" fontId="3" fillId="13" borderId="0" xfId="0" applyNumberFormat="1" applyFont="1" applyFill="1" applyBorder="1" applyProtection="1"/>
    <xf numFmtId="0" fontId="3" fillId="0" borderId="0" xfId="0" applyFont="1" applyBorder="1" applyAlignment="1" applyProtection="1">
      <alignment horizontal="center"/>
    </xf>
    <xf numFmtId="0" fontId="3" fillId="13" borderId="0" xfId="0" applyFont="1" applyFill="1" applyBorder="1" applyAlignment="1" applyProtection="1">
      <alignment horizontal="center"/>
    </xf>
    <xf numFmtId="0" fontId="3" fillId="0" borderId="0" xfId="0" applyFont="1" applyBorder="1" applyProtection="1"/>
    <xf numFmtId="2" fontId="3" fillId="0" borderId="0" xfId="0" applyNumberFormat="1" applyFont="1" applyBorder="1" applyProtection="1"/>
    <xf numFmtId="2" fontId="3" fillId="13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2" fontId="3" fillId="0" borderId="0" xfId="0" applyNumberFormat="1" applyFont="1" applyFill="1" applyBorder="1" applyProtection="1"/>
    <xf numFmtId="0" fontId="1" fillId="12" borderId="1" xfId="0" applyFont="1" applyFill="1" applyBorder="1" applyAlignment="1" applyProtection="1">
      <alignment horizontal="center"/>
    </xf>
    <xf numFmtId="0" fontId="3" fillId="9" borderId="19" xfId="0" applyFont="1" applyFill="1" applyBorder="1" applyAlignment="1" applyProtection="1">
      <alignment horizontal="left" vertical="center"/>
    </xf>
    <xf numFmtId="0" fontId="3" fillId="13" borderId="19" xfId="0" applyFont="1" applyFill="1" applyBorder="1" applyProtection="1"/>
    <xf numFmtId="2" fontId="3" fillId="13" borderId="19" xfId="0" applyNumberFormat="1" applyFont="1" applyFill="1" applyBorder="1" applyProtection="1"/>
    <xf numFmtId="0" fontId="1" fillId="9" borderId="19" xfId="0" applyFont="1" applyFill="1" applyBorder="1" applyAlignment="1" applyProtection="1">
      <alignment horizontal="left" vertical="center"/>
    </xf>
    <xf numFmtId="0" fontId="3" fillId="0" borderId="19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1" fillId="12" borderId="0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vertical="center"/>
    </xf>
    <xf numFmtId="0" fontId="1" fillId="5" borderId="0" xfId="0" applyFont="1" applyFill="1" applyBorder="1" applyAlignment="1" applyProtection="1">
      <alignment horizontal="center"/>
    </xf>
    <xf numFmtId="0" fontId="16" fillId="4" borderId="0" xfId="0" applyFont="1" applyFill="1" applyBorder="1" applyAlignment="1" applyProtection="1">
      <alignment horizontal="left" vertical="center"/>
    </xf>
    <xf numFmtId="0" fontId="16" fillId="4" borderId="12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3" fillId="9" borderId="0" xfId="0" applyFont="1" applyFill="1" applyBorder="1" applyAlignment="1" applyProtection="1">
      <alignment horizontal="center"/>
    </xf>
    <xf numFmtId="2" fontId="3" fillId="1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vertical="center"/>
    </xf>
    <xf numFmtId="0" fontId="1" fillId="9" borderId="0" xfId="0" applyFont="1" applyFill="1" applyBorder="1" applyAlignment="1" applyProtection="1">
      <alignment horizontal="center"/>
    </xf>
    <xf numFmtId="2" fontId="1" fillId="9" borderId="0" xfId="0" applyNumberFormat="1" applyFont="1" applyFill="1" applyBorder="1" applyAlignment="1" applyProtection="1">
      <alignment horizontal="center"/>
    </xf>
    <xf numFmtId="2" fontId="1" fillId="0" borderId="0" xfId="0" applyNumberFormat="1" applyFont="1" applyBorder="1" applyProtection="1"/>
    <xf numFmtId="0" fontId="1" fillId="13" borderId="0" xfId="0" applyFont="1" applyFill="1" applyBorder="1" applyAlignment="1" applyProtection="1">
      <alignment horizontal="center" vertical="center" wrapText="1"/>
    </xf>
    <xf numFmtId="0" fontId="1" fillId="12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7" borderId="0" xfId="0" applyFont="1" applyFill="1" applyProtection="1">
      <protection locked="0"/>
    </xf>
    <xf numFmtId="1" fontId="3" fillId="7" borderId="0" xfId="0" applyNumberFormat="1" applyFont="1" applyFill="1" applyAlignment="1" applyProtection="1">
      <alignment horizontal="center"/>
      <protection locked="0"/>
    </xf>
    <xf numFmtId="2" fontId="3" fillId="9" borderId="0" xfId="0" applyNumberFormat="1" applyFont="1" applyFill="1" applyAlignment="1" applyProtection="1">
      <alignment horizontal="center"/>
      <protection locked="0"/>
    </xf>
    <xf numFmtId="2" fontId="3" fillId="7" borderId="0" xfId="0" applyNumberFormat="1" applyFont="1" applyFill="1" applyAlignment="1" applyProtection="1">
      <alignment horizontal="center"/>
      <protection locked="0"/>
    </xf>
    <xf numFmtId="2" fontId="3" fillId="9" borderId="0" xfId="0" applyNumberFormat="1" applyFont="1" applyFill="1" applyAlignment="1" applyProtection="1">
      <alignment horizontal="center"/>
    </xf>
    <xf numFmtId="0" fontId="3" fillId="9" borderId="0" xfId="0" applyFont="1" applyFill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2" fontId="3" fillId="4" borderId="0" xfId="0" applyNumberFormat="1" applyFont="1" applyFill="1" applyAlignment="1" applyProtection="1">
      <alignment horizontal="center"/>
      <protection locked="0"/>
    </xf>
    <xf numFmtId="2" fontId="3" fillId="9" borderId="0" xfId="0" applyNumberFormat="1" applyFont="1" applyFill="1" applyAlignment="1" applyProtection="1">
      <alignment horizontal="center" vertical="center"/>
    </xf>
    <xf numFmtId="0" fontId="3" fillId="9" borderId="0" xfId="0" applyFont="1" applyFill="1" applyAlignment="1" applyProtection="1">
      <alignment horizontal="center"/>
    </xf>
    <xf numFmtId="0" fontId="0" fillId="0" borderId="0" xfId="0" applyFill="1" applyBorder="1"/>
    <xf numFmtId="0" fontId="0" fillId="0" borderId="0" xfId="0" applyNumberFormat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Fill="1" applyAlignment="1" applyProtection="1">
      <alignment horizontal="center"/>
    </xf>
    <xf numFmtId="164" fontId="3" fillId="0" borderId="0" xfId="0" applyNumberFormat="1" applyFont="1" applyFill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10" fillId="0" borderId="2" xfId="2" applyNumberFormat="1" applyFont="1" applyFill="1" applyBorder="1" applyAlignment="1" applyProtection="1">
      <alignment horizontal="center"/>
    </xf>
    <xf numFmtId="164" fontId="3" fillId="0" borderId="0" xfId="0" applyNumberFormat="1" applyFont="1" applyFill="1" applyAlignment="1" applyProtection="1">
      <alignment horizontal="center" vertical="center"/>
    </xf>
    <xf numFmtId="2" fontId="3" fillId="0" borderId="0" xfId="0" applyNumberFormat="1" applyFont="1" applyFill="1" applyAlignment="1" applyProtection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5" fillId="7" borderId="0" xfId="0" applyFont="1" applyFill="1" applyBorder="1" applyAlignment="1" applyProtection="1">
      <alignment horizontal="right"/>
    </xf>
    <xf numFmtId="0" fontId="5" fillId="0" borderId="0" xfId="0" applyFont="1" applyBorder="1" applyAlignment="1">
      <alignment horizontal="center"/>
    </xf>
    <xf numFmtId="0" fontId="5" fillId="7" borderId="8" xfId="0" applyFont="1" applyFill="1" applyBorder="1" applyAlignment="1" applyProtection="1">
      <alignment horizontal="right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7" borderId="12" xfId="0" applyFont="1" applyFill="1" applyBorder="1" applyAlignment="1" applyProtection="1">
      <alignment horizontal="right"/>
    </xf>
    <xf numFmtId="0" fontId="1" fillId="13" borderId="0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12" borderId="0" xfId="0" applyFont="1" applyFill="1" applyBorder="1" applyAlignment="1" applyProtection="1">
      <alignment horizontal="center"/>
    </xf>
    <xf numFmtId="0" fontId="1" fillId="9" borderId="0" xfId="0" applyFont="1" applyFill="1" applyAlignment="1" applyProtection="1">
      <alignment horizontal="center"/>
    </xf>
    <xf numFmtId="0" fontId="1" fillId="13" borderId="0" xfId="0" applyFont="1" applyFill="1" applyAlignment="1" applyProtection="1">
      <alignment horizontal="center" vertical="center" wrapText="1"/>
    </xf>
    <xf numFmtId="0" fontId="1" fillId="13" borderId="0" xfId="0" applyFont="1" applyFill="1" applyAlignment="1" applyProtection="1">
      <alignment horizontal="center" vertical="center"/>
    </xf>
    <xf numFmtId="0" fontId="3" fillId="13" borderId="0" xfId="0" applyFont="1" applyFill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13" borderId="0" xfId="0" applyFont="1" applyFill="1" applyAlignment="1" applyProtection="1">
      <alignment horizontal="center"/>
    </xf>
    <xf numFmtId="0" fontId="1" fillId="12" borderId="0" xfId="0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Annual Maint Costs</a:t>
            </a:r>
            <a:r>
              <a:rPr lang="en-US" baseline="0"/>
              <a:t> (Jan '15 - Mar '20)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ALASKA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Sheet1!$F$31:$N$31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Sheet1!$F$32:$N$32</c:f>
              <c:numCache>
                <c:formatCode>0.0</c:formatCode>
                <c:ptCount val="9"/>
                <c:pt idx="0">
                  <c:v>170.702</c:v>
                </c:pt>
                <c:pt idx="1">
                  <c:v>80.295000000000002</c:v>
                </c:pt>
                <c:pt idx="2">
                  <c:v>123.87</c:v>
                </c:pt>
                <c:pt idx="3">
                  <c:v>97.356999999999999</c:v>
                </c:pt>
                <c:pt idx="4">
                  <c:v>52.015000000000001</c:v>
                </c:pt>
                <c:pt idx="5">
                  <c:v>77.436999999999998</c:v>
                </c:pt>
                <c:pt idx="6">
                  <c:v>154.209</c:v>
                </c:pt>
                <c:pt idx="7">
                  <c:v>77.876999999999995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AE6-837C-A229FC894F2B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CAROLINA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Sheet1!$F$31:$N$31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Sheet1!$F$33:$N$33</c:f>
              <c:numCache>
                <c:formatCode>0.0</c:formatCode>
                <c:ptCount val="9"/>
                <c:pt idx="0">
                  <c:v>497.05500000000001</c:v>
                </c:pt>
                <c:pt idx="1">
                  <c:v>0</c:v>
                </c:pt>
                <c:pt idx="2">
                  <c:v>144.07</c:v>
                </c:pt>
                <c:pt idx="3">
                  <c:v>180.55199999999999</c:v>
                </c:pt>
                <c:pt idx="4">
                  <c:v>95.903999999999996</c:v>
                </c:pt>
                <c:pt idx="5">
                  <c:v>54.399000000000001</c:v>
                </c:pt>
                <c:pt idx="6">
                  <c:v>127.18</c:v>
                </c:pt>
                <c:pt idx="7">
                  <c:v>62.540999999999997</c:v>
                </c:pt>
                <c:pt idx="8">
                  <c:v>58.908999999999999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5-4AE6-837C-A229FC894F2B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Sheet1!$F$31:$N$31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Sheet1!$F$34:$N$34</c:f>
              <c:numCache>
                <c:formatCode>0.0</c:formatCode>
                <c:ptCount val="9"/>
                <c:pt idx="0">
                  <c:v>323.30099999999999</c:v>
                </c:pt>
                <c:pt idx="1">
                  <c:v>162.30699999999999</c:v>
                </c:pt>
                <c:pt idx="2">
                  <c:v>78.58</c:v>
                </c:pt>
                <c:pt idx="3">
                  <c:v>110.01300000000001</c:v>
                </c:pt>
                <c:pt idx="4">
                  <c:v>99.447999999999993</c:v>
                </c:pt>
                <c:pt idx="5">
                  <c:v>47.125</c:v>
                </c:pt>
                <c:pt idx="6">
                  <c:v>111.962</c:v>
                </c:pt>
                <c:pt idx="7">
                  <c:v>79.358000000000004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5-4AE6-837C-A229FC894F2B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Sheet1!$F$31:$N$31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Sheet1!$F$35:$N$35</c:f>
              <c:numCache>
                <c:formatCode>0.0</c:formatCode>
                <c:ptCount val="9"/>
                <c:pt idx="0">
                  <c:v>479.13</c:v>
                </c:pt>
                <c:pt idx="1">
                  <c:v>163.114</c:v>
                </c:pt>
                <c:pt idx="2">
                  <c:v>147.017</c:v>
                </c:pt>
                <c:pt idx="3">
                  <c:v>121.6</c:v>
                </c:pt>
                <c:pt idx="4">
                  <c:v>97.143000000000001</c:v>
                </c:pt>
                <c:pt idx="5">
                  <c:v>94.221999999999994</c:v>
                </c:pt>
                <c:pt idx="6">
                  <c:v>77.61</c:v>
                </c:pt>
                <c:pt idx="7">
                  <c:v>53.415999999999997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5-4AE6-837C-A229FC894F2B}"/>
            </c:ext>
          </c:extLst>
        </c:ser>
        <c:ser>
          <c:idx val="4"/>
          <c:order val="4"/>
          <c:tx>
            <c:strRef>
              <c:f>Sheet1!$E$36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Sheet1!$F$31:$N$31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Sheet1!$F$36:$N$36</c:f>
              <c:numCache>
                <c:formatCode>0.0</c:formatCode>
                <c:ptCount val="9"/>
                <c:pt idx="0">
                  <c:v>577.56799999999998</c:v>
                </c:pt>
                <c:pt idx="1">
                  <c:v>161.464</c:v>
                </c:pt>
                <c:pt idx="2">
                  <c:v>221.214</c:v>
                </c:pt>
                <c:pt idx="3">
                  <c:v>116.199</c:v>
                </c:pt>
                <c:pt idx="4">
                  <c:v>156.011</c:v>
                </c:pt>
                <c:pt idx="5">
                  <c:v>77.036000000000001</c:v>
                </c:pt>
                <c:pt idx="6">
                  <c:v>215.89500000000001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5-4AE6-837C-A229FC89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34768"/>
        <c:axId val="519836080"/>
        <c:axId val="0"/>
      </c:bar3DChart>
      <c:catAx>
        <c:axId val="519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6080"/>
        <c:crosses val="autoZero"/>
        <c:auto val="1"/>
        <c:lblAlgn val="ctr"/>
        <c:lblOffset val="100"/>
        <c:noMultiLvlLbl val="0"/>
      </c:catAx>
      <c:valAx>
        <c:axId val="519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OHIO</a:t>
            </a:r>
          </a:p>
        </c:rich>
      </c:tx>
      <c:layout>
        <c:manualLayout>
          <c:xMode val="edge"/>
          <c:yMode val="edge"/>
          <c:x val="0.39735516318471692"/>
          <c:y val="4.8435978469724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'OH hours'!$H$32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'OH hours'!$C$33:$C$76</c:f>
              <c:strCache>
                <c:ptCount val="43"/>
                <c:pt idx="0">
                  <c:v>Cutter (Motor)</c:v>
                </c:pt>
                <c:pt idx="1">
                  <c:v>Cutter (Bearing / Shaft)</c:v>
                </c:pt>
                <c:pt idx="2">
                  <c:v>Cutter (Cutter Canister)</c:v>
                </c:pt>
                <c:pt idx="3">
                  <c:v>Main Pump (Pump Rebuild)</c:v>
                </c:pt>
                <c:pt idx="4">
                  <c:v>Ladder Pump (Pump Rebuild)</c:v>
                </c:pt>
                <c:pt idx="5">
                  <c:v>Main Pump (Engine / Motor)</c:v>
                </c:pt>
                <c:pt idx="6">
                  <c:v>Suction  / Discharge Pipe (Dredge)</c:v>
                </c:pt>
                <c:pt idx="7">
                  <c:v>Ladder Pump (Motor / Engine)</c:v>
                </c:pt>
                <c:pt idx="8">
                  <c:v>Swing System (Swing Wire)</c:v>
                </c:pt>
                <c:pt idx="9">
                  <c:v>Swing System (Winch System)</c:v>
                </c:pt>
                <c:pt idx="10">
                  <c:v>Spuds / Xmass Tree (Walking Spud)</c:v>
                </c:pt>
                <c:pt idx="11">
                  <c:v>Ladder (Ladder Structure)</c:v>
                </c:pt>
                <c:pt idx="12">
                  <c:v>Generators (Main Generator Engine)</c:v>
                </c:pt>
                <c:pt idx="13">
                  <c:v>Ladder (Ladder Winch)</c:v>
                </c:pt>
                <c:pt idx="14">
                  <c:v>Ladder Pump (Bearings / Shafts)</c:v>
                </c:pt>
                <c:pt idx="15">
                  <c:v>Generators (Main Generator)</c:v>
                </c:pt>
                <c:pt idx="16">
                  <c:v>Ladder (Sheaves and Blocks)</c:v>
                </c:pt>
                <c:pt idx="17">
                  <c:v>Cutter (Gear Box)</c:v>
                </c:pt>
                <c:pt idx="18">
                  <c:v>Spuds / Xmass Tree (Setting Spud)</c:v>
                </c:pt>
                <c:pt idx="19">
                  <c:v>Spuds / Xmass Tree (Winch / Hoist System)</c:v>
                </c:pt>
                <c:pt idx="20">
                  <c:v>Main Pump (Gland Seal)</c:v>
                </c:pt>
                <c:pt idx="21">
                  <c:v>Ladder Pump (SCR Drive)</c:v>
                </c:pt>
                <c:pt idx="22">
                  <c:v>Ladder Pump (Pump Leak)</c:v>
                </c:pt>
                <c:pt idx="23">
                  <c:v>Ladder (Wire)</c:v>
                </c:pt>
                <c:pt idx="24">
                  <c:v>Cutter (SCR Drive / MG Set)</c:v>
                </c:pt>
                <c:pt idx="25">
                  <c:v>Electrical System (MCC / Switch Gear)</c:v>
                </c:pt>
                <c:pt idx="26">
                  <c:v>Main Pump (Gearbox)</c:v>
                </c:pt>
                <c:pt idx="27">
                  <c:v>Swing System (Swing Sheaves)</c:v>
                </c:pt>
                <c:pt idx="28">
                  <c:v>Spuds / Xmass Tree (Wires)</c:v>
                </c:pt>
                <c:pt idx="29">
                  <c:v>Electrical System (Transformer)</c:v>
                </c:pt>
                <c:pt idx="30">
                  <c:v>Electrical System (PLC / Automation)</c:v>
                </c:pt>
                <c:pt idx="31">
                  <c:v>Ladder (SCR Drive)</c:v>
                </c:pt>
                <c:pt idx="32">
                  <c:v>Ladder Pump (Packing / Stuffing Box)</c:v>
                </c:pt>
                <c:pt idx="33">
                  <c:v>Main Pump (Pump Leak)</c:v>
                </c:pt>
                <c:pt idx="34">
                  <c:v>Generators (Auxiliary Generator)</c:v>
                </c:pt>
                <c:pt idx="35">
                  <c:v>Auxiliary Systems (Compressed Air)</c:v>
                </c:pt>
                <c:pt idx="36">
                  <c:v>Ladder Pump (Shaft)</c:v>
                </c:pt>
                <c:pt idx="37">
                  <c:v>Swing System (SCR Drive)</c:v>
                </c:pt>
                <c:pt idx="38">
                  <c:v>Main Pump (Packing / Stuffing Box)</c:v>
                </c:pt>
                <c:pt idx="39">
                  <c:v>Main Pump (Bearings / Shafts)</c:v>
                </c:pt>
                <c:pt idx="40">
                  <c:v>Ladder Pump (Gland Seal)</c:v>
                </c:pt>
                <c:pt idx="41">
                  <c:v>Ladder Pump (Gearbox)</c:v>
                </c:pt>
                <c:pt idx="42">
                  <c:v>Auxiliary Systems (Fuel)</c:v>
                </c:pt>
              </c:strCache>
            </c:strRef>
          </c:cat>
          <c:val>
            <c:numRef>
              <c:f>'OH hours'!$H$33:$H$76</c:f>
              <c:numCache>
                <c:formatCode>General</c:formatCode>
                <c:ptCount val="44"/>
                <c:pt idx="0">
                  <c:v>991</c:v>
                </c:pt>
                <c:pt idx="1">
                  <c:v>843.6444444443332</c:v>
                </c:pt>
                <c:pt idx="2">
                  <c:v>451.13083333335817</c:v>
                </c:pt>
                <c:pt idx="3">
                  <c:v>403</c:v>
                </c:pt>
                <c:pt idx="4">
                  <c:v>264</c:v>
                </c:pt>
                <c:pt idx="5">
                  <c:v>145.73361111071426</c:v>
                </c:pt>
                <c:pt idx="6">
                  <c:v>127</c:v>
                </c:pt>
                <c:pt idx="7">
                  <c:v>98.708888889057562</c:v>
                </c:pt>
                <c:pt idx="8">
                  <c:v>97.185000000055879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ED-B642-4034A9D2994C}"/>
            </c:ext>
          </c:extLst>
        </c:ser>
        <c:ser>
          <c:idx val="0"/>
          <c:order val="1"/>
          <c:tx>
            <c:strRef>
              <c:f>'OH hours'!$I$32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'OH hours'!$C$33:$C$76</c:f>
              <c:strCache>
                <c:ptCount val="43"/>
                <c:pt idx="0">
                  <c:v>Cutter (Motor)</c:v>
                </c:pt>
                <c:pt idx="1">
                  <c:v>Cutter (Bearing / Shaft)</c:v>
                </c:pt>
                <c:pt idx="2">
                  <c:v>Cutter (Cutter Canister)</c:v>
                </c:pt>
                <c:pt idx="3">
                  <c:v>Main Pump (Pump Rebuild)</c:v>
                </c:pt>
                <c:pt idx="4">
                  <c:v>Ladder Pump (Pump Rebuild)</c:v>
                </c:pt>
                <c:pt idx="5">
                  <c:v>Main Pump (Engine / Motor)</c:v>
                </c:pt>
                <c:pt idx="6">
                  <c:v>Suction  / Discharge Pipe (Dredge)</c:v>
                </c:pt>
                <c:pt idx="7">
                  <c:v>Ladder Pump (Motor / Engine)</c:v>
                </c:pt>
                <c:pt idx="8">
                  <c:v>Swing System (Swing Wire)</c:v>
                </c:pt>
                <c:pt idx="9">
                  <c:v>Swing System (Winch System)</c:v>
                </c:pt>
                <c:pt idx="10">
                  <c:v>Spuds / Xmass Tree (Walking Spud)</c:v>
                </c:pt>
                <c:pt idx="11">
                  <c:v>Ladder (Ladder Structure)</c:v>
                </c:pt>
                <c:pt idx="12">
                  <c:v>Generators (Main Generator Engine)</c:v>
                </c:pt>
                <c:pt idx="13">
                  <c:v>Ladder (Ladder Winch)</c:v>
                </c:pt>
                <c:pt idx="14">
                  <c:v>Ladder Pump (Bearings / Shafts)</c:v>
                </c:pt>
                <c:pt idx="15">
                  <c:v>Generators (Main Generator)</c:v>
                </c:pt>
                <c:pt idx="16">
                  <c:v>Ladder (Sheaves and Blocks)</c:v>
                </c:pt>
                <c:pt idx="17">
                  <c:v>Cutter (Gear Box)</c:v>
                </c:pt>
                <c:pt idx="18">
                  <c:v>Spuds / Xmass Tree (Setting Spud)</c:v>
                </c:pt>
                <c:pt idx="19">
                  <c:v>Spuds / Xmass Tree (Winch / Hoist System)</c:v>
                </c:pt>
                <c:pt idx="20">
                  <c:v>Main Pump (Gland Seal)</c:v>
                </c:pt>
                <c:pt idx="21">
                  <c:v>Ladder Pump (SCR Drive)</c:v>
                </c:pt>
                <c:pt idx="22">
                  <c:v>Ladder Pump (Pump Leak)</c:v>
                </c:pt>
                <c:pt idx="23">
                  <c:v>Ladder (Wire)</c:v>
                </c:pt>
                <c:pt idx="24">
                  <c:v>Cutter (SCR Drive / MG Set)</c:v>
                </c:pt>
                <c:pt idx="25">
                  <c:v>Electrical System (MCC / Switch Gear)</c:v>
                </c:pt>
                <c:pt idx="26">
                  <c:v>Main Pump (Gearbox)</c:v>
                </c:pt>
                <c:pt idx="27">
                  <c:v>Swing System (Swing Sheaves)</c:v>
                </c:pt>
                <c:pt idx="28">
                  <c:v>Spuds / Xmass Tree (Wires)</c:v>
                </c:pt>
                <c:pt idx="29">
                  <c:v>Electrical System (Transformer)</c:v>
                </c:pt>
                <c:pt idx="30">
                  <c:v>Electrical System (PLC / Automation)</c:v>
                </c:pt>
                <c:pt idx="31">
                  <c:v>Ladder (SCR Drive)</c:v>
                </c:pt>
                <c:pt idx="32">
                  <c:v>Ladder Pump (Packing / Stuffing Box)</c:v>
                </c:pt>
                <c:pt idx="33">
                  <c:v>Main Pump (Pump Leak)</c:v>
                </c:pt>
                <c:pt idx="34">
                  <c:v>Generators (Auxiliary Generator)</c:v>
                </c:pt>
                <c:pt idx="35">
                  <c:v>Auxiliary Systems (Compressed Air)</c:v>
                </c:pt>
                <c:pt idx="36">
                  <c:v>Ladder Pump (Shaft)</c:v>
                </c:pt>
                <c:pt idx="37">
                  <c:v>Swing System (SCR Drive)</c:v>
                </c:pt>
                <c:pt idx="38">
                  <c:v>Main Pump (Packing / Stuffing Box)</c:v>
                </c:pt>
                <c:pt idx="39">
                  <c:v>Main Pump (Bearings / Shafts)</c:v>
                </c:pt>
                <c:pt idx="40">
                  <c:v>Ladder Pump (Gland Seal)</c:v>
                </c:pt>
                <c:pt idx="41">
                  <c:v>Ladder Pump (Gearbox)</c:v>
                </c:pt>
                <c:pt idx="42">
                  <c:v>Auxiliary Systems (Fuel)</c:v>
                </c:pt>
              </c:strCache>
            </c:strRef>
          </c:cat>
          <c:val>
            <c:numRef>
              <c:f>'OH hours'!$I$33:$I$76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96.841111111454666</c:v>
                </c:pt>
                <c:pt idx="10">
                  <c:v>80</c:v>
                </c:pt>
                <c:pt idx="11">
                  <c:v>71.578333333309274</c:v>
                </c:pt>
                <c:pt idx="12">
                  <c:v>68.589166666555684</c:v>
                </c:pt>
                <c:pt idx="13">
                  <c:v>47</c:v>
                </c:pt>
                <c:pt idx="14">
                  <c:v>33</c:v>
                </c:pt>
                <c:pt idx="15">
                  <c:v>32.902499999676365</c:v>
                </c:pt>
                <c:pt idx="16">
                  <c:v>31</c:v>
                </c:pt>
                <c:pt idx="17">
                  <c:v>28.524722222122364</c:v>
                </c:pt>
                <c:pt idx="18">
                  <c:v>27</c:v>
                </c:pt>
                <c:pt idx="19">
                  <c:v>25.291388888959773</c:v>
                </c:pt>
                <c:pt idx="20">
                  <c:v>25.273333333316259</c:v>
                </c:pt>
                <c:pt idx="21">
                  <c:v>24.543888888962101</c:v>
                </c:pt>
                <c:pt idx="22">
                  <c:v>24</c:v>
                </c:pt>
                <c:pt idx="23">
                  <c:v>20</c:v>
                </c:pt>
                <c:pt idx="24">
                  <c:v>18.705833333311602</c:v>
                </c:pt>
                <c:pt idx="25">
                  <c:v>17</c:v>
                </c:pt>
                <c:pt idx="26">
                  <c:v>12.980833333509509</c:v>
                </c:pt>
                <c:pt idx="27">
                  <c:v>10</c:v>
                </c:pt>
                <c:pt idx="28">
                  <c:v>9.8827777777332813</c:v>
                </c:pt>
                <c:pt idx="29">
                  <c:v>9</c:v>
                </c:pt>
                <c:pt idx="30">
                  <c:v>8.7036111111519858</c:v>
                </c:pt>
                <c:pt idx="31">
                  <c:v>8.2591666668304242</c:v>
                </c:pt>
                <c:pt idx="32">
                  <c:v>7.3333333334303461</c:v>
                </c:pt>
                <c:pt idx="33">
                  <c:v>7</c:v>
                </c:pt>
                <c:pt idx="34">
                  <c:v>5</c:v>
                </c:pt>
                <c:pt idx="35">
                  <c:v>4.7547222222527488</c:v>
                </c:pt>
                <c:pt idx="36">
                  <c:v>4</c:v>
                </c:pt>
                <c:pt idx="37">
                  <c:v>3</c:v>
                </c:pt>
                <c:pt idx="38">
                  <c:v>2.7741666666767562</c:v>
                </c:pt>
                <c:pt idx="39">
                  <c:v>2.096111111168284</c:v>
                </c:pt>
                <c:pt idx="40">
                  <c:v>1.2586111111450009</c:v>
                </c:pt>
                <c:pt idx="41">
                  <c:v>1</c:v>
                </c:pt>
                <c:pt idx="4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9-4AED-B642-4034A9D2994C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'OH hours'!$C$33:$C$76</c:f>
              <c:strCache>
                <c:ptCount val="43"/>
                <c:pt idx="0">
                  <c:v>Cutter (Motor)</c:v>
                </c:pt>
                <c:pt idx="1">
                  <c:v>Cutter (Bearing / Shaft)</c:v>
                </c:pt>
                <c:pt idx="2">
                  <c:v>Cutter (Cutter Canister)</c:v>
                </c:pt>
                <c:pt idx="3">
                  <c:v>Main Pump (Pump Rebuild)</c:v>
                </c:pt>
                <c:pt idx="4">
                  <c:v>Ladder Pump (Pump Rebuild)</c:v>
                </c:pt>
                <c:pt idx="5">
                  <c:v>Main Pump (Engine / Motor)</c:v>
                </c:pt>
                <c:pt idx="6">
                  <c:v>Suction  / Discharge Pipe (Dredge)</c:v>
                </c:pt>
                <c:pt idx="7">
                  <c:v>Ladder Pump (Motor / Engine)</c:v>
                </c:pt>
                <c:pt idx="8">
                  <c:v>Swing System (Swing Wire)</c:v>
                </c:pt>
                <c:pt idx="9">
                  <c:v>Swing System (Winch System)</c:v>
                </c:pt>
                <c:pt idx="10">
                  <c:v>Spuds / Xmass Tree (Walking Spud)</c:v>
                </c:pt>
                <c:pt idx="11">
                  <c:v>Ladder (Ladder Structure)</c:v>
                </c:pt>
                <c:pt idx="12">
                  <c:v>Generators (Main Generator Engine)</c:v>
                </c:pt>
                <c:pt idx="13">
                  <c:v>Ladder (Ladder Winch)</c:v>
                </c:pt>
                <c:pt idx="14">
                  <c:v>Ladder Pump (Bearings / Shafts)</c:v>
                </c:pt>
                <c:pt idx="15">
                  <c:v>Generators (Main Generator)</c:v>
                </c:pt>
                <c:pt idx="16">
                  <c:v>Ladder (Sheaves and Blocks)</c:v>
                </c:pt>
                <c:pt idx="17">
                  <c:v>Cutter (Gear Box)</c:v>
                </c:pt>
                <c:pt idx="18">
                  <c:v>Spuds / Xmass Tree (Setting Spud)</c:v>
                </c:pt>
                <c:pt idx="19">
                  <c:v>Spuds / Xmass Tree (Winch / Hoist System)</c:v>
                </c:pt>
                <c:pt idx="20">
                  <c:v>Main Pump (Gland Seal)</c:v>
                </c:pt>
                <c:pt idx="21">
                  <c:v>Ladder Pump (SCR Drive)</c:v>
                </c:pt>
                <c:pt idx="22">
                  <c:v>Ladder Pump (Pump Leak)</c:v>
                </c:pt>
                <c:pt idx="23">
                  <c:v>Ladder (Wire)</c:v>
                </c:pt>
                <c:pt idx="24">
                  <c:v>Cutter (SCR Drive / MG Set)</c:v>
                </c:pt>
                <c:pt idx="25">
                  <c:v>Electrical System (MCC / Switch Gear)</c:v>
                </c:pt>
                <c:pt idx="26">
                  <c:v>Main Pump (Gearbox)</c:v>
                </c:pt>
                <c:pt idx="27">
                  <c:v>Swing System (Swing Sheaves)</c:v>
                </c:pt>
                <c:pt idx="28">
                  <c:v>Spuds / Xmass Tree (Wires)</c:v>
                </c:pt>
                <c:pt idx="29">
                  <c:v>Electrical System (Transformer)</c:v>
                </c:pt>
                <c:pt idx="30">
                  <c:v>Electrical System (PLC / Automation)</c:v>
                </c:pt>
                <c:pt idx="31">
                  <c:v>Ladder (SCR Drive)</c:v>
                </c:pt>
                <c:pt idx="32">
                  <c:v>Ladder Pump (Packing / Stuffing Box)</c:v>
                </c:pt>
                <c:pt idx="33">
                  <c:v>Main Pump (Pump Leak)</c:v>
                </c:pt>
                <c:pt idx="34">
                  <c:v>Generators (Auxiliary Generator)</c:v>
                </c:pt>
                <c:pt idx="35">
                  <c:v>Auxiliary Systems (Compressed Air)</c:v>
                </c:pt>
                <c:pt idx="36">
                  <c:v>Ladder Pump (Shaft)</c:v>
                </c:pt>
                <c:pt idx="37">
                  <c:v>Swing System (SCR Drive)</c:v>
                </c:pt>
                <c:pt idx="38">
                  <c:v>Main Pump (Packing / Stuffing Box)</c:v>
                </c:pt>
                <c:pt idx="39">
                  <c:v>Main Pump (Bearings / Shafts)</c:v>
                </c:pt>
                <c:pt idx="40">
                  <c:v>Ladder Pump (Gland Seal)</c:v>
                </c:pt>
                <c:pt idx="41">
                  <c:v>Ladder Pump (Gearbox)</c:v>
                </c:pt>
                <c:pt idx="42">
                  <c:v>Auxiliary Systems (Fuel)</c:v>
                </c:pt>
              </c:strCache>
            </c:strRef>
          </c:cat>
          <c:val>
            <c:numRef>
              <c:f>'OH hours'!$C$33:$C$76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9-4AED-B642-4034A9D2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738304"/>
        <c:axId val="112740224"/>
      </c:barChart>
      <c:lineChart>
        <c:grouping val="standard"/>
        <c:varyColors val="0"/>
        <c:ser>
          <c:idx val="2"/>
          <c:order val="2"/>
          <c:tx>
            <c:strRef>
              <c:f>'OH hours'!$E$32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'OH hours'!$E$33:$E$76</c:f>
              <c:numCache>
                <c:formatCode>0.0%</c:formatCode>
                <c:ptCount val="44"/>
                <c:pt idx="0">
                  <c:v>0.23652418442547202</c:v>
                </c:pt>
                <c:pt idx="1">
                  <c:v>0.43787868913513533</c:v>
                </c:pt>
                <c:pt idx="2">
                  <c:v>0.54555109319503048</c:v>
                </c:pt>
                <c:pt idx="3">
                  <c:v>0.64173600371315886</c:v>
                </c:pt>
                <c:pt idx="4">
                  <c:v>0.70474547363074169</c:v>
                </c:pt>
                <c:pt idx="5">
                  <c:v>0.73952804024157981</c:v>
                </c:pt>
                <c:pt idx="6">
                  <c:v>0.76983941402768974</c:v>
                </c:pt>
                <c:pt idx="7">
                  <c:v>0.79339848510743638</c:v>
                </c:pt>
                <c:pt idx="8">
                  <c:v>0.81659384622085984</c:v>
                </c:pt>
                <c:pt idx="9">
                  <c:v>0.83970713060480873</c:v>
                </c:pt>
                <c:pt idx="10">
                  <c:v>0.85880090936771269</c:v>
                </c:pt>
                <c:pt idx="11">
                  <c:v>0.87588467012875759</c:v>
                </c:pt>
                <c:pt idx="12">
                  <c:v>0.89225499980204703</c:v>
                </c:pt>
                <c:pt idx="13">
                  <c:v>0.90347259482525311</c:v>
                </c:pt>
                <c:pt idx="14">
                  <c:v>0.911348778564951</c:v>
                </c:pt>
                <c:pt idx="15">
                  <c:v>0.9192016917617043</c:v>
                </c:pt>
                <c:pt idx="16">
                  <c:v>0.92660053103232953</c:v>
                </c:pt>
                <c:pt idx="17">
                  <c:v>0.93340859022461076</c:v>
                </c:pt>
                <c:pt idx="18">
                  <c:v>0.93985274055709078</c:v>
                </c:pt>
                <c:pt idx="19">
                  <c:v>0.94588909285774536</c:v>
                </c:pt>
                <c:pt idx="20">
                  <c:v>0.95192113579858861</c:v>
                </c:pt>
                <c:pt idx="21">
                  <c:v>0.95777908060392791</c:v>
                </c:pt>
                <c:pt idx="22">
                  <c:v>0.96350721423279906</c:v>
                </c:pt>
                <c:pt idx="23">
                  <c:v>0.96828065892352499</c:v>
                </c:pt>
                <c:pt idx="24">
                  <c:v>0.97274522196405011</c:v>
                </c:pt>
                <c:pt idx="25">
                  <c:v>0.97680264995116717</c:v>
                </c:pt>
                <c:pt idx="26">
                  <c:v>0.97990081444901911</c:v>
                </c:pt>
                <c:pt idx="27">
                  <c:v>0.98228753679438208</c:v>
                </c:pt>
                <c:pt idx="28">
                  <c:v>0.98464628145001942</c:v>
                </c:pt>
                <c:pt idx="29">
                  <c:v>0.98679433156084606</c:v>
                </c:pt>
                <c:pt idx="30">
                  <c:v>0.98887164187327969</c:v>
                </c:pt>
                <c:pt idx="31">
                  <c:v>0.99084287563705986</c:v>
                </c:pt>
                <c:pt idx="32">
                  <c:v>0.99259313869034915</c:v>
                </c:pt>
                <c:pt idx="33">
                  <c:v>0.99426384433210324</c:v>
                </c:pt>
                <c:pt idx="34">
                  <c:v>0.99545720550478478</c:v>
                </c:pt>
                <c:pt idx="35">
                  <c:v>0.9965920256821692</c:v>
                </c:pt>
                <c:pt idx="36">
                  <c:v>0.99754671462031441</c:v>
                </c:pt>
                <c:pt idx="37">
                  <c:v>0.99826273132392329</c:v>
                </c:pt>
                <c:pt idx="38">
                  <c:v>0.99892484788123526</c:v>
                </c:pt>
                <c:pt idx="39">
                  <c:v>0.99942513140397415</c:v>
                </c:pt>
                <c:pt idx="40">
                  <c:v>0.99972552693028338</c:v>
                </c:pt>
                <c:pt idx="41">
                  <c:v>0.9999641991648196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9-4AED-B642-4034A9D2994C}"/>
            </c:ext>
          </c:extLst>
        </c:ser>
        <c:ser>
          <c:idx val="3"/>
          <c:order val="3"/>
          <c:tx>
            <c:strRef>
              <c:f>'OH hours'!$J$32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'OH hours'!$J$33:$J$76</c:f>
              <c:numCache>
                <c:formatCode>0%</c:formatCode>
                <c:ptCount val="4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9-4AED-B642-4034A9D2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8784"/>
        <c:axId val="112760320"/>
      </c:lineChart>
      <c:catAx>
        <c:axId val="112738304"/>
        <c:scaling>
          <c:orientation val="minMax"/>
        </c:scaling>
        <c:delete val="0"/>
        <c:axPos val="b"/>
        <c:title>
          <c:tx>
            <c:strRef>
              <c:f>'OH hours'!$C$32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740224"/>
        <c:crosses val="autoZero"/>
        <c:auto val="1"/>
        <c:lblAlgn val="ctr"/>
        <c:lblOffset val="100"/>
        <c:tickMarkSkip val="1"/>
        <c:noMultiLvlLbl val="0"/>
      </c:catAx>
      <c:valAx>
        <c:axId val="112740224"/>
        <c:scaling>
          <c:orientation val="minMax"/>
        </c:scaling>
        <c:delete val="0"/>
        <c:axPos val="l"/>
        <c:title>
          <c:tx>
            <c:strRef>
              <c:f>'OH hours'!$D$32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4408370482038141E-2"/>
              <c:y val="0.3743592490499126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8304"/>
        <c:crosses val="autoZero"/>
        <c:crossBetween val="between"/>
      </c:valAx>
      <c:catAx>
        <c:axId val="11275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60320"/>
        <c:crosses val="autoZero"/>
        <c:auto val="1"/>
        <c:lblAlgn val="ctr"/>
        <c:lblOffset val="100"/>
        <c:noMultiLvlLbl val="0"/>
      </c:catAx>
      <c:valAx>
        <c:axId val="112760320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913597180796116"/>
              <c:y val="0.356571637336541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58784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2885338285056185"/>
          <c:y val="6.93674279726023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'TX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'TX count'!$C$33:$C$75</c:f>
              <c:strCache>
                <c:ptCount val="42"/>
                <c:pt idx="0">
                  <c:v>Swing System (SCR Drive)</c:v>
                </c:pt>
                <c:pt idx="1">
                  <c:v>Spuds / Xmass Tree (Winch / Hoist System)</c:v>
                </c:pt>
                <c:pt idx="2">
                  <c:v>Cutter (Motor)</c:v>
                </c:pt>
                <c:pt idx="3">
                  <c:v>Main Pump (Packing / Stuffing Box)</c:v>
                </c:pt>
                <c:pt idx="4">
                  <c:v>Generators (Main Generator)</c:v>
                </c:pt>
                <c:pt idx="5">
                  <c:v>Cutter (Cutter Canister)</c:v>
                </c:pt>
                <c:pt idx="6">
                  <c:v>Main Pump (Bearings / Shafts)</c:v>
                </c:pt>
                <c:pt idx="7">
                  <c:v>Main Pump (Engine / Motor)</c:v>
                </c:pt>
                <c:pt idx="8">
                  <c:v>Swing System (Swing Wire)</c:v>
                </c:pt>
                <c:pt idx="9">
                  <c:v>Spuds / Xmass Tree (Wires)</c:v>
                </c:pt>
                <c:pt idx="10">
                  <c:v>Spuds / Xmass Tree (Walking Spud)</c:v>
                </c:pt>
                <c:pt idx="11">
                  <c:v>Generators (Main Generator Engine)</c:v>
                </c:pt>
                <c:pt idx="12">
                  <c:v>Main Pump (Gland Seal)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Ladder Pump (Motor / Engine)</c:v>
                </c:pt>
                <c:pt idx="16">
                  <c:v>Swing System (Winch System)</c:v>
                </c:pt>
                <c:pt idx="17">
                  <c:v>Electrical System (PLC / Automation)</c:v>
                </c:pt>
                <c:pt idx="18">
                  <c:v>Ladder Pump (Pump Leak)</c:v>
                </c:pt>
                <c:pt idx="19">
                  <c:v>Ladder (SCR Drive)</c:v>
                </c:pt>
                <c:pt idx="20">
                  <c:v>Ladder (Ladder Structure)</c:v>
                </c:pt>
                <c:pt idx="21">
                  <c:v>Cutter (Gear Box)</c:v>
                </c:pt>
                <c:pt idx="22">
                  <c:v>Auxiliary Systems (Water (Pottable / Raw))</c:v>
                </c:pt>
                <c:pt idx="23">
                  <c:v>Ladder Pump (Gearbox)</c:v>
                </c:pt>
                <c:pt idx="24">
                  <c:v>Main Pump (Gearbox)</c:v>
                </c:pt>
                <c:pt idx="25">
                  <c:v>Ladder Pump (SCR Drive)</c:v>
                </c:pt>
                <c:pt idx="26">
                  <c:v>Auxiliary Systems (Fuel)</c:v>
                </c:pt>
                <c:pt idx="27">
                  <c:v>Ladder Pump (Packing / Stuffing Box)</c:v>
                </c:pt>
                <c:pt idx="28">
                  <c:v>Ladder (Ladder Winch)</c:v>
                </c:pt>
                <c:pt idx="29">
                  <c:v>Spuds / Xmass Tree (Setting Spud)</c:v>
                </c:pt>
                <c:pt idx="30">
                  <c:v>Ladder Pump (Bearings / Shafts)</c:v>
                </c:pt>
                <c:pt idx="31">
                  <c:v>Electrical System (MCC / Switch Gear)</c:v>
                </c:pt>
                <c:pt idx="32">
                  <c:v>Main Pump (Pump Rebuild)</c:v>
                </c:pt>
                <c:pt idx="33">
                  <c:v>Ladder Pump (Pump Rebuild)</c:v>
                </c:pt>
                <c:pt idx="34">
                  <c:v>Ladder (Wire)</c:v>
                </c:pt>
                <c:pt idx="35">
                  <c:v>Auxiliary Systems (Fire Prevention System)</c:v>
                </c:pt>
                <c:pt idx="36">
                  <c:v>Auxiliary Systems (Deck Crane / Hoists)</c:v>
                </c:pt>
                <c:pt idx="37">
                  <c:v>Spuds / Xmass Tree (Tree Structure)</c:v>
                </c:pt>
                <c:pt idx="38">
                  <c:v>Spuds / Xmass Tree (Sheaves)</c:v>
                </c:pt>
                <c:pt idx="39">
                  <c:v>Ladder (Sheaves and Blocks)</c:v>
                </c:pt>
                <c:pt idx="40">
                  <c:v>Electrical System (Transformer)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count'!$H$33:$H$75</c:f>
              <c:numCache>
                <c:formatCode>General</c:formatCode>
                <c:ptCount val="43"/>
                <c:pt idx="0">
                  <c:v>56</c:v>
                </c:pt>
                <c:pt idx="1">
                  <c:v>56</c:v>
                </c:pt>
                <c:pt idx="2">
                  <c:v>43</c:v>
                </c:pt>
                <c:pt idx="3">
                  <c:v>42</c:v>
                </c:pt>
                <c:pt idx="4">
                  <c:v>37</c:v>
                </c:pt>
                <c:pt idx="5">
                  <c:v>36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'TX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'TX count'!$C$33:$C$75</c:f>
              <c:strCache>
                <c:ptCount val="42"/>
                <c:pt idx="0">
                  <c:v>Swing System (SCR Drive)</c:v>
                </c:pt>
                <c:pt idx="1">
                  <c:v>Spuds / Xmass Tree (Winch / Hoist System)</c:v>
                </c:pt>
                <c:pt idx="2">
                  <c:v>Cutter (Motor)</c:v>
                </c:pt>
                <c:pt idx="3">
                  <c:v>Main Pump (Packing / Stuffing Box)</c:v>
                </c:pt>
                <c:pt idx="4">
                  <c:v>Generators (Main Generator)</c:v>
                </c:pt>
                <c:pt idx="5">
                  <c:v>Cutter (Cutter Canister)</c:v>
                </c:pt>
                <c:pt idx="6">
                  <c:v>Main Pump (Bearings / Shafts)</c:v>
                </c:pt>
                <c:pt idx="7">
                  <c:v>Main Pump (Engine / Motor)</c:v>
                </c:pt>
                <c:pt idx="8">
                  <c:v>Swing System (Swing Wire)</c:v>
                </c:pt>
                <c:pt idx="9">
                  <c:v>Spuds / Xmass Tree (Wires)</c:v>
                </c:pt>
                <c:pt idx="10">
                  <c:v>Spuds / Xmass Tree (Walking Spud)</c:v>
                </c:pt>
                <c:pt idx="11">
                  <c:v>Generators (Main Generator Engine)</c:v>
                </c:pt>
                <c:pt idx="12">
                  <c:v>Main Pump (Gland Seal)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Ladder Pump (Motor / Engine)</c:v>
                </c:pt>
                <c:pt idx="16">
                  <c:v>Swing System (Winch System)</c:v>
                </c:pt>
                <c:pt idx="17">
                  <c:v>Electrical System (PLC / Automation)</c:v>
                </c:pt>
                <c:pt idx="18">
                  <c:v>Ladder Pump (Pump Leak)</c:v>
                </c:pt>
                <c:pt idx="19">
                  <c:v>Ladder (SCR Drive)</c:v>
                </c:pt>
                <c:pt idx="20">
                  <c:v>Ladder (Ladder Structure)</c:v>
                </c:pt>
                <c:pt idx="21">
                  <c:v>Cutter (Gear Box)</c:v>
                </c:pt>
                <c:pt idx="22">
                  <c:v>Auxiliary Systems (Water (Pottable / Raw))</c:v>
                </c:pt>
                <c:pt idx="23">
                  <c:v>Ladder Pump (Gearbox)</c:v>
                </c:pt>
                <c:pt idx="24">
                  <c:v>Main Pump (Gearbox)</c:v>
                </c:pt>
                <c:pt idx="25">
                  <c:v>Ladder Pump (SCR Drive)</c:v>
                </c:pt>
                <c:pt idx="26">
                  <c:v>Auxiliary Systems (Fuel)</c:v>
                </c:pt>
                <c:pt idx="27">
                  <c:v>Ladder Pump (Packing / Stuffing Box)</c:v>
                </c:pt>
                <c:pt idx="28">
                  <c:v>Ladder (Ladder Winch)</c:v>
                </c:pt>
                <c:pt idx="29">
                  <c:v>Spuds / Xmass Tree (Setting Spud)</c:v>
                </c:pt>
                <c:pt idx="30">
                  <c:v>Ladder Pump (Bearings / Shafts)</c:v>
                </c:pt>
                <c:pt idx="31">
                  <c:v>Electrical System (MCC / Switch Gear)</c:v>
                </c:pt>
                <c:pt idx="32">
                  <c:v>Main Pump (Pump Rebuild)</c:v>
                </c:pt>
                <c:pt idx="33">
                  <c:v>Ladder Pump (Pump Rebuild)</c:v>
                </c:pt>
                <c:pt idx="34">
                  <c:v>Ladder (Wire)</c:v>
                </c:pt>
                <c:pt idx="35">
                  <c:v>Auxiliary Systems (Fire Prevention System)</c:v>
                </c:pt>
                <c:pt idx="36">
                  <c:v>Auxiliary Systems (Deck Crane / Hoists)</c:v>
                </c:pt>
                <c:pt idx="37">
                  <c:v>Spuds / Xmass Tree (Tree Structure)</c:v>
                </c:pt>
                <c:pt idx="38">
                  <c:v>Spuds / Xmass Tree (Sheaves)</c:v>
                </c:pt>
                <c:pt idx="39">
                  <c:v>Ladder (Sheaves and Blocks)</c:v>
                </c:pt>
                <c:pt idx="40">
                  <c:v>Electrical System (Transformer)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count'!$I$33:$I$75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'TX count'!$C$33:$C$75</c:f>
              <c:strCache>
                <c:ptCount val="42"/>
                <c:pt idx="0">
                  <c:v>Swing System (SCR Drive)</c:v>
                </c:pt>
                <c:pt idx="1">
                  <c:v>Spuds / Xmass Tree (Winch / Hoist System)</c:v>
                </c:pt>
                <c:pt idx="2">
                  <c:v>Cutter (Motor)</c:v>
                </c:pt>
                <c:pt idx="3">
                  <c:v>Main Pump (Packing / Stuffing Box)</c:v>
                </c:pt>
                <c:pt idx="4">
                  <c:v>Generators (Main Generator)</c:v>
                </c:pt>
                <c:pt idx="5">
                  <c:v>Cutter (Cutter Canister)</c:v>
                </c:pt>
                <c:pt idx="6">
                  <c:v>Main Pump (Bearings / Shafts)</c:v>
                </c:pt>
                <c:pt idx="7">
                  <c:v>Main Pump (Engine / Motor)</c:v>
                </c:pt>
                <c:pt idx="8">
                  <c:v>Swing System (Swing Wire)</c:v>
                </c:pt>
                <c:pt idx="9">
                  <c:v>Spuds / Xmass Tree (Wires)</c:v>
                </c:pt>
                <c:pt idx="10">
                  <c:v>Spuds / Xmass Tree (Walking Spud)</c:v>
                </c:pt>
                <c:pt idx="11">
                  <c:v>Generators (Main Generator Engine)</c:v>
                </c:pt>
                <c:pt idx="12">
                  <c:v>Main Pump (Gland Seal)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Ladder Pump (Motor / Engine)</c:v>
                </c:pt>
                <c:pt idx="16">
                  <c:v>Swing System (Winch System)</c:v>
                </c:pt>
                <c:pt idx="17">
                  <c:v>Electrical System (PLC / Automation)</c:v>
                </c:pt>
                <c:pt idx="18">
                  <c:v>Ladder Pump (Pump Leak)</c:v>
                </c:pt>
                <c:pt idx="19">
                  <c:v>Ladder (SCR Drive)</c:v>
                </c:pt>
                <c:pt idx="20">
                  <c:v>Ladder (Ladder Structure)</c:v>
                </c:pt>
                <c:pt idx="21">
                  <c:v>Cutter (Gear Box)</c:v>
                </c:pt>
                <c:pt idx="22">
                  <c:v>Auxiliary Systems (Water (Pottable / Raw))</c:v>
                </c:pt>
                <c:pt idx="23">
                  <c:v>Ladder Pump (Gearbox)</c:v>
                </c:pt>
                <c:pt idx="24">
                  <c:v>Main Pump (Gearbox)</c:v>
                </c:pt>
                <c:pt idx="25">
                  <c:v>Ladder Pump (SCR Drive)</c:v>
                </c:pt>
                <c:pt idx="26">
                  <c:v>Auxiliary Systems (Fuel)</c:v>
                </c:pt>
                <c:pt idx="27">
                  <c:v>Ladder Pump (Packing / Stuffing Box)</c:v>
                </c:pt>
                <c:pt idx="28">
                  <c:v>Ladder (Ladder Winch)</c:v>
                </c:pt>
                <c:pt idx="29">
                  <c:v>Spuds / Xmass Tree (Setting Spud)</c:v>
                </c:pt>
                <c:pt idx="30">
                  <c:v>Ladder Pump (Bearings / Shafts)</c:v>
                </c:pt>
                <c:pt idx="31">
                  <c:v>Electrical System (MCC / Switch Gear)</c:v>
                </c:pt>
                <c:pt idx="32">
                  <c:v>Main Pump (Pump Rebuild)</c:v>
                </c:pt>
                <c:pt idx="33">
                  <c:v>Ladder Pump (Pump Rebuild)</c:v>
                </c:pt>
                <c:pt idx="34">
                  <c:v>Ladder (Wire)</c:v>
                </c:pt>
                <c:pt idx="35">
                  <c:v>Auxiliary Systems (Fire Prevention System)</c:v>
                </c:pt>
                <c:pt idx="36">
                  <c:v>Auxiliary Systems (Deck Crane / Hoists)</c:v>
                </c:pt>
                <c:pt idx="37">
                  <c:v>Spuds / Xmass Tree (Tree Structure)</c:v>
                </c:pt>
                <c:pt idx="38">
                  <c:v>Spuds / Xmass Tree (Sheaves)</c:v>
                </c:pt>
                <c:pt idx="39">
                  <c:v>Ladder (Sheaves and Blocks)</c:v>
                </c:pt>
                <c:pt idx="40">
                  <c:v>Electrical System (Transformer)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count'!$C$33:$C$75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7476736"/>
        <c:axId val="117487104"/>
      </c:barChart>
      <c:lineChart>
        <c:grouping val="standard"/>
        <c:varyColors val="0"/>
        <c:ser>
          <c:idx val="2"/>
          <c:order val="2"/>
          <c:tx>
            <c:strRef>
              <c:f>'TX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'TX count'!$E$33:$E$75</c:f>
              <c:numCache>
                <c:formatCode>0.0%</c:formatCode>
                <c:ptCount val="43"/>
                <c:pt idx="0">
                  <c:v>8.6956521739130432E-2</c:v>
                </c:pt>
                <c:pt idx="1">
                  <c:v>0.17391304347826086</c:v>
                </c:pt>
                <c:pt idx="2">
                  <c:v>0.24068322981366461</c:v>
                </c:pt>
                <c:pt idx="3">
                  <c:v>0.30590062111801242</c:v>
                </c:pt>
                <c:pt idx="4">
                  <c:v>0.36335403726708076</c:v>
                </c:pt>
                <c:pt idx="5">
                  <c:v>0.41925465838509318</c:v>
                </c:pt>
                <c:pt idx="6">
                  <c:v>0.46894409937888198</c:v>
                </c:pt>
                <c:pt idx="7">
                  <c:v>0.5139751552795031</c:v>
                </c:pt>
                <c:pt idx="8">
                  <c:v>0.55745341614906829</c:v>
                </c:pt>
                <c:pt idx="9">
                  <c:v>0.59472049689440998</c:v>
                </c:pt>
                <c:pt idx="10">
                  <c:v>0.63043478260869568</c:v>
                </c:pt>
                <c:pt idx="11">
                  <c:v>0.6645962732919255</c:v>
                </c:pt>
                <c:pt idx="12">
                  <c:v>0.69409937888198758</c:v>
                </c:pt>
                <c:pt idx="13">
                  <c:v>0.72360248447204967</c:v>
                </c:pt>
                <c:pt idx="14">
                  <c:v>0.75310559006211175</c:v>
                </c:pt>
                <c:pt idx="15">
                  <c:v>0.78105590062111796</c:v>
                </c:pt>
                <c:pt idx="16">
                  <c:v>0.80745341614906829</c:v>
                </c:pt>
                <c:pt idx="17">
                  <c:v>0.83229813664596275</c:v>
                </c:pt>
                <c:pt idx="18">
                  <c:v>0.85093167701863359</c:v>
                </c:pt>
                <c:pt idx="19">
                  <c:v>0.86801242236024845</c:v>
                </c:pt>
                <c:pt idx="20">
                  <c:v>0.88354037267080743</c:v>
                </c:pt>
                <c:pt idx="21">
                  <c:v>0.89751552795031053</c:v>
                </c:pt>
                <c:pt idx="22">
                  <c:v>0.91149068322981364</c:v>
                </c:pt>
                <c:pt idx="23">
                  <c:v>0.92391304347826086</c:v>
                </c:pt>
                <c:pt idx="24">
                  <c:v>0.93478260869565222</c:v>
                </c:pt>
                <c:pt idx="25">
                  <c:v>0.94254658385093171</c:v>
                </c:pt>
                <c:pt idx="26">
                  <c:v>0.9503105590062112</c:v>
                </c:pt>
                <c:pt idx="27">
                  <c:v>0.95652173913043481</c:v>
                </c:pt>
                <c:pt idx="28">
                  <c:v>0.96273291925465843</c:v>
                </c:pt>
                <c:pt idx="29">
                  <c:v>0.96739130434782605</c:v>
                </c:pt>
                <c:pt idx="30">
                  <c:v>0.97204968944099379</c:v>
                </c:pt>
                <c:pt idx="31">
                  <c:v>0.97670807453416153</c:v>
                </c:pt>
                <c:pt idx="32">
                  <c:v>0.97981366459627328</c:v>
                </c:pt>
                <c:pt idx="33">
                  <c:v>0.98291925465838514</c:v>
                </c:pt>
                <c:pt idx="34">
                  <c:v>0.9860248447204969</c:v>
                </c:pt>
                <c:pt idx="35">
                  <c:v>0.98913043478260865</c:v>
                </c:pt>
                <c:pt idx="36">
                  <c:v>0.99223602484472051</c:v>
                </c:pt>
                <c:pt idx="37">
                  <c:v>0.99378881987577639</c:v>
                </c:pt>
                <c:pt idx="38">
                  <c:v>0.99534161490683226</c:v>
                </c:pt>
                <c:pt idx="39">
                  <c:v>0.99689440993788825</c:v>
                </c:pt>
                <c:pt idx="40">
                  <c:v>0.99844720496894412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'TX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'TX count'!$J$33:$J$75</c:f>
              <c:numCache>
                <c:formatCode>0%</c:formatCode>
                <c:ptCount val="4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9024"/>
        <c:axId val="117179520"/>
      </c:lineChart>
      <c:catAx>
        <c:axId val="117476736"/>
        <c:scaling>
          <c:orientation val="minMax"/>
        </c:scaling>
        <c:delete val="0"/>
        <c:axPos val="b"/>
        <c:title>
          <c:tx>
            <c:strRef>
              <c:f>'TX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7487104"/>
        <c:crosses val="autoZero"/>
        <c:auto val="1"/>
        <c:lblAlgn val="ctr"/>
        <c:lblOffset val="100"/>
        <c:tickMarkSkip val="1"/>
        <c:noMultiLvlLbl val="0"/>
      </c:catAx>
      <c:valAx>
        <c:axId val="117487104"/>
        <c:scaling>
          <c:orientation val="minMax"/>
        </c:scaling>
        <c:delete val="0"/>
        <c:axPos val="l"/>
        <c:title>
          <c:tx>
            <c:strRef>
              <c:f>'TX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2625297351389006E-2"/>
              <c:y val="0.384824973801351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76736"/>
        <c:crosses val="autoZero"/>
        <c:crossBetween val="between"/>
      </c:valAx>
      <c:catAx>
        <c:axId val="1174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7179520"/>
        <c:crosses val="autoZero"/>
        <c:auto val="1"/>
        <c:lblAlgn val="ctr"/>
        <c:lblOffset val="100"/>
        <c:noMultiLvlLbl val="0"/>
      </c:catAx>
      <c:valAx>
        <c:axId val="117179520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53083062419395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489024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'TX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'TX hrs'!$C$33:$C$75</c:f>
              <c:strCache>
                <c:ptCount val="42"/>
                <c:pt idx="0">
                  <c:v>Spuds / Xmass Tree (Walking Spud)</c:v>
                </c:pt>
                <c:pt idx="1">
                  <c:v>Main Pump (Bearings / Shafts)</c:v>
                </c:pt>
                <c:pt idx="2">
                  <c:v>Cutter (Motor)</c:v>
                </c:pt>
                <c:pt idx="3">
                  <c:v>Spuds / Xmass Tree (Winch / Hoist System)</c:v>
                </c:pt>
                <c:pt idx="4">
                  <c:v>Ladder Pump (Pump Leak)</c:v>
                </c:pt>
                <c:pt idx="5">
                  <c:v>Swing System (SCR Drive)</c:v>
                </c:pt>
                <c:pt idx="6">
                  <c:v>Cutter (Cutter Canister)</c:v>
                </c:pt>
                <c:pt idx="7">
                  <c:v>Swing System (Swing Wire)</c:v>
                </c:pt>
                <c:pt idx="8">
                  <c:v>Spuds / Xmass Tree (Wires)</c:v>
                </c:pt>
                <c:pt idx="9">
                  <c:v>Main Pump (Engine / Motor)</c:v>
                </c:pt>
                <c:pt idx="10">
                  <c:v>Main Pump (Pump Rebuild)</c:v>
                </c:pt>
                <c:pt idx="11">
                  <c:v>Ladder Pump (Pump Rebuild)</c:v>
                </c:pt>
                <c:pt idx="12">
                  <c:v>Main Pump (Packing / Stuffing Box)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Ladder Pump (Bearings / Shafts)</c:v>
                </c:pt>
                <c:pt idx="17">
                  <c:v>Generators (Main Generator Engine)</c:v>
                </c:pt>
                <c:pt idx="18">
                  <c:v>Ladder (Wire)</c:v>
                </c:pt>
                <c:pt idx="19">
                  <c:v>Ladder (Ladder Structure)</c:v>
                </c:pt>
                <c:pt idx="20">
                  <c:v>Electrical System (PLC / Automation)</c:v>
                </c:pt>
                <c:pt idx="21">
                  <c:v>Auxiliary Systems (Water (Pottable / Raw))</c:v>
                </c:pt>
                <c:pt idx="22">
                  <c:v>Ladder Pump (Gearbox)</c:v>
                </c:pt>
                <c:pt idx="23">
                  <c:v>Spuds / Xmass Tree (Setting Spud)</c:v>
                </c:pt>
                <c:pt idx="24">
                  <c:v>Cutter (Gear Box)</c:v>
                </c:pt>
                <c:pt idx="25">
                  <c:v>Main Pump (Gland Seal)</c:v>
                </c:pt>
                <c:pt idx="26">
                  <c:v>Ladder Pump (Motor / Engine)</c:v>
                </c:pt>
                <c:pt idx="27">
                  <c:v>Swing System (Winch System)</c:v>
                </c:pt>
                <c:pt idx="28">
                  <c:v>Auxiliary Systems (Fuel)</c:v>
                </c:pt>
                <c:pt idx="29">
                  <c:v>Ladder Pump (SCR Drive)</c:v>
                </c:pt>
                <c:pt idx="30">
                  <c:v>Main Pump (Gearbox)</c:v>
                </c:pt>
                <c:pt idx="31">
                  <c:v>Electrical System (MCC / Switch Gear)</c:v>
                </c:pt>
                <c:pt idx="32">
                  <c:v>Ladder (SCR Drive)</c:v>
                </c:pt>
                <c:pt idx="33">
                  <c:v>Ladder (Ladder Winch)</c:v>
                </c:pt>
                <c:pt idx="34">
                  <c:v>Spuds / Xmass Tree (Sheaves)</c:v>
                </c:pt>
                <c:pt idx="35">
                  <c:v>Ladder Pump (Packing / Stuffing Box)</c:v>
                </c:pt>
                <c:pt idx="36">
                  <c:v>Electrical System (Transformer)</c:v>
                </c:pt>
                <c:pt idx="37">
                  <c:v>Ladder (Sheaves and Blocks)</c:v>
                </c:pt>
                <c:pt idx="38">
                  <c:v>Auxiliary Systems (Fire Prevention System)</c:v>
                </c:pt>
                <c:pt idx="39">
                  <c:v>Spuds / Xmass Tree (Tree Structure)</c:v>
                </c:pt>
                <c:pt idx="40">
                  <c:v>Auxiliary Systems (Deck Crane / Hoists)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hrs'!$H$33:$H$75</c:f>
              <c:numCache>
                <c:formatCode>General</c:formatCode>
                <c:ptCount val="43"/>
                <c:pt idx="0">
                  <c:v>507.34</c:v>
                </c:pt>
                <c:pt idx="1">
                  <c:v>273.54416666661859</c:v>
                </c:pt>
                <c:pt idx="2">
                  <c:v>236.99250000005821</c:v>
                </c:pt>
                <c:pt idx="3">
                  <c:v>209.40722222212469</c:v>
                </c:pt>
                <c:pt idx="4">
                  <c:v>135.23777777773327</c:v>
                </c:pt>
                <c:pt idx="5">
                  <c:v>102.38027777786832</c:v>
                </c:pt>
                <c:pt idx="6">
                  <c:v>99.63722222220386</c:v>
                </c:pt>
                <c:pt idx="7">
                  <c:v>81.704444444535767</c:v>
                </c:pt>
                <c:pt idx="8">
                  <c:v>78.314166666637178</c:v>
                </c:pt>
                <c:pt idx="9">
                  <c:v>76.411388888913208</c:v>
                </c:pt>
                <c:pt idx="10">
                  <c:v>73.53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'TX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'TX hrs'!$C$33:$C$75</c:f>
              <c:strCache>
                <c:ptCount val="42"/>
                <c:pt idx="0">
                  <c:v>Spuds / Xmass Tree (Walking Spud)</c:v>
                </c:pt>
                <c:pt idx="1">
                  <c:v>Main Pump (Bearings / Shafts)</c:v>
                </c:pt>
                <c:pt idx="2">
                  <c:v>Cutter (Motor)</c:v>
                </c:pt>
                <c:pt idx="3">
                  <c:v>Spuds / Xmass Tree (Winch / Hoist System)</c:v>
                </c:pt>
                <c:pt idx="4">
                  <c:v>Ladder Pump (Pump Leak)</c:v>
                </c:pt>
                <c:pt idx="5">
                  <c:v>Swing System (SCR Drive)</c:v>
                </c:pt>
                <c:pt idx="6">
                  <c:v>Cutter (Cutter Canister)</c:v>
                </c:pt>
                <c:pt idx="7">
                  <c:v>Swing System (Swing Wire)</c:v>
                </c:pt>
                <c:pt idx="8">
                  <c:v>Spuds / Xmass Tree (Wires)</c:v>
                </c:pt>
                <c:pt idx="9">
                  <c:v>Main Pump (Engine / Motor)</c:v>
                </c:pt>
                <c:pt idx="10">
                  <c:v>Main Pump (Pump Rebuild)</c:v>
                </c:pt>
                <c:pt idx="11">
                  <c:v>Ladder Pump (Pump Rebuild)</c:v>
                </c:pt>
                <c:pt idx="12">
                  <c:v>Main Pump (Packing / Stuffing Box)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Ladder Pump (Bearings / Shafts)</c:v>
                </c:pt>
                <c:pt idx="17">
                  <c:v>Generators (Main Generator Engine)</c:v>
                </c:pt>
                <c:pt idx="18">
                  <c:v>Ladder (Wire)</c:v>
                </c:pt>
                <c:pt idx="19">
                  <c:v>Ladder (Ladder Structure)</c:v>
                </c:pt>
                <c:pt idx="20">
                  <c:v>Electrical System (PLC / Automation)</c:v>
                </c:pt>
                <c:pt idx="21">
                  <c:v>Auxiliary Systems (Water (Pottable / Raw))</c:v>
                </c:pt>
                <c:pt idx="22">
                  <c:v>Ladder Pump (Gearbox)</c:v>
                </c:pt>
                <c:pt idx="23">
                  <c:v>Spuds / Xmass Tree (Setting Spud)</c:v>
                </c:pt>
                <c:pt idx="24">
                  <c:v>Cutter (Gear Box)</c:v>
                </c:pt>
                <c:pt idx="25">
                  <c:v>Main Pump (Gland Seal)</c:v>
                </c:pt>
                <c:pt idx="26">
                  <c:v>Ladder Pump (Motor / Engine)</c:v>
                </c:pt>
                <c:pt idx="27">
                  <c:v>Swing System (Winch System)</c:v>
                </c:pt>
                <c:pt idx="28">
                  <c:v>Auxiliary Systems (Fuel)</c:v>
                </c:pt>
                <c:pt idx="29">
                  <c:v>Ladder Pump (SCR Drive)</c:v>
                </c:pt>
                <c:pt idx="30">
                  <c:v>Main Pump (Gearbox)</c:v>
                </c:pt>
                <c:pt idx="31">
                  <c:v>Electrical System (MCC / Switch Gear)</c:v>
                </c:pt>
                <c:pt idx="32">
                  <c:v>Ladder (SCR Drive)</c:v>
                </c:pt>
                <c:pt idx="33">
                  <c:v>Ladder (Ladder Winch)</c:v>
                </c:pt>
                <c:pt idx="34">
                  <c:v>Spuds / Xmass Tree (Sheaves)</c:v>
                </c:pt>
                <c:pt idx="35">
                  <c:v>Ladder Pump (Packing / Stuffing Box)</c:v>
                </c:pt>
                <c:pt idx="36">
                  <c:v>Electrical System (Transformer)</c:v>
                </c:pt>
                <c:pt idx="37">
                  <c:v>Ladder (Sheaves and Blocks)</c:v>
                </c:pt>
                <c:pt idx="38">
                  <c:v>Auxiliary Systems (Fire Prevention System)</c:v>
                </c:pt>
                <c:pt idx="39">
                  <c:v>Spuds / Xmass Tree (Tree Structure)</c:v>
                </c:pt>
                <c:pt idx="40">
                  <c:v>Auxiliary Systems (Deck Crane / Hoists)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hrs'!$I$33:$I$75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65.759722222082786</c:v>
                </c:pt>
                <c:pt idx="12">
                  <c:v>39.765833333199843</c:v>
                </c:pt>
                <c:pt idx="13">
                  <c:v>36.02222222235752</c:v>
                </c:pt>
                <c:pt idx="14">
                  <c:v>29.278888888857324</c:v>
                </c:pt>
                <c:pt idx="15">
                  <c:v>20.584999999941793</c:v>
                </c:pt>
                <c:pt idx="16">
                  <c:v>19.52916666680947</c:v>
                </c:pt>
                <c:pt idx="17">
                  <c:v>16.131944444503169</c:v>
                </c:pt>
                <c:pt idx="18">
                  <c:v>14.899999999999999</c:v>
                </c:pt>
                <c:pt idx="19">
                  <c:v>13.659999999999998</c:v>
                </c:pt>
                <c:pt idx="20">
                  <c:v>13.39</c:v>
                </c:pt>
                <c:pt idx="21">
                  <c:v>13.229722222294658</c:v>
                </c:pt>
                <c:pt idx="22">
                  <c:v>12.754166666630191</c:v>
                </c:pt>
                <c:pt idx="23">
                  <c:v>12.28</c:v>
                </c:pt>
                <c:pt idx="24">
                  <c:v>11.43416666663019</c:v>
                </c:pt>
                <c:pt idx="25">
                  <c:v>10.389444444270339</c:v>
                </c:pt>
                <c:pt idx="26">
                  <c:v>7.4874999999301508</c:v>
                </c:pt>
                <c:pt idx="27">
                  <c:v>7.4500000000000011</c:v>
                </c:pt>
                <c:pt idx="28">
                  <c:v>7.3900000000000006</c:v>
                </c:pt>
                <c:pt idx="29">
                  <c:v>6.874999999981374</c:v>
                </c:pt>
                <c:pt idx="30">
                  <c:v>5.5163888887758361</c:v>
                </c:pt>
                <c:pt idx="31">
                  <c:v>4</c:v>
                </c:pt>
                <c:pt idx="32">
                  <c:v>3.1461111111519862</c:v>
                </c:pt>
                <c:pt idx="33">
                  <c:v>3.04</c:v>
                </c:pt>
                <c:pt idx="34">
                  <c:v>2.2105555555899628</c:v>
                </c:pt>
                <c:pt idx="35">
                  <c:v>2.0458333332673648</c:v>
                </c:pt>
                <c:pt idx="36">
                  <c:v>1.47</c:v>
                </c:pt>
                <c:pt idx="37">
                  <c:v>1.22</c:v>
                </c:pt>
                <c:pt idx="38">
                  <c:v>0.68888888884801414</c:v>
                </c:pt>
                <c:pt idx="39">
                  <c:v>0.48</c:v>
                </c:pt>
                <c:pt idx="40">
                  <c:v>0.39</c:v>
                </c:pt>
                <c:pt idx="4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'TX hrs'!$C$33:$C$75</c:f>
              <c:strCache>
                <c:ptCount val="42"/>
                <c:pt idx="0">
                  <c:v>Spuds / Xmass Tree (Walking Spud)</c:v>
                </c:pt>
                <c:pt idx="1">
                  <c:v>Main Pump (Bearings / Shafts)</c:v>
                </c:pt>
                <c:pt idx="2">
                  <c:v>Cutter (Motor)</c:v>
                </c:pt>
                <c:pt idx="3">
                  <c:v>Spuds / Xmass Tree (Winch / Hoist System)</c:v>
                </c:pt>
                <c:pt idx="4">
                  <c:v>Ladder Pump (Pump Leak)</c:v>
                </c:pt>
                <c:pt idx="5">
                  <c:v>Swing System (SCR Drive)</c:v>
                </c:pt>
                <c:pt idx="6">
                  <c:v>Cutter (Cutter Canister)</c:v>
                </c:pt>
                <c:pt idx="7">
                  <c:v>Swing System (Swing Wire)</c:v>
                </c:pt>
                <c:pt idx="8">
                  <c:v>Spuds / Xmass Tree (Wires)</c:v>
                </c:pt>
                <c:pt idx="9">
                  <c:v>Main Pump (Engine / Motor)</c:v>
                </c:pt>
                <c:pt idx="10">
                  <c:v>Main Pump (Pump Rebuild)</c:v>
                </c:pt>
                <c:pt idx="11">
                  <c:v>Ladder Pump (Pump Rebuild)</c:v>
                </c:pt>
                <c:pt idx="12">
                  <c:v>Main Pump (Packing / Stuffing Box)</c:v>
                </c:pt>
                <c:pt idx="13">
                  <c:v>Cutter (SCR Drive / MG Set)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Ladder Pump (Bearings / Shafts)</c:v>
                </c:pt>
                <c:pt idx="17">
                  <c:v>Generators (Main Generator Engine)</c:v>
                </c:pt>
                <c:pt idx="18">
                  <c:v>Ladder (Wire)</c:v>
                </c:pt>
                <c:pt idx="19">
                  <c:v>Ladder (Ladder Structure)</c:v>
                </c:pt>
                <c:pt idx="20">
                  <c:v>Electrical System (PLC / Automation)</c:v>
                </c:pt>
                <c:pt idx="21">
                  <c:v>Auxiliary Systems (Water (Pottable / Raw))</c:v>
                </c:pt>
                <c:pt idx="22">
                  <c:v>Ladder Pump (Gearbox)</c:v>
                </c:pt>
                <c:pt idx="23">
                  <c:v>Spuds / Xmass Tree (Setting Spud)</c:v>
                </c:pt>
                <c:pt idx="24">
                  <c:v>Cutter (Gear Box)</c:v>
                </c:pt>
                <c:pt idx="25">
                  <c:v>Main Pump (Gland Seal)</c:v>
                </c:pt>
                <c:pt idx="26">
                  <c:v>Ladder Pump (Motor / Engine)</c:v>
                </c:pt>
                <c:pt idx="27">
                  <c:v>Swing System (Winch System)</c:v>
                </c:pt>
                <c:pt idx="28">
                  <c:v>Auxiliary Systems (Fuel)</c:v>
                </c:pt>
                <c:pt idx="29">
                  <c:v>Ladder Pump (SCR Drive)</c:v>
                </c:pt>
                <c:pt idx="30">
                  <c:v>Main Pump (Gearbox)</c:v>
                </c:pt>
                <c:pt idx="31">
                  <c:v>Electrical System (MCC / Switch Gear)</c:v>
                </c:pt>
                <c:pt idx="32">
                  <c:v>Ladder (SCR Drive)</c:v>
                </c:pt>
                <c:pt idx="33">
                  <c:v>Ladder (Ladder Winch)</c:v>
                </c:pt>
                <c:pt idx="34">
                  <c:v>Spuds / Xmass Tree (Sheaves)</c:v>
                </c:pt>
                <c:pt idx="35">
                  <c:v>Ladder Pump (Packing / Stuffing Box)</c:v>
                </c:pt>
                <c:pt idx="36">
                  <c:v>Electrical System (Transformer)</c:v>
                </c:pt>
                <c:pt idx="37">
                  <c:v>Ladder (Sheaves and Blocks)</c:v>
                </c:pt>
                <c:pt idx="38">
                  <c:v>Auxiliary Systems (Fire Prevention System)</c:v>
                </c:pt>
                <c:pt idx="39">
                  <c:v>Spuds / Xmass Tree (Tree Structure)</c:v>
                </c:pt>
                <c:pt idx="40">
                  <c:v>Auxiliary Systems (Deck Crane / Hoists)</c:v>
                </c:pt>
                <c:pt idx="41">
                  <c:v>Auxiliary Systems (Sanitary)</c:v>
                </c:pt>
              </c:strCache>
            </c:strRef>
          </c:cat>
          <c:val>
            <c:numRef>
              <c:f>'TX hrs'!$C$33:$C$75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7263744"/>
        <c:axId val="117274112"/>
      </c:barChart>
      <c:lineChart>
        <c:grouping val="standard"/>
        <c:varyColors val="0"/>
        <c:ser>
          <c:idx val="2"/>
          <c:order val="2"/>
          <c:tx>
            <c:strRef>
              <c:f>'TX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'TX hrs'!$E$33:$E$75</c:f>
              <c:numCache>
                <c:formatCode>0.0%</c:formatCode>
                <c:ptCount val="43"/>
                <c:pt idx="0">
                  <c:v>0.2247642277123526</c:v>
                </c:pt>
                <c:pt idx="1">
                  <c:v>0.34595109128715762</c:v>
                </c:pt>
                <c:pt idx="2">
                  <c:v>0.4509446581971841</c:v>
                </c:pt>
                <c:pt idx="3">
                  <c:v>0.54371726154039546</c:v>
                </c:pt>
                <c:pt idx="4">
                  <c:v>0.60363095783823706</c:v>
                </c:pt>
                <c:pt idx="5">
                  <c:v>0.64898796510696954</c:v>
                </c:pt>
                <c:pt idx="6">
                  <c:v>0.69312973059791783</c:v>
                </c:pt>
                <c:pt idx="7">
                  <c:v>0.72932682989275543</c:v>
                </c:pt>
                <c:pt idx="8">
                  <c:v>0.76402195188148725</c:v>
                </c:pt>
                <c:pt idx="9">
                  <c:v>0.79787409602948423</c:v>
                </c:pt>
                <c:pt idx="10">
                  <c:v>0.83044971329539918</c:v>
                </c:pt>
                <c:pt idx="11">
                  <c:v>0.85958290440949481</c:v>
                </c:pt>
                <c:pt idx="12">
                  <c:v>0.87720015678162155</c:v>
                </c:pt>
                <c:pt idx="13">
                  <c:v>0.89315889640059687</c:v>
                </c:pt>
                <c:pt idx="14">
                  <c:v>0.9061301717768333</c:v>
                </c:pt>
                <c:pt idx="15">
                  <c:v>0.91524983832677165</c:v>
                </c:pt>
                <c:pt idx="16">
                  <c:v>0.92390174447202189</c:v>
                </c:pt>
                <c:pt idx="17">
                  <c:v>0.93104859674971985</c:v>
                </c:pt>
                <c:pt idx="18">
                  <c:v>0.93764966702392272</c:v>
                </c:pt>
                <c:pt idx="19">
                  <c:v>0.94370138648335955</c:v>
                </c:pt>
                <c:pt idx="20">
                  <c:v>0.94963348923312974</c:v>
                </c:pt>
                <c:pt idx="21">
                  <c:v>0.95549458494437467</c:v>
                </c:pt>
                <c:pt idx="22">
                  <c:v>0.96114499772661099</c:v>
                </c:pt>
                <c:pt idx="23">
                  <c:v>0.96658534289219566</c:v>
                </c:pt>
                <c:pt idx="24">
                  <c:v>0.97165096287161656</c:v>
                </c:pt>
                <c:pt idx="25">
                  <c:v>0.97625374494453976</c:v>
                </c:pt>
                <c:pt idx="26">
                  <c:v>0.97957089351350835</c:v>
                </c:pt>
                <c:pt idx="27">
                  <c:v>0.98287142865060961</c:v>
                </c:pt>
                <c:pt idx="28">
                  <c:v>0.98614538229667392</c:v>
                </c:pt>
                <c:pt idx="29">
                  <c:v>0.98919117814466195</c:v>
                </c:pt>
                <c:pt idx="30">
                  <c:v>0.99163507550806074</c:v>
                </c:pt>
                <c:pt idx="31">
                  <c:v>0.99340717491053132</c:v>
                </c:pt>
                <c:pt idx="32">
                  <c:v>0.99480098031557596</c:v>
                </c:pt>
                <c:pt idx="33">
                  <c:v>0.99614777586145353</c:v>
                </c:pt>
                <c:pt idx="34">
                  <c:v>0.99712710690625073</c:v>
                </c:pt>
                <c:pt idx="35">
                  <c:v>0.99803346191311004</c:v>
                </c:pt>
                <c:pt idx="36">
                  <c:v>0.99868470844351787</c:v>
                </c:pt>
                <c:pt idx="37">
                  <c:v>0.99922519876127136</c:v>
                </c:pt>
                <c:pt idx="38">
                  <c:v>0.99953039365834528</c:v>
                </c:pt>
                <c:pt idx="39">
                  <c:v>0.99974304558664184</c:v>
                </c:pt>
                <c:pt idx="40">
                  <c:v>0.99991582527838263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'TX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'TX hrs'!$J$33:$J$75</c:f>
              <c:numCache>
                <c:formatCode>0%</c:formatCode>
                <c:ptCount val="4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76032"/>
        <c:axId val="117286016"/>
      </c:lineChart>
      <c:catAx>
        <c:axId val="117263744"/>
        <c:scaling>
          <c:orientation val="minMax"/>
        </c:scaling>
        <c:delete val="0"/>
        <c:axPos val="b"/>
        <c:title>
          <c:tx>
            <c:strRef>
              <c:f>'TX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7274112"/>
        <c:crosses val="autoZero"/>
        <c:auto val="1"/>
        <c:lblAlgn val="ctr"/>
        <c:lblOffset val="100"/>
        <c:tickMarkSkip val="1"/>
        <c:noMultiLvlLbl val="0"/>
      </c:catAx>
      <c:valAx>
        <c:axId val="117274112"/>
        <c:scaling>
          <c:orientation val="minMax"/>
        </c:scaling>
        <c:delete val="0"/>
        <c:axPos val="l"/>
        <c:title>
          <c:tx>
            <c:strRef>
              <c:f>'TX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5777858293596616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263744"/>
        <c:crosses val="autoZero"/>
        <c:crossBetween val="between"/>
      </c:valAx>
      <c:catAx>
        <c:axId val="11727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286016"/>
        <c:crosses val="autoZero"/>
        <c:auto val="1"/>
        <c:lblAlgn val="ctr"/>
        <c:lblOffset val="100"/>
        <c:noMultiLvlLbl val="0"/>
      </c:catAx>
      <c:valAx>
        <c:axId val="11728601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050545961951959"/>
              <c:y val="0.353083062419395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276032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Hours (EDL)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Sheet1!$F$26:$N$26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Sheet1!$F$27:$N$27</c:f>
              <c:numCache>
                <c:formatCode>0</c:formatCode>
                <c:ptCount val="9"/>
                <c:pt idx="0">
                  <c:v>413.37</c:v>
                </c:pt>
                <c:pt idx="1">
                  <c:v>810.03</c:v>
                </c:pt>
                <c:pt idx="2">
                  <c:v>35.97</c:v>
                </c:pt>
                <c:pt idx="3">
                  <c:v>36.72</c:v>
                </c:pt>
                <c:pt idx="4">
                  <c:v>18.86</c:v>
                </c:pt>
                <c:pt idx="5">
                  <c:v>191.53</c:v>
                </c:pt>
                <c:pt idx="6">
                  <c:v>479.16</c:v>
                </c:pt>
                <c:pt idx="7">
                  <c:v>13.23</c:v>
                </c:pt>
                <c:pt idx="8">
                  <c:v>249.69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9-4C59-BD38-79A5B878F2BD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Avg Costs in $ (x1000)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Sheet1!$F$26:$N$26</c:f>
              <c:strCache>
                <c:ptCount val="9"/>
                <c:pt idx="0">
                  <c:v>Cutter Machinery</c:v>
                </c:pt>
                <c:pt idx="1">
                  <c:v>Spud</c:v>
                </c:pt>
                <c:pt idx="2">
                  <c:v>Ladder</c:v>
                </c:pt>
                <c:pt idx="3">
                  <c:v>Generator</c:v>
                </c:pt>
                <c:pt idx="4">
                  <c:v>Electrical</c:v>
                </c:pt>
                <c:pt idx="5">
                  <c:v>Swing</c:v>
                </c:pt>
                <c:pt idx="6">
                  <c:v>Dredge Pump</c:v>
                </c:pt>
                <c:pt idx="7">
                  <c:v>Raw Water Pump</c:v>
                </c:pt>
                <c:pt idx="8">
                  <c:v>Ladder Pump </c:v>
                </c:pt>
              </c:strCache>
            </c:strRef>
          </c:cat>
          <c:val>
            <c:numRef>
              <c:f>Sheet1!$F$28:$N$28</c:f>
              <c:numCache>
                <c:formatCode>0.0</c:formatCode>
                <c:ptCount val="9"/>
                <c:pt idx="0">
                  <c:v>577.56799999999998</c:v>
                </c:pt>
                <c:pt idx="1">
                  <c:v>161.464</c:v>
                </c:pt>
                <c:pt idx="2">
                  <c:v>221.214</c:v>
                </c:pt>
                <c:pt idx="3">
                  <c:v>116.199</c:v>
                </c:pt>
                <c:pt idx="4">
                  <c:v>156.011</c:v>
                </c:pt>
                <c:pt idx="5">
                  <c:v>77.036000000000001</c:v>
                </c:pt>
                <c:pt idx="6">
                  <c:v>215.89500000000001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9-4C59-BD38-79A5B878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4335288"/>
        <c:axId val="524332992"/>
        <c:axId val="0"/>
      </c:bar3DChart>
      <c:catAx>
        <c:axId val="52433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2992"/>
        <c:crosses val="autoZero"/>
        <c:auto val="1"/>
        <c:lblAlgn val="ctr"/>
        <c:lblOffset val="100"/>
        <c:noMultiLvlLbl val="0"/>
      </c:catAx>
      <c:valAx>
        <c:axId val="5243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ALASKA</a:t>
            </a:r>
          </a:p>
        </c:rich>
      </c:tx>
      <c:layout>
        <c:manualLayout>
          <c:xMode val="edge"/>
          <c:yMode val="edge"/>
          <c:x val="0.40827272863966479"/>
          <c:y val="8.372559745821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'AL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'AL count'!$C$33:$C$74</c:f>
              <c:strCache>
                <c:ptCount val="41"/>
                <c:pt idx="0">
                  <c:v>Swing System (Winch System)</c:v>
                </c:pt>
                <c:pt idx="1">
                  <c:v>Main Pump (Engine / Motor)</c:v>
                </c:pt>
                <c:pt idx="2">
                  <c:v>Swing System (SCR Drive)</c:v>
                </c:pt>
                <c:pt idx="3">
                  <c:v>Swing System (Swing Wire)</c:v>
                </c:pt>
                <c:pt idx="4">
                  <c:v>Suction  / Discharge Pipe (Dredge)</c:v>
                </c:pt>
                <c:pt idx="5">
                  <c:v>Main Pump (Packing / Stuffing Box)</c:v>
                </c:pt>
                <c:pt idx="6">
                  <c:v>Spuds / Xmass Tree (Winch / Hoist System)</c:v>
                </c:pt>
                <c:pt idx="7">
                  <c:v>Cutter (Motor)</c:v>
                </c:pt>
                <c:pt idx="8">
                  <c:v>Main Pump (Pump Leak)</c:v>
                </c:pt>
                <c:pt idx="9">
                  <c:v>Auxiliary Systems (Fuel)</c:v>
                </c:pt>
                <c:pt idx="10">
                  <c:v>Spuds / Xmass Tree (Wires)</c:v>
                </c:pt>
                <c:pt idx="11">
                  <c:v>Spuds / Xmass Tree (Walking Spud)</c:v>
                </c:pt>
                <c:pt idx="12">
                  <c:v>Main Pump (Pump Rebuild)</c:v>
                </c:pt>
                <c:pt idx="13">
                  <c:v>Main Pump (Bearings / Shafts)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Cutter (SCR Drive / MG Set)</c:v>
                </c:pt>
                <c:pt idx="17">
                  <c:v>Spuds / Xmass Tree (Setting Spud)</c:v>
                </c:pt>
                <c:pt idx="18">
                  <c:v>Main Pump (Gland Seal)</c:v>
                </c:pt>
                <c:pt idx="19">
                  <c:v>Main Pump (Gearbox)</c:v>
                </c:pt>
                <c:pt idx="20">
                  <c:v>Ladder (Ladder Winch)</c:v>
                </c:pt>
                <c:pt idx="21">
                  <c:v>Electrical System (PLC / Automation)</c:v>
                </c:pt>
                <c:pt idx="22">
                  <c:v>Ladder Pump (Pump Leak)</c:v>
                </c:pt>
                <c:pt idx="23">
                  <c:v>Ladder Pump (Motor / Engine)</c:v>
                </c:pt>
                <c:pt idx="24">
                  <c:v>Ladder (Ladder Structure)</c:v>
                </c:pt>
                <c:pt idx="25">
                  <c:v>Generators (Main Generator Engine)</c:v>
                </c:pt>
                <c:pt idx="26">
                  <c:v>Cutter (Gear Box)</c:v>
                </c:pt>
                <c:pt idx="27">
                  <c:v>Spuds / Xmass Tree (SCR Drive)</c:v>
                </c:pt>
                <c:pt idx="28">
                  <c:v>Ladder Pump (Packing / Stuffing Box)</c:v>
                </c:pt>
                <c:pt idx="29">
                  <c:v>Ladder Pump (Gearbox)</c:v>
                </c:pt>
                <c:pt idx="30">
                  <c:v>Ladder (Wire)</c:v>
                </c:pt>
                <c:pt idx="31">
                  <c:v>Ladder (SCR Drive)</c:v>
                </c:pt>
                <c:pt idx="32">
                  <c:v>Cutter (Cutter Canister)</c:v>
                </c:pt>
                <c:pt idx="33">
                  <c:v>Swing System (Swing Sheaves)</c:v>
                </c:pt>
                <c:pt idx="34">
                  <c:v>Spuds / Xmass Tree (Tree Structure)</c:v>
                </c:pt>
                <c:pt idx="35">
                  <c:v>Spuds / Xmass Tree (Sheaves)</c:v>
                </c:pt>
                <c:pt idx="36">
                  <c:v>Ladder Pump (Shaft)</c:v>
                </c:pt>
                <c:pt idx="37">
                  <c:v>Ladder Pump (Gland Seal)</c:v>
                </c:pt>
                <c:pt idx="38">
                  <c:v>Ladder Pump (Bearings / Shafts)</c:v>
                </c:pt>
                <c:pt idx="39">
                  <c:v>Ladder (Sheaves and Blocks)</c:v>
                </c:pt>
                <c:pt idx="40">
                  <c:v>Auxiliary Systems (Water (Pottable / Raw))</c:v>
                </c:pt>
              </c:strCache>
            </c:strRef>
          </c:cat>
          <c:val>
            <c:numRef>
              <c:f>'AL count'!$H$33:$H$74</c:f>
              <c:numCache>
                <c:formatCode>General</c:formatCode>
                <c:ptCount val="42"/>
                <c:pt idx="0">
                  <c:v>99</c:v>
                </c:pt>
                <c:pt idx="1">
                  <c:v>52</c:v>
                </c:pt>
                <c:pt idx="2">
                  <c:v>44</c:v>
                </c:pt>
                <c:pt idx="3">
                  <c:v>32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'AL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'AL count'!$C$33:$C$74</c:f>
              <c:strCache>
                <c:ptCount val="41"/>
                <c:pt idx="0">
                  <c:v>Swing System (Winch System)</c:v>
                </c:pt>
                <c:pt idx="1">
                  <c:v>Main Pump (Engine / Motor)</c:v>
                </c:pt>
                <c:pt idx="2">
                  <c:v>Swing System (SCR Drive)</c:v>
                </c:pt>
                <c:pt idx="3">
                  <c:v>Swing System (Swing Wire)</c:v>
                </c:pt>
                <c:pt idx="4">
                  <c:v>Suction  / Discharge Pipe (Dredge)</c:v>
                </c:pt>
                <c:pt idx="5">
                  <c:v>Main Pump (Packing / Stuffing Box)</c:v>
                </c:pt>
                <c:pt idx="6">
                  <c:v>Spuds / Xmass Tree (Winch / Hoist System)</c:v>
                </c:pt>
                <c:pt idx="7">
                  <c:v>Cutter (Motor)</c:v>
                </c:pt>
                <c:pt idx="8">
                  <c:v>Main Pump (Pump Leak)</c:v>
                </c:pt>
                <c:pt idx="9">
                  <c:v>Auxiliary Systems (Fuel)</c:v>
                </c:pt>
                <c:pt idx="10">
                  <c:v>Spuds / Xmass Tree (Wires)</c:v>
                </c:pt>
                <c:pt idx="11">
                  <c:v>Spuds / Xmass Tree (Walking Spud)</c:v>
                </c:pt>
                <c:pt idx="12">
                  <c:v>Main Pump (Pump Rebuild)</c:v>
                </c:pt>
                <c:pt idx="13">
                  <c:v>Main Pump (Bearings / Shafts)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Cutter (SCR Drive / MG Set)</c:v>
                </c:pt>
                <c:pt idx="17">
                  <c:v>Spuds / Xmass Tree (Setting Spud)</c:v>
                </c:pt>
                <c:pt idx="18">
                  <c:v>Main Pump (Gland Seal)</c:v>
                </c:pt>
                <c:pt idx="19">
                  <c:v>Main Pump (Gearbox)</c:v>
                </c:pt>
                <c:pt idx="20">
                  <c:v>Ladder (Ladder Winch)</c:v>
                </c:pt>
                <c:pt idx="21">
                  <c:v>Electrical System (PLC / Automation)</c:v>
                </c:pt>
                <c:pt idx="22">
                  <c:v>Ladder Pump (Pump Leak)</c:v>
                </c:pt>
                <c:pt idx="23">
                  <c:v>Ladder Pump (Motor / Engine)</c:v>
                </c:pt>
                <c:pt idx="24">
                  <c:v>Ladder (Ladder Structure)</c:v>
                </c:pt>
                <c:pt idx="25">
                  <c:v>Generators (Main Generator Engine)</c:v>
                </c:pt>
                <c:pt idx="26">
                  <c:v>Cutter (Gear Box)</c:v>
                </c:pt>
                <c:pt idx="27">
                  <c:v>Spuds / Xmass Tree (SCR Drive)</c:v>
                </c:pt>
                <c:pt idx="28">
                  <c:v>Ladder Pump (Packing / Stuffing Box)</c:v>
                </c:pt>
                <c:pt idx="29">
                  <c:v>Ladder Pump (Gearbox)</c:v>
                </c:pt>
                <c:pt idx="30">
                  <c:v>Ladder (Wire)</c:v>
                </c:pt>
                <c:pt idx="31">
                  <c:v>Ladder (SCR Drive)</c:v>
                </c:pt>
                <c:pt idx="32">
                  <c:v>Cutter (Cutter Canister)</c:v>
                </c:pt>
                <c:pt idx="33">
                  <c:v>Swing System (Swing Sheaves)</c:v>
                </c:pt>
                <c:pt idx="34">
                  <c:v>Spuds / Xmass Tree (Tree Structure)</c:v>
                </c:pt>
                <c:pt idx="35">
                  <c:v>Spuds / Xmass Tree (Sheaves)</c:v>
                </c:pt>
                <c:pt idx="36">
                  <c:v>Ladder Pump (Shaft)</c:v>
                </c:pt>
                <c:pt idx="37">
                  <c:v>Ladder Pump (Gland Seal)</c:v>
                </c:pt>
                <c:pt idx="38">
                  <c:v>Ladder Pump (Bearings / Shafts)</c:v>
                </c:pt>
                <c:pt idx="39">
                  <c:v>Ladder (Sheaves and Blocks)</c:v>
                </c:pt>
                <c:pt idx="40">
                  <c:v>Auxiliary Systems (Water (Pottable / Raw))</c:v>
                </c:pt>
              </c:strCache>
            </c:strRef>
          </c:cat>
          <c:val>
            <c:numRef>
              <c:f>'AL count'!$I$33:$I$74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 count'!$C$33:$C$74</c:f>
              <c:strCache>
                <c:ptCount val="41"/>
                <c:pt idx="0">
                  <c:v>Swing System (Winch System)</c:v>
                </c:pt>
                <c:pt idx="1">
                  <c:v>Main Pump (Engine / Motor)</c:v>
                </c:pt>
                <c:pt idx="2">
                  <c:v>Swing System (SCR Drive)</c:v>
                </c:pt>
                <c:pt idx="3">
                  <c:v>Swing System (Swing Wire)</c:v>
                </c:pt>
                <c:pt idx="4">
                  <c:v>Suction  / Discharge Pipe (Dredge)</c:v>
                </c:pt>
                <c:pt idx="5">
                  <c:v>Main Pump (Packing / Stuffing Box)</c:v>
                </c:pt>
                <c:pt idx="6">
                  <c:v>Spuds / Xmass Tree (Winch / Hoist System)</c:v>
                </c:pt>
                <c:pt idx="7">
                  <c:v>Cutter (Motor)</c:v>
                </c:pt>
                <c:pt idx="8">
                  <c:v>Main Pump (Pump Leak)</c:v>
                </c:pt>
                <c:pt idx="9">
                  <c:v>Auxiliary Systems (Fuel)</c:v>
                </c:pt>
                <c:pt idx="10">
                  <c:v>Spuds / Xmass Tree (Wires)</c:v>
                </c:pt>
                <c:pt idx="11">
                  <c:v>Spuds / Xmass Tree (Walking Spud)</c:v>
                </c:pt>
                <c:pt idx="12">
                  <c:v>Main Pump (Pump Rebuild)</c:v>
                </c:pt>
                <c:pt idx="13">
                  <c:v>Main Pump (Bearings / Shafts)</c:v>
                </c:pt>
                <c:pt idx="14">
                  <c:v>Cutter (Bearing / Shaft)</c:v>
                </c:pt>
                <c:pt idx="15">
                  <c:v>Generators (Main Generator)</c:v>
                </c:pt>
                <c:pt idx="16">
                  <c:v>Cutter (SCR Drive / MG Set)</c:v>
                </c:pt>
                <c:pt idx="17">
                  <c:v>Spuds / Xmass Tree (Setting Spud)</c:v>
                </c:pt>
                <c:pt idx="18">
                  <c:v>Main Pump (Gland Seal)</c:v>
                </c:pt>
                <c:pt idx="19">
                  <c:v>Main Pump (Gearbox)</c:v>
                </c:pt>
                <c:pt idx="20">
                  <c:v>Ladder (Ladder Winch)</c:v>
                </c:pt>
                <c:pt idx="21">
                  <c:v>Electrical System (PLC / Automation)</c:v>
                </c:pt>
                <c:pt idx="22">
                  <c:v>Ladder Pump (Pump Leak)</c:v>
                </c:pt>
                <c:pt idx="23">
                  <c:v>Ladder Pump (Motor / Engine)</c:v>
                </c:pt>
                <c:pt idx="24">
                  <c:v>Ladder (Ladder Structure)</c:v>
                </c:pt>
                <c:pt idx="25">
                  <c:v>Generators (Main Generator Engine)</c:v>
                </c:pt>
                <c:pt idx="26">
                  <c:v>Cutter (Gear Box)</c:v>
                </c:pt>
                <c:pt idx="27">
                  <c:v>Spuds / Xmass Tree (SCR Drive)</c:v>
                </c:pt>
                <c:pt idx="28">
                  <c:v>Ladder Pump (Packing / Stuffing Box)</c:v>
                </c:pt>
                <c:pt idx="29">
                  <c:v>Ladder Pump (Gearbox)</c:v>
                </c:pt>
                <c:pt idx="30">
                  <c:v>Ladder (Wire)</c:v>
                </c:pt>
                <c:pt idx="31">
                  <c:v>Ladder (SCR Drive)</c:v>
                </c:pt>
                <c:pt idx="32">
                  <c:v>Cutter (Cutter Canister)</c:v>
                </c:pt>
                <c:pt idx="33">
                  <c:v>Swing System (Swing Sheaves)</c:v>
                </c:pt>
                <c:pt idx="34">
                  <c:v>Spuds / Xmass Tree (Tree Structure)</c:v>
                </c:pt>
                <c:pt idx="35">
                  <c:v>Spuds / Xmass Tree (Sheaves)</c:v>
                </c:pt>
                <c:pt idx="36">
                  <c:v>Ladder Pump (Shaft)</c:v>
                </c:pt>
                <c:pt idx="37">
                  <c:v>Ladder Pump (Gland Seal)</c:v>
                </c:pt>
                <c:pt idx="38">
                  <c:v>Ladder Pump (Bearings / Shafts)</c:v>
                </c:pt>
                <c:pt idx="39">
                  <c:v>Ladder (Sheaves and Blocks)</c:v>
                </c:pt>
                <c:pt idx="40">
                  <c:v>Auxiliary Systems (Water (Pottable / Raw))</c:v>
                </c:pt>
              </c:strCache>
            </c:strRef>
          </c:cat>
          <c:val>
            <c:numRef>
              <c:f>'AL count'!$C$33:$C$74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3890048"/>
        <c:axId val="113891968"/>
      </c:barChart>
      <c:lineChart>
        <c:grouping val="standard"/>
        <c:varyColors val="0"/>
        <c:ser>
          <c:idx val="2"/>
          <c:order val="2"/>
          <c:tx>
            <c:strRef>
              <c:f>'AL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'AL count'!$E$33:$E$74</c:f>
              <c:numCache>
                <c:formatCode>0.0%</c:formatCode>
                <c:ptCount val="42"/>
                <c:pt idx="0">
                  <c:v>0.21428571428571427</c:v>
                </c:pt>
                <c:pt idx="1">
                  <c:v>0.32683982683982682</c:v>
                </c:pt>
                <c:pt idx="2">
                  <c:v>0.42207792207792205</c:v>
                </c:pt>
                <c:pt idx="3">
                  <c:v>0.49134199134199136</c:v>
                </c:pt>
                <c:pt idx="4">
                  <c:v>0.54545454545454541</c:v>
                </c:pt>
                <c:pt idx="5">
                  <c:v>0.58874458874458879</c:v>
                </c:pt>
                <c:pt idx="6">
                  <c:v>0.62987012987012991</c:v>
                </c:pt>
                <c:pt idx="7">
                  <c:v>0.67099567099567103</c:v>
                </c:pt>
                <c:pt idx="8">
                  <c:v>0.7056277056277056</c:v>
                </c:pt>
                <c:pt idx="9">
                  <c:v>0.73376623376623373</c:v>
                </c:pt>
                <c:pt idx="10">
                  <c:v>0.75757575757575757</c:v>
                </c:pt>
                <c:pt idx="11">
                  <c:v>0.77922077922077926</c:v>
                </c:pt>
                <c:pt idx="12">
                  <c:v>0.80086580086580084</c:v>
                </c:pt>
                <c:pt idx="13">
                  <c:v>0.82251082251082253</c:v>
                </c:pt>
                <c:pt idx="14">
                  <c:v>0.84199134199134196</c:v>
                </c:pt>
                <c:pt idx="15">
                  <c:v>0.85930735930735935</c:v>
                </c:pt>
                <c:pt idx="16">
                  <c:v>0.87662337662337664</c:v>
                </c:pt>
                <c:pt idx="17">
                  <c:v>0.88961038961038963</c:v>
                </c:pt>
                <c:pt idx="18">
                  <c:v>0.89826839826839822</c:v>
                </c:pt>
                <c:pt idx="19">
                  <c:v>0.90692640692640691</c:v>
                </c:pt>
                <c:pt idx="20">
                  <c:v>0.91558441558441561</c:v>
                </c:pt>
                <c:pt idx="21">
                  <c:v>0.9242424242424242</c:v>
                </c:pt>
                <c:pt idx="22">
                  <c:v>0.93073593073593075</c:v>
                </c:pt>
                <c:pt idx="23">
                  <c:v>0.93722943722943719</c:v>
                </c:pt>
                <c:pt idx="24">
                  <c:v>0.94372294372294374</c:v>
                </c:pt>
                <c:pt idx="25">
                  <c:v>0.95021645021645018</c:v>
                </c:pt>
                <c:pt idx="26">
                  <c:v>0.95670995670995673</c:v>
                </c:pt>
                <c:pt idx="27">
                  <c:v>0.96103896103896103</c:v>
                </c:pt>
                <c:pt idx="28">
                  <c:v>0.96536796536796532</c:v>
                </c:pt>
                <c:pt idx="29">
                  <c:v>0.96969696969696972</c:v>
                </c:pt>
                <c:pt idx="30">
                  <c:v>0.97402597402597402</c:v>
                </c:pt>
                <c:pt idx="31">
                  <c:v>0.97835497835497831</c:v>
                </c:pt>
                <c:pt idx="32">
                  <c:v>0.98268398268398272</c:v>
                </c:pt>
                <c:pt idx="33">
                  <c:v>0.98484848484848486</c:v>
                </c:pt>
                <c:pt idx="34">
                  <c:v>0.98701298701298701</c:v>
                </c:pt>
                <c:pt idx="35">
                  <c:v>0.98917748917748916</c:v>
                </c:pt>
                <c:pt idx="36">
                  <c:v>0.9913419913419913</c:v>
                </c:pt>
                <c:pt idx="37">
                  <c:v>0.99350649350649356</c:v>
                </c:pt>
                <c:pt idx="38">
                  <c:v>0.99567099567099571</c:v>
                </c:pt>
                <c:pt idx="39">
                  <c:v>0.99783549783549785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'AL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'AL count'!$J$33:$J$74</c:f>
              <c:numCache>
                <c:formatCode>0%</c:formatCode>
                <c:ptCount val="4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4288"/>
        <c:axId val="113645824"/>
      </c:lineChart>
      <c:catAx>
        <c:axId val="113890048"/>
        <c:scaling>
          <c:orientation val="minMax"/>
        </c:scaling>
        <c:delete val="0"/>
        <c:axPos val="b"/>
        <c:title>
          <c:tx>
            <c:strRef>
              <c:f>'AL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3891968"/>
        <c:crosses val="autoZero"/>
        <c:auto val="1"/>
        <c:lblAlgn val="ctr"/>
        <c:lblOffset val="100"/>
        <c:tickMarkSkip val="1"/>
        <c:noMultiLvlLbl val="0"/>
      </c:catAx>
      <c:valAx>
        <c:axId val="113891968"/>
        <c:scaling>
          <c:orientation val="minMax"/>
        </c:scaling>
        <c:delete val="0"/>
        <c:axPos val="l"/>
        <c:title>
          <c:tx>
            <c:strRef>
              <c:f>'AL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9801370309296952E-2"/>
              <c:y val="0.37640381268130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90048"/>
        <c:crosses val="autoZero"/>
        <c:crossBetween val="between"/>
      </c:valAx>
      <c:catAx>
        <c:axId val="11364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645824"/>
        <c:crosses val="autoZero"/>
        <c:auto val="1"/>
        <c:lblAlgn val="ctr"/>
        <c:lblOffset val="100"/>
        <c:noMultiLvlLbl val="0"/>
      </c:catAx>
      <c:valAx>
        <c:axId val="11364582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253866420739417"/>
              <c:y val="0.349594363862411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4428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ALASKA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'AL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'AL hrs'!$C$33:$C$74</c:f>
              <c:strCache>
                <c:ptCount val="41"/>
                <c:pt idx="0">
                  <c:v>Main Pump (Pump Rebuild)</c:v>
                </c:pt>
                <c:pt idx="1">
                  <c:v>Cutter (Motor)</c:v>
                </c:pt>
                <c:pt idx="2">
                  <c:v>Suction  / Discharge Pipe (Dredge)</c:v>
                </c:pt>
                <c:pt idx="3">
                  <c:v>Main Pump (Bearings / Shafts)</c:v>
                </c:pt>
                <c:pt idx="4">
                  <c:v>Spuds / Xmass Tree (Sheaves)</c:v>
                </c:pt>
                <c:pt idx="5">
                  <c:v>Ladder Pump (Motor / Engine)</c:v>
                </c:pt>
                <c:pt idx="6">
                  <c:v>Swing System (Winch System)</c:v>
                </c:pt>
                <c:pt idx="7">
                  <c:v>Swing System (Swing Wire)</c:v>
                </c:pt>
                <c:pt idx="8">
                  <c:v>Cutter (Bearing / Shaft)</c:v>
                </c:pt>
                <c:pt idx="9">
                  <c:v>Cutter (SCR Drive / MG Set)</c:v>
                </c:pt>
                <c:pt idx="10">
                  <c:v>Generators (Main Generator)</c:v>
                </c:pt>
                <c:pt idx="11">
                  <c:v>Main Pump (Engine / Motor)</c:v>
                </c:pt>
                <c:pt idx="12">
                  <c:v>Spuds / Xmass Tree (Wires)</c:v>
                </c:pt>
                <c:pt idx="13">
                  <c:v>Main Pump (Pump Leak)</c:v>
                </c:pt>
                <c:pt idx="14">
                  <c:v>Ladder Pump (Pump Leak)</c:v>
                </c:pt>
                <c:pt idx="15">
                  <c:v>Generators (Main Generator Engine)</c:v>
                </c:pt>
                <c:pt idx="16">
                  <c:v>Spuds / Xmass Tree (Winch / Hoist System)</c:v>
                </c:pt>
                <c:pt idx="17">
                  <c:v>Swing System (SCR Drive)</c:v>
                </c:pt>
                <c:pt idx="18">
                  <c:v>Ladder (Ladder Winch)</c:v>
                </c:pt>
                <c:pt idx="19">
                  <c:v>Main Pump (Packing / Stuffing Box)</c:v>
                </c:pt>
                <c:pt idx="20">
                  <c:v>Auxiliary Systems (Fuel)</c:v>
                </c:pt>
                <c:pt idx="21">
                  <c:v>Spuds / Xmass Tree (Walking Spud)</c:v>
                </c:pt>
                <c:pt idx="22">
                  <c:v>Spuds / Xmass Tree (Tree Structure)</c:v>
                </c:pt>
                <c:pt idx="23">
                  <c:v>Main Pump (Gland Seal)</c:v>
                </c:pt>
                <c:pt idx="24">
                  <c:v>Main Pump (Gearbox)</c:v>
                </c:pt>
                <c:pt idx="25">
                  <c:v>Ladder (Wire)</c:v>
                </c:pt>
                <c:pt idx="26">
                  <c:v>Electrical System (PLC / Automation)</c:v>
                </c:pt>
                <c:pt idx="27">
                  <c:v>Ladder (SCR Drive)</c:v>
                </c:pt>
                <c:pt idx="28">
                  <c:v>Cutter (Gear Box)</c:v>
                </c:pt>
                <c:pt idx="29">
                  <c:v>Ladder (Sheaves and Blocks)</c:v>
                </c:pt>
                <c:pt idx="30">
                  <c:v>Ladder Pump (Packing / Stuffing Box)</c:v>
                </c:pt>
                <c:pt idx="31">
                  <c:v>Ladder Pump (Gearbox)</c:v>
                </c:pt>
                <c:pt idx="32">
                  <c:v>Swing System (Swing Sheaves)</c:v>
                </c:pt>
                <c:pt idx="33">
                  <c:v>Ladder (Ladder Structure)</c:v>
                </c:pt>
                <c:pt idx="34">
                  <c:v>Ladder Pump (Shaft)</c:v>
                </c:pt>
                <c:pt idx="35">
                  <c:v>Ladder Pump (Gland Seal)</c:v>
                </c:pt>
                <c:pt idx="36">
                  <c:v>Cutter (Cutter Canister)</c:v>
                </c:pt>
                <c:pt idx="37">
                  <c:v>Auxiliary Systems (Water (Pottable / Raw))</c:v>
                </c:pt>
                <c:pt idx="38">
                  <c:v>Spuds / Xmass Tree (Setting Spud)</c:v>
                </c:pt>
                <c:pt idx="39">
                  <c:v>Ladder Pump (Bearings / Shafts)</c:v>
                </c:pt>
                <c:pt idx="40">
                  <c:v>Spuds / Xmass Tree (SCR Drive)</c:v>
                </c:pt>
              </c:strCache>
            </c:strRef>
          </c:cat>
          <c:val>
            <c:numRef>
              <c:f>'AL hrs'!$H$33:$H$74</c:f>
              <c:numCache>
                <c:formatCode>General</c:formatCode>
                <c:ptCount val="42"/>
                <c:pt idx="0">
                  <c:v>535.5200000000001</c:v>
                </c:pt>
                <c:pt idx="1">
                  <c:v>344.28</c:v>
                </c:pt>
                <c:pt idx="2">
                  <c:v>241.35</c:v>
                </c:pt>
                <c:pt idx="3">
                  <c:v>145.66916666652077</c:v>
                </c:pt>
                <c:pt idx="4">
                  <c:v>143.58000000000001</c:v>
                </c:pt>
                <c:pt idx="5">
                  <c:v>112.65</c:v>
                </c:pt>
                <c:pt idx="6">
                  <c:v>107.93805555552011</c:v>
                </c:pt>
                <c:pt idx="7">
                  <c:v>95.75</c:v>
                </c:pt>
                <c:pt idx="8">
                  <c:v>91.93</c:v>
                </c:pt>
                <c:pt idx="9">
                  <c:v>81.53</c:v>
                </c:pt>
                <c:pt idx="10">
                  <c:v>70.63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'AL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'AL hrs'!$C$33:$C$74</c:f>
              <c:strCache>
                <c:ptCount val="41"/>
                <c:pt idx="0">
                  <c:v>Main Pump (Pump Rebuild)</c:v>
                </c:pt>
                <c:pt idx="1">
                  <c:v>Cutter (Motor)</c:v>
                </c:pt>
                <c:pt idx="2">
                  <c:v>Suction  / Discharge Pipe (Dredge)</c:v>
                </c:pt>
                <c:pt idx="3">
                  <c:v>Main Pump (Bearings / Shafts)</c:v>
                </c:pt>
                <c:pt idx="4">
                  <c:v>Spuds / Xmass Tree (Sheaves)</c:v>
                </c:pt>
                <c:pt idx="5">
                  <c:v>Ladder Pump (Motor / Engine)</c:v>
                </c:pt>
                <c:pt idx="6">
                  <c:v>Swing System (Winch System)</c:v>
                </c:pt>
                <c:pt idx="7">
                  <c:v>Swing System (Swing Wire)</c:v>
                </c:pt>
                <c:pt idx="8">
                  <c:v>Cutter (Bearing / Shaft)</c:v>
                </c:pt>
                <c:pt idx="9">
                  <c:v>Cutter (SCR Drive / MG Set)</c:v>
                </c:pt>
                <c:pt idx="10">
                  <c:v>Generators (Main Generator)</c:v>
                </c:pt>
                <c:pt idx="11">
                  <c:v>Main Pump (Engine / Motor)</c:v>
                </c:pt>
                <c:pt idx="12">
                  <c:v>Spuds / Xmass Tree (Wires)</c:v>
                </c:pt>
                <c:pt idx="13">
                  <c:v>Main Pump (Pump Leak)</c:v>
                </c:pt>
                <c:pt idx="14">
                  <c:v>Ladder Pump (Pump Leak)</c:v>
                </c:pt>
                <c:pt idx="15">
                  <c:v>Generators (Main Generator Engine)</c:v>
                </c:pt>
                <c:pt idx="16">
                  <c:v>Spuds / Xmass Tree (Winch / Hoist System)</c:v>
                </c:pt>
                <c:pt idx="17">
                  <c:v>Swing System (SCR Drive)</c:v>
                </c:pt>
                <c:pt idx="18">
                  <c:v>Ladder (Ladder Winch)</c:v>
                </c:pt>
                <c:pt idx="19">
                  <c:v>Main Pump (Packing / Stuffing Box)</c:v>
                </c:pt>
                <c:pt idx="20">
                  <c:v>Auxiliary Systems (Fuel)</c:v>
                </c:pt>
                <c:pt idx="21">
                  <c:v>Spuds / Xmass Tree (Walking Spud)</c:v>
                </c:pt>
                <c:pt idx="22">
                  <c:v>Spuds / Xmass Tree (Tree Structure)</c:v>
                </c:pt>
                <c:pt idx="23">
                  <c:v>Main Pump (Gland Seal)</c:v>
                </c:pt>
                <c:pt idx="24">
                  <c:v>Main Pump (Gearbox)</c:v>
                </c:pt>
                <c:pt idx="25">
                  <c:v>Ladder (Wire)</c:v>
                </c:pt>
                <c:pt idx="26">
                  <c:v>Electrical System (PLC / Automation)</c:v>
                </c:pt>
                <c:pt idx="27">
                  <c:v>Ladder (SCR Drive)</c:v>
                </c:pt>
                <c:pt idx="28">
                  <c:v>Cutter (Gear Box)</c:v>
                </c:pt>
                <c:pt idx="29">
                  <c:v>Ladder (Sheaves and Blocks)</c:v>
                </c:pt>
                <c:pt idx="30">
                  <c:v>Ladder Pump (Packing / Stuffing Box)</c:v>
                </c:pt>
                <c:pt idx="31">
                  <c:v>Ladder Pump (Gearbox)</c:v>
                </c:pt>
                <c:pt idx="32">
                  <c:v>Swing System (Swing Sheaves)</c:v>
                </c:pt>
                <c:pt idx="33">
                  <c:v>Ladder (Ladder Structure)</c:v>
                </c:pt>
                <c:pt idx="34">
                  <c:v>Ladder Pump (Shaft)</c:v>
                </c:pt>
                <c:pt idx="35">
                  <c:v>Ladder Pump (Gland Seal)</c:v>
                </c:pt>
                <c:pt idx="36">
                  <c:v>Cutter (Cutter Canister)</c:v>
                </c:pt>
                <c:pt idx="37">
                  <c:v>Auxiliary Systems (Water (Pottable / Raw))</c:v>
                </c:pt>
                <c:pt idx="38">
                  <c:v>Spuds / Xmass Tree (Setting Spud)</c:v>
                </c:pt>
                <c:pt idx="39">
                  <c:v>Ladder Pump (Bearings / Shafts)</c:v>
                </c:pt>
                <c:pt idx="40">
                  <c:v>Spuds / Xmass Tree (SCR Drive)</c:v>
                </c:pt>
              </c:strCache>
            </c:strRef>
          </c:cat>
          <c:val>
            <c:numRef>
              <c:f>'AL hrs'!$I$33:$I$74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67.572777777700679</c:v>
                </c:pt>
                <c:pt idx="12">
                  <c:v>66.72</c:v>
                </c:pt>
                <c:pt idx="13">
                  <c:v>65.599999999999994</c:v>
                </c:pt>
                <c:pt idx="14">
                  <c:v>38</c:v>
                </c:pt>
                <c:pt idx="15">
                  <c:v>34.76</c:v>
                </c:pt>
                <c:pt idx="16">
                  <c:v>32.450000000000003</c:v>
                </c:pt>
                <c:pt idx="17">
                  <c:v>28.19555555564817</c:v>
                </c:pt>
                <c:pt idx="18">
                  <c:v>27.91</c:v>
                </c:pt>
                <c:pt idx="19">
                  <c:v>22.94</c:v>
                </c:pt>
                <c:pt idx="20">
                  <c:v>21.07</c:v>
                </c:pt>
                <c:pt idx="21">
                  <c:v>18.77</c:v>
                </c:pt>
                <c:pt idx="22">
                  <c:v>10</c:v>
                </c:pt>
                <c:pt idx="23">
                  <c:v>8.0733333332487369</c:v>
                </c:pt>
                <c:pt idx="24">
                  <c:v>7.6400000000000006</c:v>
                </c:pt>
                <c:pt idx="25">
                  <c:v>6.4772222222201528</c:v>
                </c:pt>
                <c:pt idx="26">
                  <c:v>6.29</c:v>
                </c:pt>
                <c:pt idx="27">
                  <c:v>5.33</c:v>
                </c:pt>
                <c:pt idx="28">
                  <c:v>4.76</c:v>
                </c:pt>
                <c:pt idx="29">
                  <c:v>3.1558333332650363</c:v>
                </c:pt>
                <c:pt idx="30">
                  <c:v>3</c:v>
                </c:pt>
                <c:pt idx="31">
                  <c:v>2.1633333333651534</c:v>
                </c:pt>
                <c:pt idx="32">
                  <c:v>2.1</c:v>
                </c:pt>
                <c:pt idx="33">
                  <c:v>2.0833333332557231</c:v>
                </c:pt>
                <c:pt idx="34">
                  <c:v>1.96</c:v>
                </c:pt>
                <c:pt idx="35">
                  <c:v>1.65</c:v>
                </c:pt>
                <c:pt idx="36">
                  <c:v>1.35</c:v>
                </c:pt>
                <c:pt idx="37">
                  <c:v>1</c:v>
                </c:pt>
                <c:pt idx="38">
                  <c:v>0.97805555543862277</c:v>
                </c:pt>
                <c:pt idx="39">
                  <c:v>0.33</c:v>
                </c:pt>
                <c:pt idx="4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 hrs'!$C$33:$C$74</c:f>
              <c:strCache>
                <c:ptCount val="41"/>
                <c:pt idx="0">
                  <c:v>Main Pump (Pump Rebuild)</c:v>
                </c:pt>
                <c:pt idx="1">
                  <c:v>Cutter (Motor)</c:v>
                </c:pt>
                <c:pt idx="2">
                  <c:v>Suction  / Discharge Pipe (Dredge)</c:v>
                </c:pt>
                <c:pt idx="3">
                  <c:v>Main Pump (Bearings / Shafts)</c:v>
                </c:pt>
                <c:pt idx="4">
                  <c:v>Spuds / Xmass Tree (Sheaves)</c:v>
                </c:pt>
                <c:pt idx="5">
                  <c:v>Ladder Pump (Motor / Engine)</c:v>
                </c:pt>
                <c:pt idx="6">
                  <c:v>Swing System (Winch System)</c:v>
                </c:pt>
                <c:pt idx="7">
                  <c:v>Swing System (Swing Wire)</c:v>
                </c:pt>
                <c:pt idx="8">
                  <c:v>Cutter (Bearing / Shaft)</c:v>
                </c:pt>
                <c:pt idx="9">
                  <c:v>Cutter (SCR Drive / MG Set)</c:v>
                </c:pt>
                <c:pt idx="10">
                  <c:v>Generators (Main Generator)</c:v>
                </c:pt>
                <c:pt idx="11">
                  <c:v>Main Pump (Engine / Motor)</c:v>
                </c:pt>
                <c:pt idx="12">
                  <c:v>Spuds / Xmass Tree (Wires)</c:v>
                </c:pt>
                <c:pt idx="13">
                  <c:v>Main Pump (Pump Leak)</c:v>
                </c:pt>
                <c:pt idx="14">
                  <c:v>Ladder Pump (Pump Leak)</c:v>
                </c:pt>
                <c:pt idx="15">
                  <c:v>Generators (Main Generator Engine)</c:v>
                </c:pt>
                <c:pt idx="16">
                  <c:v>Spuds / Xmass Tree (Winch / Hoist System)</c:v>
                </c:pt>
                <c:pt idx="17">
                  <c:v>Swing System (SCR Drive)</c:v>
                </c:pt>
                <c:pt idx="18">
                  <c:v>Ladder (Ladder Winch)</c:v>
                </c:pt>
                <c:pt idx="19">
                  <c:v>Main Pump (Packing / Stuffing Box)</c:v>
                </c:pt>
                <c:pt idx="20">
                  <c:v>Auxiliary Systems (Fuel)</c:v>
                </c:pt>
                <c:pt idx="21">
                  <c:v>Spuds / Xmass Tree (Walking Spud)</c:v>
                </c:pt>
                <c:pt idx="22">
                  <c:v>Spuds / Xmass Tree (Tree Structure)</c:v>
                </c:pt>
                <c:pt idx="23">
                  <c:v>Main Pump (Gland Seal)</c:v>
                </c:pt>
                <c:pt idx="24">
                  <c:v>Main Pump (Gearbox)</c:v>
                </c:pt>
                <c:pt idx="25">
                  <c:v>Ladder (Wire)</c:v>
                </c:pt>
                <c:pt idx="26">
                  <c:v>Electrical System (PLC / Automation)</c:v>
                </c:pt>
                <c:pt idx="27">
                  <c:v>Ladder (SCR Drive)</c:v>
                </c:pt>
                <c:pt idx="28">
                  <c:v>Cutter (Gear Box)</c:v>
                </c:pt>
                <c:pt idx="29">
                  <c:v>Ladder (Sheaves and Blocks)</c:v>
                </c:pt>
                <c:pt idx="30">
                  <c:v>Ladder Pump (Packing / Stuffing Box)</c:v>
                </c:pt>
                <c:pt idx="31">
                  <c:v>Ladder Pump (Gearbox)</c:v>
                </c:pt>
                <c:pt idx="32">
                  <c:v>Swing System (Swing Sheaves)</c:v>
                </c:pt>
                <c:pt idx="33">
                  <c:v>Ladder (Ladder Structure)</c:v>
                </c:pt>
                <c:pt idx="34">
                  <c:v>Ladder Pump (Shaft)</c:v>
                </c:pt>
                <c:pt idx="35">
                  <c:v>Ladder Pump (Gland Seal)</c:v>
                </c:pt>
                <c:pt idx="36">
                  <c:v>Cutter (Cutter Canister)</c:v>
                </c:pt>
                <c:pt idx="37">
                  <c:v>Auxiliary Systems (Water (Pottable / Raw))</c:v>
                </c:pt>
                <c:pt idx="38">
                  <c:v>Spuds / Xmass Tree (Setting Spud)</c:v>
                </c:pt>
                <c:pt idx="39">
                  <c:v>Ladder Pump (Bearings / Shafts)</c:v>
                </c:pt>
                <c:pt idx="40">
                  <c:v>Spuds / Xmass Tree (SCR Drive)</c:v>
                </c:pt>
              </c:strCache>
            </c:strRef>
          </c:cat>
          <c:val>
            <c:numRef>
              <c:f>'AL hrs'!$C$33:$C$74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5041024"/>
        <c:axId val="115042944"/>
      </c:barChart>
      <c:lineChart>
        <c:grouping val="standard"/>
        <c:varyColors val="0"/>
        <c:ser>
          <c:idx val="2"/>
          <c:order val="2"/>
          <c:tx>
            <c:strRef>
              <c:f>'AL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'AL hrs'!$E$33:$E$74</c:f>
              <c:numCache>
                <c:formatCode>0.0%</c:formatCode>
                <c:ptCount val="42"/>
                <c:pt idx="0">
                  <c:v>0.21739089252107402</c:v>
                </c:pt>
                <c:pt idx="1">
                  <c:v>0.35714913960270556</c:v>
                </c:pt>
                <c:pt idx="2">
                  <c:v>0.45512361657828299</c:v>
                </c:pt>
                <c:pt idx="3">
                  <c:v>0.5142570759344901</c:v>
                </c:pt>
                <c:pt idx="4">
                  <c:v>0.5725424515473071</c:v>
                </c:pt>
                <c:pt idx="5">
                  <c:v>0.61827199300700797</c:v>
                </c:pt>
                <c:pt idx="6">
                  <c:v>0.66208875098841635</c:v>
                </c:pt>
                <c:pt idx="7">
                  <c:v>0.70095784637027481</c:v>
                </c:pt>
                <c:pt idx="8">
                  <c:v>0.73827623737240788</c:v>
                </c:pt>
                <c:pt idx="9">
                  <c:v>0.77137281540356106</c:v>
                </c:pt>
                <c:pt idx="10">
                  <c:v>0.80004460868628346</c:v>
                </c:pt>
                <c:pt idx="11">
                  <c:v>0.8274753423119604</c:v>
                </c:pt>
                <c:pt idx="12">
                  <c:v>0.85455989629501616</c:v>
                </c:pt>
                <c:pt idx="13">
                  <c:v>0.88118979349658177</c:v>
                </c:pt>
                <c:pt idx="14">
                  <c:v>0.89661564858285459</c:v>
                </c:pt>
                <c:pt idx="15">
                  <c:v>0.91072624655124534</c:v>
                </c:pt>
                <c:pt idx="16">
                  <c:v>0.9238991149078124</c:v>
                </c:pt>
                <c:pt idx="17">
                  <c:v>0.93534491896250671</c:v>
                </c:pt>
                <c:pt idx="18">
                  <c:v>0.94667480357981915</c:v>
                </c:pt>
                <c:pt idx="19">
                  <c:v>0.95598714872926915</c:v>
                </c:pt>
                <c:pt idx="20">
                  <c:v>0.96454037943105253</c:v>
                </c:pt>
                <c:pt idx="21">
                  <c:v>0.97215993995656147</c:v>
                </c:pt>
                <c:pt idx="22">
                  <c:v>0.97621937550558069</c:v>
                </c:pt>
                <c:pt idx="23">
                  <c:v>0.97949669313878773</c:v>
                </c:pt>
                <c:pt idx="24">
                  <c:v>0.98259810189823837</c:v>
                </c:pt>
                <c:pt idx="25">
                  <c:v>0.985227488513016</c:v>
                </c:pt>
                <c:pt idx="26">
                  <c:v>0.98778087347334909</c:v>
                </c:pt>
                <c:pt idx="27">
                  <c:v>0.98994455262097625</c:v>
                </c:pt>
                <c:pt idx="28">
                  <c:v>0.99187684394230946</c:v>
                </c:pt>
                <c:pt idx="29">
                  <c:v>0.99315793414429299</c:v>
                </c:pt>
                <c:pt idx="30">
                  <c:v>0.99437576480899881</c:v>
                </c:pt>
                <c:pt idx="31">
                  <c:v>0.99525395603278288</c:v>
                </c:pt>
                <c:pt idx="32">
                  <c:v>0.99610643749807681</c:v>
                </c:pt>
                <c:pt idx="33">
                  <c:v>0.99695215323742437</c:v>
                </c:pt>
                <c:pt idx="34">
                  <c:v>0.99774780260503215</c:v>
                </c:pt>
                <c:pt idx="35">
                  <c:v>0.9984176094706203</c:v>
                </c:pt>
                <c:pt idx="36">
                  <c:v>0.99896563326973786</c:v>
                </c:pt>
                <c:pt idx="37">
                  <c:v>0.99937157682463973</c:v>
                </c:pt>
                <c:pt idx="38">
                  <c:v>0.99976861217370605</c:v>
                </c:pt>
                <c:pt idx="39">
                  <c:v>0.99990257354682366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'AL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'AL hrs'!$J$33:$J$74</c:f>
              <c:numCache>
                <c:formatCode>0%</c:formatCode>
                <c:ptCount val="4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5120"/>
        <c:axId val="115046656"/>
      </c:lineChart>
      <c:catAx>
        <c:axId val="115041024"/>
        <c:scaling>
          <c:orientation val="minMax"/>
        </c:scaling>
        <c:delete val="0"/>
        <c:axPos val="b"/>
        <c:title>
          <c:tx>
            <c:strRef>
              <c:f>'AL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5042944"/>
        <c:crosses val="autoZero"/>
        <c:auto val="1"/>
        <c:lblAlgn val="ctr"/>
        <c:lblOffset val="100"/>
        <c:tickMarkSkip val="1"/>
        <c:noMultiLvlLbl val="0"/>
      </c:catAx>
      <c:valAx>
        <c:axId val="115042944"/>
        <c:scaling>
          <c:orientation val="minMax"/>
        </c:scaling>
        <c:delete val="0"/>
        <c:axPos val="l"/>
        <c:title>
          <c:tx>
            <c:strRef>
              <c:f>'AL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3038882670479661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41024"/>
        <c:crosses val="autoZero"/>
        <c:crossBetween val="between"/>
      </c:valAx>
      <c:catAx>
        <c:axId val="11504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46656"/>
        <c:crosses val="autoZero"/>
        <c:auto val="1"/>
        <c:lblAlgn val="ctr"/>
        <c:lblOffset val="100"/>
        <c:noMultiLvlLbl val="0"/>
      </c:catAx>
      <c:valAx>
        <c:axId val="11504665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61059125851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45120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CAROLINA</a:t>
            </a:r>
          </a:p>
        </c:rich>
      </c:tx>
      <c:layout>
        <c:manualLayout>
          <c:xMode val="edge"/>
          <c:yMode val="edge"/>
          <c:x val="0.40009413880783384"/>
          <c:y val="7.9001274910762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'CAR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'CAR count'!$C$33:$C$83</c:f>
              <c:strCache>
                <c:ptCount val="50"/>
                <c:pt idx="0">
                  <c:v>Cutter (Motor)</c:v>
                </c:pt>
                <c:pt idx="1">
                  <c:v>Cutter (SCR Drive / MG Set)</c:v>
                </c:pt>
                <c:pt idx="2">
                  <c:v>Main Pump (Packing / Stuffing Box)</c:v>
                </c:pt>
                <c:pt idx="3">
                  <c:v>Generators (Main Generator)</c:v>
                </c:pt>
                <c:pt idx="4">
                  <c:v>Main Pump (Engine / Motor)</c:v>
                </c:pt>
                <c:pt idx="5">
                  <c:v>Cutter (Cutter Canister)</c:v>
                </c:pt>
                <c:pt idx="6">
                  <c:v>Suction  / Discharge Pipe (Dredge)</c:v>
                </c:pt>
                <c:pt idx="7">
                  <c:v>Spuds / Xmass Tree (Winch / Hoist System)</c:v>
                </c:pt>
                <c:pt idx="8">
                  <c:v>Spuds / Xmass Tree (Walking Spud)</c:v>
                </c:pt>
                <c:pt idx="9">
                  <c:v>Main Pump (Gland Seal)</c:v>
                </c:pt>
                <c:pt idx="10">
                  <c:v>Swing System (Winch System)</c:v>
                </c:pt>
                <c:pt idx="11">
                  <c:v>Swing System (Swing Wire)</c:v>
                </c:pt>
                <c:pt idx="12">
                  <c:v>Cutter (Bearing / Shaft)</c:v>
                </c:pt>
                <c:pt idx="13">
                  <c:v>Engine Room (Main Pump Engine)</c:v>
                </c:pt>
                <c:pt idx="14">
                  <c:v>Generators (Main Generator Engine)</c:v>
                </c:pt>
                <c:pt idx="15">
                  <c:v>Auxiliary Systems (Water (Pottable / Raw))</c:v>
                </c:pt>
                <c:pt idx="16">
                  <c:v>Main Pump (Bearings / Shafts)</c:v>
                </c:pt>
                <c:pt idx="17">
                  <c:v>Electrical System (PLC / Automation)</c:v>
                </c:pt>
                <c:pt idx="18">
                  <c:v>Cutter (Gear Box)</c:v>
                </c:pt>
                <c:pt idx="19">
                  <c:v>Ladder Pump (Motor / Engine)</c:v>
                </c:pt>
                <c:pt idx="20">
                  <c:v>Engine Room (Gland Seal)</c:v>
                </c:pt>
                <c:pt idx="21">
                  <c:v>Spuds / Xmass Tree (Wires)</c:v>
                </c:pt>
                <c:pt idx="22">
                  <c:v>Main Pump (Pump Leak)</c:v>
                </c:pt>
                <c:pt idx="23">
                  <c:v>Ladder Pump (SCR Drive)</c:v>
                </c:pt>
                <c:pt idx="24">
                  <c:v>Ladder Pump (Gearbox)</c:v>
                </c:pt>
                <c:pt idx="25">
                  <c:v>Swing System (SCR Drive)</c:v>
                </c:pt>
                <c:pt idx="26">
                  <c:v>Main Pump (Pump Rebuild)</c:v>
                </c:pt>
                <c:pt idx="27">
                  <c:v>Ladder Pump (Gland Seal)</c:v>
                </c:pt>
                <c:pt idx="28">
                  <c:v>Spuds / Xmass Tree (Setting Spud)</c:v>
                </c:pt>
                <c:pt idx="29">
                  <c:v>Ladder Pump (Pump Leak)</c:v>
                </c:pt>
                <c:pt idx="30">
                  <c:v>Engine Room (Electrical)</c:v>
                </c:pt>
                <c:pt idx="31">
                  <c:v>Ladder (Ladder Structure)</c:v>
                </c:pt>
                <c:pt idx="32">
                  <c:v>Swing System (Swing Sheaves)</c:v>
                </c:pt>
                <c:pt idx="33">
                  <c:v>Spuds / Xmass Tree (Sheaves)</c:v>
                </c:pt>
                <c:pt idx="34">
                  <c:v>Main Pump (Gearbox)</c:v>
                </c:pt>
                <c:pt idx="35">
                  <c:v>Ladder (Wire)</c:v>
                </c:pt>
                <c:pt idx="36">
                  <c:v>Ladder (Ladder Winch)</c:v>
                </c:pt>
                <c:pt idx="37">
                  <c:v>Auxiliary Systems (Fuel)</c:v>
                </c:pt>
                <c:pt idx="38">
                  <c:v>Ladder (Sheaves and Blocks)</c:v>
                </c:pt>
                <c:pt idx="39">
                  <c:v>Engine Room (Oil System)</c:v>
                </c:pt>
                <c:pt idx="40">
                  <c:v>Auxiliary Systems (Deck Crane / Hoists)</c:v>
                </c:pt>
                <c:pt idx="41">
                  <c:v>Ladder Pump (Shaft)</c:v>
                </c:pt>
                <c:pt idx="42">
                  <c:v>Ladder Pump (Pump Rebuild)</c:v>
                </c:pt>
                <c:pt idx="43">
                  <c:v>Ladder Pump (Bearings / Shafts)</c:v>
                </c:pt>
                <c:pt idx="44">
                  <c:v>Ladder Pump (Packing / Stuffing Box)</c:v>
                </c:pt>
                <c:pt idx="45">
                  <c:v>Engine Room (Firemain)</c:v>
                </c:pt>
                <c:pt idx="46">
                  <c:v>Spuds / Xmass Tree (Tree Structure)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Electrical System (MCC / Switch Gear)</c:v>
                </c:pt>
              </c:strCache>
            </c:strRef>
          </c:cat>
          <c:val>
            <c:numRef>
              <c:f>'CAR count'!$H$33:$H$83</c:f>
              <c:numCache>
                <c:formatCode>General</c:formatCode>
                <c:ptCount val="51"/>
                <c:pt idx="0">
                  <c:v>116</c:v>
                </c:pt>
                <c:pt idx="1">
                  <c:v>103</c:v>
                </c:pt>
                <c:pt idx="2">
                  <c:v>84</c:v>
                </c:pt>
                <c:pt idx="3">
                  <c:v>81</c:v>
                </c:pt>
                <c:pt idx="4">
                  <c:v>71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53</c:v>
                </c:pt>
                <c:pt idx="9">
                  <c:v>41</c:v>
                </c:pt>
                <c:pt idx="10">
                  <c:v>37</c:v>
                </c:pt>
                <c:pt idx="11">
                  <c:v>36</c:v>
                </c:pt>
                <c:pt idx="12">
                  <c:v>28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'CAR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'CAR count'!$C$33:$C$83</c:f>
              <c:strCache>
                <c:ptCount val="50"/>
                <c:pt idx="0">
                  <c:v>Cutter (Motor)</c:v>
                </c:pt>
                <c:pt idx="1">
                  <c:v>Cutter (SCR Drive / MG Set)</c:v>
                </c:pt>
                <c:pt idx="2">
                  <c:v>Main Pump (Packing / Stuffing Box)</c:v>
                </c:pt>
                <c:pt idx="3">
                  <c:v>Generators (Main Generator)</c:v>
                </c:pt>
                <c:pt idx="4">
                  <c:v>Main Pump (Engine / Motor)</c:v>
                </c:pt>
                <c:pt idx="5">
                  <c:v>Cutter (Cutter Canister)</c:v>
                </c:pt>
                <c:pt idx="6">
                  <c:v>Suction  / Discharge Pipe (Dredge)</c:v>
                </c:pt>
                <c:pt idx="7">
                  <c:v>Spuds / Xmass Tree (Winch / Hoist System)</c:v>
                </c:pt>
                <c:pt idx="8">
                  <c:v>Spuds / Xmass Tree (Walking Spud)</c:v>
                </c:pt>
                <c:pt idx="9">
                  <c:v>Main Pump (Gland Seal)</c:v>
                </c:pt>
                <c:pt idx="10">
                  <c:v>Swing System (Winch System)</c:v>
                </c:pt>
                <c:pt idx="11">
                  <c:v>Swing System (Swing Wire)</c:v>
                </c:pt>
                <c:pt idx="12">
                  <c:v>Cutter (Bearing / Shaft)</c:v>
                </c:pt>
                <c:pt idx="13">
                  <c:v>Engine Room (Main Pump Engine)</c:v>
                </c:pt>
                <c:pt idx="14">
                  <c:v>Generators (Main Generator Engine)</c:v>
                </c:pt>
                <c:pt idx="15">
                  <c:v>Auxiliary Systems (Water (Pottable / Raw))</c:v>
                </c:pt>
                <c:pt idx="16">
                  <c:v>Main Pump (Bearings / Shafts)</c:v>
                </c:pt>
                <c:pt idx="17">
                  <c:v>Electrical System (PLC / Automation)</c:v>
                </c:pt>
                <c:pt idx="18">
                  <c:v>Cutter (Gear Box)</c:v>
                </c:pt>
                <c:pt idx="19">
                  <c:v>Ladder Pump (Motor / Engine)</c:v>
                </c:pt>
                <c:pt idx="20">
                  <c:v>Engine Room (Gland Seal)</c:v>
                </c:pt>
                <c:pt idx="21">
                  <c:v>Spuds / Xmass Tree (Wires)</c:v>
                </c:pt>
                <c:pt idx="22">
                  <c:v>Main Pump (Pump Leak)</c:v>
                </c:pt>
                <c:pt idx="23">
                  <c:v>Ladder Pump (SCR Drive)</c:v>
                </c:pt>
                <c:pt idx="24">
                  <c:v>Ladder Pump (Gearbox)</c:v>
                </c:pt>
                <c:pt idx="25">
                  <c:v>Swing System (SCR Drive)</c:v>
                </c:pt>
                <c:pt idx="26">
                  <c:v>Main Pump (Pump Rebuild)</c:v>
                </c:pt>
                <c:pt idx="27">
                  <c:v>Ladder Pump (Gland Seal)</c:v>
                </c:pt>
                <c:pt idx="28">
                  <c:v>Spuds / Xmass Tree (Setting Spud)</c:v>
                </c:pt>
                <c:pt idx="29">
                  <c:v>Ladder Pump (Pump Leak)</c:v>
                </c:pt>
                <c:pt idx="30">
                  <c:v>Engine Room (Electrical)</c:v>
                </c:pt>
                <c:pt idx="31">
                  <c:v>Ladder (Ladder Structure)</c:v>
                </c:pt>
                <c:pt idx="32">
                  <c:v>Swing System (Swing Sheaves)</c:v>
                </c:pt>
                <c:pt idx="33">
                  <c:v>Spuds / Xmass Tree (Sheaves)</c:v>
                </c:pt>
                <c:pt idx="34">
                  <c:v>Main Pump (Gearbox)</c:v>
                </c:pt>
                <c:pt idx="35">
                  <c:v>Ladder (Wire)</c:v>
                </c:pt>
                <c:pt idx="36">
                  <c:v>Ladder (Ladder Winch)</c:v>
                </c:pt>
                <c:pt idx="37">
                  <c:v>Auxiliary Systems (Fuel)</c:v>
                </c:pt>
                <c:pt idx="38">
                  <c:v>Ladder (Sheaves and Blocks)</c:v>
                </c:pt>
                <c:pt idx="39">
                  <c:v>Engine Room (Oil System)</c:v>
                </c:pt>
                <c:pt idx="40">
                  <c:v>Auxiliary Systems (Deck Crane / Hoists)</c:v>
                </c:pt>
                <c:pt idx="41">
                  <c:v>Ladder Pump (Shaft)</c:v>
                </c:pt>
                <c:pt idx="42">
                  <c:v>Ladder Pump (Pump Rebuild)</c:v>
                </c:pt>
                <c:pt idx="43">
                  <c:v>Ladder Pump (Bearings / Shafts)</c:v>
                </c:pt>
                <c:pt idx="44">
                  <c:v>Ladder Pump (Packing / Stuffing Box)</c:v>
                </c:pt>
                <c:pt idx="45">
                  <c:v>Engine Room (Firemain)</c:v>
                </c:pt>
                <c:pt idx="46">
                  <c:v>Spuds / Xmass Tree (Tree Structure)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Electrical System (MCC / Switch Gear)</c:v>
                </c:pt>
              </c:strCache>
            </c:strRef>
          </c:cat>
          <c:val>
            <c:numRef>
              <c:f>'CAR count'!$I$33:$I$83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18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 count'!$C$33:$C$83</c:f>
              <c:strCache>
                <c:ptCount val="50"/>
                <c:pt idx="0">
                  <c:v>Cutter (Motor)</c:v>
                </c:pt>
                <c:pt idx="1">
                  <c:v>Cutter (SCR Drive / MG Set)</c:v>
                </c:pt>
                <c:pt idx="2">
                  <c:v>Main Pump (Packing / Stuffing Box)</c:v>
                </c:pt>
                <c:pt idx="3">
                  <c:v>Generators (Main Generator)</c:v>
                </c:pt>
                <c:pt idx="4">
                  <c:v>Main Pump (Engine / Motor)</c:v>
                </c:pt>
                <c:pt idx="5">
                  <c:v>Cutter (Cutter Canister)</c:v>
                </c:pt>
                <c:pt idx="6">
                  <c:v>Suction  / Discharge Pipe (Dredge)</c:v>
                </c:pt>
                <c:pt idx="7">
                  <c:v>Spuds / Xmass Tree (Winch / Hoist System)</c:v>
                </c:pt>
                <c:pt idx="8">
                  <c:v>Spuds / Xmass Tree (Walking Spud)</c:v>
                </c:pt>
                <c:pt idx="9">
                  <c:v>Main Pump (Gland Seal)</c:v>
                </c:pt>
                <c:pt idx="10">
                  <c:v>Swing System (Winch System)</c:v>
                </c:pt>
                <c:pt idx="11">
                  <c:v>Swing System (Swing Wire)</c:v>
                </c:pt>
                <c:pt idx="12">
                  <c:v>Cutter (Bearing / Shaft)</c:v>
                </c:pt>
                <c:pt idx="13">
                  <c:v>Engine Room (Main Pump Engine)</c:v>
                </c:pt>
                <c:pt idx="14">
                  <c:v>Generators (Main Generator Engine)</c:v>
                </c:pt>
                <c:pt idx="15">
                  <c:v>Auxiliary Systems (Water (Pottable / Raw))</c:v>
                </c:pt>
                <c:pt idx="16">
                  <c:v>Main Pump (Bearings / Shafts)</c:v>
                </c:pt>
                <c:pt idx="17">
                  <c:v>Electrical System (PLC / Automation)</c:v>
                </c:pt>
                <c:pt idx="18">
                  <c:v>Cutter (Gear Box)</c:v>
                </c:pt>
                <c:pt idx="19">
                  <c:v>Ladder Pump (Motor / Engine)</c:v>
                </c:pt>
                <c:pt idx="20">
                  <c:v>Engine Room (Gland Seal)</c:v>
                </c:pt>
                <c:pt idx="21">
                  <c:v>Spuds / Xmass Tree (Wires)</c:v>
                </c:pt>
                <c:pt idx="22">
                  <c:v>Main Pump (Pump Leak)</c:v>
                </c:pt>
                <c:pt idx="23">
                  <c:v>Ladder Pump (SCR Drive)</c:v>
                </c:pt>
                <c:pt idx="24">
                  <c:v>Ladder Pump (Gearbox)</c:v>
                </c:pt>
                <c:pt idx="25">
                  <c:v>Swing System (SCR Drive)</c:v>
                </c:pt>
                <c:pt idx="26">
                  <c:v>Main Pump (Pump Rebuild)</c:v>
                </c:pt>
                <c:pt idx="27">
                  <c:v>Ladder Pump (Gland Seal)</c:v>
                </c:pt>
                <c:pt idx="28">
                  <c:v>Spuds / Xmass Tree (Setting Spud)</c:v>
                </c:pt>
                <c:pt idx="29">
                  <c:v>Ladder Pump (Pump Leak)</c:v>
                </c:pt>
                <c:pt idx="30">
                  <c:v>Engine Room (Electrical)</c:v>
                </c:pt>
                <c:pt idx="31">
                  <c:v>Ladder (Ladder Structure)</c:v>
                </c:pt>
                <c:pt idx="32">
                  <c:v>Swing System (Swing Sheaves)</c:v>
                </c:pt>
                <c:pt idx="33">
                  <c:v>Spuds / Xmass Tree (Sheaves)</c:v>
                </c:pt>
                <c:pt idx="34">
                  <c:v>Main Pump (Gearbox)</c:v>
                </c:pt>
                <c:pt idx="35">
                  <c:v>Ladder (Wire)</c:v>
                </c:pt>
                <c:pt idx="36">
                  <c:v>Ladder (Ladder Winch)</c:v>
                </c:pt>
                <c:pt idx="37">
                  <c:v>Auxiliary Systems (Fuel)</c:v>
                </c:pt>
                <c:pt idx="38">
                  <c:v>Ladder (Sheaves and Blocks)</c:v>
                </c:pt>
                <c:pt idx="39">
                  <c:v>Engine Room (Oil System)</c:v>
                </c:pt>
                <c:pt idx="40">
                  <c:v>Auxiliary Systems (Deck Crane / Hoists)</c:v>
                </c:pt>
                <c:pt idx="41">
                  <c:v>Ladder Pump (Shaft)</c:v>
                </c:pt>
                <c:pt idx="42">
                  <c:v>Ladder Pump (Pump Rebuild)</c:v>
                </c:pt>
                <c:pt idx="43">
                  <c:v>Ladder Pump (Bearings / Shafts)</c:v>
                </c:pt>
                <c:pt idx="44">
                  <c:v>Ladder Pump (Packing / Stuffing Box)</c:v>
                </c:pt>
                <c:pt idx="45">
                  <c:v>Engine Room (Firemain)</c:v>
                </c:pt>
                <c:pt idx="46">
                  <c:v>Spuds / Xmass Tree (Tree Structure)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Electrical System (MCC / Switch Gear)</c:v>
                </c:pt>
              </c:strCache>
            </c:strRef>
          </c:cat>
          <c:val>
            <c:numRef>
              <c:f>'CAR count'!$C$33:$C$83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5644288"/>
        <c:axId val="115662848"/>
      </c:barChart>
      <c:lineChart>
        <c:grouping val="standard"/>
        <c:varyColors val="0"/>
        <c:ser>
          <c:idx val="2"/>
          <c:order val="2"/>
          <c:tx>
            <c:strRef>
              <c:f>'CAR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'CAR count'!$E$33:$E$83</c:f>
              <c:numCache>
                <c:formatCode>0.0%</c:formatCode>
                <c:ptCount val="51"/>
                <c:pt idx="0">
                  <c:v>0.10238305383936452</c:v>
                </c:pt>
                <c:pt idx="1">
                  <c:v>0.19329214474845544</c:v>
                </c:pt>
                <c:pt idx="2">
                  <c:v>0.26743159752868489</c:v>
                </c:pt>
                <c:pt idx="3">
                  <c:v>0.3389232127096205</c:v>
                </c:pt>
                <c:pt idx="4">
                  <c:v>0.40158870255957635</c:v>
                </c:pt>
                <c:pt idx="5">
                  <c:v>0.46072374227714036</c:v>
                </c:pt>
                <c:pt idx="6">
                  <c:v>0.51368049426301854</c:v>
                </c:pt>
                <c:pt idx="7">
                  <c:v>0.56222418358340687</c:v>
                </c:pt>
                <c:pt idx="8">
                  <c:v>0.60900264783759928</c:v>
                </c:pt>
                <c:pt idx="9">
                  <c:v>0.64518976169461606</c:v>
                </c:pt>
                <c:pt idx="10">
                  <c:v>0.67784642541924101</c:v>
                </c:pt>
                <c:pt idx="11">
                  <c:v>0.70962047661076788</c:v>
                </c:pt>
                <c:pt idx="12">
                  <c:v>0.73433362753751108</c:v>
                </c:pt>
                <c:pt idx="13">
                  <c:v>0.75639894086496029</c:v>
                </c:pt>
                <c:pt idx="14">
                  <c:v>0.77758164165931154</c:v>
                </c:pt>
                <c:pt idx="15">
                  <c:v>0.79876434245366279</c:v>
                </c:pt>
                <c:pt idx="16">
                  <c:v>0.81465136804942628</c:v>
                </c:pt>
                <c:pt idx="17">
                  <c:v>0.83053839364518978</c:v>
                </c:pt>
                <c:pt idx="18">
                  <c:v>0.84642541924095327</c:v>
                </c:pt>
                <c:pt idx="19">
                  <c:v>0.85789938217122685</c:v>
                </c:pt>
                <c:pt idx="20">
                  <c:v>0.86937334510150044</c:v>
                </c:pt>
                <c:pt idx="21">
                  <c:v>0.87819947043248014</c:v>
                </c:pt>
                <c:pt idx="22">
                  <c:v>0.88702559576345985</c:v>
                </c:pt>
                <c:pt idx="23">
                  <c:v>0.8949691085613416</c:v>
                </c:pt>
                <c:pt idx="24">
                  <c:v>0.90291262135922334</c:v>
                </c:pt>
                <c:pt idx="25">
                  <c:v>0.90997352162400702</c:v>
                </c:pt>
                <c:pt idx="26">
                  <c:v>0.91703442188879081</c:v>
                </c:pt>
                <c:pt idx="27">
                  <c:v>0.92409532215357459</c:v>
                </c:pt>
                <c:pt idx="28">
                  <c:v>0.93027360988526042</c:v>
                </c:pt>
                <c:pt idx="29">
                  <c:v>0.93645189761694614</c:v>
                </c:pt>
                <c:pt idx="30">
                  <c:v>0.94263018534863197</c:v>
                </c:pt>
                <c:pt idx="31">
                  <c:v>0.94792586054721972</c:v>
                </c:pt>
                <c:pt idx="32">
                  <c:v>0.95233892321270963</c:v>
                </c:pt>
                <c:pt idx="33">
                  <c:v>0.95675198587819943</c:v>
                </c:pt>
                <c:pt idx="34">
                  <c:v>0.96116504854368934</c:v>
                </c:pt>
                <c:pt idx="35">
                  <c:v>0.96557811120917914</c:v>
                </c:pt>
                <c:pt idx="36">
                  <c:v>0.96999117387466904</c:v>
                </c:pt>
                <c:pt idx="37">
                  <c:v>0.97440423654015884</c:v>
                </c:pt>
                <c:pt idx="38">
                  <c:v>0.97793468667255079</c:v>
                </c:pt>
                <c:pt idx="39">
                  <c:v>0.98146513680494263</c:v>
                </c:pt>
                <c:pt idx="40">
                  <c:v>0.98499558693733447</c:v>
                </c:pt>
                <c:pt idx="41">
                  <c:v>0.98764342453662846</c:v>
                </c:pt>
                <c:pt idx="42">
                  <c:v>0.99029126213592233</c:v>
                </c:pt>
                <c:pt idx="43">
                  <c:v>0.99293909973521621</c:v>
                </c:pt>
                <c:pt idx="44">
                  <c:v>0.99470432480141213</c:v>
                </c:pt>
                <c:pt idx="45">
                  <c:v>0.99646954986760816</c:v>
                </c:pt>
                <c:pt idx="46">
                  <c:v>0.99735216240070612</c:v>
                </c:pt>
                <c:pt idx="47">
                  <c:v>0.99823477493380408</c:v>
                </c:pt>
                <c:pt idx="48">
                  <c:v>0.99911738746690204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'CAR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'CAR count'!$J$33:$J$83</c:f>
              <c:numCache>
                <c:formatCode>0%</c:formatCode>
                <c:ptCount val="5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64768"/>
        <c:axId val="115666304"/>
      </c:lineChart>
      <c:catAx>
        <c:axId val="115644288"/>
        <c:scaling>
          <c:orientation val="minMax"/>
        </c:scaling>
        <c:delete val="0"/>
        <c:axPos val="b"/>
        <c:title>
          <c:tx>
            <c:strRef>
              <c:f>'CAR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5662848"/>
        <c:crosses val="autoZero"/>
        <c:auto val="1"/>
        <c:lblAlgn val="ctr"/>
        <c:lblOffset val="100"/>
        <c:tickMarkSkip val="1"/>
        <c:noMultiLvlLbl val="0"/>
      </c:catAx>
      <c:valAx>
        <c:axId val="115662848"/>
        <c:scaling>
          <c:orientation val="minMax"/>
        </c:scaling>
        <c:delete val="0"/>
        <c:axPos val="l"/>
        <c:title>
          <c:tx>
            <c:strRef>
              <c:f>'CAR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2625297351389006E-2"/>
              <c:y val="0.3848247580553131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44288"/>
        <c:crosses val="autoZero"/>
        <c:crossBetween val="between"/>
      </c:valAx>
      <c:catAx>
        <c:axId val="11566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66304"/>
        <c:crosses val="autoZero"/>
        <c:auto val="1"/>
        <c:lblAlgn val="ctr"/>
        <c:lblOffset val="100"/>
        <c:noMultiLvlLbl val="0"/>
      </c:catAx>
      <c:valAx>
        <c:axId val="11566630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324443524263657"/>
              <c:y val="0.3495945194788940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6476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CAROLINA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'CAR hrs'!$H$32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'CAR hrs'!$C$33:$C$83</c:f>
              <c:strCache>
                <c:ptCount val="50"/>
                <c:pt idx="0">
                  <c:v>Cutter (Bearing / Shaft)</c:v>
                </c:pt>
                <c:pt idx="1">
                  <c:v>Cutter (Gear Box)</c:v>
                </c:pt>
                <c:pt idx="2">
                  <c:v>Cutter (Motor)</c:v>
                </c:pt>
                <c:pt idx="3">
                  <c:v>Cutter (SCR Drive / MG Set)</c:v>
                </c:pt>
                <c:pt idx="4">
                  <c:v>Suction  / Discharge Pipe (Dredge)</c:v>
                </c:pt>
                <c:pt idx="5">
                  <c:v>Main Pump (Pump Rebuild)</c:v>
                </c:pt>
                <c:pt idx="6">
                  <c:v>Main Pump (Bearings / Shafts)</c:v>
                </c:pt>
                <c:pt idx="7">
                  <c:v>Generators (Main Generator)</c:v>
                </c:pt>
                <c:pt idx="8">
                  <c:v>Engine Room (Oil System)</c:v>
                </c:pt>
                <c:pt idx="9">
                  <c:v>Spuds / Xmass Tree (Walking Spud)</c:v>
                </c:pt>
                <c:pt idx="10">
                  <c:v>Ladder Pump (Gearbox)</c:v>
                </c:pt>
                <c:pt idx="11">
                  <c:v>Swing System (Swing Wire)</c:v>
                </c:pt>
                <c:pt idx="12">
                  <c:v>Spuds / Xmass Tree (Wires)</c:v>
                </c:pt>
                <c:pt idx="13">
                  <c:v>Cutter (Cutter Canister)</c:v>
                </c:pt>
                <c:pt idx="14">
                  <c:v>Electrical System (PLC / Automation)</c:v>
                </c:pt>
                <c:pt idx="15">
                  <c:v>Main Pump (Packing / Stuffing Box)</c:v>
                </c:pt>
                <c:pt idx="16">
                  <c:v>Main Pump (Engine / Motor)</c:v>
                </c:pt>
                <c:pt idx="17">
                  <c:v>Ladder (Ladder Winch)</c:v>
                </c:pt>
                <c:pt idx="18">
                  <c:v>Generators (Main Generator Engine)</c:v>
                </c:pt>
                <c:pt idx="19">
                  <c:v>Engine Room (Main Pump Engine)</c:v>
                </c:pt>
                <c:pt idx="20">
                  <c:v>Ladder (Sheaves and Blocks)</c:v>
                </c:pt>
                <c:pt idx="21">
                  <c:v>Ladder Pump (Shaft)</c:v>
                </c:pt>
                <c:pt idx="22">
                  <c:v>Swing System (Winch System)</c:v>
                </c:pt>
                <c:pt idx="23">
                  <c:v>Ladder (Ladder Structure)</c:v>
                </c:pt>
                <c:pt idx="24">
                  <c:v>Ladder Pump (Bearings / Shafts)</c:v>
                </c:pt>
                <c:pt idx="25">
                  <c:v>Swing System (Swing Sheaves)</c:v>
                </c:pt>
                <c:pt idx="26">
                  <c:v>Spuds / Xmass Tree (Winch / Hoist System)</c:v>
                </c:pt>
                <c:pt idx="27">
                  <c:v>Main Pump (Gland Seal)</c:v>
                </c:pt>
                <c:pt idx="28">
                  <c:v>Ladder (Wire)</c:v>
                </c:pt>
                <c:pt idx="29">
                  <c:v>Spuds / Xmass Tree (Sheaves)</c:v>
                </c:pt>
                <c:pt idx="30">
                  <c:v>Auxiliary Systems (Water (Pottable / Raw))</c:v>
                </c:pt>
                <c:pt idx="31">
                  <c:v>Main Pump (Pump Leak)</c:v>
                </c:pt>
                <c:pt idx="32">
                  <c:v>Ladder Pump (Pump Rebuild)</c:v>
                </c:pt>
                <c:pt idx="33">
                  <c:v>Electrical System (MCC / Switch Gear)</c:v>
                </c:pt>
                <c:pt idx="34">
                  <c:v>Ladder Pump (Gland Seal)</c:v>
                </c:pt>
                <c:pt idx="35">
                  <c:v>Engine Room (Gland Seal)</c:v>
                </c:pt>
                <c:pt idx="36">
                  <c:v>Ladder Pump (Motor / Engine)</c:v>
                </c:pt>
                <c:pt idx="37">
                  <c:v>Ladder Pump (Pump Leak)</c:v>
                </c:pt>
                <c:pt idx="38">
                  <c:v>Spuds / Xmass Tree (Setting Spud)</c:v>
                </c:pt>
                <c:pt idx="39">
                  <c:v>Main Pump (Gearbox)</c:v>
                </c:pt>
                <c:pt idx="40">
                  <c:v>Swing System (SCR Drive)</c:v>
                </c:pt>
                <c:pt idx="41">
                  <c:v>Ladder Pump (SCR Drive)</c:v>
                </c:pt>
                <c:pt idx="42">
                  <c:v>Engine Room (Electrical)</c:v>
                </c:pt>
                <c:pt idx="43">
                  <c:v>Auxiliary Systems (Fuel)</c:v>
                </c:pt>
                <c:pt idx="44">
                  <c:v>Engine Room (Firemain)</c:v>
                </c:pt>
                <c:pt idx="45">
                  <c:v>Ladder Pump (Packing / Stuffing Box)</c:v>
                </c:pt>
                <c:pt idx="46">
                  <c:v>Auxiliary Systems (Deck Crane / Hoists)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Spuds / Xmass Tree (Tree Structure)</c:v>
                </c:pt>
              </c:strCache>
            </c:strRef>
          </c:cat>
          <c:val>
            <c:numRef>
              <c:f>'CAR hrs'!$H$33:$H$83</c:f>
              <c:numCache>
                <c:formatCode>General</c:formatCode>
                <c:ptCount val="51"/>
                <c:pt idx="0">
                  <c:v>1285.9863888890413</c:v>
                </c:pt>
                <c:pt idx="1">
                  <c:v>559.24</c:v>
                </c:pt>
                <c:pt idx="2">
                  <c:v>547.76500000007218</c:v>
                </c:pt>
                <c:pt idx="3">
                  <c:v>470.73388888864781</c:v>
                </c:pt>
                <c:pt idx="4">
                  <c:v>406.71</c:v>
                </c:pt>
                <c:pt idx="5">
                  <c:v>387.52</c:v>
                </c:pt>
                <c:pt idx="6">
                  <c:v>371.04</c:v>
                </c:pt>
                <c:pt idx="7">
                  <c:v>343.71083333333257</c:v>
                </c:pt>
                <c:pt idx="8">
                  <c:v>173.76</c:v>
                </c:pt>
                <c:pt idx="9">
                  <c:v>141.99</c:v>
                </c:pt>
                <c:pt idx="10">
                  <c:v>114.64722222208512</c:v>
                </c:pt>
                <c:pt idx="11">
                  <c:v>106.424999999844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'CAR hrs'!$I$32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'CAR hrs'!$C$33:$C$83</c:f>
              <c:strCache>
                <c:ptCount val="50"/>
                <c:pt idx="0">
                  <c:v>Cutter (Bearing / Shaft)</c:v>
                </c:pt>
                <c:pt idx="1">
                  <c:v>Cutter (Gear Box)</c:v>
                </c:pt>
                <c:pt idx="2">
                  <c:v>Cutter (Motor)</c:v>
                </c:pt>
                <c:pt idx="3">
                  <c:v>Cutter (SCR Drive / MG Set)</c:v>
                </c:pt>
                <c:pt idx="4">
                  <c:v>Suction  / Discharge Pipe (Dredge)</c:v>
                </c:pt>
                <c:pt idx="5">
                  <c:v>Main Pump (Pump Rebuild)</c:v>
                </c:pt>
                <c:pt idx="6">
                  <c:v>Main Pump (Bearings / Shafts)</c:v>
                </c:pt>
                <c:pt idx="7">
                  <c:v>Generators (Main Generator)</c:v>
                </c:pt>
                <c:pt idx="8">
                  <c:v>Engine Room (Oil System)</c:v>
                </c:pt>
                <c:pt idx="9">
                  <c:v>Spuds / Xmass Tree (Walking Spud)</c:v>
                </c:pt>
                <c:pt idx="10">
                  <c:v>Ladder Pump (Gearbox)</c:v>
                </c:pt>
                <c:pt idx="11">
                  <c:v>Swing System (Swing Wire)</c:v>
                </c:pt>
                <c:pt idx="12">
                  <c:v>Spuds / Xmass Tree (Wires)</c:v>
                </c:pt>
                <c:pt idx="13">
                  <c:v>Cutter (Cutter Canister)</c:v>
                </c:pt>
                <c:pt idx="14">
                  <c:v>Electrical System (PLC / Automation)</c:v>
                </c:pt>
                <c:pt idx="15">
                  <c:v>Main Pump (Packing / Stuffing Box)</c:v>
                </c:pt>
                <c:pt idx="16">
                  <c:v>Main Pump (Engine / Motor)</c:v>
                </c:pt>
                <c:pt idx="17">
                  <c:v>Ladder (Ladder Winch)</c:v>
                </c:pt>
                <c:pt idx="18">
                  <c:v>Generators (Main Generator Engine)</c:v>
                </c:pt>
                <c:pt idx="19">
                  <c:v>Engine Room (Main Pump Engine)</c:v>
                </c:pt>
                <c:pt idx="20">
                  <c:v>Ladder (Sheaves and Blocks)</c:v>
                </c:pt>
                <c:pt idx="21">
                  <c:v>Ladder Pump (Shaft)</c:v>
                </c:pt>
                <c:pt idx="22">
                  <c:v>Swing System (Winch System)</c:v>
                </c:pt>
                <c:pt idx="23">
                  <c:v>Ladder (Ladder Structure)</c:v>
                </c:pt>
                <c:pt idx="24">
                  <c:v>Ladder Pump (Bearings / Shafts)</c:v>
                </c:pt>
                <c:pt idx="25">
                  <c:v>Swing System (Swing Sheaves)</c:v>
                </c:pt>
                <c:pt idx="26">
                  <c:v>Spuds / Xmass Tree (Winch / Hoist System)</c:v>
                </c:pt>
                <c:pt idx="27">
                  <c:v>Main Pump (Gland Seal)</c:v>
                </c:pt>
                <c:pt idx="28">
                  <c:v>Ladder (Wire)</c:v>
                </c:pt>
                <c:pt idx="29">
                  <c:v>Spuds / Xmass Tree (Sheaves)</c:v>
                </c:pt>
                <c:pt idx="30">
                  <c:v>Auxiliary Systems (Water (Pottable / Raw))</c:v>
                </c:pt>
                <c:pt idx="31">
                  <c:v>Main Pump (Pump Leak)</c:v>
                </c:pt>
                <c:pt idx="32">
                  <c:v>Ladder Pump (Pump Rebuild)</c:v>
                </c:pt>
                <c:pt idx="33">
                  <c:v>Electrical System (MCC / Switch Gear)</c:v>
                </c:pt>
                <c:pt idx="34">
                  <c:v>Ladder Pump (Gland Seal)</c:v>
                </c:pt>
                <c:pt idx="35">
                  <c:v>Engine Room (Gland Seal)</c:v>
                </c:pt>
                <c:pt idx="36">
                  <c:v>Ladder Pump (Motor / Engine)</c:v>
                </c:pt>
                <c:pt idx="37">
                  <c:v>Ladder Pump (Pump Leak)</c:v>
                </c:pt>
                <c:pt idx="38">
                  <c:v>Spuds / Xmass Tree (Setting Spud)</c:v>
                </c:pt>
                <c:pt idx="39">
                  <c:v>Main Pump (Gearbox)</c:v>
                </c:pt>
                <c:pt idx="40">
                  <c:v>Swing System (SCR Drive)</c:v>
                </c:pt>
                <c:pt idx="41">
                  <c:v>Ladder Pump (SCR Drive)</c:v>
                </c:pt>
                <c:pt idx="42">
                  <c:v>Engine Room (Electrical)</c:v>
                </c:pt>
                <c:pt idx="43">
                  <c:v>Auxiliary Systems (Fuel)</c:v>
                </c:pt>
                <c:pt idx="44">
                  <c:v>Engine Room (Firemain)</c:v>
                </c:pt>
                <c:pt idx="45">
                  <c:v>Ladder Pump (Packing / Stuffing Box)</c:v>
                </c:pt>
                <c:pt idx="46">
                  <c:v>Auxiliary Systems (Deck Crane / Hoists)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Spuds / Xmass Tree (Tree Structure)</c:v>
                </c:pt>
              </c:strCache>
            </c:strRef>
          </c:cat>
          <c:val>
            <c:numRef>
              <c:f>'CAR hrs'!$I$33:$I$83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104.71000000000001</c:v>
                </c:pt>
                <c:pt idx="13">
                  <c:v>104.1341666667047</c:v>
                </c:pt>
                <c:pt idx="14">
                  <c:v>83.34722222234123</c:v>
                </c:pt>
                <c:pt idx="15">
                  <c:v>79.140833333311605</c:v>
                </c:pt>
                <c:pt idx="16">
                  <c:v>78.553055555506148</c:v>
                </c:pt>
                <c:pt idx="17">
                  <c:v>67.95</c:v>
                </c:pt>
                <c:pt idx="18">
                  <c:v>64.489999999999995</c:v>
                </c:pt>
                <c:pt idx="19">
                  <c:v>63.5</c:v>
                </c:pt>
                <c:pt idx="20">
                  <c:v>63.13</c:v>
                </c:pt>
                <c:pt idx="21">
                  <c:v>48.43</c:v>
                </c:pt>
                <c:pt idx="22">
                  <c:v>38.964722221856938</c:v>
                </c:pt>
                <c:pt idx="23">
                  <c:v>37.93</c:v>
                </c:pt>
                <c:pt idx="24">
                  <c:v>37.549999999999997</c:v>
                </c:pt>
                <c:pt idx="25">
                  <c:v>34.96</c:v>
                </c:pt>
                <c:pt idx="26">
                  <c:v>30.671111110900529</c:v>
                </c:pt>
                <c:pt idx="27">
                  <c:v>28.787222222206182</c:v>
                </c:pt>
                <c:pt idx="28">
                  <c:v>19.96</c:v>
                </c:pt>
                <c:pt idx="29">
                  <c:v>15.15</c:v>
                </c:pt>
                <c:pt idx="30">
                  <c:v>14.41</c:v>
                </c:pt>
                <c:pt idx="31">
                  <c:v>12.040000000000001</c:v>
                </c:pt>
                <c:pt idx="32">
                  <c:v>10.93</c:v>
                </c:pt>
                <c:pt idx="33">
                  <c:v>9.9499999999999993</c:v>
                </c:pt>
                <c:pt idx="34">
                  <c:v>9.0605555554176682</c:v>
                </c:pt>
                <c:pt idx="35">
                  <c:v>9.02</c:v>
                </c:pt>
                <c:pt idx="36">
                  <c:v>8.48</c:v>
                </c:pt>
                <c:pt idx="37">
                  <c:v>7.66</c:v>
                </c:pt>
                <c:pt idx="38">
                  <c:v>7.39</c:v>
                </c:pt>
                <c:pt idx="39">
                  <c:v>7.2136111111030914</c:v>
                </c:pt>
                <c:pt idx="40">
                  <c:v>6.1280555556528267</c:v>
                </c:pt>
                <c:pt idx="41">
                  <c:v>5.1936111112730581</c:v>
                </c:pt>
                <c:pt idx="42">
                  <c:v>5.0599999999999996</c:v>
                </c:pt>
                <c:pt idx="43">
                  <c:v>4.07</c:v>
                </c:pt>
                <c:pt idx="44">
                  <c:v>1.99</c:v>
                </c:pt>
                <c:pt idx="45">
                  <c:v>1.19</c:v>
                </c:pt>
                <c:pt idx="46">
                  <c:v>0.91</c:v>
                </c:pt>
                <c:pt idx="47">
                  <c:v>0.57999999999999996</c:v>
                </c:pt>
                <c:pt idx="48">
                  <c:v>0.32</c:v>
                </c:pt>
                <c:pt idx="4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 hrs'!$C$33:$C$83</c:f>
              <c:strCache>
                <c:ptCount val="50"/>
                <c:pt idx="0">
                  <c:v>Cutter (Bearing / Shaft)</c:v>
                </c:pt>
                <c:pt idx="1">
                  <c:v>Cutter (Gear Box)</c:v>
                </c:pt>
                <c:pt idx="2">
                  <c:v>Cutter (Motor)</c:v>
                </c:pt>
                <c:pt idx="3">
                  <c:v>Cutter (SCR Drive / MG Set)</c:v>
                </c:pt>
                <c:pt idx="4">
                  <c:v>Suction  / Discharge Pipe (Dredge)</c:v>
                </c:pt>
                <c:pt idx="5">
                  <c:v>Main Pump (Pump Rebuild)</c:v>
                </c:pt>
                <c:pt idx="6">
                  <c:v>Main Pump (Bearings / Shafts)</c:v>
                </c:pt>
                <c:pt idx="7">
                  <c:v>Generators (Main Generator)</c:v>
                </c:pt>
                <c:pt idx="8">
                  <c:v>Engine Room (Oil System)</c:v>
                </c:pt>
                <c:pt idx="9">
                  <c:v>Spuds / Xmass Tree (Walking Spud)</c:v>
                </c:pt>
                <c:pt idx="10">
                  <c:v>Ladder Pump (Gearbox)</c:v>
                </c:pt>
                <c:pt idx="11">
                  <c:v>Swing System (Swing Wire)</c:v>
                </c:pt>
                <c:pt idx="12">
                  <c:v>Spuds / Xmass Tree (Wires)</c:v>
                </c:pt>
                <c:pt idx="13">
                  <c:v>Cutter (Cutter Canister)</c:v>
                </c:pt>
                <c:pt idx="14">
                  <c:v>Electrical System (PLC / Automation)</c:v>
                </c:pt>
                <c:pt idx="15">
                  <c:v>Main Pump (Packing / Stuffing Box)</c:v>
                </c:pt>
                <c:pt idx="16">
                  <c:v>Main Pump (Engine / Motor)</c:v>
                </c:pt>
                <c:pt idx="17">
                  <c:v>Ladder (Ladder Winch)</c:v>
                </c:pt>
                <c:pt idx="18">
                  <c:v>Generators (Main Generator Engine)</c:v>
                </c:pt>
                <c:pt idx="19">
                  <c:v>Engine Room (Main Pump Engine)</c:v>
                </c:pt>
                <c:pt idx="20">
                  <c:v>Ladder (Sheaves and Blocks)</c:v>
                </c:pt>
                <c:pt idx="21">
                  <c:v>Ladder Pump (Shaft)</c:v>
                </c:pt>
                <c:pt idx="22">
                  <c:v>Swing System (Winch System)</c:v>
                </c:pt>
                <c:pt idx="23">
                  <c:v>Ladder (Ladder Structure)</c:v>
                </c:pt>
                <c:pt idx="24">
                  <c:v>Ladder Pump (Bearings / Shafts)</c:v>
                </c:pt>
                <c:pt idx="25">
                  <c:v>Swing System (Swing Sheaves)</c:v>
                </c:pt>
                <c:pt idx="26">
                  <c:v>Spuds / Xmass Tree (Winch / Hoist System)</c:v>
                </c:pt>
                <c:pt idx="27">
                  <c:v>Main Pump (Gland Seal)</c:v>
                </c:pt>
                <c:pt idx="28">
                  <c:v>Ladder (Wire)</c:v>
                </c:pt>
                <c:pt idx="29">
                  <c:v>Spuds / Xmass Tree (Sheaves)</c:v>
                </c:pt>
                <c:pt idx="30">
                  <c:v>Auxiliary Systems (Water (Pottable / Raw))</c:v>
                </c:pt>
                <c:pt idx="31">
                  <c:v>Main Pump (Pump Leak)</c:v>
                </c:pt>
                <c:pt idx="32">
                  <c:v>Ladder Pump (Pump Rebuild)</c:v>
                </c:pt>
                <c:pt idx="33">
                  <c:v>Electrical System (MCC / Switch Gear)</c:v>
                </c:pt>
                <c:pt idx="34">
                  <c:v>Ladder Pump (Gland Seal)</c:v>
                </c:pt>
                <c:pt idx="35">
                  <c:v>Engine Room (Gland Seal)</c:v>
                </c:pt>
                <c:pt idx="36">
                  <c:v>Ladder Pump (Motor / Engine)</c:v>
                </c:pt>
                <c:pt idx="37">
                  <c:v>Ladder Pump (Pump Leak)</c:v>
                </c:pt>
                <c:pt idx="38">
                  <c:v>Spuds / Xmass Tree (Setting Spud)</c:v>
                </c:pt>
                <c:pt idx="39">
                  <c:v>Main Pump (Gearbox)</c:v>
                </c:pt>
                <c:pt idx="40">
                  <c:v>Swing System (SCR Drive)</c:v>
                </c:pt>
                <c:pt idx="41">
                  <c:v>Ladder Pump (SCR Drive)</c:v>
                </c:pt>
                <c:pt idx="42">
                  <c:v>Engine Room (Electrical)</c:v>
                </c:pt>
                <c:pt idx="43">
                  <c:v>Auxiliary Systems (Fuel)</c:v>
                </c:pt>
                <c:pt idx="44">
                  <c:v>Engine Room (Firemain)</c:v>
                </c:pt>
                <c:pt idx="45">
                  <c:v>Ladder Pump (Packing / Stuffing Box)</c:v>
                </c:pt>
                <c:pt idx="46">
                  <c:v>Auxiliary Systems (Deck Crane / Hoists)</c:v>
                </c:pt>
                <c:pt idx="47">
                  <c:v>Spuds / Xmass Tree (SCR Drive)</c:v>
                </c:pt>
                <c:pt idx="48">
                  <c:v>Ladder (SCR Drive)</c:v>
                </c:pt>
                <c:pt idx="49">
                  <c:v>Spuds / Xmass Tree (Tree Structure)</c:v>
                </c:pt>
              </c:strCache>
            </c:strRef>
          </c:cat>
          <c:val>
            <c:numRef>
              <c:f>'CAR hrs'!$C$33:$C$83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5767936"/>
        <c:axId val="115770112"/>
      </c:barChart>
      <c:lineChart>
        <c:grouping val="standard"/>
        <c:varyColors val="0"/>
        <c:ser>
          <c:idx val="2"/>
          <c:order val="2"/>
          <c:tx>
            <c:strRef>
              <c:f>'CAR hrs'!$E$32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'CAR hrs'!$E$33:$E$83</c:f>
              <c:numCache>
                <c:formatCode>0.0%</c:formatCode>
                <c:ptCount val="51"/>
                <c:pt idx="0">
                  <c:v>0.21316920383347121</c:v>
                </c:pt>
                <c:pt idx="1">
                  <c:v>0.30587060921523257</c:v>
                </c:pt>
                <c:pt idx="2">
                  <c:v>0.39666988201214837</c:v>
                </c:pt>
                <c:pt idx="3">
                  <c:v>0.47470023223888386</c:v>
                </c:pt>
                <c:pt idx="4">
                  <c:v>0.54211777852100984</c:v>
                </c:pt>
                <c:pt idx="5">
                  <c:v>0.60635432922113897</c:v>
                </c:pt>
                <c:pt idx="6">
                  <c:v>0.66785910257935499</c:v>
                </c:pt>
                <c:pt idx="7">
                  <c:v>0.72483370613942977</c:v>
                </c:pt>
                <c:pt idx="8">
                  <c:v>0.75363671772503682</c:v>
                </c:pt>
                <c:pt idx="9">
                  <c:v>0.77717343282080298</c:v>
                </c:pt>
                <c:pt idx="10">
                  <c:v>0.79617772189723246</c:v>
                </c:pt>
                <c:pt idx="11">
                  <c:v>0.81381906920382618</c:v>
                </c:pt>
                <c:pt idx="12">
                  <c:v>0.83117613264264356</c:v>
                </c:pt>
                <c:pt idx="13">
                  <c:v>0.84843774411224893</c:v>
                </c:pt>
                <c:pt idx="14">
                  <c:v>0.86225364539734473</c:v>
                </c:pt>
                <c:pt idx="15">
                  <c:v>0.87537228224928987</c:v>
                </c:pt>
                <c:pt idx="16">
                  <c:v>0.88839348718281919</c:v>
                </c:pt>
                <c:pt idx="17">
                  <c:v>0.8996570958225637</c:v>
                </c:pt>
                <c:pt idx="18">
                  <c:v>0.91034716383105696</c:v>
                </c:pt>
                <c:pt idx="19">
                  <c:v>0.92087312628320961</c:v>
                </c:pt>
                <c:pt idx="20">
                  <c:v>0.9313377563557198</c:v>
                </c:pt>
                <c:pt idx="21">
                  <c:v>0.93936566756135376</c:v>
                </c:pt>
                <c:pt idx="22">
                  <c:v>0.94582458414506754</c:v>
                </c:pt>
                <c:pt idx="23">
                  <c:v>0.9521119818743613</c:v>
                </c:pt>
                <c:pt idx="24">
                  <c:v>0.9583363895921303</c:v>
                </c:pt>
                <c:pt idx="25">
                  <c:v>0.96413147065240212</c:v>
                </c:pt>
                <c:pt idx="26">
                  <c:v>0.96921561181648308</c:v>
                </c:pt>
                <c:pt idx="27">
                  <c:v>0.97398747355211635</c:v>
                </c:pt>
                <c:pt idx="28">
                  <c:v>0.97729610678904499</c:v>
                </c:pt>
                <c:pt idx="29">
                  <c:v>0.97980741909062152</c:v>
                </c:pt>
                <c:pt idx="30">
                  <c:v>0.98219606663291315</c:v>
                </c:pt>
                <c:pt idx="31">
                  <c:v>0.98419185541911658</c:v>
                </c:pt>
                <c:pt idx="32">
                  <c:v>0.98600364706639265</c:v>
                </c:pt>
                <c:pt idx="33">
                  <c:v>0.98765299078921021</c:v>
                </c:pt>
                <c:pt idx="34">
                  <c:v>0.98915489736514672</c:v>
                </c:pt>
                <c:pt idx="35">
                  <c:v>0.9906500813229171</c:v>
                </c:pt>
                <c:pt idx="36">
                  <c:v>0.99205575315904704</c:v>
                </c:pt>
                <c:pt idx="37">
                  <c:v>0.99332549918083424</c:v>
                </c:pt>
                <c:pt idx="38">
                  <c:v>0.99455048914180133</c:v>
                </c:pt>
                <c:pt idx="39">
                  <c:v>0.99574624031817782</c:v>
                </c:pt>
                <c:pt idx="40">
                  <c:v>0.99676204634468979</c:v>
                </c:pt>
                <c:pt idx="41">
                  <c:v>0.99762295588088412</c:v>
                </c:pt>
                <c:pt idx="42">
                  <c:v>0.99846171761329194</c:v>
                </c:pt>
                <c:pt idx="43">
                  <c:v>0.99913637378935893</c:v>
                </c:pt>
                <c:pt idx="44">
                  <c:v>0.99946624253392247</c:v>
                </c:pt>
                <c:pt idx="45">
                  <c:v>0.99966350072790755</c:v>
                </c:pt>
                <c:pt idx="46">
                  <c:v>0.99981434522919044</c:v>
                </c:pt>
                <c:pt idx="47">
                  <c:v>0.99991048787835968</c:v>
                </c:pt>
                <c:pt idx="48">
                  <c:v>0.9999635320985909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'CAR hrs'!$J$32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'CAR hrs'!$J$33:$J$83</c:f>
              <c:numCache>
                <c:formatCode>0%</c:formatCode>
                <c:ptCount val="5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2032"/>
        <c:axId val="115773824"/>
      </c:lineChart>
      <c:catAx>
        <c:axId val="115767936"/>
        <c:scaling>
          <c:orientation val="minMax"/>
        </c:scaling>
        <c:delete val="0"/>
        <c:axPos val="b"/>
        <c:title>
          <c:tx>
            <c:strRef>
              <c:f>'CAR hrs'!$C$32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5770112"/>
        <c:crosses val="autoZero"/>
        <c:auto val="1"/>
        <c:lblAlgn val="ctr"/>
        <c:lblOffset val="100"/>
        <c:tickMarkSkip val="1"/>
        <c:noMultiLvlLbl val="0"/>
      </c:catAx>
      <c:valAx>
        <c:axId val="115770112"/>
        <c:scaling>
          <c:orientation val="minMax"/>
        </c:scaling>
        <c:delete val="0"/>
        <c:axPos val="l"/>
        <c:title>
          <c:tx>
            <c:strRef>
              <c:f>'CAR hrs'!$D$32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5777858293596616E-2"/>
              <c:y val="0.381336398884205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67936"/>
        <c:crosses val="autoZero"/>
        <c:crossBetween val="between"/>
      </c:valAx>
      <c:catAx>
        <c:axId val="11577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773824"/>
        <c:crosses val="autoZero"/>
        <c:auto val="1"/>
        <c:lblAlgn val="ctr"/>
        <c:lblOffset val="100"/>
        <c:noMultiLvlLbl val="0"/>
      </c:catAx>
      <c:valAx>
        <c:axId val="11577382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4187494743107814"/>
              <c:y val="0.353083062419395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772032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ILLINOIS</a:t>
            </a:r>
          </a:p>
        </c:rich>
      </c:tx>
      <c:layout>
        <c:manualLayout>
          <c:xMode val="edge"/>
          <c:yMode val="edge"/>
          <c:x val="0.39872465099627535"/>
          <c:y val="6.2390278138309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'IL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'IL count'!$C$33:$C$66</c:f>
              <c:strCache>
                <c:ptCount val="33"/>
                <c:pt idx="0">
                  <c:v>Main Pump (Engine / Motor)</c:v>
                </c:pt>
                <c:pt idx="1">
                  <c:v>Swing System (Winch System)</c:v>
                </c:pt>
                <c:pt idx="2">
                  <c:v>Main Pump (Packing / Stuffing Box)</c:v>
                </c:pt>
                <c:pt idx="3">
                  <c:v>Swing System (Swing Wire)</c:v>
                </c:pt>
                <c:pt idx="4">
                  <c:v>Spuds / Xmass Tree (Wires)</c:v>
                </c:pt>
                <c:pt idx="5">
                  <c:v>Spuds / Xmass Tree (Winch / Hoist System)</c:v>
                </c:pt>
                <c:pt idx="6">
                  <c:v>Ladder Pump (Motor / Engine)</c:v>
                </c:pt>
                <c:pt idx="7">
                  <c:v>Generators (Main Generator Engine)</c:v>
                </c:pt>
                <c:pt idx="8">
                  <c:v>Cutter (SCR Drive / MG Set)</c:v>
                </c:pt>
                <c:pt idx="9">
                  <c:v>Main Pump (Bearings / Shafts)</c:v>
                </c:pt>
                <c:pt idx="10">
                  <c:v>Swing System (SCR Drive)</c:v>
                </c:pt>
                <c:pt idx="11">
                  <c:v>Main Pump (Pump Leak)</c:v>
                </c:pt>
                <c:pt idx="12">
                  <c:v>Main Pump (Pump Rebuild)</c:v>
                </c:pt>
                <c:pt idx="13">
                  <c:v>Electrical System (PLC / Automation)</c:v>
                </c:pt>
                <c:pt idx="14">
                  <c:v>Auxiliary Systems (Fuel)</c:v>
                </c:pt>
                <c:pt idx="15">
                  <c:v>Suction  / Discharge Pipe (Dredge)</c:v>
                </c:pt>
                <c:pt idx="16">
                  <c:v>Cutter (Motor)</c:v>
                </c:pt>
                <c:pt idx="17">
                  <c:v>Auxiliary Systems (Water (Pottable / Raw))</c:v>
                </c:pt>
                <c:pt idx="18">
                  <c:v>Spuds / Xmass Tree (Setting Spud)</c:v>
                </c:pt>
                <c:pt idx="19">
                  <c:v>Ladder (SCR Drive)</c:v>
                </c:pt>
                <c:pt idx="20">
                  <c:v>Main Pump (Gland Seal)</c:v>
                </c:pt>
                <c:pt idx="21">
                  <c:v>Cutter (Gear Box)</c:v>
                </c:pt>
                <c:pt idx="22">
                  <c:v>Swing System (Swing Sheaves)</c:v>
                </c:pt>
                <c:pt idx="23">
                  <c:v>Spuds / Xmass Tree (Sheaves)</c:v>
                </c:pt>
                <c:pt idx="24">
                  <c:v>Main Pump (Gearbox)</c:v>
                </c:pt>
                <c:pt idx="25">
                  <c:v>Ladder (Ladder Structure)</c:v>
                </c:pt>
                <c:pt idx="26">
                  <c:v>Cutter (Cutter Canister)</c:v>
                </c:pt>
                <c:pt idx="27">
                  <c:v>Ladder Pump (Pump Rebuild)</c:v>
                </c:pt>
                <c:pt idx="28">
                  <c:v>Ladder Pump (Packing / Stuffing Box)</c:v>
                </c:pt>
                <c:pt idx="29">
                  <c:v>Ladder Pump (Gland Seal)</c:v>
                </c:pt>
                <c:pt idx="30">
                  <c:v>Ladder (Ladder Winch)</c:v>
                </c:pt>
                <c:pt idx="31">
                  <c:v>Generators (Main Generator)</c:v>
                </c:pt>
                <c:pt idx="32">
                  <c:v>Electrical System (Transformer)</c:v>
                </c:pt>
              </c:strCache>
            </c:strRef>
          </c:cat>
          <c:val>
            <c:numRef>
              <c:f>'IL count'!$H$33:$H$66</c:f>
              <c:numCache>
                <c:formatCode>General</c:formatCode>
                <c:ptCount val="34"/>
                <c:pt idx="0">
                  <c:v>124</c:v>
                </c:pt>
                <c:pt idx="1">
                  <c:v>79</c:v>
                </c:pt>
                <c:pt idx="2">
                  <c:v>63</c:v>
                </c:pt>
                <c:pt idx="3">
                  <c:v>40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'IL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'IL count'!$C$33:$C$66</c:f>
              <c:strCache>
                <c:ptCount val="33"/>
                <c:pt idx="0">
                  <c:v>Main Pump (Engine / Motor)</c:v>
                </c:pt>
                <c:pt idx="1">
                  <c:v>Swing System (Winch System)</c:v>
                </c:pt>
                <c:pt idx="2">
                  <c:v>Main Pump (Packing / Stuffing Box)</c:v>
                </c:pt>
                <c:pt idx="3">
                  <c:v>Swing System (Swing Wire)</c:v>
                </c:pt>
                <c:pt idx="4">
                  <c:v>Spuds / Xmass Tree (Wires)</c:v>
                </c:pt>
                <c:pt idx="5">
                  <c:v>Spuds / Xmass Tree (Winch / Hoist System)</c:v>
                </c:pt>
                <c:pt idx="6">
                  <c:v>Ladder Pump (Motor / Engine)</c:v>
                </c:pt>
                <c:pt idx="7">
                  <c:v>Generators (Main Generator Engine)</c:v>
                </c:pt>
                <c:pt idx="8">
                  <c:v>Cutter (SCR Drive / MG Set)</c:v>
                </c:pt>
                <c:pt idx="9">
                  <c:v>Main Pump (Bearings / Shafts)</c:v>
                </c:pt>
                <c:pt idx="10">
                  <c:v>Swing System (SCR Drive)</c:v>
                </c:pt>
                <c:pt idx="11">
                  <c:v>Main Pump (Pump Leak)</c:v>
                </c:pt>
                <c:pt idx="12">
                  <c:v>Main Pump (Pump Rebuild)</c:v>
                </c:pt>
                <c:pt idx="13">
                  <c:v>Electrical System (PLC / Automation)</c:v>
                </c:pt>
                <c:pt idx="14">
                  <c:v>Auxiliary Systems (Fuel)</c:v>
                </c:pt>
                <c:pt idx="15">
                  <c:v>Suction  / Discharge Pipe (Dredge)</c:v>
                </c:pt>
                <c:pt idx="16">
                  <c:v>Cutter (Motor)</c:v>
                </c:pt>
                <c:pt idx="17">
                  <c:v>Auxiliary Systems (Water (Pottable / Raw))</c:v>
                </c:pt>
                <c:pt idx="18">
                  <c:v>Spuds / Xmass Tree (Setting Spud)</c:v>
                </c:pt>
                <c:pt idx="19">
                  <c:v>Ladder (SCR Drive)</c:v>
                </c:pt>
                <c:pt idx="20">
                  <c:v>Main Pump (Gland Seal)</c:v>
                </c:pt>
                <c:pt idx="21">
                  <c:v>Cutter (Gear Box)</c:v>
                </c:pt>
                <c:pt idx="22">
                  <c:v>Swing System (Swing Sheaves)</c:v>
                </c:pt>
                <c:pt idx="23">
                  <c:v>Spuds / Xmass Tree (Sheaves)</c:v>
                </c:pt>
                <c:pt idx="24">
                  <c:v>Main Pump (Gearbox)</c:v>
                </c:pt>
                <c:pt idx="25">
                  <c:v>Ladder (Ladder Structure)</c:v>
                </c:pt>
                <c:pt idx="26">
                  <c:v>Cutter (Cutter Canister)</c:v>
                </c:pt>
                <c:pt idx="27">
                  <c:v>Ladder Pump (Pump Rebuild)</c:v>
                </c:pt>
                <c:pt idx="28">
                  <c:v>Ladder Pump (Packing / Stuffing Box)</c:v>
                </c:pt>
                <c:pt idx="29">
                  <c:v>Ladder Pump (Gland Seal)</c:v>
                </c:pt>
                <c:pt idx="30">
                  <c:v>Ladder (Ladder Winch)</c:v>
                </c:pt>
                <c:pt idx="31">
                  <c:v>Generators (Main Generator)</c:v>
                </c:pt>
                <c:pt idx="32">
                  <c:v>Electrical System (Transformer)</c:v>
                </c:pt>
              </c:strCache>
            </c:strRef>
          </c:cat>
          <c:val>
            <c:numRef>
              <c:f>'IL count'!$I$33:$I$66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'IL count'!$C$33:$C$66</c:f>
              <c:strCache>
                <c:ptCount val="33"/>
                <c:pt idx="0">
                  <c:v>Main Pump (Engine / Motor)</c:v>
                </c:pt>
                <c:pt idx="1">
                  <c:v>Swing System (Winch System)</c:v>
                </c:pt>
                <c:pt idx="2">
                  <c:v>Main Pump (Packing / Stuffing Box)</c:v>
                </c:pt>
                <c:pt idx="3">
                  <c:v>Swing System (Swing Wire)</c:v>
                </c:pt>
                <c:pt idx="4">
                  <c:v>Spuds / Xmass Tree (Wires)</c:v>
                </c:pt>
                <c:pt idx="5">
                  <c:v>Spuds / Xmass Tree (Winch / Hoist System)</c:v>
                </c:pt>
                <c:pt idx="6">
                  <c:v>Ladder Pump (Motor / Engine)</c:v>
                </c:pt>
                <c:pt idx="7">
                  <c:v>Generators (Main Generator Engine)</c:v>
                </c:pt>
                <c:pt idx="8">
                  <c:v>Cutter (SCR Drive / MG Set)</c:v>
                </c:pt>
                <c:pt idx="9">
                  <c:v>Main Pump (Bearings / Shafts)</c:v>
                </c:pt>
                <c:pt idx="10">
                  <c:v>Swing System (SCR Drive)</c:v>
                </c:pt>
                <c:pt idx="11">
                  <c:v>Main Pump (Pump Leak)</c:v>
                </c:pt>
                <c:pt idx="12">
                  <c:v>Main Pump (Pump Rebuild)</c:v>
                </c:pt>
                <c:pt idx="13">
                  <c:v>Electrical System (PLC / Automation)</c:v>
                </c:pt>
                <c:pt idx="14">
                  <c:v>Auxiliary Systems (Fuel)</c:v>
                </c:pt>
                <c:pt idx="15">
                  <c:v>Suction  / Discharge Pipe (Dredge)</c:v>
                </c:pt>
                <c:pt idx="16">
                  <c:v>Cutter (Motor)</c:v>
                </c:pt>
                <c:pt idx="17">
                  <c:v>Auxiliary Systems (Water (Pottable / Raw))</c:v>
                </c:pt>
                <c:pt idx="18">
                  <c:v>Spuds / Xmass Tree (Setting Spud)</c:v>
                </c:pt>
                <c:pt idx="19">
                  <c:v>Ladder (SCR Drive)</c:v>
                </c:pt>
                <c:pt idx="20">
                  <c:v>Main Pump (Gland Seal)</c:v>
                </c:pt>
                <c:pt idx="21">
                  <c:v>Cutter (Gear Box)</c:v>
                </c:pt>
                <c:pt idx="22">
                  <c:v>Swing System (Swing Sheaves)</c:v>
                </c:pt>
                <c:pt idx="23">
                  <c:v>Spuds / Xmass Tree (Sheaves)</c:v>
                </c:pt>
                <c:pt idx="24">
                  <c:v>Main Pump (Gearbox)</c:v>
                </c:pt>
                <c:pt idx="25">
                  <c:v>Ladder (Ladder Structure)</c:v>
                </c:pt>
                <c:pt idx="26">
                  <c:v>Cutter (Cutter Canister)</c:v>
                </c:pt>
                <c:pt idx="27">
                  <c:v>Ladder Pump (Pump Rebuild)</c:v>
                </c:pt>
                <c:pt idx="28">
                  <c:v>Ladder Pump (Packing / Stuffing Box)</c:v>
                </c:pt>
                <c:pt idx="29">
                  <c:v>Ladder Pump (Gland Seal)</c:v>
                </c:pt>
                <c:pt idx="30">
                  <c:v>Ladder (Ladder Winch)</c:v>
                </c:pt>
                <c:pt idx="31">
                  <c:v>Generators (Main Generator)</c:v>
                </c:pt>
                <c:pt idx="32">
                  <c:v>Electrical System (Transformer)</c:v>
                </c:pt>
              </c:strCache>
            </c:strRef>
          </c:cat>
          <c:val>
            <c:numRef>
              <c:f>'IL count'!$C$33:$C$66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694400"/>
        <c:axId val="112696320"/>
      </c:barChart>
      <c:lineChart>
        <c:grouping val="standard"/>
        <c:varyColors val="0"/>
        <c:ser>
          <c:idx val="2"/>
          <c:order val="2"/>
          <c:tx>
            <c:strRef>
              <c:f>'IL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'IL count'!$E$33:$E$66</c:f>
              <c:numCache>
                <c:formatCode>0.0%</c:formatCode>
                <c:ptCount val="34"/>
                <c:pt idx="0">
                  <c:v>0.24505928853754941</c:v>
                </c:pt>
                <c:pt idx="1">
                  <c:v>0.40118577075098816</c:v>
                </c:pt>
                <c:pt idx="2">
                  <c:v>0.52569169960474305</c:v>
                </c:pt>
                <c:pt idx="3">
                  <c:v>0.60474308300395252</c:v>
                </c:pt>
                <c:pt idx="4">
                  <c:v>0.64426877470355737</c:v>
                </c:pt>
                <c:pt idx="5">
                  <c:v>0.68181818181818177</c:v>
                </c:pt>
                <c:pt idx="6">
                  <c:v>0.71541501976284583</c:v>
                </c:pt>
                <c:pt idx="7">
                  <c:v>0.74703557312252966</c:v>
                </c:pt>
                <c:pt idx="8">
                  <c:v>0.77667984189723316</c:v>
                </c:pt>
                <c:pt idx="9">
                  <c:v>0.80434782608695654</c:v>
                </c:pt>
                <c:pt idx="10">
                  <c:v>0.82608695652173914</c:v>
                </c:pt>
                <c:pt idx="11">
                  <c:v>0.8458498023715415</c:v>
                </c:pt>
                <c:pt idx="12">
                  <c:v>0.86363636363636365</c:v>
                </c:pt>
                <c:pt idx="13">
                  <c:v>0.88142292490118579</c:v>
                </c:pt>
                <c:pt idx="14">
                  <c:v>0.89920948616600793</c:v>
                </c:pt>
                <c:pt idx="15">
                  <c:v>0.91501976284584985</c:v>
                </c:pt>
                <c:pt idx="16">
                  <c:v>0.9268774703557312</c:v>
                </c:pt>
                <c:pt idx="17">
                  <c:v>0.93873517786561267</c:v>
                </c:pt>
                <c:pt idx="18">
                  <c:v>0.9486166007905138</c:v>
                </c:pt>
                <c:pt idx="19">
                  <c:v>0.95652173913043481</c:v>
                </c:pt>
                <c:pt idx="20">
                  <c:v>0.96245059288537549</c:v>
                </c:pt>
                <c:pt idx="21">
                  <c:v>0.96837944664031617</c:v>
                </c:pt>
                <c:pt idx="22">
                  <c:v>0.97233201581027673</c:v>
                </c:pt>
                <c:pt idx="23">
                  <c:v>0.97628458498023718</c:v>
                </c:pt>
                <c:pt idx="24">
                  <c:v>0.98023715415019763</c:v>
                </c:pt>
                <c:pt idx="25">
                  <c:v>0.98418972332015808</c:v>
                </c:pt>
                <c:pt idx="26">
                  <c:v>0.98814229249011853</c:v>
                </c:pt>
                <c:pt idx="27">
                  <c:v>0.99011857707509876</c:v>
                </c:pt>
                <c:pt idx="28">
                  <c:v>0.9920948616600791</c:v>
                </c:pt>
                <c:pt idx="29">
                  <c:v>0.99407114624505932</c:v>
                </c:pt>
                <c:pt idx="30">
                  <c:v>0.99604743083003955</c:v>
                </c:pt>
                <c:pt idx="31">
                  <c:v>0.99802371541501977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'IL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'IL count'!$J$33:$J$66</c:f>
              <c:numCache>
                <c:formatCode>0%</c:formatCode>
                <c:ptCount val="3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6688"/>
        <c:axId val="112708224"/>
      </c:lineChart>
      <c:catAx>
        <c:axId val="112694400"/>
        <c:scaling>
          <c:orientation val="minMax"/>
        </c:scaling>
        <c:delete val="0"/>
        <c:axPos val="b"/>
        <c:title>
          <c:tx>
            <c:strRef>
              <c:f>'IL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696320"/>
        <c:crosses val="autoZero"/>
        <c:auto val="1"/>
        <c:lblAlgn val="ctr"/>
        <c:lblOffset val="100"/>
        <c:tickMarkSkip val="1"/>
        <c:noMultiLvlLbl val="0"/>
      </c:catAx>
      <c:valAx>
        <c:axId val="112696320"/>
        <c:scaling>
          <c:orientation val="minMax"/>
        </c:scaling>
        <c:delete val="0"/>
        <c:axPos val="l"/>
        <c:title>
          <c:tx>
            <c:strRef>
              <c:f>'IL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3994785162947481E-2"/>
              <c:y val="0.384824973801351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94400"/>
        <c:crosses val="autoZero"/>
        <c:crossBetween val="between"/>
      </c:valAx>
      <c:catAx>
        <c:axId val="11270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08224"/>
        <c:crosses val="autoZero"/>
        <c:auto val="1"/>
        <c:lblAlgn val="ctr"/>
        <c:lblOffset val="100"/>
        <c:noMultiLvlLbl val="0"/>
      </c:catAx>
      <c:valAx>
        <c:axId val="11270822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913597180796116"/>
              <c:y val="0.353083062419395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0668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ILLINOIS</a:t>
            </a:r>
          </a:p>
        </c:rich>
      </c:tx>
      <c:layout>
        <c:manualLayout>
          <c:xMode val="edge"/>
          <c:yMode val="edge"/>
          <c:x val="0.39735516318471692"/>
          <c:y val="4.8435978469724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'IL hours'!$H$32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'IL hours'!$C$33:$C$66</c:f>
              <c:strCache>
                <c:ptCount val="33"/>
                <c:pt idx="0">
                  <c:v>Main Pump (Engine / Motor)</c:v>
                </c:pt>
                <c:pt idx="1">
                  <c:v>Cutter (Motor)</c:v>
                </c:pt>
                <c:pt idx="2">
                  <c:v>Swing System (Winch System)</c:v>
                </c:pt>
                <c:pt idx="3">
                  <c:v>Cutter (Gear Box)</c:v>
                </c:pt>
                <c:pt idx="4">
                  <c:v>Main Pump (Pump Rebuild)</c:v>
                </c:pt>
                <c:pt idx="5">
                  <c:v>Suction  / Discharge Pipe (Dredge)</c:v>
                </c:pt>
                <c:pt idx="6">
                  <c:v>Swing System (Swing Wire)</c:v>
                </c:pt>
                <c:pt idx="7">
                  <c:v>Ladder Pump (Motor / Engine)</c:v>
                </c:pt>
                <c:pt idx="8">
                  <c:v>Spuds / Xmass Tree (Wires)</c:v>
                </c:pt>
                <c:pt idx="9">
                  <c:v>Ladder Pump (Gland Seal)</c:v>
                </c:pt>
                <c:pt idx="10">
                  <c:v>Main Pump (Packing / Stuffing Box)</c:v>
                </c:pt>
                <c:pt idx="11">
                  <c:v>Cutter (SCR Drive / MG Set)</c:v>
                </c:pt>
                <c:pt idx="12">
                  <c:v>Ladder (Ladder Winch)</c:v>
                </c:pt>
                <c:pt idx="13">
                  <c:v>Ladder Pump (Pump Rebuild)</c:v>
                </c:pt>
                <c:pt idx="14">
                  <c:v>Electrical System (PLC / Automation)</c:v>
                </c:pt>
                <c:pt idx="15">
                  <c:v>Auxiliary Systems (Fuel)</c:v>
                </c:pt>
                <c:pt idx="16">
                  <c:v>Generators (Main Generator Engine)</c:v>
                </c:pt>
                <c:pt idx="17">
                  <c:v>Spuds / Xmass Tree (Winch / Hoist System)</c:v>
                </c:pt>
                <c:pt idx="18">
                  <c:v>Main Pump (Pump Leak)</c:v>
                </c:pt>
                <c:pt idx="19">
                  <c:v>Main Pump (Bearings / Shafts)</c:v>
                </c:pt>
                <c:pt idx="20">
                  <c:v>Swing System (Swing Sheaves)</c:v>
                </c:pt>
                <c:pt idx="21">
                  <c:v>Auxiliary Systems (Water (Pottable / Raw))</c:v>
                </c:pt>
                <c:pt idx="22">
                  <c:v>Ladder (SCR Drive)</c:v>
                </c:pt>
                <c:pt idx="23">
                  <c:v>Cutter (Cutter Canister)</c:v>
                </c:pt>
                <c:pt idx="24">
                  <c:v>Swing System (SCR Drive)</c:v>
                </c:pt>
                <c:pt idx="25">
                  <c:v>Electrical System (Transformer)</c:v>
                </c:pt>
                <c:pt idx="26">
                  <c:v>Ladder (Ladder Structure)</c:v>
                </c:pt>
                <c:pt idx="27">
                  <c:v>Spuds / Xmass Tree (Sheaves)</c:v>
                </c:pt>
                <c:pt idx="28">
                  <c:v>Main Pump (Gearbox)</c:v>
                </c:pt>
                <c:pt idx="29">
                  <c:v>Spuds / Xmass Tree (Setting Spud)</c:v>
                </c:pt>
                <c:pt idx="30">
                  <c:v>Main Pump (Gland Seal)</c:v>
                </c:pt>
                <c:pt idx="31">
                  <c:v>Ladder Pump (Packing / Stuffing Box)</c:v>
                </c:pt>
                <c:pt idx="32">
                  <c:v>Generators (Main Generator)</c:v>
                </c:pt>
              </c:strCache>
            </c:strRef>
          </c:cat>
          <c:val>
            <c:numRef>
              <c:f>'IL hours'!$H$33:$H$66</c:f>
              <c:numCache>
                <c:formatCode>General</c:formatCode>
                <c:ptCount val="34"/>
                <c:pt idx="0">
                  <c:v>685.2</c:v>
                </c:pt>
                <c:pt idx="1">
                  <c:v>383.17</c:v>
                </c:pt>
                <c:pt idx="2">
                  <c:v>355.63</c:v>
                </c:pt>
                <c:pt idx="3">
                  <c:v>325.18</c:v>
                </c:pt>
                <c:pt idx="4">
                  <c:v>303.03000000000003</c:v>
                </c:pt>
                <c:pt idx="5">
                  <c:v>207.36999999999998</c:v>
                </c:pt>
                <c:pt idx="6">
                  <c:v>130.21</c:v>
                </c:pt>
                <c:pt idx="7">
                  <c:v>127.76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'IL hours'!$I$32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'IL hours'!$C$33:$C$66</c:f>
              <c:strCache>
                <c:ptCount val="33"/>
                <c:pt idx="0">
                  <c:v>Main Pump (Engine / Motor)</c:v>
                </c:pt>
                <c:pt idx="1">
                  <c:v>Cutter (Motor)</c:v>
                </c:pt>
                <c:pt idx="2">
                  <c:v>Swing System (Winch System)</c:v>
                </c:pt>
                <c:pt idx="3">
                  <c:v>Cutter (Gear Box)</c:v>
                </c:pt>
                <c:pt idx="4">
                  <c:v>Main Pump (Pump Rebuild)</c:v>
                </c:pt>
                <c:pt idx="5">
                  <c:v>Suction  / Discharge Pipe (Dredge)</c:v>
                </c:pt>
                <c:pt idx="6">
                  <c:v>Swing System (Swing Wire)</c:v>
                </c:pt>
                <c:pt idx="7">
                  <c:v>Ladder Pump (Motor / Engine)</c:v>
                </c:pt>
                <c:pt idx="8">
                  <c:v>Spuds / Xmass Tree (Wires)</c:v>
                </c:pt>
                <c:pt idx="9">
                  <c:v>Ladder Pump (Gland Seal)</c:v>
                </c:pt>
                <c:pt idx="10">
                  <c:v>Main Pump (Packing / Stuffing Box)</c:v>
                </c:pt>
                <c:pt idx="11">
                  <c:v>Cutter (SCR Drive / MG Set)</c:v>
                </c:pt>
                <c:pt idx="12">
                  <c:v>Ladder (Ladder Winch)</c:v>
                </c:pt>
                <c:pt idx="13">
                  <c:v>Ladder Pump (Pump Rebuild)</c:v>
                </c:pt>
                <c:pt idx="14">
                  <c:v>Electrical System (PLC / Automation)</c:v>
                </c:pt>
                <c:pt idx="15">
                  <c:v>Auxiliary Systems (Fuel)</c:v>
                </c:pt>
                <c:pt idx="16">
                  <c:v>Generators (Main Generator Engine)</c:v>
                </c:pt>
                <c:pt idx="17">
                  <c:v>Spuds / Xmass Tree (Winch / Hoist System)</c:v>
                </c:pt>
                <c:pt idx="18">
                  <c:v>Main Pump (Pump Leak)</c:v>
                </c:pt>
                <c:pt idx="19">
                  <c:v>Main Pump (Bearings / Shafts)</c:v>
                </c:pt>
                <c:pt idx="20">
                  <c:v>Swing System (Swing Sheaves)</c:v>
                </c:pt>
                <c:pt idx="21">
                  <c:v>Auxiliary Systems (Water (Pottable / Raw))</c:v>
                </c:pt>
                <c:pt idx="22">
                  <c:v>Ladder (SCR Drive)</c:v>
                </c:pt>
                <c:pt idx="23">
                  <c:v>Cutter (Cutter Canister)</c:v>
                </c:pt>
                <c:pt idx="24">
                  <c:v>Swing System (SCR Drive)</c:v>
                </c:pt>
                <c:pt idx="25">
                  <c:v>Electrical System (Transformer)</c:v>
                </c:pt>
                <c:pt idx="26">
                  <c:v>Ladder (Ladder Structure)</c:v>
                </c:pt>
                <c:pt idx="27">
                  <c:v>Spuds / Xmass Tree (Sheaves)</c:v>
                </c:pt>
                <c:pt idx="28">
                  <c:v>Main Pump (Gearbox)</c:v>
                </c:pt>
                <c:pt idx="29">
                  <c:v>Spuds / Xmass Tree (Setting Spud)</c:v>
                </c:pt>
                <c:pt idx="30">
                  <c:v>Main Pump (Gland Seal)</c:v>
                </c:pt>
                <c:pt idx="31">
                  <c:v>Ladder Pump (Packing / Stuffing Box)</c:v>
                </c:pt>
                <c:pt idx="32">
                  <c:v>Generators (Main Generator)</c:v>
                </c:pt>
              </c:strCache>
            </c:strRef>
          </c:cat>
          <c:val>
            <c:numRef>
              <c:f>'IL hours'!$I$33:$I$66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127.49000000000001</c:v>
                </c:pt>
                <c:pt idx="9">
                  <c:v>92</c:v>
                </c:pt>
                <c:pt idx="10">
                  <c:v>89.26</c:v>
                </c:pt>
                <c:pt idx="11">
                  <c:v>62.69</c:v>
                </c:pt>
                <c:pt idx="12">
                  <c:v>36.619999999999997</c:v>
                </c:pt>
                <c:pt idx="13">
                  <c:v>35.409999999999997</c:v>
                </c:pt>
                <c:pt idx="14">
                  <c:v>32.1</c:v>
                </c:pt>
                <c:pt idx="15">
                  <c:v>28.6</c:v>
                </c:pt>
                <c:pt idx="16">
                  <c:v>23.8</c:v>
                </c:pt>
                <c:pt idx="17">
                  <c:v>23.779999999999998</c:v>
                </c:pt>
                <c:pt idx="18">
                  <c:v>17.3</c:v>
                </c:pt>
                <c:pt idx="19">
                  <c:v>9.33</c:v>
                </c:pt>
                <c:pt idx="20">
                  <c:v>5.89</c:v>
                </c:pt>
                <c:pt idx="21">
                  <c:v>5.52</c:v>
                </c:pt>
                <c:pt idx="22">
                  <c:v>4.8499999999999996</c:v>
                </c:pt>
                <c:pt idx="23">
                  <c:v>3.15</c:v>
                </c:pt>
                <c:pt idx="24">
                  <c:v>3.07</c:v>
                </c:pt>
                <c:pt idx="25">
                  <c:v>2.88</c:v>
                </c:pt>
                <c:pt idx="26">
                  <c:v>2.81</c:v>
                </c:pt>
                <c:pt idx="27">
                  <c:v>2.78</c:v>
                </c:pt>
                <c:pt idx="28">
                  <c:v>2.52</c:v>
                </c:pt>
                <c:pt idx="29">
                  <c:v>2.14</c:v>
                </c:pt>
                <c:pt idx="30">
                  <c:v>2.0499999999999998</c:v>
                </c:pt>
                <c:pt idx="31">
                  <c:v>1</c:v>
                </c:pt>
                <c:pt idx="3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'IL hours'!$C$33:$C$66</c:f>
              <c:strCache>
                <c:ptCount val="33"/>
                <c:pt idx="0">
                  <c:v>Main Pump (Engine / Motor)</c:v>
                </c:pt>
                <c:pt idx="1">
                  <c:v>Cutter (Motor)</c:v>
                </c:pt>
                <c:pt idx="2">
                  <c:v>Swing System (Winch System)</c:v>
                </c:pt>
                <c:pt idx="3">
                  <c:v>Cutter (Gear Box)</c:v>
                </c:pt>
                <c:pt idx="4">
                  <c:v>Main Pump (Pump Rebuild)</c:v>
                </c:pt>
                <c:pt idx="5">
                  <c:v>Suction  / Discharge Pipe (Dredge)</c:v>
                </c:pt>
                <c:pt idx="6">
                  <c:v>Swing System (Swing Wire)</c:v>
                </c:pt>
                <c:pt idx="7">
                  <c:v>Ladder Pump (Motor / Engine)</c:v>
                </c:pt>
                <c:pt idx="8">
                  <c:v>Spuds / Xmass Tree (Wires)</c:v>
                </c:pt>
                <c:pt idx="9">
                  <c:v>Ladder Pump (Gland Seal)</c:v>
                </c:pt>
                <c:pt idx="10">
                  <c:v>Main Pump (Packing / Stuffing Box)</c:v>
                </c:pt>
                <c:pt idx="11">
                  <c:v>Cutter (SCR Drive / MG Set)</c:v>
                </c:pt>
                <c:pt idx="12">
                  <c:v>Ladder (Ladder Winch)</c:v>
                </c:pt>
                <c:pt idx="13">
                  <c:v>Ladder Pump (Pump Rebuild)</c:v>
                </c:pt>
                <c:pt idx="14">
                  <c:v>Electrical System (PLC / Automation)</c:v>
                </c:pt>
                <c:pt idx="15">
                  <c:v>Auxiliary Systems (Fuel)</c:v>
                </c:pt>
                <c:pt idx="16">
                  <c:v>Generators (Main Generator Engine)</c:v>
                </c:pt>
                <c:pt idx="17">
                  <c:v>Spuds / Xmass Tree (Winch / Hoist System)</c:v>
                </c:pt>
                <c:pt idx="18">
                  <c:v>Main Pump (Pump Leak)</c:v>
                </c:pt>
                <c:pt idx="19">
                  <c:v>Main Pump (Bearings / Shafts)</c:v>
                </c:pt>
                <c:pt idx="20">
                  <c:v>Swing System (Swing Sheaves)</c:v>
                </c:pt>
                <c:pt idx="21">
                  <c:v>Auxiliary Systems (Water (Pottable / Raw))</c:v>
                </c:pt>
                <c:pt idx="22">
                  <c:v>Ladder (SCR Drive)</c:v>
                </c:pt>
                <c:pt idx="23">
                  <c:v>Cutter (Cutter Canister)</c:v>
                </c:pt>
                <c:pt idx="24">
                  <c:v>Swing System (SCR Drive)</c:v>
                </c:pt>
                <c:pt idx="25">
                  <c:v>Electrical System (Transformer)</c:v>
                </c:pt>
                <c:pt idx="26">
                  <c:v>Ladder (Ladder Structure)</c:v>
                </c:pt>
                <c:pt idx="27">
                  <c:v>Spuds / Xmass Tree (Sheaves)</c:v>
                </c:pt>
                <c:pt idx="28">
                  <c:v>Main Pump (Gearbox)</c:v>
                </c:pt>
                <c:pt idx="29">
                  <c:v>Spuds / Xmass Tree (Setting Spud)</c:v>
                </c:pt>
                <c:pt idx="30">
                  <c:v>Main Pump (Gland Seal)</c:v>
                </c:pt>
                <c:pt idx="31">
                  <c:v>Ladder Pump (Packing / Stuffing Box)</c:v>
                </c:pt>
                <c:pt idx="32">
                  <c:v>Generators (Main Generator)</c:v>
                </c:pt>
              </c:strCache>
            </c:strRef>
          </c:cat>
          <c:val>
            <c:numRef>
              <c:f>'IL hours'!$C$33:$C$66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738304"/>
        <c:axId val="112740224"/>
      </c:barChart>
      <c:lineChart>
        <c:grouping val="standard"/>
        <c:varyColors val="0"/>
        <c:ser>
          <c:idx val="2"/>
          <c:order val="2"/>
          <c:tx>
            <c:strRef>
              <c:f>'IL hours'!$E$32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'IL hours'!$E$33:$E$66</c:f>
              <c:numCache>
                <c:formatCode>0.0%</c:formatCode>
                <c:ptCount val="34"/>
                <c:pt idx="0">
                  <c:v>0.21858411596570024</c:v>
                </c:pt>
                <c:pt idx="1">
                  <c:v>0.3408183187015108</c:v>
                </c:pt>
                <c:pt idx="2">
                  <c:v>0.45426704777460175</c:v>
                </c:pt>
                <c:pt idx="3">
                  <c:v>0.55800199060841149</c:v>
                </c:pt>
                <c:pt idx="4">
                  <c:v>0.65467091159656987</c:v>
                </c:pt>
                <c:pt idx="5">
                  <c:v>0.72082355042874624</c:v>
                </c:pt>
                <c:pt idx="6">
                  <c:v>0.76236155063291122</c:v>
                </c:pt>
                <c:pt idx="7">
                  <c:v>0.80311798182931793</c:v>
                </c:pt>
                <c:pt idx="8">
                  <c:v>0.84378828093099201</c:v>
                </c:pt>
                <c:pt idx="9">
                  <c:v>0.87313699469171069</c:v>
                </c:pt>
                <c:pt idx="10">
                  <c:v>0.90161162719477328</c:v>
                </c:pt>
                <c:pt idx="11">
                  <c:v>0.92161022356063682</c:v>
                </c:pt>
                <c:pt idx="12">
                  <c:v>0.93329228766843597</c:v>
                </c:pt>
                <c:pt idx="13">
                  <c:v>0.94458835238872985</c:v>
                </c:pt>
                <c:pt idx="14">
                  <c:v>0.95482850142915454</c:v>
                </c:pt>
                <c:pt idx="15">
                  <c:v>0.96395212331563873</c:v>
                </c:pt>
                <c:pt idx="16">
                  <c:v>0.97154450796243341</c:v>
                </c:pt>
                <c:pt idx="17">
                  <c:v>0.97913051245406268</c:v>
                </c:pt>
                <c:pt idx="18">
                  <c:v>0.98464934667211101</c:v>
                </c:pt>
                <c:pt idx="19">
                  <c:v>0.98762568905675774</c:v>
                </c:pt>
                <c:pt idx="20">
                  <c:v>0.98950464475296018</c:v>
                </c:pt>
                <c:pt idx="21">
                  <c:v>0.99126556757860329</c:v>
                </c:pt>
                <c:pt idx="22">
                  <c:v>0.99281275520620638</c:v>
                </c:pt>
                <c:pt idx="23">
                  <c:v>0.99381762964475273</c:v>
                </c:pt>
                <c:pt idx="24">
                  <c:v>0.99479698346263767</c:v>
                </c:pt>
                <c:pt idx="25">
                  <c:v>0.99571572580645151</c:v>
                </c:pt>
                <c:pt idx="26">
                  <c:v>0.99661213760718648</c:v>
                </c:pt>
                <c:pt idx="27">
                  <c:v>0.99749897917517349</c:v>
                </c:pt>
                <c:pt idx="28">
                  <c:v>0.99830287872601053</c:v>
                </c:pt>
                <c:pt idx="29">
                  <c:v>0.99898555532870548</c:v>
                </c:pt>
                <c:pt idx="30">
                  <c:v>0.99963952123315636</c:v>
                </c:pt>
                <c:pt idx="31">
                  <c:v>0.99995852899142501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'IL hours'!$J$32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'IL hours'!$J$33:$J$66</c:f>
              <c:numCache>
                <c:formatCode>0%</c:formatCode>
                <c:ptCount val="3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8784"/>
        <c:axId val="112760320"/>
      </c:lineChart>
      <c:catAx>
        <c:axId val="112738304"/>
        <c:scaling>
          <c:orientation val="minMax"/>
        </c:scaling>
        <c:delete val="0"/>
        <c:axPos val="b"/>
        <c:title>
          <c:tx>
            <c:strRef>
              <c:f>'IL hours'!$C$32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740224"/>
        <c:crosses val="autoZero"/>
        <c:auto val="1"/>
        <c:lblAlgn val="ctr"/>
        <c:lblOffset val="100"/>
        <c:tickMarkSkip val="1"/>
        <c:noMultiLvlLbl val="0"/>
      </c:catAx>
      <c:valAx>
        <c:axId val="112740224"/>
        <c:scaling>
          <c:orientation val="minMax"/>
        </c:scaling>
        <c:delete val="0"/>
        <c:axPos val="l"/>
        <c:title>
          <c:tx>
            <c:strRef>
              <c:f>'IL hours'!$D$32</c:f>
              <c:strCache>
                <c:ptCount val="1"/>
                <c:pt idx="0">
                  <c:v>Hours</c:v>
                </c:pt>
              </c:strCache>
            </c:strRef>
          </c:tx>
          <c:layout>
            <c:manualLayout>
              <c:xMode val="edge"/>
              <c:yMode val="edge"/>
              <c:x val="2.4408370482038141E-2"/>
              <c:y val="0.3743592490499126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8304"/>
        <c:crosses val="autoZero"/>
        <c:crossBetween val="between"/>
      </c:valAx>
      <c:catAx>
        <c:axId val="11275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60320"/>
        <c:crosses val="autoZero"/>
        <c:auto val="1"/>
        <c:lblAlgn val="ctr"/>
        <c:lblOffset val="100"/>
        <c:noMultiLvlLbl val="0"/>
      </c:catAx>
      <c:valAx>
        <c:axId val="112760320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913597180796116"/>
              <c:y val="0.356571637336541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58784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OHIO</a:t>
            </a:r>
          </a:p>
        </c:rich>
      </c:tx>
      <c:layout>
        <c:manualLayout>
          <c:xMode val="edge"/>
          <c:yMode val="edge"/>
          <c:x val="0.39872465099627535"/>
          <c:y val="6.2390278138309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'OH count'!$H$32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'OH count'!$C$33:$C$76</c:f>
              <c:strCache>
                <c:ptCount val="43"/>
                <c:pt idx="0">
                  <c:v>Cutter (Bearing / Shaft)</c:v>
                </c:pt>
                <c:pt idx="1">
                  <c:v>Cutter (Cutter Canister)</c:v>
                </c:pt>
                <c:pt idx="2">
                  <c:v>Main Pump (Engine / Motor)</c:v>
                </c:pt>
                <c:pt idx="3">
                  <c:v>Cutter (Motor)</c:v>
                </c:pt>
                <c:pt idx="4">
                  <c:v>Spuds / Xmass Tree (Walking Spud)</c:v>
                </c:pt>
                <c:pt idx="5">
                  <c:v>Cutter (SCR Drive / MG Set)</c:v>
                </c:pt>
                <c:pt idx="6">
                  <c:v>Ladder (Ladder Winch)</c:v>
                </c:pt>
                <c:pt idx="7">
                  <c:v>Swing System (Winch System)</c:v>
                </c:pt>
                <c:pt idx="8">
                  <c:v>Main Pump (Gland Seal)</c:v>
                </c:pt>
                <c:pt idx="9">
                  <c:v>Ladder Pump (SCR Drive)</c:v>
                </c:pt>
                <c:pt idx="10">
                  <c:v>Swing System (Swing Wire)</c:v>
                </c:pt>
                <c:pt idx="11">
                  <c:v>Spuds / Xmass Tree (Setting Spud)</c:v>
                </c:pt>
                <c:pt idx="12">
                  <c:v>Generators (Main Generator Engine)</c:v>
                </c:pt>
                <c:pt idx="13">
                  <c:v>Generators (Main Generator)</c:v>
                </c:pt>
                <c:pt idx="14">
                  <c:v>Spuds / Xmass Tree (Winch / Hoist System)</c:v>
                </c:pt>
                <c:pt idx="15">
                  <c:v>Ladder Pump (Pump Leak)</c:v>
                </c:pt>
                <c:pt idx="16">
                  <c:v>Electrical System (MCC / Switch Gear)</c:v>
                </c:pt>
                <c:pt idx="17">
                  <c:v>Ladder Pump (Motor / Engine)</c:v>
                </c:pt>
                <c:pt idx="18">
                  <c:v>Ladder (Ladder Structure)</c:v>
                </c:pt>
                <c:pt idx="19">
                  <c:v>Cutter (Gear Box)</c:v>
                </c:pt>
                <c:pt idx="20">
                  <c:v>Main Pump (Pump Leak)</c:v>
                </c:pt>
                <c:pt idx="21">
                  <c:v>Suction  / Discharge Pipe (Dredge)</c:v>
                </c:pt>
                <c:pt idx="22">
                  <c:v>Main Pump (Gearbox)</c:v>
                </c:pt>
                <c:pt idx="23">
                  <c:v>Electrical System (PLC / Automation)</c:v>
                </c:pt>
                <c:pt idx="24">
                  <c:v>Main Pump (Bearings / Shafts)</c:v>
                </c:pt>
                <c:pt idx="25">
                  <c:v>Ladder Pump (Bearings / Shafts)</c:v>
                </c:pt>
                <c:pt idx="26">
                  <c:v>Ladder Pump (Pump Rebuild)</c:v>
                </c:pt>
                <c:pt idx="27">
                  <c:v>Swing System (SCR Drive)</c:v>
                </c:pt>
                <c:pt idx="28">
                  <c:v>Ladder (SCR Drive)</c:v>
                </c:pt>
                <c:pt idx="29">
                  <c:v>Main Pump (Pump Rebuild)</c:v>
                </c:pt>
                <c:pt idx="30">
                  <c:v>Generators (Auxiliary Generator)</c:v>
                </c:pt>
                <c:pt idx="31">
                  <c:v>Ladder Pump (Packing / Stuffing Box)</c:v>
                </c:pt>
                <c:pt idx="32">
                  <c:v>Ladder (Wire)</c:v>
                </c:pt>
                <c:pt idx="33">
                  <c:v>Spuds / Xmass Tree (Wires)</c:v>
                </c:pt>
                <c:pt idx="34">
                  <c:v>Ladder Pump (Gland Seal)</c:v>
                </c:pt>
                <c:pt idx="35">
                  <c:v>Ladder (Sheaves and Blocks)</c:v>
                </c:pt>
                <c:pt idx="36">
                  <c:v>Main Pump (Packing / Stuffing Box)</c:v>
                </c:pt>
                <c:pt idx="37">
                  <c:v>Ladder Pump (Gearbox)</c:v>
                </c:pt>
                <c:pt idx="38">
                  <c:v>Electrical System (Transformer)</c:v>
                </c:pt>
                <c:pt idx="39">
                  <c:v>Auxiliary Systems (Compressed Air)</c:v>
                </c:pt>
                <c:pt idx="40">
                  <c:v>Swing System (Swing Sheaves)</c:v>
                </c:pt>
                <c:pt idx="41">
                  <c:v>Ladder Pump (Shaft)</c:v>
                </c:pt>
                <c:pt idx="42">
                  <c:v>Auxiliary Systems (Fuel)</c:v>
                </c:pt>
              </c:strCache>
            </c:strRef>
          </c:cat>
          <c:val>
            <c:numRef>
              <c:f>'OH count'!$H$33:$H$76</c:f>
              <c:numCache>
                <c:formatCode>General</c:formatCode>
                <c:ptCount val="44"/>
                <c:pt idx="0">
                  <c:v>199</c:v>
                </c:pt>
                <c:pt idx="1">
                  <c:v>180</c:v>
                </c:pt>
                <c:pt idx="2">
                  <c:v>98</c:v>
                </c:pt>
                <c:pt idx="3">
                  <c:v>94</c:v>
                </c:pt>
                <c:pt idx="4">
                  <c:v>86</c:v>
                </c:pt>
                <c:pt idx="5">
                  <c:v>74</c:v>
                </c:pt>
                <c:pt idx="6">
                  <c:v>66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5-4886-AC8D-B68B938DE85D}"/>
            </c:ext>
          </c:extLst>
        </c:ser>
        <c:ser>
          <c:idx val="0"/>
          <c:order val="1"/>
          <c:tx>
            <c:strRef>
              <c:f>'OH count'!$I$32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'OH count'!$C$33:$C$76</c:f>
              <c:strCache>
                <c:ptCount val="43"/>
                <c:pt idx="0">
                  <c:v>Cutter (Bearing / Shaft)</c:v>
                </c:pt>
                <c:pt idx="1">
                  <c:v>Cutter (Cutter Canister)</c:v>
                </c:pt>
                <c:pt idx="2">
                  <c:v>Main Pump (Engine / Motor)</c:v>
                </c:pt>
                <c:pt idx="3">
                  <c:v>Cutter (Motor)</c:v>
                </c:pt>
                <c:pt idx="4">
                  <c:v>Spuds / Xmass Tree (Walking Spud)</c:v>
                </c:pt>
                <c:pt idx="5">
                  <c:v>Cutter (SCR Drive / MG Set)</c:v>
                </c:pt>
                <c:pt idx="6">
                  <c:v>Ladder (Ladder Winch)</c:v>
                </c:pt>
                <c:pt idx="7">
                  <c:v>Swing System (Winch System)</c:v>
                </c:pt>
                <c:pt idx="8">
                  <c:v>Main Pump (Gland Seal)</c:v>
                </c:pt>
                <c:pt idx="9">
                  <c:v>Ladder Pump (SCR Drive)</c:v>
                </c:pt>
                <c:pt idx="10">
                  <c:v>Swing System (Swing Wire)</c:v>
                </c:pt>
                <c:pt idx="11">
                  <c:v>Spuds / Xmass Tree (Setting Spud)</c:v>
                </c:pt>
                <c:pt idx="12">
                  <c:v>Generators (Main Generator Engine)</c:v>
                </c:pt>
                <c:pt idx="13">
                  <c:v>Generators (Main Generator)</c:v>
                </c:pt>
                <c:pt idx="14">
                  <c:v>Spuds / Xmass Tree (Winch / Hoist System)</c:v>
                </c:pt>
                <c:pt idx="15">
                  <c:v>Ladder Pump (Pump Leak)</c:v>
                </c:pt>
                <c:pt idx="16">
                  <c:v>Electrical System (MCC / Switch Gear)</c:v>
                </c:pt>
                <c:pt idx="17">
                  <c:v>Ladder Pump (Motor / Engine)</c:v>
                </c:pt>
                <c:pt idx="18">
                  <c:v>Ladder (Ladder Structure)</c:v>
                </c:pt>
                <c:pt idx="19">
                  <c:v>Cutter (Gear Box)</c:v>
                </c:pt>
                <c:pt idx="20">
                  <c:v>Main Pump (Pump Leak)</c:v>
                </c:pt>
                <c:pt idx="21">
                  <c:v>Suction  / Discharge Pipe (Dredge)</c:v>
                </c:pt>
                <c:pt idx="22">
                  <c:v>Main Pump (Gearbox)</c:v>
                </c:pt>
                <c:pt idx="23">
                  <c:v>Electrical System (PLC / Automation)</c:v>
                </c:pt>
                <c:pt idx="24">
                  <c:v>Main Pump (Bearings / Shafts)</c:v>
                </c:pt>
                <c:pt idx="25">
                  <c:v>Ladder Pump (Bearings / Shafts)</c:v>
                </c:pt>
                <c:pt idx="26">
                  <c:v>Ladder Pump (Pump Rebuild)</c:v>
                </c:pt>
                <c:pt idx="27">
                  <c:v>Swing System (SCR Drive)</c:v>
                </c:pt>
                <c:pt idx="28">
                  <c:v>Ladder (SCR Drive)</c:v>
                </c:pt>
                <c:pt idx="29">
                  <c:v>Main Pump (Pump Rebuild)</c:v>
                </c:pt>
                <c:pt idx="30">
                  <c:v>Generators (Auxiliary Generator)</c:v>
                </c:pt>
                <c:pt idx="31">
                  <c:v>Ladder Pump (Packing / Stuffing Box)</c:v>
                </c:pt>
                <c:pt idx="32">
                  <c:v>Ladder (Wire)</c:v>
                </c:pt>
                <c:pt idx="33">
                  <c:v>Spuds / Xmass Tree (Wires)</c:v>
                </c:pt>
                <c:pt idx="34">
                  <c:v>Ladder Pump (Gland Seal)</c:v>
                </c:pt>
                <c:pt idx="35">
                  <c:v>Ladder (Sheaves and Blocks)</c:v>
                </c:pt>
                <c:pt idx="36">
                  <c:v>Main Pump (Packing / Stuffing Box)</c:v>
                </c:pt>
                <c:pt idx="37">
                  <c:v>Ladder Pump (Gearbox)</c:v>
                </c:pt>
                <c:pt idx="38">
                  <c:v>Electrical System (Transformer)</c:v>
                </c:pt>
                <c:pt idx="39">
                  <c:v>Auxiliary Systems (Compressed Air)</c:v>
                </c:pt>
                <c:pt idx="40">
                  <c:v>Swing System (Swing Sheaves)</c:v>
                </c:pt>
                <c:pt idx="41">
                  <c:v>Ladder Pump (Shaft)</c:v>
                </c:pt>
                <c:pt idx="42">
                  <c:v>Auxiliary Systems (Fuel)</c:v>
                </c:pt>
              </c:strCache>
            </c:strRef>
          </c:cat>
          <c:val>
            <c:numRef>
              <c:f>'OH count'!$I$33:$I$76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5-4886-AC8D-B68B938DE85D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'OH count'!$C$33:$C$76</c:f>
              <c:strCache>
                <c:ptCount val="43"/>
                <c:pt idx="0">
                  <c:v>Cutter (Bearing / Shaft)</c:v>
                </c:pt>
                <c:pt idx="1">
                  <c:v>Cutter (Cutter Canister)</c:v>
                </c:pt>
                <c:pt idx="2">
                  <c:v>Main Pump (Engine / Motor)</c:v>
                </c:pt>
                <c:pt idx="3">
                  <c:v>Cutter (Motor)</c:v>
                </c:pt>
                <c:pt idx="4">
                  <c:v>Spuds / Xmass Tree (Walking Spud)</c:v>
                </c:pt>
                <c:pt idx="5">
                  <c:v>Cutter (SCR Drive / MG Set)</c:v>
                </c:pt>
                <c:pt idx="6">
                  <c:v>Ladder (Ladder Winch)</c:v>
                </c:pt>
                <c:pt idx="7">
                  <c:v>Swing System (Winch System)</c:v>
                </c:pt>
                <c:pt idx="8">
                  <c:v>Main Pump (Gland Seal)</c:v>
                </c:pt>
                <c:pt idx="9">
                  <c:v>Ladder Pump (SCR Drive)</c:v>
                </c:pt>
                <c:pt idx="10">
                  <c:v>Swing System (Swing Wire)</c:v>
                </c:pt>
                <c:pt idx="11">
                  <c:v>Spuds / Xmass Tree (Setting Spud)</c:v>
                </c:pt>
                <c:pt idx="12">
                  <c:v>Generators (Main Generator Engine)</c:v>
                </c:pt>
                <c:pt idx="13">
                  <c:v>Generators (Main Generator)</c:v>
                </c:pt>
                <c:pt idx="14">
                  <c:v>Spuds / Xmass Tree (Winch / Hoist System)</c:v>
                </c:pt>
                <c:pt idx="15">
                  <c:v>Ladder Pump (Pump Leak)</c:v>
                </c:pt>
                <c:pt idx="16">
                  <c:v>Electrical System (MCC / Switch Gear)</c:v>
                </c:pt>
                <c:pt idx="17">
                  <c:v>Ladder Pump (Motor / Engine)</c:v>
                </c:pt>
                <c:pt idx="18">
                  <c:v>Ladder (Ladder Structure)</c:v>
                </c:pt>
                <c:pt idx="19">
                  <c:v>Cutter (Gear Box)</c:v>
                </c:pt>
                <c:pt idx="20">
                  <c:v>Main Pump (Pump Leak)</c:v>
                </c:pt>
                <c:pt idx="21">
                  <c:v>Suction  / Discharge Pipe (Dredge)</c:v>
                </c:pt>
                <c:pt idx="22">
                  <c:v>Main Pump (Gearbox)</c:v>
                </c:pt>
                <c:pt idx="23">
                  <c:v>Electrical System (PLC / Automation)</c:v>
                </c:pt>
                <c:pt idx="24">
                  <c:v>Main Pump (Bearings / Shafts)</c:v>
                </c:pt>
                <c:pt idx="25">
                  <c:v>Ladder Pump (Bearings / Shafts)</c:v>
                </c:pt>
                <c:pt idx="26">
                  <c:v>Ladder Pump (Pump Rebuild)</c:v>
                </c:pt>
                <c:pt idx="27">
                  <c:v>Swing System (SCR Drive)</c:v>
                </c:pt>
                <c:pt idx="28">
                  <c:v>Ladder (SCR Drive)</c:v>
                </c:pt>
                <c:pt idx="29">
                  <c:v>Main Pump (Pump Rebuild)</c:v>
                </c:pt>
                <c:pt idx="30">
                  <c:v>Generators (Auxiliary Generator)</c:v>
                </c:pt>
                <c:pt idx="31">
                  <c:v>Ladder Pump (Packing / Stuffing Box)</c:v>
                </c:pt>
                <c:pt idx="32">
                  <c:v>Ladder (Wire)</c:v>
                </c:pt>
                <c:pt idx="33">
                  <c:v>Spuds / Xmass Tree (Wires)</c:v>
                </c:pt>
                <c:pt idx="34">
                  <c:v>Ladder Pump (Gland Seal)</c:v>
                </c:pt>
                <c:pt idx="35">
                  <c:v>Ladder (Sheaves and Blocks)</c:v>
                </c:pt>
                <c:pt idx="36">
                  <c:v>Main Pump (Packing / Stuffing Box)</c:v>
                </c:pt>
                <c:pt idx="37">
                  <c:v>Ladder Pump (Gearbox)</c:v>
                </c:pt>
                <c:pt idx="38">
                  <c:v>Electrical System (Transformer)</c:v>
                </c:pt>
                <c:pt idx="39">
                  <c:v>Auxiliary Systems (Compressed Air)</c:v>
                </c:pt>
                <c:pt idx="40">
                  <c:v>Swing System (Swing Sheaves)</c:v>
                </c:pt>
                <c:pt idx="41">
                  <c:v>Ladder Pump (Shaft)</c:v>
                </c:pt>
                <c:pt idx="42">
                  <c:v>Auxiliary Systems (Fuel)</c:v>
                </c:pt>
              </c:strCache>
            </c:strRef>
          </c:cat>
          <c:val>
            <c:numRef>
              <c:f>'OH count'!$C$33:$C$76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5-4886-AC8D-B68B93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2694400"/>
        <c:axId val="112696320"/>
      </c:barChart>
      <c:lineChart>
        <c:grouping val="standard"/>
        <c:varyColors val="0"/>
        <c:ser>
          <c:idx val="2"/>
          <c:order val="2"/>
          <c:tx>
            <c:strRef>
              <c:f>'OH count'!$E$32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'OH count'!$E$33:$E$76</c:f>
              <c:numCache>
                <c:formatCode>0.0%</c:formatCode>
                <c:ptCount val="44"/>
                <c:pt idx="0">
                  <c:v>0.15075757575757576</c:v>
                </c:pt>
                <c:pt idx="1">
                  <c:v>0.28712121212121211</c:v>
                </c:pt>
                <c:pt idx="2">
                  <c:v>0.36136363636363639</c:v>
                </c:pt>
                <c:pt idx="3">
                  <c:v>0.43257575757575756</c:v>
                </c:pt>
                <c:pt idx="4">
                  <c:v>0.49772727272727274</c:v>
                </c:pt>
                <c:pt idx="5">
                  <c:v>0.55378787878787883</c:v>
                </c:pt>
                <c:pt idx="6">
                  <c:v>0.60378787878787876</c:v>
                </c:pt>
                <c:pt idx="7">
                  <c:v>0.64166666666666672</c:v>
                </c:pt>
                <c:pt idx="8">
                  <c:v>0.67575757575757578</c:v>
                </c:pt>
                <c:pt idx="9">
                  <c:v>0.70606060606060606</c:v>
                </c:pt>
                <c:pt idx="10">
                  <c:v>0.73409090909090913</c:v>
                </c:pt>
                <c:pt idx="11">
                  <c:v>0.76060606060606062</c:v>
                </c:pt>
                <c:pt idx="12">
                  <c:v>0.78636363636363638</c:v>
                </c:pt>
                <c:pt idx="13">
                  <c:v>0.80454545454545456</c:v>
                </c:pt>
                <c:pt idx="14">
                  <c:v>0.82121212121212117</c:v>
                </c:pt>
                <c:pt idx="15">
                  <c:v>0.83636363636363631</c:v>
                </c:pt>
                <c:pt idx="16">
                  <c:v>0.85151515151515156</c:v>
                </c:pt>
                <c:pt idx="17">
                  <c:v>0.86590909090909096</c:v>
                </c:pt>
                <c:pt idx="18">
                  <c:v>0.87954545454545452</c:v>
                </c:pt>
                <c:pt idx="19">
                  <c:v>0.89015151515151514</c:v>
                </c:pt>
                <c:pt idx="20">
                  <c:v>0.9</c:v>
                </c:pt>
                <c:pt idx="21">
                  <c:v>0.90909090909090906</c:v>
                </c:pt>
                <c:pt idx="22">
                  <c:v>0.91818181818181821</c:v>
                </c:pt>
                <c:pt idx="23">
                  <c:v>0.92727272727272725</c:v>
                </c:pt>
                <c:pt idx="24">
                  <c:v>0.93484848484848482</c:v>
                </c:pt>
                <c:pt idx="25">
                  <c:v>0.94242424242424239</c:v>
                </c:pt>
                <c:pt idx="26">
                  <c:v>0.94924242424242422</c:v>
                </c:pt>
                <c:pt idx="27">
                  <c:v>0.95530303030303032</c:v>
                </c:pt>
                <c:pt idx="28">
                  <c:v>0.96136363636363631</c:v>
                </c:pt>
                <c:pt idx="29">
                  <c:v>0.96666666666666667</c:v>
                </c:pt>
                <c:pt idx="30">
                  <c:v>0.97196969696969693</c:v>
                </c:pt>
                <c:pt idx="31">
                  <c:v>0.97651515151515156</c:v>
                </c:pt>
                <c:pt idx="32">
                  <c:v>0.98030303030303034</c:v>
                </c:pt>
                <c:pt idx="33">
                  <c:v>0.98333333333333328</c:v>
                </c:pt>
                <c:pt idx="34">
                  <c:v>0.98636363636363633</c:v>
                </c:pt>
                <c:pt idx="35">
                  <c:v>0.98939393939393938</c:v>
                </c:pt>
                <c:pt idx="36">
                  <c:v>0.9916666666666667</c:v>
                </c:pt>
                <c:pt idx="37">
                  <c:v>0.9939393939393939</c:v>
                </c:pt>
                <c:pt idx="38">
                  <c:v>0.99621212121212122</c:v>
                </c:pt>
                <c:pt idx="39">
                  <c:v>0.99772727272727268</c:v>
                </c:pt>
                <c:pt idx="40">
                  <c:v>0.99848484848484853</c:v>
                </c:pt>
                <c:pt idx="41">
                  <c:v>0.99924242424242427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5-4886-AC8D-B68B938DE85D}"/>
            </c:ext>
          </c:extLst>
        </c:ser>
        <c:ser>
          <c:idx val="3"/>
          <c:order val="3"/>
          <c:tx>
            <c:strRef>
              <c:f>'OH count'!$J$32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'OH count'!$J$33:$J$76</c:f>
              <c:numCache>
                <c:formatCode>0%</c:formatCode>
                <c:ptCount val="4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5-4886-AC8D-B68B93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6688"/>
        <c:axId val="112708224"/>
      </c:lineChart>
      <c:catAx>
        <c:axId val="112694400"/>
        <c:scaling>
          <c:orientation val="minMax"/>
        </c:scaling>
        <c:delete val="0"/>
        <c:axPos val="b"/>
        <c:title>
          <c:tx>
            <c:strRef>
              <c:f>'OH count'!$C$32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696320"/>
        <c:crosses val="autoZero"/>
        <c:auto val="1"/>
        <c:lblAlgn val="ctr"/>
        <c:lblOffset val="100"/>
        <c:tickMarkSkip val="1"/>
        <c:noMultiLvlLbl val="0"/>
      </c:catAx>
      <c:valAx>
        <c:axId val="112696320"/>
        <c:scaling>
          <c:orientation val="minMax"/>
        </c:scaling>
        <c:delete val="0"/>
        <c:axPos val="l"/>
        <c:title>
          <c:tx>
            <c:strRef>
              <c:f>'OH count'!$D$32</c:f>
              <c:strCache>
                <c:ptCount val="1"/>
                <c:pt idx="0">
                  <c:v>Count</c:v>
                </c:pt>
              </c:strCache>
            </c:strRef>
          </c:tx>
          <c:layout>
            <c:manualLayout>
              <c:xMode val="edge"/>
              <c:yMode val="edge"/>
              <c:x val="3.3994785162947481E-2"/>
              <c:y val="0.384824973801351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94400"/>
        <c:crosses val="autoZero"/>
        <c:crossBetween val="between"/>
      </c:valAx>
      <c:catAx>
        <c:axId val="11270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08224"/>
        <c:crosses val="autoZero"/>
        <c:auto val="1"/>
        <c:lblAlgn val="ctr"/>
        <c:lblOffset val="100"/>
        <c:noMultiLvlLbl val="0"/>
      </c:catAx>
      <c:valAx>
        <c:axId val="11270822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3913597180796116"/>
              <c:y val="0.3530830624193953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06688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4</xdr:row>
      <xdr:rowOff>0</xdr:rowOff>
    </xdr:from>
    <xdr:to>
      <xdr:col>22</xdr:col>
      <xdr:colOff>114300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9525</xdr:rowOff>
    </xdr:from>
    <xdr:to>
      <xdr:col>15</xdr:col>
      <xdr:colOff>152400</xdr:colOff>
      <xdr:row>27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268605</xdr:rowOff>
    </xdr:from>
    <xdr:to>
      <xdr:col>9</xdr:col>
      <xdr:colOff>647700</xdr:colOff>
      <xdr:row>21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9525</xdr:rowOff>
    </xdr:from>
    <xdr:to>
      <xdr:col>9</xdr:col>
      <xdr:colOff>662940</xdr:colOff>
      <xdr:row>22</xdr:row>
      <xdr:rowOff>68580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268605</xdr:rowOff>
    </xdr:from>
    <xdr:to>
      <xdr:col>9</xdr:col>
      <xdr:colOff>647700</xdr:colOff>
      <xdr:row>21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9525</xdr:rowOff>
    </xdr:from>
    <xdr:to>
      <xdr:col>9</xdr:col>
      <xdr:colOff>662940</xdr:colOff>
      <xdr:row>22</xdr:row>
      <xdr:rowOff>68580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8</xdr:col>
      <xdr:colOff>11430</xdr:colOff>
      <xdr:row>27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7</xdr:col>
      <xdr:colOff>1392292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100965</xdr:rowOff>
    </xdr:from>
    <xdr:to>
      <xdr:col>9</xdr:col>
      <xdr:colOff>1084017</xdr:colOff>
      <xdr:row>24</xdr:row>
      <xdr:rowOff>109220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698873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7</xdr:col>
      <xdr:colOff>2402205</xdr:colOff>
      <xdr:row>27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7</xdr:col>
      <xdr:colOff>1392292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40005</xdr:rowOff>
    </xdr:from>
    <xdr:to>
      <xdr:col>9</xdr:col>
      <xdr:colOff>812800</xdr:colOff>
      <xdr:row>24</xdr:row>
      <xdr:rowOff>53340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116205</xdr:rowOff>
    </xdr:from>
    <xdr:to>
      <xdr:col>9</xdr:col>
      <xdr:colOff>641985</xdr:colOff>
      <xdr:row>23</xdr:row>
      <xdr:rowOff>60960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5080" y="47625"/>
          <a:ext cx="1392292" cy="304826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131445</xdr:rowOff>
    </xdr:from>
    <xdr:to>
      <xdr:col>10</xdr:col>
      <xdr:colOff>177800</xdr:colOff>
      <xdr:row>24</xdr:row>
      <xdr:rowOff>53340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E2" zoomScaleNormal="100" workbookViewId="0">
      <selection activeCell="AA22" sqref="AA22"/>
    </sheetView>
  </sheetViews>
  <sheetFormatPr defaultRowHeight="12.75" x14ac:dyDescent="0.2"/>
  <cols>
    <col min="1" max="2" width="2.85546875" hidden="1" customWidth="1"/>
    <col min="3" max="3" width="27" hidden="1" customWidth="1"/>
    <col min="4" max="4" width="20.28515625" hidden="1" customWidth="1"/>
    <col min="5" max="5" width="38.140625" bestFit="1" customWidth="1"/>
    <col min="6" max="6" width="6.28515625" bestFit="1" customWidth="1"/>
    <col min="7" max="7" width="10.140625" bestFit="1" customWidth="1"/>
    <col min="8" max="8" width="7.5703125" style="49" bestFit="1" customWidth="1"/>
    <col min="9" max="9" width="6.28515625" bestFit="1" customWidth="1"/>
    <col min="10" max="10" width="10.140625" bestFit="1" customWidth="1"/>
    <col min="11" max="11" width="7.5703125" style="49" bestFit="1" customWidth="1"/>
    <col min="12" max="12" width="6.28515625" customWidth="1"/>
    <col min="13" max="13" width="10.140625" customWidth="1"/>
    <col min="14" max="14" width="7.5703125" style="49" customWidth="1"/>
    <col min="15" max="15" width="6.28515625" bestFit="1" customWidth="1"/>
    <col min="16" max="16" width="10.140625" bestFit="1" customWidth="1"/>
    <col min="17" max="17" width="7.5703125" style="49" bestFit="1" customWidth="1"/>
    <col min="18" max="18" width="6.28515625" bestFit="1" customWidth="1"/>
    <col min="19" max="19" width="10.140625" bestFit="1" customWidth="1"/>
    <col min="20" max="20" width="7.5703125" style="49" bestFit="1" customWidth="1"/>
    <col min="21" max="21" width="6.28515625" bestFit="1" customWidth="1"/>
    <col min="22" max="22" width="12" bestFit="1" customWidth="1"/>
    <col min="23" max="23" width="7.5703125" bestFit="1" customWidth="1"/>
    <col min="24" max="24" width="4.140625" customWidth="1"/>
    <col min="25" max="25" width="11.28515625" style="224" bestFit="1" customWidth="1"/>
    <col min="26" max="26" width="9.140625" style="141"/>
    <col min="27" max="30" width="9.140625" style="224"/>
  </cols>
  <sheetData>
    <row r="1" spans="3:30" hidden="1" x14ac:dyDescent="0.2"/>
    <row r="2" spans="3:30" x14ac:dyDescent="0.2">
      <c r="E2" s="113" t="s">
        <v>156</v>
      </c>
      <c r="F2" s="114"/>
      <c r="G2" s="225">
        <v>161028</v>
      </c>
      <c r="H2" s="226"/>
      <c r="I2" s="225"/>
      <c r="J2" s="225">
        <v>160421</v>
      </c>
      <c r="K2" s="226"/>
      <c r="L2" s="225"/>
      <c r="M2" s="225">
        <v>161228</v>
      </c>
      <c r="N2" s="226"/>
      <c r="O2" s="225"/>
      <c r="P2" s="225">
        <v>160421</v>
      </c>
      <c r="Q2" s="226"/>
      <c r="R2" s="225"/>
      <c r="S2" s="225">
        <v>170429</v>
      </c>
      <c r="AB2" s="141"/>
    </row>
    <row r="3" spans="3:30" ht="13.5" thickBot="1" x14ac:dyDescent="0.25">
      <c r="E3" s="113" t="s">
        <v>157</v>
      </c>
      <c r="F3" s="114"/>
      <c r="G3" s="225">
        <v>200930</v>
      </c>
      <c r="H3" s="226"/>
      <c r="I3" s="225"/>
      <c r="J3" s="225">
        <v>200930</v>
      </c>
      <c r="K3" s="226"/>
      <c r="L3" s="225"/>
      <c r="M3" s="225">
        <v>200930</v>
      </c>
      <c r="N3" s="226"/>
      <c r="O3" s="225"/>
      <c r="P3" s="225">
        <v>200930</v>
      </c>
      <c r="Q3" s="226"/>
      <c r="R3" s="225"/>
      <c r="S3" s="225">
        <v>200930</v>
      </c>
      <c r="T3" s="74"/>
      <c r="U3" s="114"/>
      <c r="V3" s="114"/>
      <c r="AB3" s="141"/>
    </row>
    <row r="4" spans="3:30" x14ac:dyDescent="0.2">
      <c r="C4" s="23"/>
      <c r="D4" s="23"/>
      <c r="E4" s="23"/>
      <c r="F4" s="245" t="s">
        <v>141</v>
      </c>
      <c r="G4" s="243"/>
      <c r="H4" s="244"/>
      <c r="I4" s="245" t="s">
        <v>142</v>
      </c>
      <c r="J4" s="243"/>
      <c r="K4" s="244"/>
      <c r="L4" s="245" t="s">
        <v>143</v>
      </c>
      <c r="M4" s="243"/>
      <c r="N4" s="244"/>
      <c r="O4" s="245" t="s">
        <v>144</v>
      </c>
      <c r="P4" s="243"/>
      <c r="Q4" s="244"/>
      <c r="R4" s="245" t="s">
        <v>145</v>
      </c>
      <c r="S4" s="243"/>
      <c r="T4" s="244"/>
      <c r="U4" s="243" t="s">
        <v>140</v>
      </c>
      <c r="V4" s="243"/>
      <c r="W4" s="244"/>
      <c r="AB4" s="141"/>
    </row>
    <row r="5" spans="3:30" ht="13.5" thickBot="1" x14ac:dyDescent="0.25">
      <c r="C5" s="46" t="s">
        <v>23</v>
      </c>
      <c r="D5" s="46" t="s">
        <v>24</v>
      </c>
      <c r="E5" s="50" t="s">
        <v>123</v>
      </c>
      <c r="F5" s="51" t="s">
        <v>20</v>
      </c>
      <c r="G5" s="52" t="s">
        <v>13</v>
      </c>
      <c r="H5" s="53" t="s">
        <v>133</v>
      </c>
      <c r="I5" s="51" t="s">
        <v>20</v>
      </c>
      <c r="J5" s="52" t="s">
        <v>13</v>
      </c>
      <c r="K5" s="53" t="s">
        <v>133</v>
      </c>
      <c r="L5" s="51" t="s">
        <v>20</v>
      </c>
      <c r="M5" s="52" t="s">
        <v>13</v>
      </c>
      <c r="N5" s="53" t="s">
        <v>133</v>
      </c>
      <c r="O5" s="51" t="s">
        <v>20</v>
      </c>
      <c r="P5" s="52" t="s">
        <v>13</v>
      </c>
      <c r="Q5" s="53" t="s">
        <v>133</v>
      </c>
      <c r="R5" s="51" t="s">
        <v>20</v>
      </c>
      <c r="S5" s="52" t="s">
        <v>13</v>
      </c>
      <c r="T5" s="53" t="s">
        <v>133</v>
      </c>
      <c r="U5" s="52" t="s">
        <v>20</v>
      </c>
      <c r="V5" s="52" t="s">
        <v>13</v>
      </c>
      <c r="W5" s="53" t="s">
        <v>133</v>
      </c>
      <c r="AB5" s="141"/>
    </row>
    <row r="6" spans="3:30" x14ac:dyDescent="0.2">
      <c r="C6" s="32" t="s">
        <v>25</v>
      </c>
      <c r="D6" s="32" t="s">
        <v>26</v>
      </c>
      <c r="E6" s="47" t="str">
        <f t="shared" ref="E6:E12" si="0">C6&amp;" "&amp;"("&amp;D6&amp;")"</f>
        <v>Auxiliary Systems (Compressed Air)</v>
      </c>
      <c r="F6" s="106" t="str">
        <f>IF('AL count'!AA3=0, " ",('AL count'!AA3))</f>
        <v xml:space="preserve"> </v>
      </c>
      <c r="G6" s="142" t="str">
        <f>IF('AL count'!AB3=0, " ",('AL count'!AB3))</f>
        <v xml:space="preserve"> </v>
      </c>
      <c r="H6" s="56" t="str">
        <f t="shared" ref="H6:H13" si="1">IF(G6=" ","",(G6/$G$85))</f>
        <v/>
      </c>
      <c r="I6" s="55" t="str">
        <f>IF('CAR count'!AA3=0, " ",('CAR count'!AA3))</f>
        <v xml:space="preserve"> </v>
      </c>
      <c r="J6" s="142" t="str">
        <f>IF('CAR count'!AB3=0, " ",('CAR count'!AB3))</f>
        <v xml:space="preserve"> </v>
      </c>
      <c r="K6" s="56" t="str">
        <f t="shared" ref="K6:K13" si="2">IF(J6=" ","",(J6/$J$85))</f>
        <v/>
      </c>
      <c r="L6" s="55" t="str">
        <f>IF('IL count'!AA3=0, " ",('IL count'!AA3))</f>
        <v xml:space="preserve"> </v>
      </c>
      <c r="M6" s="142" t="str">
        <f>IF('IL count'!AB3=0, " ",('IL count'!AB3))</f>
        <v xml:space="preserve"> </v>
      </c>
      <c r="N6" s="56" t="str">
        <f t="shared" ref="N6:N13" si="3">IF(M6=" ","",(M6/$M$85))</f>
        <v/>
      </c>
      <c r="O6" s="55">
        <f>IF('OH count'!AA3=0, " ",('OH count'!AA3))</f>
        <v>2</v>
      </c>
      <c r="P6" s="142">
        <f>IF('OH count'!AB3=0, " ",('OH count'!AB3))</f>
        <v>4.7547222222527488</v>
      </c>
      <c r="Q6" s="56">
        <f t="shared" ref="Q6:Q13" si="4">IF(P6=" ","",(P6/$P$85))</f>
        <v>1.1348201773844595E-3</v>
      </c>
      <c r="R6" s="55" t="str">
        <f>IF('TX count'!AA3=0, " ",('TX count'!AA3))</f>
        <v xml:space="preserve"> </v>
      </c>
      <c r="S6" s="142" t="str">
        <f>IF('TX count'!AB3=0, " ",('TX count'!AB3))</f>
        <v xml:space="preserve"> </v>
      </c>
      <c r="T6" s="56" t="str">
        <f t="shared" ref="T6:T13" si="5">IF(S6=" ","",(S6/$S$85))</f>
        <v/>
      </c>
      <c r="U6" s="55">
        <f>IF('AL count'!AA3+'CAR count'!AA3+'IL count'!AA3+'OH count'!AA3+'TX count'!AA3=0," ",'AL count'!AA3+'CAR count'!AA3+'IL count'!AA3+'OH count'!AA3+'TX count'!AA3)</f>
        <v>2</v>
      </c>
      <c r="V6" s="142">
        <f>IF('AL count'!AB3+'CAR count'!AB3+'IL count'!AB3+'OH count'!AB3+'TX count'!AB3=0," ",'AL count'!AB3+'CAR count'!AB3+'IL count'!AB3+'OH count'!AB3+'TX count'!AB3)</f>
        <v>4.7547222222527488</v>
      </c>
      <c r="W6" s="56">
        <f>IF(V6=" ","",(V6/$V$85))</f>
        <v>2.6615149862187486E-4</v>
      </c>
      <c r="AB6" s="141"/>
    </row>
    <row r="7" spans="3:30" s="23" customFormat="1" x14ac:dyDescent="0.2">
      <c r="C7" s="32" t="s">
        <v>25</v>
      </c>
      <c r="D7" s="32" t="s">
        <v>27</v>
      </c>
      <c r="E7" s="47" t="str">
        <f t="shared" si="0"/>
        <v>Auxiliary Systems (Deck Crane &amp; Hoists)</v>
      </c>
      <c r="F7" s="54" t="str">
        <f>IF('AL count'!AA4=0, " ",('AL count'!AA4))</f>
        <v xml:space="preserve"> </v>
      </c>
      <c r="G7" s="142" t="str">
        <f>IF('AL count'!AB4=0, " ",('AL count'!AB4))</f>
        <v xml:space="preserve"> </v>
      </c>
      <c r="H7" s="56" t="str">
        <f t="shared" si="1"/>
        <v/>
      </c>
      <c r="I7" s="55">
        <f>IF('CAR count'!AA4=0, " ",('CAR count'!AA4))</f>
        <v>4</v>
      </c>
      <c r="J7" s="142">
        <f>IF('CAR count'!AB4=0, " ",('CAR count'!AB4))</f>
        <v>0.91</v>
      </c>
      <c r="K7" s="56">
        <f t="shared" si="2"/>
        <v>1.5084450128281744E-4</v>
      </c>
      <c r="L7" s="55" t="str">
        <f>IF('IL count'!AA4=0, " ",('IL count'!AA4))</f>
        <v xml:space="preserve"> </v>
      </c>
      <c r="M7" s="142" t="str">
        <f>IF('IL count'!AB4=0, " ",('IL count'!AB4))</f>
        <v xml:space="preserve"> </v>
      </c>
      <c r="N7" s="56" t="str">
        <f t="shared" si="3"/>
        <v/>
      </c>
      <c r="O7" s="55" t="str">
        <f>IF('OH count'!AA4=0, " ",('OH count'!AA4))</f>
        <v xml:space="preserve"> </v>
      </c>
      <c r="P7" s="142" t="str">
        <f>IF('OH count'!AB4=0, " ",('OH count'!AB4))</f>
        <v xml:space="preserve"> </v>
      </c>
      <c r="Q7" s="79" t="str">
        <f t="shared" si="4"/>
        <v/>
      </c>
      <c r="R7" s="55">
        <f>IF('TX count'!AA4=0, " ",('TX count'!AA4))</f>
        <v>2</v>
      </c>
      <c r="S7" s="142">
        <f>IF('TX count'!AB4=0, " ",('TX count'!AB4))</f>
        <v>0.39</v>
      </c>
      <c r="T7" s="56">
        <f t="shared" si="5"/>
        <v>1.7277969174087885E-4</v>
      </c>
      <c r="U7" s="55">
        <f>IF('AL count'!AA4+'CAR count'!AA4+'IL count'!AA4+'OH count'!AA4+'TX count'!AA4=0," ",'AL count'!AA4+'CAR count'!AA4+'IL count'!AA4+'OH count'!AA4+'TX count'!AA4)</f>
        <v>6</v>
      </c>
      <c r="V7" s="142">
        <f>IF('AL count'!AB4+'CAR count'!AB4+'IL count'!AB4+'OH count'!AB4+'TX count'!AB4=0," ",'AL count'!AB4+'CAR count'!AB4+'IL count'!AB4+'OH count'!AB4+'TX count'!AB4)</f>
        <v>1.3</v>
      </c>
      <c r="W7" s="56">
        <f t="shared" ref="W7:W12" si="6">IF(V7=" ","",(V7/$V$85))</f>
        <v>7.2769119211449286E-5</v>
      </c>
      <c r="Y7" s="224"/>
      <c r="Z7" s="141"/>
      <c r="AA7" s="224"/>
      <c r="AB7" s="224"/>
      <c r="AC7" s="224"/>
      <c r="AD7" s="224"/>
    </row>
    <row r="8" spans="3:30" s="23" customFormat="1" x14ac:dyDescent="0.2">
      <c r="C8" s="32" t="s">
        <v>25</v>
      </c>
      <c r="D8" s="32" t="s">
        <v>28</v>
      </c>
      <c r="E8" s="47" t="str">
        <f t="shared" si="0"/>
        <v>Auxiliary Systems (Fire Prevention System)</v>
      </c>
      <c r="F8" s="54" t="str">
        <f>IF('AL count'!AA5=0, " ",('AL count'!AA5))</f>
        <v xml:space="preserve"> </v>
      </c>
      <c r="G8" s="142" t="str">
        <f>IF('AL count'!AB5=0, " ",('AL count'!AB5))</f>
        <v xml:space="preserve"> </v>
      </c>
      <c r="H8" s="56" t="str">
        <f t="shared" si="1"/>
        <v/>
      </c>
      <c r="I8" s="55" t="str">
        <f>IF('CAR count'!AA5=0, " ",('CAR count'!AA5))</f>
        <v xml:space="preserve"> </v>
      </c>
      <c r="J8" s="142" t="str">
        <f>IF('CAR count'!AB5=0, " ",('CAR count'!AB5))</f>
        <v xml:space="preserve"> </v>
      </c>
      <c r="K8" s="56" t="str">
        <f t="shared" si="2"/>
        <v/>
      </c>
      <c r="L8" s="55" t="str">
        <f>IF('IL count'!AA5=0, " ",('IL count'!AA5))</f>
        <v xml:space="preserve"> </v>
      </c>
      <c r="M8" s="142" t="str">
        <f>IF('IL count'!AB5=0, " ",('IL count'!AB5))</f>
        <v xml:space="preserve"> </v>
      </c>
      <c r="N8" s="56" t="str">
        <f t="shared" si="3"/>
        <v/>
      </c>
      <c r="O8" s="55" t="str">
        <f>IF('OH count'!AA5=0, " ",('OH count'!AA5))</f>
        <v xml:space="preserve"> </v>
      </c>
      <c r="P8" s="142" t="str">
        <f>IF('OH count'!AB5=0, " ",('OH count'!AB5))</f>
        <v xml:space="preserve"> </v>
      </c>
      <c r="Q8" s="79" t="str">
        <f t="shared" si="4"/>
        <v/>
      </c>
      <c r="R8" s="55">
        <f>IF('TX count'!AA5=0, " ",('TX count'!AA5))</f>
        <v>2</v>
      </c>
      <c r="S8" s="142">
        <f>IF('TX count'!AB5=0, " ",('TX count'!AB5))</f>
        <v>0.68888888884801414</v>
      </c>
      <c r="T8" s="56">
        <f t="shared" si="5"/>
        <v>3.0519489707404212E-4</v>
      </c>
      <c r="U8" s="55">
        <f>IF('AL count'!AA5+'CAR count'!AA5+'IL count'!AA5+'OH count'!AA5+'TX count'!AA5=0," ",'AL count'!AA5+'CAR count'!AA5+'IL count'!AA5+'OH count'!AA5+'TX count'!AA5)</f>
        <v>2</v>
      </c>
      <c r="V8" s="142">
        <f>IF('AL count'!AB5+'CAR count'!AB5+'IL count'!AB5+'OH count'!AB5+'TX count'!AB5=0," ",'AL count'!AB5+'CAR count'!AB5+'IL count'!AB5+'OH count'!AB5+'TX count'!AB5)</f>
        <v>0.68888888884801414</v>
      </c>
      <c r="W8" s="56">
        <f t="shared" si="6"/>
        <v>3.8561413596941518E-5</v>
      </c>
      <c r="Y8" s="224"/>
      <c r="Z8" s="224"/>
      <c r="AA8" s="224"/>
      <c r="AB8" s="224"/>
      <c r="AC8" s="224"/>
      <c r="AD8" s="224"/>
    </row>
    <row r="9" spans="3:30" s="23" customFormat="1" x14ac:dyDescent="0.2">
      <c r="C9" s="32" t="s">
        <v>25</v>
      </c>
      <c r="D9" s="32" t="s">
        <v>29</v>
      </c>
      <c r="E9" s="47" t="str">
        <f t="shared" si="0"/>
        <v>Auxiliary Systems (Fuel)</v>
      </c>
      <c r="F9" s="54">
        <f>IF('AL count'!AA6=0, " ",('AL count'!AA6))</f>
        <v>13</v>
      </c>
      <c r="G9" s="142">
        <f>IF('AL count'!AB6=0, " ",('AL count'!AB6))</f>
        <v>21.07</v>
      </c>
      <c r="H9" s="56">
        <f t="shared" si="1"/>
        <v>9.3634364300550811E-3</v>
      </c>
      <c r="I9" s="55">
        <f>IF('CAR count'!AA6=0, " ",('CAR count'!AA6))</f>
        <v>5</v>
      </c>
      <c r="J9" s="142">
        <f>IF('CAR count'!AB6=0, " ",('CAR count'!AB6))</f>
        <v>4.07</v>
      </c>
      <c r="K9" s="56">
        <f t="shared" si="2"/>
        <v>6.7465617606710668E-4</v>
      </c>
      <c r="L9" s="55">
        <f>IF('IL count'!AA6=0, " ",('IL count'!AA6))</f>
        <v>9</v>
      </c>
      <c r="M9" s="142">
        <f>IF('IL count'!AB6=0, " ",('IL count'!AB6))</f>
        <v>28.6</v>
      </c>
      <c r="N9" s="56">
        <f t="shared" si="3"/>
        <v>9.1236218864842802E-3</v>
      </c>
      <c r="O9" s="55">
        <f>IF('OH count'!AA6=0, " ",('OH count'!AA6))</f>
        <v>1</v>
      </c>
      <c r="P9" s="142">
        <f>IF('OH count'!AB6=0, " ",('OH count'!AB6))</f>
        <v>0.15</v>
      </c>
      <c r="Q9" s="79">
        <f t="shared" si="4"/>
        <v>3.5800835180444805E-5</v>
      </c>
      <c r="R9" s="55">
        <f>IF('TX count'!AA6=0, " ",('TX count'!AA6))</f>
        <v>5</v>
      </c>
      <c r="S9" s="142">
        <f>IF('TX count'!AB6=0, " ",('TX count'!AB6))</f>
        <v>7.3900000000000006</v>
      </c>
      <c r="T9" s="56">
        <f t="shared" si="5"/>
        <v>3.2739536460643453E-3</v>
      </c>
      <c r="U9" s="55">
        <f>IF('AL count'!AA6+'CAR count'!AA6+'IL count'!AA6+'OH count'!AA6+'TX count'!AA6=0," ",'AL count'!AA6+'CAR count'!AA6+'IL count'!AA6+'OH count'!AA6+'TX count'!AA6)</f>
        <v>33</v>
      </c>
      <c r="V9" s="142">
        <f>IF('AL count'!AB6+'CAR count'!AB6+'IL count'!AB6+'OH count'!AB6+'TX count'!AB6=0," ",'AL count'!AB6+'CAR count'!AB6+'IL count'!AB6+'OH count'!AB6+'TX count'!AB6)</f>
        <v>61.28</v>
      </c>
      <c r="W9" s="56">
        <f t="shared" si="6"/>
        <v>3.4302243271366246E-3</v>
      </c>
      <c r="Y9" s="224"/>
      <c r="Z9" s="224"/>
      <c r="AA9" s="224"/>
      <c r="AB9" s="224"/>
      <c r="AC9" s="224"/>
      <c r="AD9" s="224"/>
    </row>
    <row r="10" spans="3:30" hidden="1" x14ac:dyDescent="0.2">
      <c r="C10" s="32" t="s">
        <v>25</v>
      </c>
      <c r="D10" s="32" t="s">
        <v>30</v>
      </c>
      <c r="E10" s="47" t="str">
        <f t="shared" si="0"/>
        <v>Auxiliary Systems (HVAC)</v>
      </c>
      <c r="F10" s="54" t="str">
        <f>IF('AL count'!AA7=0, " ",('AL count'!AA7))</f>
        <v xml:space="preserve"> </v>
      </c>
      <c r="G10" s="142" t="str">
        <f>IF('AL count'!AB7=0, " ",('AL count'!AB7))</f>
        <v xml:space="preserve"> </v>
      </c>
      <c r="H10" s="56" t="str">
        <f t="shared" si="1"/>
        <v/>
      </c>
      <c r="I10" s="55" t="str">
        <f>IF('CAR count'!AA7=0, " ",('CAR count'!AA7))</f>
        <v xml:space="preserve"> </v>
      </c>
      <c r="J10" s="142" t="str">
        <f>IF('CAR count'!AB7=0, " ",('CAR count'!AB7))</f>
        <v xml:space="preserve"> </v>
      </c>
      <c r="K10" s="56" t="str">
        <f t="shared" si="2"/>
        <v/>
      </c>
      <c r="L10" s="55" t="str">
        <f>IF('IL count'!AA7=0, " ",('IL count'!AA7))</f>
        <v xml:space="preserve"> </v>
      </c>
      <c r="M10" s="142" t="str">
        <f>IF('IL count'!AB7=0, " ",('IL count'!AB7))</f>
        <v xml:space="preserve"> </v>
      </c>
      <c r="N10" s="56" t="str">
        <f t="shared" si="3"/>
        <v/>
      </c>
      <c r="O10" s="55" t="str">
        <f>IF('OH count'!AA7=0, " ",('OH count'!AA7))</f>
        <v xml:space="preserve"> </v>
      </c>
      <c r="P10" s="142" t="str">
        <f>IF('OH count'!AB7=0, " ",('OH count'!AB7))</f>
        <v xml:space="preserve"> </v>
      </c>
      <c r="Q10" s="56" t="str">
        <f t="shared" si="4"/>
        <v/>
      </c>
      <c r="R10" s="55" t="str">
        <f>IF('TX count'!AA7=0, " ",('TX count'!AA7))</f>
        <v xml:space="preserve"> </v>
      </c>
      <c r="S10" s="142" t="str">
        <f>IF('TX count'!AB7=0, " ",('TX count'!AB7))</f>
        <v xml:space="preserve"> </v>
      </c>
      <c r="T10" s="56" t="str">
        <f t="shared" si="5"/>
        <v/>
      </c>
      <c r="U10" s="55" t="str">
        <f>IF('AL count'!AA7+'CAR count'!AA7+'IL count'!AA7+'OH count'!AA7+'TX count'!AA7=0," ",'AL count'!AA7+'CAR count'!AA7+'IL count'!AA7+'OH count'!AA7+'TX count'!AA7)</f>
        <v xml:space="preserve"> </v>
      </c>
      <c r="V10" s="142" t="str">
        <f>IF('AL count'!AB7+'CAR count'!AB7+'IL count'!AB7+'OH count'!AB7+'TX count'!AB7=0," ",'AL count'!AB7+'CAR count'!AB7+'IL count'!AB7+'OH count'!AB7+'TX count'!AB7)</f>
        <v xml:space="preserve"> </v>
      </c>
      <c r="W10" s="56" t="str">
        <f t="shared" si="6"/>
        <v/>
      </c>
    </row>
    <row r="11" spans="3:30" x14ac:dyDescent="0.2">
      <c r="C11" s="47" t="s">
        <v>25</v>
      </c>
      <c r="D11" s="47" t="s">
        <v>31</v>
      </c>
      <c r="E11" s="47" t="str">
        <f t="shared" si="0"/>
        <v>Auxiliary Systems (Sanitary)</v>
      </c>
      <c r="F11" s="54" t="str">
        <f>IF('AL count'!AA8=0, " ",('AL count'!AA8))</f>
        <v xml:space="preserve"> </v>
      </c>
      <c r="G11" s="142" t="str">
        <f>IF('AL count'!AB8=0, " ",('AL count'!AB8))</f>
        <v xml:space="preserve"> </v>
      </c>
      <c r="H11" s="56" t="str">
        <f t="shared" si="1"/>
        <v/>
      </c>
      <c r="I11" s="55" t="str">
        <f>IF('CAR count'!AA8=0, " ",('CAR count'!AA8))</f>
        <v xml:space="preserve"> </v>
      </c>
      <c r="J11" s="142" t="str">
        <f>IF('CAR count'!AB8=0, " ",('CAR count'!AB8))</f>
        <v xml:space="preserve"> </v>
      </c>
      <c r="K11" s="56" t="str">
        <f t="shared" si="2"/>
        <v/>
      </c>
      <c r="L11" s="55" t="str">
        <f>IF('IL count'!AA8=0, " ",('IL count'!AA8))</f>
        <v xml:space="preserve"> </v>
      </c>
      <c r="M11" s="142" t="str">
        <f>IF('IL count'!AB8=0, " ",('IL count'!AB8))</f>
        <v xml:space="preserve"> </v>
      </c>
      <c r="N11" s="56" t="str">
        <f t="shared" si="3"/>
        <v/>
      </c>
      <c r="O11" s="55" t="str">
        <f>IF('OH count'!AA8=0, " ",('OH count'!AA8))</f>
        <v xml:space="preserve"> </v>
      </c>
      <c r="P11" s="142" t="str">
        <f>IF('OH count'!AB8=0, " ",('OH count'!AB8))</f>
        <v xml:space="preserve"> </v>
      </c>
      <c r="Q11" s="56" t="str">
        <f t="shared" si="4"/>
        <v/>
      </c>
      <c r="R11" s="55">
        <f>IF('TX count'!AA8=0, " ",('TX count'!AA8))</f>
        <v>1</v>
      </c>
      <c r="S11" s="142">
        <f>IF('TX count'!AB8=0, " ",('TX count'!AB8))</f>
        <v>0.19</v>
      </c>
      <c r="T11" s="56">
        <f t="shared" si="5"/>
        <v>8.4174721617351225E-5</v>
      </c>
      <c r="U11" s="55">
        <f>IF('AL count'!AA8+'CAR count'!AA8+'IL count'!AA8+'OH count'!AA8+'TX count'!AA8=0," ",'AL count'!AA8+'CAR count'!AA8+'IL count'!AA8+'OH count'!AA8+'TX count'!AA8)</f>
        <v>1</v>
      </c>
      <c r="V11" s="142">
        <f>IF('AL count'!AB8+'CAR count'!AB8+'IL count'!AB8+'OH count'!AB8+'TX count'!AB8=0," ",'AL count'!AB8+'CAR count'!AB8+'IL count'!AB8+'OH count'!AB8+'TX count'!AB8)</f>
        <v>0.19</v>
      </c>
      <c r="W11" s="56">
        <f t="shared" si="6"/>
        <v>1.0635486653981049E-5</v>
      </c>
    </row>
    <row r="12" spans="3:30" x14ac:dyDescent="0.2">
      <c r="C12" s="48" t="s">
        <v>25</v>
      </c>
      <c r="D12" s="48" t="s">
        <v>32</v>
      </c>
      <c r="E12" s="48" t="str">
        <f t="shared" si="0"/>
        <v>Auxiliary Systems (Water - Potable or Raw)</v>
      </c>
      <c r="F12" s="57">
        <f>IF('AL count'!AA9=0, " ",('AL count'!AA9))</f>
        <v>1</v>
      </c>
      <c r="G12" s="143">
        <f>IF('AL count'!AB9=0, " ",('AL count'!AB9))</f>
        <v>1</v>
      </c>
      <c r="H12" s="59">
        <f t="shared" si="1"/>
        <v>4.4439660322995167E-4</v>
      </c>
      <c r="I12" s="58">
        <f>IF('CAR count'!AA9=0, " ",('CAR count'!AA9))</f>
        <v>24</v>
      </c>
      <c r="J12" s="143">
        <f>IF('CAR count'!AB9=0, " ",('CAR count'!AB9))</f>
        <v>14.41</v>
      </c>
      <c r="K12" s="59">
        <f t="shared" si="2"/>
        <v>2.3886475422916476E-3</v>
      </c>
      <c r="L12" s="58">
        <f>IF('IL count'!AA9=0, " ",('IL count'!AA9))</f>
        <v>6</v>
      </c>
      <c r="M12" s="143">
        <f>IF('IL count'!AB9=0, " ",('IL count'!AB9))</f>
        <v>5.52</v>
      </c>
      <c r="N12" s="59">
        <f t="shared" si="3"/>
        <v>1.7609228256431197E-3</v>
      </c>
      <c r="O12" s="58" t="str">
        <f>IF('OH count'!AA9=0, " ",('OH count'!AA9))</f>
        <v xml:space="preserve"> </v>
      </c>
      <c r="P12" s="143" t="str">
        <f>IF('OH count'!AB9=0, " ",('OH count'!AB9))</f>
        <v xml:space="preserve"> </v>
      </c>
      <c r="Q12" s="59" t="str">
        <f t="shared" si="4"/>
        <v/>
      </c>
      <c r="R12" s="58">
        <f>IF('TX count'!AA9=0, " ",('TX count'!AA9))</f>
        <v>9</v>
      </c>
      <c r="S12" s="143">
        <f>IF('TX count'!AB9=0, " ",('TX count'!AB9))</f>
        <v>13.229722222294658</v>
      </c>
      <c r="T12" s="59">
        <f t="shared" si="5"/>
        <v>5.8610957112449373E-3</v>
      </c>
      <c r="U12" s="58">
        <f>IF('AL count'!AA9+'CAR count'!AA9+'IL count'!AA9+'OH count'!AA9+'TX count'!AA9=0," ",'AL count'!AA9+'CAR count'!AA9+'IL count'!AA9+'OH count'!AA9+'TX count'!AA9)</f>
        <v>40</v>
      </c>
      <c r="V12" s="143">
        <f>IF('AL count'!AB9+'CAR count'!AB9+'IL count'!AB9+'OH count'!AB9+'TX count'!AB9=0," ",'AL count'!AB9+'CAR count'!AB9+'IL count'!AB9+'OH count'!AB9+'TX count'!AB9)</f>
        <v>34.159722222294661</v>
      </c>
      <c r="W12" s="59">
        <f t="shared" si="6"/>
        <v>1.9121329989416564E-3</v>
      </c>
    </row>
    <row r="13" spans="3:30" x14ac:dyDescent="0.2">
      <c r="C13" s="240" t="s">
        <v>134</v>
      </c>
      <c r="D13" s="240"/>
      <c r="E13" s="240"/>
      <c r="F13" s="60">
        <f>SUM(F6:F12)</f>
        <v>14</v>
      </c>
      <c r="G13" s="144">
        <f t="shared" ref="G13:S13" si="7">SUM(G6:G12)</f>
        <v>22.07</v>
      </c>
      <c r="H13" s="62">
        <f t="shared" si="1"/>
        <v>9.8078330332850329E-3</v>
      </c>
      <c r="I13" s="61">
        <f t="shared" si="7"/>
        <v>33</v>
      </c>
      <c r="J13" s="144">
        <f t="shared" si="7"/>
        <v>19.39</v>
      </c>
      <c r="K13" s="62">
        <f t="shared" si="2"/>
        <v>3.2141482196415719E-3</v>
      </c>
      <c r="L13" s="61">
        <f t="shared" si="7"/>
        <v>15</v>
      </c>
      <c r="M13" s="144">
        <f t="shared" si="7"/>
        <v>34.120000000000005</v>
      </c>
      <c r="N13" s="62">
        <f t="shared" si="3"/>
        <v>1.0884544712127402E-2</v>
      </c>
      <c r="O13" s="61">
        <f t="shared" si="7"/>
        <v>3</v>
      </c>
      <c r="P13" s="144">
        <f t="shared" si="7"/>
        <v>4.9047222222527491</v>
      </c>
      <c r="Q13" s="62">
        <f t="shared" si="4"/>
        <v>1.1706210125649044E-3</v>
      </c>
      <c r="R13" s="61">
        <f t="shared" si="7"/>
        <v>19</v>
      </c>
      <c r="S13" s="144">
        <f t="shared" si="7"/>
        <v>21.888611111142673</v>
      </c>
      <c r="T13" s="62">
        <f t="shared" si="5"/>
        <v>9.6971986677415554E-3</v>
      </c>
      <c r="U13" s="61">
        <f>F13+I13+L13+O13+R13</f>
        <v>84</v>
      </c>
      <c r="V13" s="144">
        <f>G13+J13+M13+P13+S13</f>
        <v>102.37333333339544</v>
      </c>
      <c r="W13" s="62">
        <f>IF(V13=" ","",(V13/$V$85))</f>
        <v>5.7304748441625282E-3</v>
      </c>
    </row>
    <row r="14" spans="3:30" ht="4.5" customHeight="1" x14ac:dyDescent="0.2">
      <c r="C14" s="63"/>
      <c r="D14" s="63"/>
      <c r="E14" s="63"/>
      <c r="F14" s="64"/>
      <c r="G14" s="145"/>
      <c r="H14" s="66"/>
      <c r="I14" s="65"/>
      <c r="J14" s="145"/>
      <c r="K14" s="66"/>
      <c r="L14" s="65"/>
      <c r="M14" s="145"/>
      <c r="N14" s="66"/>
      <c r="O14" s="65"/>
      <c r="P14" s="145"/>
      <c r="Q14" s="66"/>
      <c r="R14" s="65"/>
      <c r="S14" s="145"/>
      <c r="T14" s="66"/>
      <c r="U14" s="65"/>
      <c r="V14" s="145"/>
      <c r="W14" s="66"/>
    </row>
    <row r="15" spans="3:30" x14ac:dyDescent="0.2">
      <c r="C15" s="32" t="s">
        <v>15</v>
      </c>
      <c r="D15" s="32" t="s">
        <v>33</v>
      </c>
      <c r="E15" s="47" t="str">
        <f t="shared" ref="E15:E19" si="8">C15&amp;" "&amp;"("&amp;D15&amp;")"</f>
        <v>Cutter (Bearing or Shaft)</v>
      </c>
      <c r="F15" s="54">
        <f>IF('AL count'!AA12=0, " ",('AL count'!AA12))</f>
        <v>9</v>
      </c>
      <c r="G15" s="142">
        <f>IF('AL count'!AB12=0, " ",('AL count'!AB12))</f>
        <v>91.93</v>
      </c>
      <c r="H15" s="56">
        <f t="shared" ref="H15:H20" si="9">IF(G15=" ","",(G15/$G$85))</f>
        <v>4.085337973492946E-2</v>
      </c>
      <c r="I15" s="55">
        <f>IF('CAR count'!AA12=0, " ",('CAR count'!AA12))</f>
        <v>28</v>
      </c>
      <c r="J15" s="142">
        <f>IF('CAR count'!AB12=0, " ",('CAR count'!AB12))</f>
        <v>1285.9863888890413</v>
      </c>
      <c r="K15" s="56">
        <f t="shared" ref="K15:K20" si="10">IF(J15=" ","",(J15/$J$85))</f>
        <v>0.21316920383347118</v>
      </c>
      <c r="L15" s="55" t="str">
        <f>IF('IL count'!AA12=0, " ",('IL count'!AA12))</f>
        <v xml:space="preserve"> </v>
      </c>
      <c r="M15" s="142" t="str">
        <f>IF('IL count'!AB12=0, " ",('IL count'!AB12))</f>
        <v xml:space="preserve"> </v>
      </c>
      <c r="N15" s="56" t="str">
        <f t="shared" ref="N15:N20" si="11">IF(M15=" ","",(M15/$M$85))</f>
        <v/>
      </c>
      <c r="O15" s="55">
        <f>IF('OH count'!AA12=0, " ",('OH count'!AA12))</f>
        <v>199</v>
      </c>
      <c r="P15" s="142">
        <f>IF('OH count'!AB12=0, " ",('OH count'!AB12))</f>
        <v>843.6444444443332</v>
      </c>
      <c r="Q15" s="56">
        <f t="shared" ref="Q15:Q20" si="12">IF(P15=" ","",(P15/$P$85))</f>
        <v>0.20135450470966332</v>
      </c>
      <c r="R15" s="55">
        <f>IF('TX count'!AA12=0, " ",('TX count'!AA12))</f>
        <v>19</v>
      </c>
      <c r="S15" s="142">
        <f>IF('TX count'!AB12=0, " ",('TX count'!AB12))</f>
        <v>29.278888888857324</v>
      </c>
      <c r="T15" s="56">
        <f t="shared" ref="T15:T20" si="13">IF(S15=" ","",(S15/$S$85))</f>
        <v>1.2971275376236439E-2</v>
      </c>
      <c r="U15" s="55">
        <f>IF('AL count'!AA12+'CAR count'!AA12+'IL count'!AA12+'OH count'!AA12+'TX count'!AA12=0," ",'AL count'!AA12+'CAR count'!AA12+'IL count'!AA12+'OH count'!AA12+'TX count'!AA12)</f>
        <v>255</v>
      </c>
      <c r="V15" s="142">
        <f>IF('AL count'!AB12+'CAR count'!AB12+'IL count'!AB12+'OH count'!AB12+'TX count'!AB12=0," ",'AL count'!AB12+'CAR count'!AB12+'IL count'!AB12+'OH count'!AB12+'TX count'!AB12)</f>
        <v>2250.839722222232</v>
      </c>
      <c r="W15" s="56">
        <f t="shared" ref="W15:W19" si="14">IF(V15=" ","",(V15/$V$85))</f>
        <v>0.12599355697865769</v>
      </c>
    </row>
    <row r="16" spans="3:30" s="23" customFormat="1" x14ac:dyDescent="0.2">
      <c r="C16" s="32" t="s">
        <v>15</v>
      </c>
      <c r="D16" s="32" t="s">
        <v>34</v>
      </c>
      <c r="E16" s="47" t="str">
        <f t="shared" si="8"/>
        <v>Cutter (Cutter Canister)</v>
      </c>
      <c r="F16" s="54">
        <f>IF('AL count'!AA13=0, " ",('AL count'!AA13))</f>
        <v>2</v>
      </c>
      <c r="G16" s="142">
        <f>IF('AL count'!AB13=0, " ",('AL count'!AB13))</f>
        <v>1.35</v>
      </c>
      <c r="H16" s="56">
        <f t="shared" si="9"/>
        <v>5.9993541436043475E-4</v>
      </c>
      <c r="I16" s="55">
        <f>IF('CAR count'!AA13=0, " ",('CAR count'!AA13))</f>
        <v>67</v>
      </c>
      <c r="J16" s="142">
        <f>IF('CAR count'!AB13=0, " ",('CAR count'!AB13))</f>
        <v>104.1341666667047</v>
      </c>
      <c r="K16" s="56">
        <f t="shared" si="10"/>
        <v>1.7261611469605344E-2</v>
      </c>
      <c r="L16" s="55">
        <f>IF('IL count'!AA13=0, " ",('IL count'!AA13))</f>
        <v>2</v>
      </c>
      <c r="M16" s="142">
        <f>IF('IL count'!AB13=0, " ",('IL count'!AB13))</f>
        <v>3.15</v>
      </c>
      <c r="N16" s="56">
        <f t="shared" si="11"/>
        <v>1.0048744385463455E-3</v>
      </c>
      <c r="O16" s="55">
        <f>IF('OH count'!AA13=0, " ",('OH count'!AA13))</f>
        <v>180</v>
      </c>
      <c r="P16" s="142">
        <f>IF('OH count'!AB13=0, " ",('OH count'!AB13))</f>
        <v>451.13083333335817</v>
      </c>
      <c r="Q16" s="56">
        <f t="shared" si="12"/>
        <v>0.10767240405989514</v>
      </c>
      <c r="R16" s="55">
        <f>IF('TX count'!AA13=0, " ",('TX count'!AA13))</f>
        <v>36</v>
      </c>
      <c r="S16" s="142">
        <f>IF('TX count'!AB13=0, " ",('TX count'!AB13))</f>
        <v>99.63722222220386</v>
      </c>
      <c r="T16" s="56">
        <f t="shared" si="13"/>
        <v>4.4141765490948268E-2</v>
      </c>
      <c r="U16" s="55">
        <f>IF('AL count'!AA13+'CAR count'!AA13+'IL count'!AA13+'OH count'!AA13+'TX count'!AA13=0," ",'AL count'!AA13+'CAR count'!AA13+'IL count'!AA13+'OH count'!AA13+'TX count'!AA13)</f>
        <v>287</v>
      </c>
      <c r="V16" s="142">
        <f>IF('AL count'!AB13+'CAR count'!AB13+'IL count'!AB13+'OH count'!AB13+'TX count'!AB13=0," ",'AL count'!AB13+'CAR count'!AB13+'IL count'!AB13+'OH count'!AB13+'TX count'!AB13)</f>
        <v>659.40222222226669</v>
      </c>
      <c r="W16" s="56">
        <f t="shared" si="14"/>
        <v>3.6910860705528223E-2</v>
      </c>
      <c r="Y16" s="224"/>
      <c r="Z16" s="141"/>
      <c r="AA16" s="224"/>
      <c r="AB16" s="224"/>
      <c r="AC16" s="224"/>
      <c r="AD16" s="224"/>
    </row>
    <row r="17" spans="3:30" x14ac:dyDescent="0.2">
      <c r="C17" s="32" t="s">
        <v>15</v>
      </c>
      <c r="D17" s="32" t="s">
        <v>35</v>
      </c>
      <c r="E17" s="47" t="str">
        <f t="shared" si="8"/>
        <v>Cutter (Gear Box)</v>
      </c>
      <c r="F17" s="54">
        <f>IF('AL count'!AA14=0, " ",('AL count'!AA14))</f>
        <v>3</v>
      </c>
      <c r="G17" s="142">
        <f>IF('AL count'!AB14=0, " ",('AL count'!AB14))</f>
        <v>4.76</v>
      </c>
      <c r="H17" s="56">
        <f t="shared" si="9"/>
        <v>2.1153278313745701E-3</v>
      </c>
      <c r="I17" s="55">
        <f>IF('CAR count'!AA14=0, " ",('CAR count'!AA14))</f>
        <v>18</v>
      </c>
      <c r="J17" s="142">
        <f>IF('CAR count'!AB14=0, " ",('CAR count'!AB14))</f>
        <v>559.24</v>
      </c>
      <c r="K17" s="56">
        <f t="shared" si="10"/>
        <v>9.2701405381761345E-2</v>
      </c>
      <c r="L17" s="55">
        <f>IF('IL count'!AA14=0, " ",('IL count'!AA14))</f>
        <v>3</v>
      </c>
      <c r="M17" s="142">
        <f>IF('IL count'!AB14=0, " ",('IL count'!AB14))</f>
        <v>325.18</v>
      </c>
      <c r="N17" s="56">
        <f t="shared" si="11"/>
        <v>0.10373494283380973</v>
      </c>
      <c r="O17" s="55">
        <f>IF('OH count'!AA14=0, " ",('OH count'!AA14))</f>
        <v>14</v>
      </c>
      <c r="P17" s="142">
        <f>IF('OH count'!AB14=0, " ",('OH count'!AB14))</f>
        <v>28.524722222122364</v>
      </c>
      <c r="Q17" s="56">
        <f t="shared" si="12"/>
        <v>6.8080591922811606E-3</v>
      </c>
      <c r="R17" s="55">
        <f>IF('TX count'!AA14=0, " ",('TX count'!AA14))</f>
        <v>9</v>
      </c>
      <c r="S17" s="142">
        <f>IF('TX count'!AB14=0, " ",('TX count'!AB14))</f>
        <v>11.43416666663019</v>
      </c>
      <c r="T17" s="56">
        <f t="shared" si="13"/>
        <v>5.065619979421016E-3</v>
      </c>
      <c r="U17" s="55">
        <f>IF('AL count'!AA14+'CAR count'!AA14+'IL count'!AA14+'OH count'!AA14+'TX count'!AA14=0," ",'AL count'!AA14+'CAR count'!AA14+'IL count'!AA14+'OH count'!AA14+'TX count'!AA14)</f>
        <v>47</v>
      </c>
      <c r="V17" s="142">
        <f>IF('AL count'!AB14+'CAR count'!AB14+'IL count'!AB14+'OH count'!AB14+'TX count'!AB14=0," ",'AL count'!AB14+'CAR count'!AB14+'IL count'!AB14+'OH count'!AB14+'TX count'!AB14)</f>
        <v>929.1388888887526</v>
      </c>
      <c r="W17" s="56">
        <f t="shared" si="14"/>
        <v>5.2009706591953205E-2</v>
      </c>
    </row>
    <row r="18" spans="3:30" x14ac:dyDescent="0.2">
      <c r="C18" s="32" t="s">
        <v>15</v>
      </c>
      <c r="D18" s="32" t="s">
        <v>36</v>
      </c>
      <c r="E18" s="47" t="str">
        <f t="shared" si="8"/>
        <v>Cutter (Motor)</v>
      </c>
      <c r="F18" s="54">
        <f>IF('AL count'!AA15=0, " ",('AL count'!AA15))</f>
        <v>19</v>
      </c>
      <c r="G18" s="142">
        <f>IF('AL count'!AB15=0, " ",('AL count'!AB15))</f>
        <v>344.28</v>
      </c>
      <c r="H18" s="56">
        <f t="shared" si="9"/>
        <v>0.15299686256000775</v>
      </c>
      <c r="I18" s="55">
        <f>IF('CAR count'!AA15=0, " ",('CAR count'!AA15))</f>
        <v>116</v>
      </c>
      <c r="J18" s="142">
        <f>IF('CAR count'!AB15=0, " ",('CAR count'!AB15))</f>
        <v>547.76500000007218</v>
      </c>
      <c r="K18" s="56">
        <f t="shared" si="10"/>
        <v>9.0799272796915811E-2</v>
      </c>
      <c r="L18" s="55">
        <f>IF('IL count'!AA15=0, " ",('IL count'!AA15))</f>
        <v>6</v>
      </c>
      <c r="M18" s="142">
        <f>IF('IL count'!AB15=0, " ",('IL count'!AB15))</f>
        <v>383.17</v>
      </c>
      <c r="N18" s="56">
        <f t="shared" si="11"/>
        <v>0.12223420273581055</v>
      </c>
      <c r="O18" s="55">
        <f>IF('OH count'!AA15=0, " ",('OH count'!AA15))</f>
        <v>94</v>
      </c>
      <c r="P18" s="142">
        <f>IF('OH count'!AB15=0, " ",('OH count'!AB15))</f>
        <v>991</v>
      </c>
      <c r="Q18" s="56">
        <f t="shared" si="12"/>
        <v>0.23652418442547202</v>
      </c>
      <c r="R18" s="55">
        <f>IF('TX count'!AA15=0, " ",('TX count'!AA15))</f>
        <v>43</v>
      </c>
      <c r="S18" s="142">
        <f>IF('TX count'!AB15=0, " ",('TX count'!AB15))</f>
        <v>236.99250000005821</v>
      </c>
      <c r="T18" s="56">
        <f t="shared" si="13"/>
        <v>0.10499356691002637</v>
      </c>
      <c r="U18" s="54">
        <f>IF('AL count'!AA15+'CAR count'!AA15+'IL count'!AA15+'OH count'!AA15+'TX count'!AA15=0," ",'AL count'!AA15+'CAR count'!AA15+'IL count'!AA15+'OH count'!AA15+'TX count'!AA15)</f>
        <v>278</v>
      </c>
      <c r="V18" s="142">
        <f>IF('AL count'!AB15+'CAR count'!AB15+'IL count'!AB15+'OH count'!AB15+'TX count'!AB15=0," ",'AL count'!AB15+'CAR count'!AB15+'IL count'!AB15+'OH count'!AB15+'TX count'!AB15)</f>
        <v>2503.20750000013</v>
      </c>
      <c r="W18" s="56">
        <f t="shared" si="14"/>
        <v>0.14012015767577182</v>
      </c>
    </row>
    <row r="19" spans="3:30" x14ac:dyDescent="0.2">
      <c r="C19" s="48" t="s">
        <v>15</v>
      </c>
      <c r="D19" s="48" t="s">
        <v>37</v>
      </c>
      <c r="E19" s="48" t="str">
        <f t="shared" si="8"/>
        <v>Cutter (SCR Drive or MG Set)</v>
      </c>
      <c r="F19" s="57">
        <f>IF('AL count'!AA16=0, " ",('AL count'!AA16))</f>
        <v>8</v>
      </c>
      <c r="G19" s="143">
        <f>IF('AL count'!AB16=0, " ",('AL count'!AB16))</f>
        <v>81.53</v>
      </c>
      <c r="H19" s="59">
        <f t="shared" si="9"/>
        <v>3.6231655061337957E-2</v>
      </c>
      <c r="I19" s="58">
        <f>IF('CAR count'!AA16=0, " ",('CAR count'!AA16))</f>
        <v>103</v>
      </c>
      <c r="J19" s="143">
        <f>IF('CAR count'!AB16=0, " ",('CAR count'!AB16))</f>
        <v>470.73388888864781</v>
      </c>
      <c r="K19" s="59">
        <f t="shared" si="10"/>
        <v>7.8030350226735476E-2</v>
      </c>
      <c r="L19" s="58">
        <f>IF('IL count'!AA16=0, " ",('IL count'!AA16))</f>
        <v>15</v>
      </c>
      <c r="M19" s="143">
        <f>IF('IL count'!AB16=0, " ",('IL count'!AB16))</f>
        <v>62.69</v>
      </c>
      <c r="N19" s="59">
        <f t="shared" si="11"/>
        <v>1.9998596365863618E-2</v>
      </c>
      <c r="O19" s="58">
        <f>IF('OH count'!AA16=0, " ",('OH count'!AA16))</f>
        <v>74</v>
      </c>
      <c r="P19" s="143">
        <f>IF('OH count'!AB16=0, " ",('OH count'!AB16))</f>
        <v>18.705833333311602</v>
      </c>
      <c r="Q19" s="59">
        <f t="shared" si="12"/>
        <v>4.4645630405250611E-3</v>
      </c>
      <c r="R19" s="58">
        <f>IF('TX count'!AA16=0, " ",('TX count'!AA16))</f>
        <v>19</v>
      </c>
      <c r="S19" s="143">
        <f>IF('TX count'!AB16=0, " ",('TX count'!AB16))</f>
        <v>36.02222222235752</v>
      </c>
      <c r="T19" s="59">
        <f t="shared" si="13"/>
        <v>1.5958739618975301E-2</v>
      </c>
      <c r="U19" s="57">
        <f>IF('AL count'!AA16+'CAR count'!AA16+'IL count'!AA16+'OH count'!AA16+'TX count'!AA16=0," ",'AL count'!AA16+'CAR count'!AA16+'IL count'!AA16+'OH count'!AA16+'TX count'!AA16)</f>
        <v>219</v>
      </c>
      <c r="V19" s="143">
        <f>IF('AL count'!AB16+'CAR count'!AB16+'IL count'!AB16+'OH count'!AB16+'TX count'!AB16=0," ",'AL count'!AB16+'CAR count'!AB16+'IL count'!AB16+'OH count'!AB16+'TX count'!AB16)</f>
        <v>669.68194444431685</v>
      </c>
      <c r="W19" s="59">
        <f t="shared" si="14"/>
        <v>3.7486280960787419E-2</v>
      </c>
    </row>
    <row r="20" spans="3:30" x14ac:dyDescent="0.2">
      <c r="C20" s="240" t="s">
        <v>146</v>
      </c>
      <c r="D20" s="240"/>
      <c r="E20" s="240"/>
      <c r="F20" s="60">
        <f>SUM(F15:F19)</f>
        <v>41</v>
      </c>
      <c r="G20" s="144">
        <f>SUM(G15:G19)</f>
        <v>523.85</v>
      </c>
      <c r="H20" s="62">
        <f t="shared" si="9"/>
        <v>0.23279716060201019</v>
      </c>
      <c r="I20" s="61">
        <f>SUM(I15:I19)</f>
        <v>332</v>
      </c>
      <c r="J20" s="144">
        <f>SUM(J15:J19)</f>
        <v>2967.8594444444661</v>
      </c>
      <c r="K20" s="62">
        <f t="shared" si="10"/>
        <v>0.49196184370848917</v>
      </c>
      <c r="L20" s="61">
        <f>SUM(L15:L19)</f>
        <v>26</v>
      </c>
      <c r="M20" s="144">
        <f>SUM(M15:M19)</f>
        <v>774.19</v>
      </c>
      <c r="N20" s="62">
        <f t="shared" si="11"/>
        <v>0.24697261637403026</v>
      </c>
      <c r="O20" s="61">
        <f>SUM(O15:O19)</f>
        <v>561</v>
      </c>
      <c r="P20" s="144">
        <f>SUM(P15:P19)</f>
        <v>2333.0058333331253</v>
      </c>
      <c r="Q20" s="62">
        <f t="shared" si="12"/>
        <v>0.55682371542783671</v>
      </c>
      <c r="R20" s="61">
        <f>SUM(R15:R19)</f>
        <v>126</v>
      </c>
      <c r="S20" s="144">
        <f>SUM(S15:S19)</f>
        <v>413.3650000001071</v>
      </c>
      <c r="T20" s="62">
        <f t="shared" si="13"/>
        <v>0.18313096737560738</v>
      </c>
      <c r="U20" s="61">
        <f>F20+I20+L20+O20+R20</f>
        <v>1086</v>
      </c>
      <c r="V20" s="144">
        <f>G20+J20+M20+P20+S20</f>
        <v>7012.2702777776985</v>
      </c>
      <c r="W20" s="62">
        <f>IF(V20=" ","",(V20/$V$85))</f>
        <v>0.39252056291269838</v>
      </c>
    </row>
    <row r="21" spans="3:30" ht="4.5" customHeight="1" x14ac:dyDescent="0.2">
      <c r="C21" s="63"/>
      <c r="D21" s="63"/>
      <c r="E21" s="63"/>
      <c r="F21" s="64"/>
      <c r="G21" s="145"/>
      <c r="H21" s="66"/>
      <c r="I21" s="65"/>
      <c r="J21" s="145"/>
      <c r="K21" s="66"/>
      <c r="L21" s="65"/>
      <c r="M21" s="145"/>
      <c r="N21" s="66"/>
      <c r="O21" s="65"/>
      <c r="P21" s="145"/>
      <c r="Q21" s="66"/>
      <c r="R21" s="65"/>
      <c r="S21" s="145"/>
      <c r="T21" s="66"/>
      <c r="U21" s="65"/>
      <c r="V21" s="145"/>
      <c r="W21" s="66"/>
    </row>
    <row r="22" spans="3:30" x14ac:dyDescent="0.2">
      <c r="C22" s="32" t="s">
        <v>38</v>
      </c>
      <c r="D22" s="32" t="s">
        <v>39</v>
      </c>
      <c r="E22" s="47" t="str">
        <f t="shared" ref="E22:E24" si="15">C22&amp;" "&amp;"("&amp;D22&amp;")"</f>
        <v>Electrical System (MCC or Switch Gear)</v>
      </c>
      <c r="F22" s="54" t="str">
        <f>IF('AL count'!AA19=0, " ",('AL count'!AA19))</f>
        <v xml:space="preserve"> </v>
      </c>
      <c r="G22" s="142" t="str">
        <f>IF('AL count'!AB19=0, " ",('AL count'!AB19))</f>
        <v xml:space="preserve"> </v>
      </c>
      <c r="H22" s="56" t="str">
        <f>IF(G22=" ","",(G22/$G$85))</f>
        <v/>
      </c>
      <c r="I22" s="55">
        <f>IF('CAR count'!AA19=0, " ",('CAR count'!AA19))</f>
        <v>1</v>
      </c>
      <c r="J22" s="142">
        <f>IF('CAR count'!AB19=0, " ",('CAR count'!AB19))</f>
        <v>9.9499999999999993</v>
      </c>
      <c r="K22" s="56">
        <f>IF(J22=" ","",(J22/$J$85))</f>
        <v>1.6493437228176193E-3</v>
      </c>
      <c r="L22" s="55" t="str">
        <f>IF('IL count'!AA19=0, " ",('IL count'!AA19))</f>
        <v xml:space="preserve"> </v>
      </c>
      <c r="M22" s="142" t="str">
        <f>IF('IL count'!AB19=0, " ",('IL count'!AB19))</f>
        <v xml:space="preserve"> </v>
      </c>
      <c r="N22" s="56" t="str">
        <f>IF(M22=" ","",(M22/$M$85))</f>
        <v/>
      </c>
      <c r="O22" s="55">
        <f>IF('OH count'!AA19=0, " ",('OH count'!AA19))</f>
        <v>20</v>
      </c>
      <c r="P22" s="142">
        <f>IF('OH count'!AB19=0, " ",('OH count'!AB19))</f>
        <v>17</v>
      </c>
      <c r="Q22" s="56">
        <f>IF(P22=" ","",(P22/$P$85))</f>
        <v>4.0574279871170779E-3</v>
      </c>
      <c r="R22" s="55">
        <f>IF('TX count'!AA19=0, " ",('TX count'!AA19))</f>
        <v>3</v>
      </c>
      <c r="S22" s="142">
        <f>IF('TX count'!AB19=0, " ",('TX count'!AB19))</f>
        <v>4</v>
      </c>
      <c r="T22" s="56">
        <f>IF(S22=" ","",(S22/$S$85))</f>
        <v>1.7720994024705522E-3</v>
      </c>
      <c r="U22" s="55">
        <f>IF('AL count'!AA19+'CAR count'!AA19+'IL count'!AA19+'OH count'!AA19+'TX count'!AA19=0," ",'AL count'!AA19+'CAR count'!AA19+'IL count'!AA19+'OH count'!AA19+'TX count'!AA19)</f>
        <v>24</v>
      </c>
      <c r="V22" s="142">
        <f>IF('AL count'!AB19+'CAR count'!AB19+'IL count'!AB19+'OH count'!AB19+'TX count'!AB19=0," ",'AL count'!AB19+'CAR count'!AB19+'IL count'!AB19+'OH count'!AB19+'TX count'!AB19)</f>
        <v>30.95</v>
      </c>
      <c r="W22" s="56">
        <f t="shared" ref="W22:W24" si="16">IF(V22=" ","",(V22/$V$85))</f>
        <v>1.7324647996879656E-3</v>
      </c>
    </row>
    <row r="23" spans="3:30" x14ac:dyDescent="0.2">
      <c r="C23" s="32" t="s">
        <v>38</v>
      </c>
      <c r="D23" s="32" t="s">
        <v>40</v>
      </c>
      <c r="E23" s="47" t="str">
        <f t="shared" si="15"/>
        <v>Electrical System (PLC or Automation)</v>
      </c>
      <c r="F23" s="54">
        <f>IF('AL count'!AA20=0, " ",('AL count'!AA20))</f>
        <v>4</v>
      </c>
      <c r="G23" s="142">
        <f>IF('AL count'!AB20=0, " ",('AL count'!AB20))</f>
        <v>6.29</v>
      </c>
      <c r="H23" s="56">
        <f>IF(G23=" ","",(G23/$G$85))</f>
        <v>2.7952546343163959E-3</v>
      </c>
      <c r="I23" s="55">
        <f>IF('CAR count'!AA20=0, " ",('CAR count'!AA20))</f>
        <v>18</v>
      </c>
      <c r="J23" s="142">
        <f>IF('CAR count'!AB20=0, " ",('CAR count'!AB20))</f>
        <v>83.34722222234123</v>
      </c>
      <c r="K23" s="56">
        <f>IF(J23=" ","",(J23/$J$85))</f>
        <v>1.3815901285095848E-2</v>
      </c>
      <c r="L23" s="55">
        <f>IF('IL count'!AA20=0, " ",('IL count'!AA20))</f>
        <v>9</v>
      </c>
      <c r="M23" s="142">
        <f>IF('IL count'!AB20=0, " ",('IL count'!AB20))</f>
        <v>32.1</v>
      </c>
      <c r="N23" s="56">
        <f>IF(M23=" ","",(M23/$M$85))</f>
        <v>1.0240149040424664E-2</v>
      </c>
      <c r="O23" s="55">
        <f>IF('OH count'!AA20=0, " ",('OH count'!AA20))</f>
        <v>12</v>
      </c>
      <c r="P23" s="142">
        <f>IF('OH count'!AB20=0, " ",('OH count'!AB20))</f>
        <v>8.7036111111519858</v>
      </c>
      <c r="Q23" s="56">
        <f>IF(P23=" ","",(P23/$P$85))</f>
        <v>2.0773103124336022E-3</v>
      </c>
      <c r="R23" s="55">
        <f>IF('TX count'!AA20=0, " ",('TX count'!AA20))</f>
        <v>16</v>
      </c>
      <c r="S23" s="142">
        <f>IF('TX count'!AB20=0, " ",('TX count'!AB20))</f>
        <v>13.39</v>
      </c>
      <c r="T23" s="56">
        <f>IF(S23=" ","",(S23/$S$85))</f>
        <v>5.9321027497701738E-3</v>
      </c>
      <c r="U23" s="54">
        <f>IF('AL count'!AA20+'CAR count'!AA20+'IL count'!AA20+'OH count'!AA20+'TX count'!AA20=0," ",'AL count'!AA20+'CAR count'!AA20+'IL count'!AA20+'OH count'!AA20+'TX count'!AA20)</f>
        <v>59</v>
      </c>
      <c r="V23" s="142">
        <f>IF('AL count'!AB20+'CAR count'!AB20+'IL count'!AB20+'OH count'!AB20+'TX count'!AB20=0," ",'AL count'!AB20+'CAR count'!AB20+'IL count'!AB20+'OH count'!AB20+'TX count'!AB20)</f>
        <v>143.83083333349322</v>
      </c>
      <c r="W23" s="56">
        <f t="shared" si="16"/>
        <v>8.0511100439438921E-3</v>
      </c>
    </row>
    <row r="24" spans="3:30" x14ac:dyDescent="0.2">
      <c r="C24" s="48" t="s">
        <v>38</v>
      </c>
      <c r="D24" s="48" t="s">
        <v>41</v>
      </c>
      <c r="E24" s="48" t="str">
        <f t="shared" si="15"/>
        <v>Electrical System (Transformer)</v>
      </c>
      <c r="F24" s="57" t="str">
        <f>IF('AL count'!AA21=0, " ",('AL count'!AA21))</f>
        <v xml:space="preserve"> </v>
      </c>
      <c r="G24" s="143" t="str">
        <f>IF('AL count'!AB21=0, " ",('AL count'!AB21))</f>
        <v xml:space="preserve"> </v>
      </c>
      <c r="H24" s="59" t="str">
        <f>IF(G24=" ","",(G24/$G$85))</f>
        <v/>
      </c>
      <c r="I24" s="58" t="str">
        <f>IF('CAR count'!AA21=0, " ",('CAR count'!AA21))</f>
        <v xml:space="preserve"> </v>
      </c>
      <c r="J24" s="143" t="str">
        <f>IF('CAR count'!AB21=0, " ",('CAR count'!AB21))</f>
        <v xml:space="preserve"> </v>
      </c>
      <c r="K24" s="59" t="str">
        <f>IF(J24=" ","",(J24/$J$85))</f>
        <v/>
      </c>
      <c r="L24" s="58">
        <f>IF('IL count'!AA21=0, " ",('IL count'!AA21))</f>
        <v>1</v>
      </c>
      <c r="M24" s="143">
        <f>IF('IL count'!AB21=0, " ",('IL count'!AB21))</f>
        <v>2.88</v>
      </c>
      <c r="N24" s="59">
        <f>IF(M24=" ","",(M24/$M$85))</f>
        <v>9.187423438138016E-4</v>
      </c>
      <c r="O24" s="58">
        <f>IF('OH count'!AA21=0, " ",('OH count'!AA21))</f>
        <v>3</v>
      </c>
      <c r="P24" s="143">
        <f>IF('OH count'!AB21=0, " ",('OH count'!AB21))</f>
        <v>9</v>
      </c>
      <c r="Q24" s="59">
        <f>IF(P24=" ","",(P24/$P$85))</f>
        <v>2.1480501108266884E-3</v>
      </c>
      <c r="R24" s="58">
        <f>IF('TX count'!AA21=0, " ",('TX count'!AA21))</f>
        <v>1</v>
      </c>
      <c r="S24" s="143">
        <f>IF('TX count'!AB21=0, " ",('TX count'!AB21))</f>
        <v>1.47</v>
      </c>
      <c r="T24" s="59">
        <f>IF(S24=" ","",(S24/$S$85))</f>
        <v>6.5124653040792794E-4</v>
      </c>
      <c r="U24" s="57">
        <f>IF('AL count'!AA21+'CAR count'!AA21+'IL count'!AA21+'OH count'!AA21+'TX count'!AA21=0," ",'AL count'!AA21+'CAR count'!AA21+'IL count'!AA21+'OH count'!AA21+'TX count'!AA21)</f>
        <v>5</v>
      </c>
      <c r="V24" s="143">
        <f>IF('AL count'!AB21+'CAR count'!AB21+'IL count'!AB21+'OH count'!AB21+'TX count'!AB21=0," ",'AL count'!AB21+'CAR count'!AB21+'IL count'!AB21+'OH count'!AB21+'TX count'!AB21)</f>
        <v>13.35</v>
      </c>
      <c r="W24" s="59">
        <f t="shared" si="16"/>
        <v>7.4728287805603678E-4</v>
      </c>
    </row>
    <row r="25" spans="3:30" x14ac:dyDescent="0.2">
      <c r="C25" s="242" t="s">
        <v>147</v>
      </c>
      <c r="D25" s="242"/>
      <c r="E25" s="240"/>
      <c r="F25" s="60">
        <f>SUM(F22:F24)</f>
        <v>4</v>
      </c>
      <c r="G25" s="144">
        <f>SUM(G22:G24)</f>
        <v>6.29</v>
      </c>
      <c r="H25" s="62">
        <f>IF(G25=" ","",(G25/$G$85))</f>
        <v>2.7952546343163959E-3</v>
      </c>
      <c r="I25" s="61">
        <f>SUM(I22:I24)</f>
        <v>19</v>
      </c>
      <c r="J25" s="144">
        <f>SUM(J22:J24)</f>
        <v>93.297222222341233</v>
      </c>
      <c r="K25" s="62">
        <f>IF(J25=" ","",(J25/$J$85))</f>
        <v>1.5465245007913469E-2</v>
      </c>
      <c r="L25" s="61">
        <f>SUM(L22:L24)</f>
        <v>10</v>
      </c>
      <c r="M25" s="144">
        <f>SUM(M22:M24)</f>
        <v>34.980000000000004</v>
      </c>
      <c r="N25" s="62">
        <f>IF(M25=" ","",(M25/$M$85))</f>
        <v>1.1158891384238466E-2</v>
      </c>
      <c r="O25" s="61">
        <f>SUM(O22:O24)</f>
        <v>35</v>
      </c>
      <c r="P25" s="144">
        <f>SUM(P22:P24)</f>
        <v>34.703611111151986</v>
      </c>
      <c r="Q25" s="62">
        <f>IF(P25=" ","",(P25/$P$85))</f>
        <v>8.2827884103773685E-3</v>
      </c>
      <c r="R25" s="61">
        <f>SUM(R22:R24)</f>
        <v>20</v>
      </c>
      <c r="S25" s="144">
        <f>SUM(S22:S24)</f>
        <v>18.86</v>
      </c>
      <c r="T25" s="62">
        <f>IF(S25=" ","",(S25/$S$85))</f>
        <v>8.3554486826486526E-3</v>
      </c>
      <c r="U25" s="61">
        <f>F25+I25+L25+O25+R25</f>
        <v>88</v>
      </c>
      <c r="V25" s="144">
        <f>G25+J25+M25+P25+S25</f>
        <v>188.13083333349323</v>
      </c>
      <c r="W25" s="62">
        <f>IF(V25=" ","",(V25/$V$85))</f>
        <v>1.0530857721687896E-2</v>
      </c>
    </row>
    <row r="26" spans="3:30" ht="4.5" customHeight="1" x14ac:dyDescent="0.2">
      <c r="C26" s="63"/>
      <c r="D26" s="63"/>
      <c r="E26" s="63"/>
      <c r="F26" s="64"/>
      <c r="G26" s="145"/>
      <c r="H26" s="66"/>
      <c r="I26" s="65"/>
      <c r="J26" s="145"/>
      <c r="K26" s="66"/>
      <c r="L26" s="65"/>
      <c r="M26" s="145"/>
      <c r="N26" s="66"/>
      <c r="O26" s="65"/>
      <c r="P26" s="145"/>
      <c r="Q26" s="66"/>
      <c r="R26" s="65"/>
      <c r="S26" s="145"/>
      <c r="T26" s="66"/>
      <c r="U26" s="65"/>
      <c r="V26" s="145"/>
      <c r="W26" s="66"/>
    </row>
    <row r="27" spans="3:30" x14ac:dyDescent="0.2">
      <c r="C27" s="32" t="s">
        <v>21</v>
      </c>
      <c r="D27" s="32" t="s">
        <v>18</v>
      </c>
      <c r="E27" s="47" t="str">
        <f t="shared" ref="E27:E31" si="17">C27&amp;" "&amp;"("&amp;D27&amp;")"</f>
        <v>Engine Room (Electrical)</v>
      </c>
      <c r="F27" s="54" t="str">
        <f>IF('AL count'!AA229=0, " ",('AL count'!AA229))</f>
        <v xml:space="preserve"> </v>
      </c>
      <c r="G27" s="142" t="str">
        <f>IF('AL count'!AB229=0, " ",('AL count'!AB229))</f>
        <v xml:space="preserve"> </v>
      </c>
      <c r="H27" s="56" t="str">
        <f t="shared" ref="H27:H32" si="18">IF(G27=" ","",(G27/$G$85))</f>
        <v/>
      </c>
      <c r="I27" s="55">
        <f>IF('CAR count'!AA24=0, " ",('CAR count'!AA24))</f>
        <v>7</v>
      </c>
      <c r="J27" s="142">
        <f>IF('CAR count'!AB24=0, " ",('CAR count'!AB24))</f>
        <v>5.0599999999999996</v>
      </c>
      <c r="K27" s="56">
        <f t="shared" ref="K27:K32" si="19">IF(J27=" ","",(J27/$J$85))</f>
        <v>8.3876173240775406E-4</v>
      </c>
      <c r="L27" s="55" t="str">
        <f>IF('IL count'!AA227=0, " ",('IL count'!AA227))</f>
        <v xml:space="preserve"> </v>
      </c>
      <c r="M27" s="142" t="str">
        <f>IF('IL count'!AB227=0, " ",('IL count'!AB227))</f>
        <v xml:space="preserve"> </v>
      </c>
      <c r="N27" s="56" t="str">
        <f t="shared" ref="N27:N32" si="20">IF(M27=" ","",(M27/$M$85))</f>
        <v/>
      </c>
      <c r="O27" s="55" t="str">
        <f>IF('OH count'!AA24=0, " ",('OH count'!AA24))</f>
        <v xml:space="preserve"> </v>
      </c>
      <c r="P27" s="142" t="str">
        <f>IF('OH count'!AB24=0, " ",('OH count'!AB24))</f>
        <v xml:space="preserve"> </v>
      </c>
      <c r="Q27" s="56" t="str">
        <f t="shared" ref="Q27:Q32" si="21">IF(P27=" ","",(P27/$P$85))</f>
        <v/>
      </c>
      <c r="R27" s="55" t="str">
        <f>IF('TX count'!AA267=0, " ",('TX count'!AA267))</f>
        <v xml:space="preserve"> </v>
      </c>
      <c r="S27" s="142" t="str">
        <f>IF('TX count'!AB267=0, " ",('TX count'!AB267))</f>
        <v xml:space="preserve"> </v>
      </c>
      <c r="T27" s="56" t="str">
        <f t="shared" ref="T27:T32" si="22">IF(S27=" ","",(S27/$S$85))</f>
        <v/>
      </c>
      <c r="U27" s="55">
        <f>IF('AL count'!AA24+'CAR count'!AA24+'IL count'!AA24+'OH count'!AA24+'TX count'!AA24=0," ",'AL count'!AA24+'CAR count'!AA24+'IL count'!AA24+'OH count'!AA24+'TX count'!AA24)</f>
        <v>7</v>
      </c>
      <c r="V27" s="142">
        <f>IF('AL count'!AB24+'CAR count'!AB24+'IL count'!AB24+'OH count'!AB24+'TX count'!AB24=0," ",'AL count'!AB24+'CAR count'!AB24+'IL count'!AB24+'OH count'!AB24+'TX count'!AB24)</f>
        <v>5.0599999999999996</v>
      </c>
      <c r="W27" s="56">
        <f t="shared" ref="W27:W31" si="23">IF(V27=" ","",(V27/$V$85))</f>
        <v>2.8323980246917945E-4</v>
      </c>
    </row>
    <row r="28" spans="3:30" s="23" customFormat="1" x14ac:dyDescent="0.2">
      <c r="C28" s="32" t="s">
        <v>21</v>
      </c>
      <c r="D28" s="32" t="s">
        <v>124</v>
      </c>
      <c r="E28" s="47" t="str">
        <f t="shared" si="17"/>
        <v>Engine Room (Firemain)</v>
      </c>
      <c r="F28" s="54" t="str">
        <f>IF('AL count'!AA230=0, " ",('AL count'!AA230))</f>
        <v xml:space="preserve"> </v>
      </c>
      <c r="G28" s="142" t="str">
        <f>IF('AL count'!AB230=0, " ",('AL count'!AB230))</f>
        <v xml:space="preserve"> </v>
      </c>
      <c r="H28" s="56" t="str">
        <f t="shared" si="18"/>
        <v/>
      </c>
      <c r="I28" s="55">
        <f>IF('CAR count'!AA25=0, " ",('CAR count'!AA25))</f>
        <v>2</v>
      </c>
      <c r="J28" s="142">
        <f>IF('CAR count'!AB25=0, " ",('CAR count'!AB25))</f>
        <v>1.99</v>
      </c>
      <c r="K28" s="56">
        <f t="shared" si="19"/>
        <v>3.2986874456352388E-4</v>
      </c>
      <c r="L28" s="55" t="str">
        <f>IF('IL count'!AA228=0, " ",('IL count'!AA228))</f>
        <v xml:space="preserve"> </v>
      </c>
      <c r="M28" s="142" t="str">
        <f>IF('IL count'!AB228=0, " ",('IL count'!AB228))</f>
        <v xml:space="preserve"> </v>
      </c>
      <c r="N28" s="56" t="str">
        <f t="shared" si="20"/>
        <v/>
      </c>
      <c r="O28" s="55" t="str">
        <f>IF('OH count'!AA25=0, " ",('OH count'!AA25))</f>
        <v xml:space="preserve"> </v>
      </c>
      <c r="P28" s="142" t="str">
        <f>IF('OH count'!AB25=0, " ",('OH count'!AB25))</f>
        <v xml:space="preserve"> </v>
      </c>
      <c r="Q28" s="56" t="str">
        <f t="shared" si="21"/>
        <v/>
      </c>
      <c r="R28" s="55" t="str">
        <f>IF('TX count'!AA268=0, " ",('TX count'!AA268))</f>
        <v xml:space="preserve"> </v>
      </c>
      <c r="S28" s="142" t="str">
        <f>IF('TX count'!AB268=0, " ",('TX count'!AB268))</f>
        <v xml:space="preserve"> </v>
      </c>
      <c r="T28" s="56" t="str">
        <f t="shared" si="22"/>
        <v/>
      </c>
      <c r="U28" s="55">
        <f>IF('AL count'!AA25+'CAR count'!AA25+'IL count'!AA25+'OH count'!AA25+'TX count'!AA25=0," ",'AL count'!AA25+'CAR count'!AA25+'IL count'!AA25+'OH count'!AA25+'TX count'!AA25)</f>
        <v>2</v>
      </c>
      <c r="V28" s="142">
        <f>IF('AL count'!AB25+'CAR count'!AB25+'IL count'!AB25+'OH count'!AB25+'TX count'!AB25=0," ",'AL count'!AB25+'CAR count'!AB25+'IL count'!AB25+'OH count'!AB25+'TX count'!AB25)</f>
        <v>1.99</v>
      </c>
      <c r="W28" s="56">
        <f t="shared" si="23"/>
        <v>1.1139272863906466E-4</v>
      </c>
      <c r="Y28" s="224"/>
      <c r="Z28" s="141"/>
      <c r="AA28" s="224"/>
      <c r="AB28" s="224"/>
      <c r="AC28" s="224"/>
      <c r="AD28" s="224"/>
    </row>
    <row r="29" spans="3:30" x14ac:dyDescent="0.2">
      <c r="C29" s="32" t="s">
        <v>21</v>
      </c>
      <c r="D29" s="32" t="s">
        <v>49</v>
      </c>
      <c r="E29" s="47" t="str">
        <f t="shared" si="17"/>
        <v>Engine Room (Gland Seal)</v>
      </c>
      <c r="F29" s="54" t="str">
        <f>IF('AL count'!AA231=0, " ",('AL count'!AA231))</f>
        <v xml:space="preserve"> </v>
      </c>
      <c r="G29" s="142" t="str">
        <f>IF('AL count'!AB231=0, " ",('AL count'!AB231))</f>
        <v xml:space="preserve"> </v>
      </c>
      <c r="H29" s="56" t="str">
        <f t="shared" si="18"/>
        <v/>
      </c>
      <c r="I29" s="55">
        <f>IF('CAR count'!AA26=0, " ",('CAR count'!AA26))</f>
        <v>13</v>
      </c>
      <c r="J29" s="142">
        <f>IF('CAR count'!AB26=0, " ",('CAR count'!AB26))</f>
        <v>9.02</v>
      </c>
      <c r="K29" s="56">
        <f t="shared" si="19"/>
        <v>1.4951839577703443E-3</v>
      </c>
      <c r="L29" s="55" t="str">
        <f>IF('IL count'!AA229=0, " ",('IL count'!AA229))</f>
        <v xml:space="preserve"> </v>
      </c>
      <c r="M29" s="142" t="str">
        <f>IF('IL count'!AB229=0, " ",('IL count'!AB229))</f>
        <v xml:space="preserve"> </v>
      </c>
      <c r="N29" s="56" t="str">
        <f t="shared" si="20"/>
        <v/>
      </c>
      <c r="O29" s="55" t="str">
        <f>IF('OH count'!AA26=0, " ",('OH count'!AA26))</f>
        <v xml:space="preserve"> </v>
      </c>
      <c r="P29" s="142" t="str">
        <f>IF('OH count'!AB26=0, " ",('OH count'!AB26))</f>
        <v xml:space="preserve"> </v>
      </c>
      <c r="Q29" s="56" t="str">
        <f t="shared" si="21"/>
        <v/>
      </c>
      <c r="R29" s="55" t="str">
        <f>IF('TX count'!AA269=0, " ",('TX count'!AA269))</f>
        <v xml:space="preserve"> </v>
      </c>
      <c r="S29" s="142" t="str">
        <f>IF('TX count'!AB269=0, " ",('TX count'!AB269))</f>
        <v xml:space="preserve"> </v>
      </c>
      <c r="T29" s="56" t="str">
        <f t="shared" si="22"/>
        <v/>
      </c>
      <c r="U29" s="55">
        <f>IF('AL count'!AA26+'CAR count'!AA26+'IL count'!AA26+'OH count'!AA26+'TX count'!AA26=0," ",'AL count'!AA26+'CAR count'!AA26+'IL count'!AA26+'OH count'!AA26+'TX count'!AA26)</f>
        <v>13</v>
      </c>
      <c r="V29" s="142">
        <f>IF('AL count'!AB26+'CAR count'!AB26+'IL count'!AB26+'OH count'!AB26+'TX count'!AB26=0," ",'AL count'!AB26+'CAR count'!AB26+'IL count'!AB26+'OH count'!AB26+'TX count'!AB26)</f>
        <v>9.02</v>
      </c>
      <c r="W29" s="56">
        <f t="shared" si="23"/>
        <v>5.0490573483636346E-4</v>
      </c>
    </row>
    <row r="30" spans="3:30" x14ac:dyDescent="0.2">
      <c r="C30" s="32" t="s">
        <v>21</v>
      </c>
      <c r="D30" s="32" t="s">
        <v>125</v>
      </c>
      <c r="E30" s="47" t="str">
        <f t="shared" si="17"/>
        <v>Engine Room (Main Pump Engine)</v>
      </c>
      <c r="F30" s="54" t="str">
        <f>IF('AL count'!AA232=0, " ",('AL count'!AA232))</f>
        <v xml:space="preserve"> </v>
      </c>
      <c r="G30" s="142" t="str">
        <f>IF('AL count'!AB232=0, " ",('AL count'!AB232))</f>
        <v xml:space="preserve"> </v>
      </c>
      <c r="H30" s="56" t="str">
        <f t="shared" si="18"/>
        <v/>
      </c>
      <c r="I30" s="55">
        <f>IF('CAR count'!AA27=0, " ",('CAR count'!AA27))</f>
        <v>25</v>
      </c>
      <c r="J30" s="142">
        <f>IF('CAR count'!AB27=0, " ",('CAR count'!AB27))</f>
        <v>63.5</v>
      </c>
      <c r="K30" s="56">
        <f t="shared" si="19"/>
        <v>1.0525962452152645E-2</v>
      </c>
      <c r="L30" s="55" t="str">
        <f>IF('IL count'!AA230=0, " ",('IL count'!AA230))</f>
        <v xml:space="preserve"> </v>
      </c>
      <c r="M30" s="142" t="str">
        <f>IF('IL count'!AB230=0, " ",('IL count'!AB230))</f>
        <v xml:space="preserve"> </v>
      </c>
      <c r="N30" s="56" t="str">
        <f t="shared" si="20"/>
        <v/>
      </c>
      <c r="O30" s="55" t="str">
        <f>IF('OH count'!AA27=0, " ",('OH count'!AA27))</f>
        <v xml:space="preserve"> </v>
      </c>
      <c r="P30" s="142" t="str">
        <f>IF('OH count'!AB27=0, " ",('OH count'!AB27))</f>
        <v xml:space="preserve"> </v>
      </c>
      <c r="Q30" s="56" t="str">
        <f t="shared" si="21"/>
        <v/>
      </c>
      <c r="R30" s="55" t="str">
        <f>IF('TX count'!AA270=0, " ",('TX count'!AA270))</f>
        <v xml:space="preserve"> </v>
      </c>
      <c r="S30" s="142" t="str">
        <f>IF('TX count'!AB270=0, " ",('TX count'!AB270))</f>
        <v xml:space="preserve"> </v>
      </c>
      <c r="T30" s="56" t="str">
        <f t="shared" si="22"/>
        <v/>
      </c>
      <c r="U30" s="55">
        <f>IF('AL count'!AA27+'CAR count'!AA27+'IL count'!AA27+'OH count'!AA27+'TX count'!AA27=0," ",'AL count'!AA27+'CAR count'!AA27+'IL count'!AA27+'OH count'!AA27+'TX count'!AA27)</f>
        <v>25</v>
      </c>
      <c r="V30" s="142">
        <f>IF('AL count'!AB27+'CAR count'!AB27+'IL count'!AB27+'OH count'!AB27+'TX count'!AB27=0," ",'AL count'!AB27+'CAR count'!AB27+'IL count'!AB27+'OH count'!AB27+'TX count'!AB27)</f>
        <v>63.5</v>
      </c>
      <c r="W30" s="56">
        <f t="shared" si="23"/>
        <v>3.5544915922515611E-3</v>
      </c>
    </row>
    <row r="31" spans="3:30" x14ac:dyDescent="0.2">
      <c r="C31" s="32" t="s">
        <v>21</v>
      </c>
      <c r="D31" s="48" t="s">
        <v>126</v>
      </c>
      <c r="E31" s="48" t="str">
        <f t="shared" si="17"/>
        <v>Engine Room (Oil System)</v>
      </c>
      <c r="F31" s="57" t="str">
        <f>IF('AL count'!AA233=0, " ",('AL count'!AA233))</f>
        <v xml:space="preserve"> </v>
      </c>
      <c r="G31" s="143" t="str">
        <f>IF('AL count'!AB233=0, " ",('AL count'!AB233))</f>
        <v xml:space="preserve"> </v>
      </c>
      <c r="H31" s="59" t="str">
        <f t="shared" si="18"/>
        <v/>
      </c>
      <c r="I31" s="58">
        <f>IF('CAR count'!AA28=0, " ",('CAR count'!AA28))</f>
        <v>4</v>
      </c>
      <c r="J31" s="143">
        <f>IF('CAR count'!AB28=0, " ",('CAR count'!AB28))</f>
        <v>173.76</v>
      </c>
      <c r="K31" s="59">
        <f t="shared" si="19"/>
        <v>2.8803011585606986E-2</v>
      </c>
      <c r="L31" s="58" t="str">
        <f>IF('IL count'!AA231=0, " ",('IL count'!AA231))</f>
        <v xml:space="preserve"> </v>
      </c>
      <c r="M31" s="143" t="str">
        <f>IF('IL count'!AB231=0, " ",('IL count'!AB231))</f>
        <v xml:space="preserve"> </v>
      </c>
      <c r="N31" s="59" t="str">
        <f t="shared" si="20"/>
        <v/>
      </c>
      <c r="O31" s="58" t="str">
        <f>IF('OH count'!AA28=0, " ",('OH count'!AA28))</f>
        <v xml:space="preserve"> </v>
      </c>
      <c r="P31" s="143" t="str">
        <f>IF('OH count'!AB28=0, " ",('OH count'!AB28))</f>
        <v xml:space="preserve"> </v>
      </c>
      <c r="Q31" s="59" t="str">
        <f t="shared" si="21"/>
        <v/>
      </c>
      <c r="R31" s="58" t="str">
        <f>IF('TX count'!AA271=0, " ",('TX count'!AA271))</f>
        <v xml:space="preserve"> </v>
      </c>
      <c r="S31" s="143" t="str">
        <f>IF('TX count'!AB271=0, " ",('TX count'!AB271))</f>
        <v xml:space="preserve"> </v>
      </c>
      <c r="T31" s="59" t="str">
        <f t="shared" si="22"/>
        <v/>
      </c>
      <c r="U31" s="58">
        <f>IF('AL count'!AA28+'CAR count'!AA28+'IL count'!AA28+'OH count'!AA28+'TX count'!AA28=0," ",'AL count'!AA28+'CAR count'!AA28+'IL count'!AA28+'OH count'!AA28+'TX count'!AA28)</f>
        <v>4</v>
      </c>
      <c r="V31" s="143">
        <f>IF('AL count'!AB28+'CAR count'!AB28+'IL count'!AB28+'OH count'!AB28+'TX count'!AB28=0," ",'AL count'!AB28+'CAR count'!AB28+'IL count'!AB28+'OH count'!AB28+'TX count'!AB28)</f>
        <v>173.76</v>
      </c>
      <c r="W31" s="59">
        <f t="shared" si="23"/>
        <v>9.7264324262934052E-3</v>
      </c>
    </row>
    <row r="32" spans="3:30" x14ac:dyDescent="0.2">
      <c r="C32" s="240" t="s">
        <v>155</v>
      </c>
      <c r="D32" s="240"/>
      <c r="E32" s="240"/>
      <c r="F32" s="60">
        <f>SUM(F27:F31)</f>
        <v>0</v>
      </c>
      <c r="G32" s="144">
        <f>SUM(G27:G31)</f>
        <v>0</v>
      </c>
      <c r="H32" s="62">
        <f t="shared" si="18"/>
        <v>0</v>
      </c>
      <c r="I32" s="61">
        <f>SUM(I27:I31)</f>
        <v>51</v>
      </c>
      <c r="J32" s="144">
        <f>SUM(J27:J31)</f>
        <v>253.32999999999998</v>
      </c>
      <c r="K32" s="62">
        <f t="shared" si="19"/>
        <v>4.1992788472501257E-2</v>
      </c>
      <c r="L32" s="61">
        <f>SUM(L27:L31)</f>
        <v>0</v>
      </c>
      <c r="M32" s="144">
        <f>SUM(M27:M31)</f>
        <v>0</v>
      </c>
      <c r="N32" s="62">
        <f t="shared" si="20"/>
        <v>0</v>
      </c>
      <c r="O32" s="61">
        <f>SUM(O27:O31)</f>
        <v>0</v>
      </c>
      <c r="P32" s="144">
        <f>SUM(P27:P31)</f>
        <v>0</v>
      </c>
      <c r="Q32" s="62">
        <f t="shared" si="21"/>
        <v>0</v>
      </c>
      <c r="R32" s="61">
        <f>SUM(R27:R31)</f>
        <v>0</v>
      </c>
      <c r="S32" s="144">
        <f>SUM(S27:S31)</f>
        <v>0</v>
      </c>
      <c r="T32" s="62">
        <f t="shared" si="22"/>
        <v>0</v>
      </c>
      <c r="U32" s="61">
        <f>F32+I32+L32+O32+R32</f>
        <v>51</v>
      </c>
      <c r="V32" s="144">
        <f>G32+J32+M32+P32+S32</f>
        <v>253.32999999999998</v>
      </c>
      <c r="W32" s="62">
        <f>IF(V32=" ","",(V32/$V$85))</f>
        <v>1.4180462284489572E-2</v>
      </c>
    </row>
    <row r="33" spans="3:23" ht="4.5" customHeight="1" x14ac:dyDescent="0.2">
      <c r="C33" s="63"/>
      <c r="D33" s="63"/>
      <c r="E33" s="63"/>
      <c r="F33" s="64"/>
      <c r="G33" s="145"/>
      <c r="H33" s="66"/>
      <c r="I33" s="65"/>
      <c r="J33" s="145"/>
      <c r="K33" s="66"/>
      <c r="L33" s="65"/>
      <c r="M33" s="145"/>
      <c r="N33" s="66"/>
      <c r="O33" s="65"/>
      <c r="P33" s="145"/>
      <c r="Q33" s="66"/>
      <c r="R33" s="65"/>
      <c r="S33" s="145"/>
      <c r="T33" s="66"/>
      <c r="U33" s="65"/>
      <c r="V33" s="145"/>
      <c r="W33" s="66"/>
    </row>
    <row r="34" spans="3:23" x14ac:dyDescent="0.2">
      <c r="C34" s="32" t="s">
        <v>19</v>
      </c>
      <c r="D34" s="32" t="s">
        <v>42</v>
      </c>
      <c r="E34" s="47" t="str">
        <f t="shared" ref="E34:E36" si="24">C34&amp;" "&amp;"("&amp;D34&amp;")"</f>
        <v>Generators (Auxiliary Generator)</v>
      </c>
      <c r="F34" s="54" t="str">
        <f>IF('AL count'!AA31=0, " ",('AL count'!AA31))</f>
        <v xml:space="preserve"> </v>
      </c>
      <c r="G34" s="142" t="str">
        <f>IF('AL count'!AB31=0, " ",('AL count'!AB31))</f>
        <v xml:space="preserve"> </v>
      </c>
      <c r="H34" s="56" t="str">
        <f t="shared" ref="H34:H37" si="25">IF(G34=" ","",(G34/$G$85))</f>
        <v/>
      </c>
      <c r="I34" s="55" t="str">
        <f>IF('CAR count'!AA31=0, " ",('CAR count'!AA31))</f>
        <v xml:space="preserve"> </v>
      </c>
      <c r="J34" s="142" t="str">
        <f>IF('CAR count'!AB31=0, " ",('CAR count'!AB31))</f>
        <v xml:space="preserve"> </v>
      </c>
      <c r="K34" s="56" t="str">
        <f t="shared" ref="K34:K36" si="26">IF(J34=" ","",(J34/$J$85))</f>
        <v/>
      </c>
      <c r="L34" s="55" t="str">
        <f>IF('IL count'!AA31=0, " ",('IL count'!AA31))</f>
        <v xml:space="preserve"> </v>
      </c>
      <c r="M34" s="142" t="str">
        <f>IF('IL count'!AB31=0, " ",('IL count'!AB31))</f>
        <v xml:space="preserve"> </v>
      </c>
      <c r="N34" s="56" t="str">
        <f t="shared" ref="N34:N37" si="27">IF(M34=" ","",(M34/$M$85))</f>
        <v/>
      </c>
      <c r="O34" s="55">
        <f>IF('OH count'!AA31=0, " ",('OH count'!AA31))</f>
        <v>7</v>
      </c>
      <c r="P34" s="142">
        <f>IF('OH count'!AB31=0, " ",('OH count'!AB31))</f>
        <v>5</v>
      </c>
      <c r="Q34" s="56">
        <f>IF(P34=" ","",(P34/$P$85))</f>
        <v>1.1933611726814934E-3</v>
      </c>
      <c r="R34" s="55" t="str">
        <f>IF('TX count'!AA31=0, " ",('TX count'!AA31))</f>
        <v xml:space="preserve"> </v>
      </c>
      <c r="S34" s="142" t="str">
        <f>IF('TX count'!AB31=0, " ",('TX count'!AB31))</f>
        <v xml:space="preserve"> </v>
      </c>
      <c r="T34" s="56" t="str">
        <f>IF(S34=" ","",(S34/$S$85))</f>
        <v/>
      </c>
      <c r="U34" s="55">
        <f>IF('AL count'!AA31+'CAR count'!AA31+'IL count'!AA31+'OH count'!AA31+'TX count'!AA31=0," ",'AL count'!AA31+'CAR count'!AA31+'IL count'!AA31+'OH count'!AA31+'TX count'!AA31)</f>
        <v>7</v>
      </c>
      <c r="V34" s="142">
        <f>IF('AL count'!AB31+'CAR count'!AB31+'IL count'!AB31+'OH count'!AB31+'TX count'!AB31=0," ",'AL count'!AB31+'CAR count'!AB31+'IL count'!AB31+'OH count'!AB31+'TX count'!AB31)</f>
        <v>5</v>
      </c>
      <c r="W34" s="56">
        <f t="shared" ref="W34:W36" si="28">IF(V34=" ","",(V34/$V$85))</f>
        <v>2.798812277363434E-4</v>
      </c>
    </row>
    <row r="35" spans="3:23" x14ac:dyDescent="0.2">
      <c r="C35" s="32" t="s">
        <v>19</v>
      </c>
      <c r="D35" s="32" t="s">
        <v>44</v>
      </c>
      <c r="E35" s="47" t="str">
        <f t="shared" si="24"/>
        <v>Generators (Main Generator Engine)</v>
      </c>
      <c r="F35" s="54">
        <f>IF('AL count'!AA32=0, " ",('AL count'!AA32))</f>
        <v>3</v>
      </c>
      <c r="G35" s="142">
        <f>IF('AL count'!AB32=0, " ",('AL count'!AB32))</f>
        <v>34.76</v>
      </c>
      <c r="H35" s="56">
        <f t="shared" si="25"/>
        <v>1.544722592827312E-2</v>
      </c>
      <c r="I35" s="55">
        <f>IF('CAR count'!AA32=0, " ",('CAR count'!AA32))</f>
        <v>24</v>
      </c>
      <c r="J35" s="142">
        <f>IF('CAR count'!AB32=0, " ",('CAR count'!AB32))</f>
        <v>64.489999999999995</v>
      </c>
      <c r="K35" s="56">
        <f t="shared" si="26"/>
        <v>1.0690068008493293E-2</v>
      </c>
      <c r="L35" s="55">
        <f>IF('IL count'!AA32=0, " ",('IL count'!AA32))</f>
        <v>16</v>
      </c>
      <c r="M35" s="142">
        <f>IF('IL count'!AB32=0, " ",('IL count'!AB32))</f>
        <v>23.8</v>
      </c>
      <c r="N35" s="56">
        <f t="shared" si="27"/>
        <v>7.5923846467946107E-3</v>
      </c>
      <c r="O35" s="55">
        <f>IF('OH count'!AA32=0, " ",('OH count'!AA32))</f>
        <v>34</v>
      </c>
      <c r="P35" s="142">
        <f>IF('OH count'!AB32=0, " ",('OH count'!AB32))</f>
        <v>68.589166666555684</v>
      </c>
      <c r="Q35" s="56">
        <f>IF(P35=" ","",(P35/$P$85))</f>
        <v>1.6370329673289458E-2</v>
      </c>
      <c r="R35" s="55">
        <f>IF('TX count'!AA32=0, " ",('TX count'!AA32))</f>
        <v>22</v>
      </c>
      <c r="S35" s="142">
        <f>IF('TX count'!AB32=0, " ",('TX count'!AB32))</f>
        <v>16.131944444503169</v>
      </c>
      <c r="T35" s="56">
        <f>IF(S35=" ","",(S35/$S$85))</f>
        <v>7.1468522776980525E-3</v>
      </c>
      <c r="U35" s="55">
        <f>IF('AL count'!AA32+'CAR count'!AA32+'IL count'!AA32+'OH count'!AA32+'TX count'!AA32=0," ",'AL count'!AA32+'CAR count'!AA32+'IL count'!AA32+'OH count'!AA32+'TX count'!AA32)</f>
        <v>99</v>
      </c>
      <c r="V35" s="142">
        <f>IF('AL count'!AB32+'CAR count'!AB32+'IL count'!AB32+'OH count'!AB32+'TX count'!AB32=0," ",'AL count'!AB32+'CAR count'!AB32+'IL count'!AB32+'OH count'!AB32+'TX count'!AB32)</f>
        <v>207.77111111105887</v>
      </c>
      <c r="W35" s="56">
        <f t="shared" si="28"/>
        <v>1.1630246733181474E-2</v>
      </c>
    </row>
    <row r="36" spans="3:23" x14ac:dyDescent="0.2">
      <c r="C36" s="48" t="s">
        <v>19</v>
      </c>
      <c r="D36" s="48" t="s">
        <v>43</v>
      </c>
      <c r="E36" s="48" t="str">
        <f t="shared" si="24"/>
        <v>Generators (Main Generator)</v>
      </c>
      <c r="F36" s="57">
        <f>IF('AL count'!AA33=0, " ",('AL count'!AA33))</f>
        <v>8</v>
      </c>
      <c r="G36" s="143">
        <f>IF('AL count'!AB33=0, " ",('AL count'!AB33))</f>
        <v>70.63</v>
      </c>
      <c r="H36" s="59">
        <f t="shared" si="25"/>
        <v>3.1387732086131485E-2</v>
      </c>
      <c r="I36" s="58">
        <f>IF('CAR count'!AA33=0, " ",('CAR count'!AA33))</f>
        <v>81</v>
      </c>
      <c r="J36" s="143">
        <f>IF('CAR count'!AB33=0, " ",('CAR count'!AB33))</f>
        <v>343.71083333333257</v>
      </c>
      <c r="K36" s="59">
        <f t="shared" si="26"/>
        <v>5.6974603560074874E-2</v>
      </c>
      <c r="L36" s="58">
        <f>IF('IL count'!AA33=0, " ",('IL count'!AA33))</f>
        <v>1</v>
      </c>
      <c r="M36" s="143">
        <f>IF('IL count'!AB33=0, " ",('IL count'!AB33))</f>
        <v>0.13</v>
      </c>
      <c r="N36" s="59">
        <f t="shared" si="27"/>
        <v>4.1471008574928544E-5</v>
      </c>
      <c r="O36" s="58">
        <f>IF('OH count'!AA33=0, " ",('OH count'!AA33))</f>
        <v>24</v>
      </c>
      <c r="P36" s="143">
        <f>IF('OH count'!AB33=0, " ",('OH count'!AB33))</f>
        <v>32.902499999676365</v>
      </c>
      <c r="Q36" s="59">
        <f>IF(P36=" ","",(P36/$P$85))</f>
        <v>7.852913196753325E-3</v>
      </c>
      <c r="R36" s="58">
        <f>IF('TX count'!AA33=0, " ",('TX count'!AA33))</f>
        <v>37</v>
      </c>
      <c r="S36" s="143">
        <f>IF('TX count'!AB33=0, " ",('TX count'!AB33))</f>
        <v>20.584999999941793</v>
      </c>
      <c r="T36" s="59">
        <f>IF(S36=" ","",(S36/$S$85))</f>
        <v>9.1196665499382913E-3</v>
      </c>
      <c r="U36" s="58">
        <f>IF('AL count'!AA33+'CAR count'!AA33+'IL count'!AA33+'OH count'!AA33+'TX count'!AA33=0," ",'AL count'!AA33+'CAR count'!AA33+'IL count'!AA33+'OH count'!AA33+'TX count'!AA33)</f>
        <v>151</v>
      </c>
      <c r="V36" s="143">
        <f>IF('AL count'!AB33+'CAR count'!AB33+'IL count'!AB33+'OH count'!AB33+'TX count'!AB33=0," ",'AL count'!AB33+'CAR count'!AB33+'IL count'!AB33+'OH count'!AB33+'TX count'!AB33)</f>
        <v>467.9583333329507</v>
      </c>
      <c r="W36" s="59">
        <f t="shared" si="28"/>
        <v>2.6194550572535853E-2</v>
      </c>
    </row>
    <row r="37" spans="3:23" x14ac:dyDescent="0.2">
      <c r="C37" s="242" t="s">
        <v>135</v>
      </c>
      <c r="D37" s="242"/>
      <c r="E37" s="240"/>
      <c r="F37" s="67">
        <f>SUM(F34:F36)</f>
        <v>11</v>
      </c>
      <c r="G37" s="146">
        <f>SUM(G34:G36)</f>
        <v>105.38999999999999</v>
      </c>
      <c r="H37" s="62">
        <f t="shared" si="25"/>
        <v>4.6834958014404598E-2</v>
      </c>
      <c r="I37" s="68">
        <f>SUM(I34:I36)</f>
        <v>105</v>
      </c>
      <c r="J37" s="146">
        <f>SUM(J34:J36)</f>
        <v>408.20083333333258</v>
      </c>
      <c r="K37" s="62">
        <f>IF(J37=" ","",(J37/$J$85))</f>
        <v>6.7664671568568174E-2</v>
      </c>
      <c r="L37" s="68">
        <f>SUM(L34:L36)</f>
        <v>17</v>
      </c>
      <c r="M37" s="146">
        <f>SUM(M34:M36)</f>
        <v>23.93</v>
      </c>
      <c r="N37" s="62">
        <f t="shared" si="27"/>
        <v>7.6338556553695392E-3</v>
      </c>
      <c r="O37" s="68">
        <f>SUM(O34:O36)</f>
        <v>65</v>
      </c>
      <c r="P37" s="146">
        <f>SUM(P34:P36)</f>
        <v>106.49166666623205</v>
      </c>
      <c r="Q37" s="62">
        <f>IF(P37=" ","",(P37/$P$85))</f>
        <v>2.5416604042724278E-2</v>
      </c>
      <c r="R37" s="68">
        <f>SUM(R34:R36)</f>
        <v>59</v>
      </c>
      <c r="S37" s="146">
        <f>SUM(S34:S36)</f>
        <v>36.716944444444962</v>
      </c>
      <c r="T37" s="62">
        <f>IF(S37=" ","",(S37/$S$85))</f>
        <v>1.6266518827636346E-2</v>
      </c>
      <c r="U37" s="68">
        <f>F37+I37+L37+O37+R37</f>
        <v>257</v>
      </c>
      <c r="V37" s="146">
        <f>G37+J37+M37+P37+S37</f>
        <v>680.72944444400946</v>
      </c>
      <c r="W37" s="62">
        <f>IF(V37=" ","",(V37/$V$85))</f>
        <v>3.8104678533453666E-2</v>
      </c>
    </row>
    <row r="38" spans="3:23" ht="4.5" customHeight="1" x14ac:dyDescent="0.2">
      <c r="C38" s="63"/>
      <c r="D38" s="63"/>
      <c r="E38" s="63"/>
      <c r="F38" s="64"/>
      <c r="G38" s="145"/>
      <c r="H38" s="66"/>
      <c r="I38" s="65"/>
      <c r="J38" s="145"/>
      <c r="K38" s="66"/>
      <c r="L38" s="65"/>
      <c r="M38" s="145"/>
      <c r="N38" s="66"/>
      <c r="O38" s="65"/>
      <c r="P38" s="145"/>
      <c r="Q38" s="66"/>
      <c r="R38" s="65"/>
      <c r="S38" s="145"/>
      <c r="T38" s="66"/>
      <c r="U38" s="65"/>
      <c r="V38" s="145"/>
      <c r="W38" s="66"/>
    </row>
    <row r="39" spans="3:23" x14ac:dyDescent="0.2">
      <c r="C39" s="32" t="s">
        <v>22</v>
      </c>
      <c r="D39" s="32" t="s">
        <v>45</v>
      </c>
      <c r="E39" s="47" t="str">
        <f t="shared" ref="E39:E43" si="29">C39&amp;" "&amp;"("&amp;D39&amp;")"</f>
        <v>Ladder (Ladder Structure)</v>
      </c>
      <c r="F39" s="54">
        <f>IF('AL count'!AA36=0, " ",('AL count'!AA36))</f>
        <v>3</v>
      </c>
      <c r="G39" s="142">
        <f>IF('AL count'!AB36=0, " ",('AL count'!AB36))</f>
        <v>2.0833333332557231</v>
      </c>
      <c r="H39" s="56">
        <f t="shared" ref="H39:H44" si="30">IF(G39=" ","",(G39/$G$85))</f>
        <v>9.2582625669457622E-4</v>
      </c>
      <c r="I39" s="55">
        <f>IF('CAR count'!AA36=0, " ",('CAR count'!AA36))</f>
        <v>6</v>
      </c>
      <c r="J39" s="142">
        <f>IF('CAR count'!AB36=0, " ",('CAR count'!AB36))</f>
        <v>37.93</v>
      </c>
      <c r="K39" s="56">
        <f t="shared" ref="K39:K44" si="31">IF(J39=" ","",(J39/$J$85))</f>
        <v>6.2873977292936985E-3</v>
      </c>
      <c r="L39" s="55">
        <f>IF('IL count'!AA36=0, " ",('IL count'!AA36))</f>
        <v>2</v>
      </c>
      <c r="M39" s="142">
        <f>IF('IL count'!AB36=0, " ",('IL count'!AB36))</f>
        <v>2.81</v>
      </c>
      <c r="N39" s="56">
        <f t="shared" ref="N39:N44" si="32">IF(M39=" ","",(M39/$M$85))</f>
        <v>8.96411800734994E-4</v>
      </c>
      <c r="O39" s="55">
        <f>IF('OH count'!AA36=0, " ",('OH count'!AA36))</f>
        <v>18</v>
      </c>
      <c r="P39" s="142">
        <f>IF('OH count'!AB36=0, " ",('OH count'!AB36))</f>
        <v>71.578333333309274</v>
      </c>
      <c r="Q39" s="56">
        <f t="shared" ref="Q39:Q44" si="33">IF(P39=" ","",(P39/$P$85))</f>
        <v>1.708376076104496E-2</v>
      </c>
      <c r="R39" s="55">
        <f>IF('TX count'!AA36=0, " ",('TX count'!AA36))</f>
        <v>10</v>
      </c>
      <c r="S39" s="142">
        <f>IF('TX count'!AB36=0, " ",('TX count'!AB36))</f>
        <v>13.659999999999998</v>
      </c>
      <c r="T39" s="56">
        <f t="shared" ref="T39:T44" si="34">IF(S39=" ","",(S39/$S$85))</f>
        <v>6.0517194594369352E-3</v>
      </c>
      <c r="U39" s="55">
        <f>IF('AL count'!AA36+'CAR count'!AA36+'IL count'!AA36+'OH count'!AA36+'TX count'!AA36=0," ",'AL count'!AA36+'CAR count'!AA36+'IL count'!AA36+'OH count'!AA36+'TX count'!AA36)</f>
        <v>39</v>
      </c>
      <c r="V39" s="142">
        <f>IF('AL count'!AB36+'CAR count'!AB36+'IL count'!AB36+'OH count'!AB36+'TX count'!AB36=0," ",'AL count'!AB36+'CAR count'!AB36+'IL count'!AB36+'OH count'!AB36+'TX count'!AB36)</f>
        <v>128.061666666565</v>
      </c>
      <c r="W39" s="56">
        <f t="shared" ref="W39:W43" si="35">IF(V39=" ","",(V39/$V$85))</f>
        <v>7.1684112985201144E-3</v>
      </c>
    </row>
    <row r="40" spans="3:23" x14ac:dyDescent="0.2">
      <c r="C40" s="32" t="s">
        <v>22</v>
      </c>
      <c r="D40" s="32" t="s">
        <v>46</v>
      </c>
      <c r="E40" s="47" t="str">
        <f t="shared" si="29"/>
        <v>Ladder (Ladder Winch)</v>
      </c>
      <c r="F40" s="54">
        <f>IF('AL count'!AA37=0, " ",('AL count'!AA37))</f>
        <v>4</v>
      </c>
      <c r="G40" s="142">
        <f>IF('AL count'!AB37=0, " ",('AL count'!AB37))</f>
        <v>27.91</v>
      </c>
      <c r="H40" s="56">
        <f t="shared" si="30"/>
        <v>1.2403109196147951E-2</v>
      </c>
      <c r="I40" s="55">
        <f>IF('CAR count'!AA37=0, " ",('CAR count'!AA37))</f>
        <v>5</v>
      </c>
      <c r="J40" s="142">
        <f>IF('CAR count'!AB37=0, " ",('CAR count'!AB37))</f>
        <v>67.95</v>
      </c>
      <c r="K40" s="56">
        <f t="shared" si="31"/>
        <v>1.1263608639744446E-2</v>
      </c>
      <c r="L40" s="55">
        <f>IF('IL count'!AA37=0, " ",('IL count'!AA37))</f>
        <v>1</v>
      </c>
      <c r="M40" s="142">
        <f>IF('IL count'!AB37=0, " ",('IL count'!AB37))</f>
        <v>36.619999999999997</v>
      </c>
      <c r="N40" s="56">
        <f t="shared" si="32"/>
        <v>1.1682064107799102E-2</v>
      </c>
      <c r="O40" s="55">
        <f>IF('OH count'!AA37=0, " ",('OH count'!AA37))</f>
        <v>66</v>
      </c>
      <c r="P40" s="142">
        <f>IF('OH count'!AB37=0, " ",('OH count'!AB37))</f>
        <v>47</v>
      </c>
      <c r="Q40" s="56">
        <f t="shared" si="33"/>
        <v>1.1217595023206038E-2</v>
      </c>
      <c r="R40" s="55">
        <f>IF('TX count'!AA37=0, " ",('TX count'!AA37))</f>
        <v>4</v>
      </c>
      <c r="S40" s="142">
        <f>IF('TX count'!AB37=0, " ",('TX count'!AB37))</f>
        <v>3.04</v>
      </c>
      <c r="T40" s="56">
        <f t="shared" si="34"/>
        <v>1.3467955458776196E-3</v>
      </c>
      <c r="U40" s="55">
        <f>IF('AL count'!AA37+'CAR count'!AA37+'IL count'!AA37+'OH count'!AA37+'TX count'!AA37=0," ",'AL count'!AA37+'CAR count'!AA37+'IL count'!AA37+'OH count'!AA37+'TX count'!AA37)</f>
        <v>80</v>
      </c>
      <c r="V40" s="142">
        <f>IF('AL count'!AB37+'CAR count'!AB37+'IL count'!AB37+'OH count'!AB37+'TX count'!AB37=0," ",'AL count'!AB37+'CAR count'!AB37+'IL count'!AB37+'OH count'!AB37+'TX count'!AB37)</f>
        <v>182.51999999999998</v>
      </c>
      <c r="W40" s="56">
        <f t="shared" si="35"/>
        <v>1.0216784337287477E-2</v>
      </c>
    </row>
    <row r="41" spans="3:23" x14ac:dyDescent="0.2">
      <c r="C41" s="32" t="s">
        <v>22</v>
      </c>
      <c r="D41" s="32" t="s">
        <v>54</v>
      </c>
      <c r="E41" s="47" t="str">
        <f t="shared" si="29"/>
        <v>Ladder (SCR Drive)</v>
      </c>
      <c r="F41" s="54">
        <f>IF('AL count'!AA38=0, " ",('AL count'!AA38))</f>
        <v>2</v>
      </c>
      <c r="G41" s="142">
        <f>IF('AL count'!AB38=0, " ",('AL count'!AB38))</f>
        <v>5.33</v>
      </c>
      <c r="H41" s="56">
        <f t="shared" si="30"/>
        <v>2.3686338952156423E-3</v>
      </c>
      <c r="I41" s="55">
        <f>IF('CAR count'!AA38=0, " ",('CAR count'!AA38))</f>
        <v>1</v>
      </c>
      <c r="J41" s="142">
        <f>IF('CAR count'!AB38=0, " ",('CAR count'!AB38))</f>
        <v>0.32</v>
      </c>
      <c r="K41" s="56">
        <f t="shared" si="31"/>
        <v>5.304422023132042E-5</v>
      </c>
      <c r="L41" s="55">
        <f>IF('IL count'!AA38=0, " ",('IL count'!AA38))</f>
        <v>4</v>
      </c>
      <c r="M41" s="142">
        <f>IF('IL count'!AB38=0, " ",('IL count'!AB38))</f>
        <v>4.8499999999999996</v>
      </c>
      <c r="N41" s="56">
        <f t="shared" si="32"/>
        <v>1.5471876276031034E-3</v>
      </c>
      <c r="O41" s="55">
        <f>IF('OH count'!AA38=0, " ",('OH count'!AA38))</f>
        <v>8</v>
      </c>
      <c r="P41" s="142">
        <f>IF('OH count'!AB38=0, " ",('OH count'!AB38))</f>
        <v>8.2591666668304242</v>
      </c>
      <c r="Q41" s="56">
        <f t="shared" si="33"/>
        <v>1.9712337637801313E-3</v>
      </c>
      <c r="R41" s="55">
        <f>IF('TX count'!AA38=0, " ",('TX count'!AA38))</f>
        <v>11</v>
      </c>
      <c r="S41" s="142">
        <f>IF('TX count'!AB38=0, " ",('TX count'!AB38))</f>
        <v>3.1461111111519862</v>
      </c>
      <c r="T41" s="56">
        <f t="shared" si="34"/>
        <v>1.3938054050446E-3</v>
      </c>
      <c r="U41" s="55">
        <f>IF('AL count'!AA38+'CAR count'!AA38+'IL count'!AA38+'OH count'!AA38+'TX count'!AA38=0," ",'AL count'!AA38+'CAR count'!AA38+'IL count'!AA38+'OH count'!AA38+'TX count'!AA38)</f>
        <v>26</v>
      </c>
      <c r="V41" s="142">
        <f>IF('AL count'!AB38+'CAR count'!AB38+'IL count'!AB38+'OH count'!AB38+'TX count'!AB38=0," ",'AL count'!AB38+'CAR count'!AB38+'IL count'!AB38+'OH count'!AB38+'TX count'!AB38)</f>
        <v>21.905277777982409</v>
      </c>
      <c r="W41" s="56">
        <f t="shared" si="35"/>
        <v>1.2261752076814713E-3</v>
      </c>
    </row>
    <row r="42" spans="3:23" x14ac:dyDescent="0.2">
      <c r="C42" s="32" t="s">
        <v>22</v>
      </c>
      <c r="D42" s="32" t="s">
        <v>47</v>
      </c>
      <c r="E42" s="47" t="str">
        <f t="shared" si="29"/>
        <v>Ladder (Sheave or Block)</v>
      </c>
      <c r="F42" s="54">
        <f>IF('AL count'!AA39=0, " ",('AL count'!AA39))</f>
        <v>1</v>
      </c>
      <c r="G42" s="142">
        <f>IF('AL count'!AB39=0, " ",('AL count'!AB39))</f>
        <v>3.1558333332650363</v>
      </c>
      <c r="H42" s="56">
        <f t="shared" si="30"/>
        <v>1.4024416136628381E-3</v>
      </c>
      <c r="I42" s="55">
        <f>IF('CAR count'!AA39=0, " ",('CAR count'!AA39))</f>
        <v>4</v>
      </c>
      <c r="J42" s="142">
        <f>IF('CAR count'!AB39=0, " ",('CAR count'!AB39))</f>
        <v>63.13</v>
      </c>
      <c r="K42" s="56">
        <f t="shared" si="31"/>
        <v>1.0464630072510183E-2</v>
      </c>
      <c r="L42" s="55" t="str">
        <f>IF('IL count'!AA39=0, " ",('IL count'!AA39))</f>
        <v xml:space="preserve"> </v>
      </c>
      <c r="M42" s="142" t="str">
        <f>IF('IL count'!AB39=0, " ",('IL count'!AB39))</f>
        <v xml:space="preserve"> </v>
      </c>
      <c r="N42" s="56" t="str">
        <f t="shared" si="32"/>
        <v/>
      </c>
      <c r="O42" s="55">
        <f>IF('OH count'!AA39=0, " ",('OH count'!AA39))</f>
        <v>4</v>
      </c>
      <c r="P42" s="142">
        <f>IF('OH count'!AB39=0, " ",('OH count'!AB39))</f>
        <v>31</v>
      </c>
      <c r="Q42" s="56">
        <f t="shared" si="33"/>
        <v>7.39883927062526E-3</v>
      </c>
      <c r="R42" s="55">
        <f>IF('TX count'!AA39=0, " ",('TX count'!AA39))</f>
        <v>1</v>
      </c>
      <c r="S42" s="142">
        <f>IF('TX count'!AB39=0, " ",('TX count'!AB39))</f>
        <v>1.22</v>
      </c>
      <c r="T42" s="56">
        <f t="shared" si="34"/>
        <v>5.404903177535184E-4</v>
      </c>
      <c r="U42" s="55">
        <f>IF('AL count'!AA39+'CAR count'!AA39+'IL count'!AA39+'OH count'!AA39+'TX count'!AA39=0," ",'AL count'!AA39+'CAR count'!AA39+'IL count'!AA39+'OH count'!AA39+'TX count'!AA39)</f>
        <v>10</v>
      </c>
      <c r="V42" s="142">
        <f>IF('AL count'!AB39+'CAR count'!AB39+'IL count'!AB39+'OH count'!AB39+'TX count'!AB39=0," ",'AL count'!AB39+'CAR count'!AB39+'IL count'!AB39+'OH count'!AB39+'TX count'!AB39)</f>
        <v>98.505833333265031</v>
      </c>
      <c r="W42" s="56">
        <f t="shared" si="35"/>
        <v>5.5139867145011668E-3</v>
      </c>
    </row>
    <row r="43" spans="3:23" x14ac:dyDescent="0.2">
      <c r="C43" s="48" t="s">
        <v>22</v>
      </c>
      <c r="D43" s="48" t="s">
        <v>48</v>
      </c>
      <c r="E43" s="48" t="str">
        <f t="shared" si="29"/>
        <v>Ladder (Wire)</v>
      </c>
      <c r="F43" s="57">
        <f>IF('AL count'!AA40=0, " ",('AL count'!AA40))</f>
        <v>2</v>
      </c>
      <c r="G43" s="143">
        <f>IF('AL count'!AB40=0, " ",('AL count'!AB40))</f>
        <v>6.4772222222201528</v>
      </c>
      <c r="H43" s="59">
        <f t="shared" si="30"/>
        <v>2.8784555539201951E-3</v>
      </c>
      <c r="I43" s="58">
        <f>IF('CAR count'!AA40=0, " ",('CAR count'!AA40))</f>
        <v>5</v>
      </c>
      <c r="J43" s="143">
        <f>IF('CAR count'!AB40=0, " ",('CAR count'!AB40))</f>
        <v>19.96</v>
      </c>
      <c r="K43" s="59">
        <f t="shared" si="31"/>
        <v>3.3086332369286113E-3</v>
      </c>
      <c r="L43" s="58" t="str">
        <f>IF('IL count'!AA40=0, " ",('IL count'!AA40))</f>
        <v xml:space="preserve"> </v>
      </c>
      <c r="M43" s="143" t="str">
        <f>IF('IL count'!AB40=0, " ",('IL count'!AB40))</f>
        <v xml:space="preserve"> </v>
      </c>
      <c r="N43" s="59" t="str">
        <f t="shared" si="32"/>
        <v/>
      </c>
      <c r="O43" s="58">
        <f>IF('OH count'!AA40=0, " ",('OH count'!AA40))</f>
        <v>5</v>
      </c>
      <c r="P43" s="143">
        <f>IF('OH count'!AB40=0, " ",('OH count'!AB40))</f>
        <v>20</v>
      </c>
      <c r="Q43" s="59">
        <f t="shared" si="33"/>
        <v>4.7734446907259738E-3</v>
      </c>
      <c r="R43" s="58">
        <f>IF('TX count'!AA40=0, " ",('TX count'!AA40))</f>
        <v>2</v>
      </c>
      <c r="S43" s="143">
        <f>IF('TX count'!AB40=0, " ",('TX count'!AB40))</f>
        <v>14.899999999999999</v>
      </c>
      <c r="T43" s="59">
        <f t="shared" si="34"/>
        <v>6.601070274202806E-3</v>
      </c>
      <c r="U43" s="58">
        <f>IF('AL count'!AA40+'CAR count'!AA40+'IL count'!AA40+'OH count'!AA40+'TX count'!AA40=0," ",'AL count'!AA40+'CAR count'!AA40+'IL count'!AA40+'OH count'!AA40+'TX count'!AA40)</f>
        <v>14</v>
      </c>
      <c r="V43" s="143">
        <f>IF('AL count'!AB40+'CAR count'!AB40+'IL count'!AB40+'OH count'!AB40+'TX count'!AB40=0," ",'AL count'!AB40+'CAR count'!AB40+'IL count'!AB40+'OH count'!AB40+'TX count'!AB40)</f>
        <v>61.337222222220156</v>
      </c>
      <c r="W43" s="59">
        <f t="shared" si="35"/>
        <v>3.4334274122983801E-3</v>
      </c>
    </row>
    <row r="44" spans="3:23" x14ac:dyDescent="0.2">
      <c r="C44" s="242" t="s">
        <v>136</v>
      </c>
      <c r="D44" s="242"/>
      <c r="E44" s="240"/>
      <c r="F44" s="67">
        <f>SUM(F39:F43)</f>
        <v>12</v>
      </c>
      <c r="G44" s="146">
        <f>SUM(G39:G43)</f>
        <v>44.956388888740918</v>
      </c>
      <c r="H44" s="62">
        <f t="shared" si="30"/>
        <v>1.9978466515641207E-2</v>
      </c>
      <c r="I44" s="68">
        <f>SUM(I39:I43)</f>
        <v>21</v>
      </c>
      <c r="J44" s="146">
        <f>SUM(J39:J43)</f>
        <v>189.29</v>
      </c>
      <c r="K44" s="62">
        <f t="shared" si="31"/>
        <v>3.1377313898708258E-2</v>
      </c>
      <c r="L44" s="68">
        <f>SUM(L39:L43)</f>
        <v>7</v>
      </c>
      <c r="M44" s="146">
        <f>SUM(M39:M43)</f>
        <v>44.28</v>
      </c>
      <c r="N44" s="62">
        <f t="shared" si="32"/>
        <v>1.4125663536137201E-2</v>
      </c>
      <c r="O44" s="68">
        <f>SUM(O39:O43)</f>
        <v>101</v>
      </c>
      <c r="P44" s="146">
        <f>SUM(P39:P43)</f>
        <v>177.8375000001397</v>
      </c>
      <c r="Q44" s="62">
        <f t="shared" si="33"/>
        <v>4.2444873509382364E-2</v>
      </c>
      <c r="R44" s="68">
        <f>SUM(R39:R43)</f>
        <v>28</v>
      </c>
      <c r="S44" s="146">
        <f>SUM(S39:S43)</f>
        <v>35.966111111151982</v>
      </c>
      <c r="T44" s="62">
        <f t="shared" si="34"/>
        <v>1.5933881002315478E-2</v>
      </c>
      <c r="U44" s="68">
        <f>F44+I44+L44+O44+R44</f>
        <v>169</v>
      </c>
      <c r="V44" s="146">
        <f>G44+J44+M44+P44+S44</f>
        <v>492.33000000003261</v>
      </c>
      <c r="W44" s="62">
        <f>IF(V44=" ","",(V44/$V$85))</f>
        <v>2.7558784970288613E-2</v>
      </c>
    </row>
    <row r="45" spans="3:23" ht="4.5" customHeight="1" x14ac:dyDescent="0.2">
      <c r="C45" s="63"/>
      <c r="D45" s="63"/>
      <c r="E45" s="63"/>
      <c r="F45" s="64"/>
      <c r="G45" s="145"/>
      <c r="H45" s="66"/>
      <c r="I45" s="65"/>
      <c r="J45" s="145"/>
      <c r="K45" s="66"/>
      <c r="L45" s="65"/>
      <c r="M45" s="145"/>
      <c r="N45" s="66"/>
      <c r="O45" s="65"/>
      <c r="P45" s="145"/>
      <c r="Q45" s="66"/>
      <c r="R45" s="65"/>
      <c r="S45" s="145"/>
      <c r="T45" s="66"/>
      <c r="U45" s="65"/>
      <c r="V45" s="145"/>
      <c r="W45" s="66"/>
    </row>
    <row r="46" spans="3:23" x14ac:dyDescent="0.2">
      <c r="C46" s="32" t="s">
        <v>17</v>
      </c>
      <c r="D46" s="32" t="s">
        <v>33</v>
      </c>
      <c r="E46" s="47" t="str">
        <f t="shared" ref="E46:E54" si="36">C46&amp;" "&amp;"("&amp;D46&amp;")"</f>
        <v>Ladder Pump (Bearing or Shaft)</v>
      </c>
      <c r="F46" s="54">
        <f>IF('AL count'!AA43=0, " ",('AL count'!AA43))</f>
        <v>1</v>
      </c>
      <c r="G46" s="142">
        <f>IF('AL count'!AB43=0, " ",('AL count'!AB43))</f>
        <v>0.33</v>
      </c>
      <c r="H46" s="56">
        <f t="shared" ref="H46:H55" si="37">IF(G46=" ","",(G46/$G$85))</f>
        <v>1.4665087906588406E-4</v>
      </c>
      <c r="I46" s="55">
        <f>IF('CAR count'!AA43=0, " ",('CAR count'!AA43))</f>
        <v>3</v>
      </c>
      <c r="J46" s="142">
        <f>IF('CAR count'!AB43=0, " ",('CAR count'!AB43))</f>
        <v>37.549999999999997</v>
      </c>
      <c r="K46" s="56">
        <f t="shared" ref="K46:K55" si="38">IF(J46=" ","",(J46/$J$85))</f>
        <v>6.2244077177690052E-3</v>
      </c>
      <c r="L46" s="55" t="str">
        <f>IF('IL count'!AA43=0, " ",('IL count'!AA43))</f>
        <v xml:space="preserve"> </v>
      </c>
      <c r="M46" s="142" t="str">
        <f>IF('IL count'!AB43=0, " ",('IL count'!AB43))</f>
        <v xml:space="preserve"> </v>
      </c>
      <c r="N46" s="56" t="str">
        <f t="shared" ref="N46:N55" si="39">IF(M46=" ","",(M46/$M$85))</f>
        <v/>
      </c>
      <c r="O46" s="55">
        <f>IF('OH count'!AA43=0, " ",('OH count'!AA43))</f>
        <v>10</v>
      </c>
      <c r="P46" s="142">
        <f>IF('OH count'!AB43=0, " ",('OH count'!AB43))</f>
        <v>33</v>
      </c>
      <c r="Q46" s="56">
        <f t="shared" ref="Q46:Q55" si="40">IF(P46=" ","",(P46/$P$85))</f>
        <v>7.8761837396978569E-3</v>
      </c>
      <c r="R46" s="55">
        <f>IF('TX count'!AA43=0, " ",('TX count'!AA43))</f>
        <v>3</v>
      </c>
      <c r="S46" s="142">
        <f>IF('TX count'!AB43=0, " ",('TX count'!AB43))</f>
        <v>19.52916666680947</v>
      </c>
      <c r="T46" s="56">
        <f t="shared" ref="T46:T55" si="41">IF(S46=" ","",(S46/$S$85))</f>
        <v>8.6519061452502207E-3</v>
      </c>
      <c r="U46" s="55">
        <f>IF('AL count'!AA43+'CAR count'!AA43+'IL count'!AA43+'OH count'!AA43+'TX count'!AA43=0," ",'AL count'!AA43+'CAR count'!AA43+'IL count'!AA43+'OH count'!AA43+'TX count'!AA43)</f>
        <v>17</v>
      </c>
      <c r="V46" s="142">
        <f>IF('AL count'!AB43+'CAR count'!AB43+'IL count'!AB43+'OH count'!AB43+'TX count'!AB43=0," ",'AL count'!AB43+'CAR count'!AB43+'IL count'!AB43+'OH count'!AB43+'TX count'!AB43)</f>
        <v>90.409166666809469</v>
      </c>
      <c r="W46" s="56">
        <f t="shared" ref="W46:W54" si="42">IF(V46=" ","",(V46/$V$85))</f>
        <v>5.0607657130652649E-3</v>
      </c>
    </row>
    <row r="47" spans="3:23" x14ac:dyDescent="0.2">
      <c r="C47" s="32" t="s">
        <v>17</v>
      </c>
      <c r="D47" s="32" t="s">
        <v>35</v>
      </c>
      <c r="E47" s="47" t="str">
        <f t="shared" si="36"/>
        <v>Ladder Pump (Gear Box)</v>
      </c>
      <c r="F47" s="54">
        <f>IF('AL count'!AA44=0, " ",('AL count'!AA44))</f>
        <v>2</v>
      </c>
      <c r="G47" s="142">
        <f>IF('AL count'!AB44=0, " ",('AL count'!AB44))</f>
        <v>2.1633333333651534</v>
      </c>
      <c r="H47" s="56">
        <f t="shared" si="37"/>
        <v>9.6137798500160287E-4</v>
      </c>
      <c r="I47" s="55">
        <f>IF('CAR count'!AA44=0, " ",('CAR count'!AA44))</f>
        <v>9</v>
      </c>
      <c r="J47" s="142">
        <f>IF('CAR count'!AB44=0, " ",('CAR count'!AB44))</f>
        <v>114.64722222208512</v>
      </c>
      <c r="K47" s="56">
        <f t="shared" si="38"/>
        <v>1.9004289076429422E-2</v>
      </c>
      <c r="L47" s="55" t="str">
        <f>IF('IL count'!AA44=0, " ",('IL count'!AA44))</f>
        <v xml:space="preserve"> </v>
      </c>
      <c r="M47" s="142" t="str">
        <f>IF('IL count'!AB44=0, " ",('IL count'!AB44))</f>
        <v xml:space="preserve"> </v>
      </c>
      <c r="N47" s="56" t="str">
        <f t="shared" si="39"/>
        <v/>
      </c>
      <c r="O47" s="55">
        <f>IF('OH count'!AA44=0, " ",('OH count'!AA44))</f>
        <v>3</v>
      </c>
      <c r="P47" s="142">
        <f>IF('OH count'!AB44=0, " ",('OH count'!AB44))</f>
        <v>1</v>
      </c>
      <c r="Q47" s="56">
        <f t="shared" si="40"/>
        <v>2.3867223453629869E-4</v>
      </c>
      <c r="R47" s="55">
        <f>IF('TX count'!AA44=0, " ",('TX count'!AA44))</f>
        <v>8</v>
      </c>
      <c r="S47" s="142">
        <f>IF('TX count'!AB44=0, " ",('TX count'!AB44))</f>
        <v>12.754166666630191</v>
      </c>
      <c r="T47" s="56">
        <f t="shared" si="41"/>
        <v>5.6504127822362988E-3</v>
      </c>
      <c r="U47" s="55">
        <f>IF('AL count'!AA44+'CAR count'!AA44+'IL count'!AA44+'OH count'!AA44+'TX count'!AA44=0," ",'AL count'!AA44+'CAR count'!AA44+'IL count'!AA44+'OH count'!AA44+'TX count'!AA44)</f>
        <v>22</v>
      </c>
      <c r="V47" s="142">
        <f>IF('AL count'!AB44+'CAR count'!AB44+'IL count'!AB44+'OH count'!AB44+'TX count'!AB44=0," ",'AL count'!AB44+'CAR count'!AB44+'IL count'!AB44+'OH count'!AB44+'TX count'!AB44)</f>
        <v>130.56472222208046</v>
      </c>
      <c r="W47" s="56">
        <f t="shared" si="42"/>
        <v>7.3085229509141031E-3</v>
      </c>
    </row>
    <row r="48" spans="3:23" x14ac:dyDescent="0.2">
      <c r="C48" s="32" t="s">
        <v>17</v>
      </c>
      <c r="D48" s="32" t="s">
        <v>49</v>
      </c>
      <c r="E48" s="47" t="str">
        <f t="shared" si="36"/>
        <v>Ladder Pump (Gland Seal)</v>
      </c>
      <c r="F48" s="54">
        <f>IF('AL count'!AA45=0, " ",('AL count'!AA45))</f>
        <v>1</v>
      </c>
      <c r="G48" s="142">
        <f>IF('AL count'!AB45=0, " ",('AL count'!AB45))</f>
        <v>1.65</v>
      </c>
      <c r="H48" s="56">
        <f t="shared" si="37"/>
        <v>7.3325439532942027E-4</v>
      </c>
      <c r="I48" s="55">
        <f>IF('CAR count'!AA45=0, " ",('CAR count'!AA45))</f>
        <v>8</v>
      </c>
      <c r="J48" s="142">
        <f>IF('CAR count'!AB45=0, " ",('CAR count'!AB45))</f>
        <v>9.0605555554176682</v>
      </c>
      <c r="K48" s="56">
        <f t="shared" si="38"/>
        <v>1.5019065759365265E-3</v>
      </c>
      <c r="L48" s="55">
        <f>IF('IL count'!AA45=0, " ",('IL count'!AA45))</f>
        <v>1</v>
      </c>
      <c r="M48" s="142">
        <f>IF('IL count'!AB45=0, " ",('IL count'!AB45))</f>
        <v>92</v>
      </c>
      <c r="N48" s="56">
        <f t="shared" si="39"/>
        <v>2.9348713760718664E-2</v>
      </c>
      <c r="O48" s="55">
        <f>IF('OH count'!AA45=0, " ",('OH count'!AA45))</f>
        <v>4</v>
      </c>
      <c r="P48" s="142">
        <f>IF('OH count'!AB45=0, " ",('OH count'!AB45))</f>
        <v>1.2586111111450009</v>
      </c>
      <c r="Q48" s="56">
        <f t="shared" si="40"/>
        <v>3.0039552630919117E-4</v>
      </c>
      <c r="R48" s="55" t="str">
        <f>IF('TX count'!AA45=0, " ",('TX count'!AA45))</f>
        <v xml:space="preserve"> </v>
      </c>
      <c r="S48" s="142" t="str">
        <f>IF('TX count'!AB45=0, " ",('TX count'!AB45))</f>
        <v xml:space="preserve"> </v>
      </c>
      <c r="T48" s="56" t="str">
        <f t="shared" si="41"/>
        <v/>
      </c>
      <c r="U48" s="55">
        <f>IF('AL count'!AA45+'CAR count'!AA45+'IL count'!AA45+'OH count'!AA45+'TX count'!AA45=0," ",'AL count'!AA45+'CAR count'!AA45+'IL count'!AA45+'OH count'!AA45+'TX count'!AA45)</f>
        <v>14</v>
      </c>
      <c r="V48" s="142">
        <f>IF('AL count'!AB45+'CAR count'!AB45+'IL count'!AB45+'OH count'!AB45+'TX count'!AB45=0," ",'AL count'!AB45+'CAR count'!AB45+'IL count'!AB45+'OH count'!AB45+'TX count'!AB45)</f>
        <v>103.96916666656267</v>
      </c>
      <c r="W48" s="56">
        <f t="shared" si="42"/>
        <v>5.8198036026724138E-3</v>
      </c>
    </row>
    <row r="49" spans="3:23" x14ac:dyDescent="0.2">
      <c r="C49" s="32" t="s">
        <v>17</v>
      </c>
      <c r="D49" s="32" t="s">
        <v>50</v>
      </c>
      <c r="E49" s="47" t="str">
        <f t="shared" si="36"/>
        <v>Ladder Pump (Motor or Engine)</v>
      </c>
      <c r="F49" s="54">
        <f>IF('AL count'!AA46=0, " ",('AL count'!AA46))</f>
        <v>3</v>
      </c>
      <c r="G49" s="142">
        <f>IF('AL count'!AB46=0, " ",('AL count'!AB46))</f>
        <v>112.65</v>
      </c>
      <c r="H49" s="56">
        <f t="shared" si="37"/>
        <v>5.0061277353854058E-2</v>
      </c>
      <c r="I49" s="55">
        <f>IF('CAR count'!AA46=0, " ",('CAR count'!AA46))</f>
        <v>13</v>
      </c>
      <c r="J49" s="142">
        <f>IF('CAR count'!AB46=0, " ",('CAR count'!AB46))</f>
        <v>8.48</v>
      </c>
      <c r="K49" s="56">
        <f t="shared" si="38"/>
        <v>1.4056718361299912E-3</v>
      </c>
      <c r="L49" s="55">
        <f>IF('IL count'!AA46=0, " ",('IL count'!AA46))</f>
        <v>17</v>
      </c>
      <c r="M49" s="142">
        <f>IF('IL count'!AB46=0, " ",('IL count'!AB46))</f>
        <v>127.76</v>
      </c>
      <c r="N49" s="56">
        <f t="shared" si="39"/>
        <v>4.0756431196406699E-2</v>
      </c>
      <c r="O49" s="55">
        <f>IF('OH count'!AA46=0, " ",('OH count'!AA46))</f>
        <v>19</v>
      </c>
      <c r="P49" s="142">
        <f>IF('OH count'!AB46=0, " ",('OH count'!AB46))</f>
        <v>98.708888889057562</v>
      </c>
      <c r="Q49" s="56">
        <f t="shared" si="40"/>
        <v>2.3559071079746596E-2</v>
      </c>
      <c r="R49" s="55">
        <f>IF('TX count'!AA46=0, " ",('TX count'!AA46))</f>
        <v>18</v>
      </c>
      <c r="S49" s="142">
        <f>IF('TX count'!AB46=0, " ",('TX count'!AB46))</f>
        <v>7.4874999999301508</v>
      </c>
      <c r="T49" s="56">
        <f t="shared" si="41"/>
        <v>3.3171485689686198E-3</v>
      </c>
      <c r="U49" s="55">
        <f>IF('AL count'!AA46+'CAR count'!AA46+'IL count'!AA46+'OH count'!AA46+'TX count'!AA46=0," ",'AL count'!AA46+'CAR count'!AA46+'IL count'!AA46+'OH count'!AA46+'TX count'!AA46)</f>
        <v>70</v>
      </c>
      <c r="V49" s="142">
        <f>IF('AL count'!AB46+'CAR count'!AB46+'IL count'!AB46+'OH count'!AB46+'TX count'!AB46=0," ",'AL count'!AB46+'CAR count'!AB46+'IL count'!AB46+'OH count'!AB46+'TX count'!AB46)</f>
        <v>355.0863888889877</v>
      </c>
      <c r="W49" s="56">
        <f t="shared" si="42"/>
        <v>1.9876402894942909E-2</v>
      </c>
    </row>
    <row r="50" spans="3:23" x14ac:dyDescent="0.2">
      <c r="C50" s="32" t="s">
        <v>17</v>
      </c>
      <c r="D50" s="32" t="s">
        <v>51</v>
      </c>
      <c r="E50" s="47" t="str">
        <f t="shared" si="36"/>
        <v>Ladder Pump (Packing or Stuffing Box)</v>
      </c>
      <c r="F50" s="54">
        <f>IF('AL count'!AA47=0, " ",('AL count'!AA47))</f>
        <v>2</v>
      </c>
      <c r="G50" s="142">
        <f>IF('AL count'!AB47=0, " ",('AL count'!AB47))</f>
        <v>3</v>
      </c>
      <c r="H50" s="56">
        <f t="shared" si="37"/>
        <v>1.3331898096898549E-3</v>
      </c>
      <c r="I50" s="55">
        <f>IF('CAR count'!AA47=0, " ",('CAR count'!AA47))</f>
        <v>2</v>
      </c>
      <c r="J50" s="142">
        <f>IF('CAR count'!AB47=0, " ",('CAR count'!AB47))</f>
        <v>1.19</v>
      </c>
      <c r="K50" s="56">
        <f t="shared" si="38"/>
        <v>1.9725819398522281E-4</v>
      </c>
      <c r="L50" s="55">
        <f>IF('IL count'!AA47=0, " ",('IL count'!AA47))</f>
        <v>1</v>
      </c>
      <c r="M50" s="142">
        <f>IF('IL count'!AB47=0, " ",('IL count'!AB47))</f>
        <v>1</v>
      </c>
      <c r="N50" s="56">
        <f t="shared" si="39"/>
        <v>3.1900775826868114E-4</v>
      </c>
      <c r="O50" s="55">
        <f>IF('OH count'!AA47=0, " ",('OH count'!AA47))</f>
        <v>6</v>
      </c>
      <c r="P50" s="142">
        <f>IF('OH count'!AB47=0, " ",('OH count'!AB47))</f>
        <v>7.3333333334303461</v>
      </c>
      <c r="Q50" s="56">
        <f t="shared" si="40"/>
        <v>1.7502630532893447E-3</v>
      </c>
      <c r="R50" s="55">
        <f>IF('TX count'!AA47=0, " ",('TX count'!AA47))</f>
        <v>4</v>
      </c>
      <c r="S50" s="142">
        <f>IF('TX count'!AB47=0, " ",('TX count'!AB47))</f>
        <v>2.0458333332673648</v>
      </c>
      <c r="T50" s="56">
        <f t="shared" si="41"/>
        <v>9.0635500685935875E-4</v>
      </c>
      <c r="U50" s="55">
        <f>IF('AL count'!AA47+'CAR count'!AA47+'IL count'!AA47+'OH count'!AA47+'TX count'!AA47=0," ",'AL count'!AA47+'CAR count'!AA47+'IL count'!AA47+'OH count'!AA47+'TX count'!AA47)</f>
        <v>15</v>
      </c>
      <c r="V50" s="142">
        <f>IF('AL count'!AB47+'CAR count'!AB47+'IL count'!AB47+'OH count'!AB47+'TX count'!AB47=0," ",'AL count'!AB47+'CAR count'!AB47+'IL count'!AB47+'OH count'!AB47+'TX count'!AB47)</f>
        <v>14.569166666697711</v>
      </c>
      <c r="W50" s="56">
        <f t="shared" si="42"/>
        <v>8.1552725075415293E-4</v>
      </c>
    </row>
    <row r="51" spans="3:23" x14ac:dyDescent="0.2">
      <c r="C51" s="32" t="s">
        <v>17</v>
      </c>
      <c r="D51" s="32" t="s">
        <v>52</v>
      </c>
      <c r="E51" s="47" t="str">
        <f t="shared" si="36"/>
        <v>Ladder Pump (Pump Leak)</v>
      </c>
      <c r="F51" s="54">
        <f>IF('AL count'!AA48=0, " ",('AL count'!AA48))</f>
        <v>3</v>
      </c>
      <c r="G51" s="142">
        <f>IF('AL count'!AB48=0, " ",('AL count'!AB48))</f>
        <v>38</v>
      </c>
      <c r="H51" s="56">
        <f t="shared" si="37"/>
        <v>1.6887070922738164E-2</v>
      </c>
      <c r="I51" s="55">
        <f>IF('CAR count'!AA48=0, " ",('CAR count'!AA48))</f>
        <v>7</v>
      </c>
      <c r="J51" s="142">
        <f>IF('CAR count'!AB48=0, " ",('CAR count'!AB48))</f>
        <v>7.66</v>
      </c>
      <c r="K51" s="56">
        <f t="shared" si="38"/>
        <v>1.2697460217872326E-3</v>
      </c>
      <c r="L51" s="55" t="str">
        <f>IF('IL count'!AA48=0, " ",('IL count'!AA48))</f>
        <v xml:space="preserve"> </v>
      </c>
      <c r="M51" s="142" t="str">
        <f>IF('IL count'!AB48=0, " ",('IL count'!AB48))</f>
        <v xml:space="preserve"> </v>
      </c>
      <c r="N51" s="56" t="str">
        <f t="shared" si="39"/>
        <v/>
      </c>
      <c r="O51" s="55">
        <f>IF('OH count'!AA48=0, " ",('OH count'!AA48))</f>
        <v>20</v>
      </c>
      <c r="P51" s="142">
        <f>IF('OH count'!AB48=0, " ",('OH count'!AB48))</f>
        <v>24</v>
      </c>
      <c r="Q51" s="56">
        <f t="shared" si="40"/>
        <v>5.7281336288711685E-3</v>
      </c>
      <c r="R51" s="55">
        <f>IF('TX count'!AA48=0, " ",('TX count'!AA48))</f>
        <v>12</v>
      </c>
      <c r="S51" s="142">
        <f>IF('TX count'!AB48=0, " ",('TX count'!AB48))</f>
        <v>135.23777777773327</v>
      </c>
      <c r="T51" s="56">
        <f t="shared" si="41"/>
        <v>5.9913696297841615E-2</v>
      </c>
      <c r="U51" s="55">
        <f>IF('AL count'!AA48+'CAR count'!AA48+'IL count'!AA48+'OH count'!AA48+'TX count'!AA48=0," ",'AL count'!AA48+'CAR count'!AA48+'IL count'!AA48+'OH count'!AA48+'TX count'!AA48)</f>
        <v>42</v>
      </c>
      <c r="V51" s="142">
        <f>IF('AL count'!AB48+'CAR count'!AB48+'IL count'!AB48+'OH count'!AB48+'TX count'!AB48=0," ",'AL count'!AB48+'CAR count'!AB48+'IL count'!AB48+'OH count'!AB48+'TX count'!AB48)</f>
        <v>204.89777777773327</v>
      </c>
      <c r="W51" s="56">
        <f t="shared" si="42"/>
        <v>1.1469408320976088E-2</v>
      </c>
    </row>
    <row r="52" spans="3:23" x14ac:dyDescent="0.2">
      <c r="C52" s="32" t="s">
        <v>17</v>
      </c>
      <c r="D52" s="32" t="s">
        <v>53</v>
      </c>
      <c r="E52" s="47" t="str">
        <f t="shared" si="36"/>
        <v>Ladder Pump (Pump Rebuild)</v>
      </c>
      <c r="F52" s="54" t="str">
        <f>IF('AL count'!AA49=0, " ",('AL count'!AA49))</f>
        <v xml:space="preserve"> </v>
      </c>
      <c r="G52" s="142" t="str">
        <f>IF('AL count'!AB49=0, " ",('AL count'!AB49))</f>
        <v xml:space="preserve"> </v>
      </c>
      <c r="H52" s="56" t="str">
        <f t="shared" si="37"/>
        <v/>
      </c>
      <c r="I52" s="55">
        <f>IF('CAR count'!AA49=0, " ",('CAR count'!AA49))</f>
        <v>3</v>
      </c>
      <c r="J52" s="142">
        <f>IF('CAR count'!AB49=0, " ",('CAR count'!AB49))</f>
        <v>10.93</v>
      </c>
      <c r="K52" s="56">
        <f t="shared" si="38"/>
        <v>1.811791647276038E-3</v>
      </c>
      <c r="L52" s="55">
        <f>IF('IL count'!AA49=0, " ",('IL count'!AA49))</f>
        <v>1</v>
      </c>
      <c r="M52" s="142">
        <f>IF('IL count'!AB49=0, " ",('IL count'!AB49))</f>
        <v>35.409999999999997</v>
      </c>
      <c r="N52" s="56">
        <f t="shared" si="39"/>
        <v>1.1296064720293998E-2</v>
      </c>
      <c r="O52" s="55">
        <f>IF('OH count'!AA49=0, " ",('OH count'!AA49))</f>
        <v>9</v>
      </c>
      <c r="P52" s="142">
        <f>IF('OH count'!AB49=0, " ",('OH count'!AB49))</f>
        <v>264</v>
      </c>
      <c r="Q52" s="56">
        <f t="shared" si="40"/>
        <v>6.3009469917582855E-2</v>
      </c>
      <c r="R52" s="55">
        <f>IF('TX count'!AA49=0, " ",('TX count'!AA49))</f>
        <v>2</v>
      </c>
      <c r="S52" s="142">
        <f>IF('TX count'!AB49=0, " ",('TX count'!AB49))</f>
        <v>65.759722222082786</v>
      </c>
      <c r="T52" s="56">
        <f t="shared" si="41"/>
        <v>2.91331911140956E-2</v>
      </c>
      <c r="U52" s="55">
        <f>IF('AL count'!AA49+'CAR count'!AA49+'IL count'!AA49+'OH count'!AA49+'TX count'!AA49=0," ",'AL count'!AA49+'CAR count'!AA49+'IL count'!AA49+'OH count'!AA49+'TX count'!AA49)</f>
        <v>15</v>
      </c>
      <c r="V52" s="142">
        <f>IF('AL count'!AB49+'CAR count'!AB49+'IL count'!AB49+'OH count'!AB49+'TX count'!AB49=0," ",'AL count'!AB49+'CAR count'!AB49+'IL count'!AB49+'OH count'!AB49+'TX count'!AB49)</f>
        <v>376.09972222208273</v>
      </c>
      <c r="W52" s="56">
        <f t="shared" si="42"/>
        <v>2.1052650401362845E-2</v>
      </c>
    </row>
    <row r="53" spans="3:23" x14ac:dyDescent="0.2">
      <c r="C53" s="32" t="s">
        <v>17</v>
      </c>
      <c r="D53" s="32" t="s">
        <v>54</v>
      </c>
      <c r="E53" s="47" t="str">
        <f t="shared" si="36"/>
        <v>Ladder Pump (SCR Drive)</v>
      </c>
      <c r="F53" s="54" t="str">
        <f>IF('AL count'!AA50=0, " ",('AL count'!AA50))</f>
        <v xml:space="preserve"> </v>
      </c>
      <c r="G53" s="142" t="str">
        <f>IF('AL count'!AB50=0, " ",('AL count'!AB50))</f>
        <v xml:space="preserve"> </v>
      </c>
      <c r="H53" s="56" t="str">
        <f t="shared" si="37"/>
        <v/>
      </c>
      <c r="I53" s="55">
        <f>IF('CAR count'!AA50=0, " ",('CAR count'!AA50))</f>
        <v>9</v>
      </c>
      <c r="J53" s="142">
        <f>IF('CAR count'!AB50=0, " ",('CAR count'!AB50))</f>
        <v>5.1936111112730581</v>
      </c>
      <c r="K53" s="56">
        <f t="shared" si="38"/>
        <v>8.6090953619437772E-4</v>
      </c>
      <c r="L53" s="55" t="str">
        <f>IF('IL count'!AA50=0, " ",('IL count'!AA50))</f>
        <v xml:space="preserve"> </v>
      </c>
      <c r="M53" s="142" t="str">
        <f>IF('IL count'!AB50=0, " ",('IL count'!AB50))</f>
        <v xml:space="preserve"> </v>
      </c>
      <c r="N53" s="56" t="str">
        <f t="shared" si="39"/>
        <v/>
      </c>
      <c r="O53" s="55">
        <f>IF('OH count'!AA50=0, " ",('OH count'!AA50))</f>
        <v>40</v>
      </c>
      <c r="P53" s="142">
        <f>IF('OH count'!AB50=0, " ",('OH count'!AB50))</f>
        <v>24.543888888962101</v>
      </c>
      <c r="Q53" s="56">
        <f t="shared" si="40"/>
        <v>5.8579448053392184E-3</v>
      </c>
      <c r="R53" s="55">
        <f>IF('TX count'!AA50=0, " ",('TX count'!AA50))</f>
        <v>5</v>
      </c>
      <c r="S53" s="142">
        <f>IF('TX count'!AB50=0, " ",('TX count'!AB50))</f>
        <v>6.874999999981374</v>
      </c>
      <c r="T53" s="56">
        <f t="shared" si="41"/>
        <v>3.0457958479880097E-3</v>
      </c>
      <c r="U53" s="55">
        <f>IF('AL count'!AA50+'CAR count'!AA50+'IL count'!AA50+'OH count'!AA50+'TX count'!AA50=0," ",'AL count'!AA50+'CAR count'!AA50+'IL count'!AA50+'OH count'!AA50+'TX count'!AA50)</f>
        <v>54</v>
      </c>
      <c r="V53" s="142">
        <f>IF('AL count'!AB50+'CAR count'!AB50+'IL count'!AB50+'OH count'!AB50+'TX count'!AB50=0," ",'AL count'!AB50+'CAR count'!AB50+'IL count'!AB50+'OH count'!AB50+'TX count'!AB50)</f>
        <v>36.612500000216535</v>
      </c>
      <c r="W53" s="56">
        <f t="shared" si="42"/>
        <v>2.0494302901114952E-3</v>
      </c>
    </row>
    <row r="54" spans="3:23" x14ac:dyDescent="0.2">
      <c r="C54" s="48" t="s">
        <v>17</v>
      </c>
      <c r="D54" s="48" t="s">
        <v>55</v>
      </c>
      <c r="E54" s="48" t="str">
        <f t="shared" si="36"/>
        <v>Ladder Pump (Shaft)</v>
      </c>
      <c r="F54" s="57">
        <f>IF('AL count'!AA51=0, " ",('AL count'!AA51))</f>
        <v>1</v>
      </c>
      <c r="G54" s="143">
        <f>IF('AL count'!AB51=0, " ",('AL count'!AB51))</f>
        <v>1.96</v>
      </c>
      <c r="H54" s="59">
        <f t="shared" si="37"/>
        <v>8.710173423307052E-4</v>
      </c>
      <c r="I54" s="58">
        <f>IF('CAR count'!AA51=0, " ",('CAR count'!AA51))</f>
        <v>3</v>
      </c>
      <c r="J54" s="143">
        <f>IF('CAR count'!AB51=0, " ",('CAR count'!AB51))</f>
        <v>48.43</v>
      </c>
      <c r="K54" s="59">
        <f t="shared" si="38"/>
        <v>8.0279112056338992E-3</v>
      </c>
      <c r="L54" s="58" t="str">
        <f>IF('IL count'!AA51=0, " ",('IL count'!AA51))</f>
        <v xml:space="preserve"> </v>
      </c>
      <c r="M54" s="143" t="str">
        <f>IF('IL count'!AB51=0, " ",('IL count'!AB51))</f>
        <v xml:space="preserve"> </v>
      </c>
      <c r="N54" s="59" t="str">
        <f t="shared" si="39"/>
        <v/>
      </c>
      <c r="O54" s="58">
        <f>IF('OH count'!AA51=0, " ",('OH count'!AA51))</f>
        <v>1</v>
      </c>
      <c r="P54" s="143">
        <f>IF('OH count'!AB51=0, " ",('OH count'!AB51))</f>
        <v>4</v>
      </c>
      <c r="Q54" s="59">
        <f t="shared" si="40"/>
        <v>9.5468893814519475E-4</v>
      </c>
      <c r="R54" s="58" t="str">
        <f>IF('TX count'!AA51=0, " ",('TX count'!AA51))</f>
        <v xml:space="preserve"> </v>
      </c>
      <c r="S54" s="143" t="str">
        <f>IF('TX count'!AB51=0, " ",('TX count'!AB51))</f>
        <v xml:space="preserve"> </v>
      </c>
      <c r="T54" s="59" t="str">
        <f t="shared" si="41"/>
        <v/>
      </c>
      <c r="U54" s="58">
        <f>IF('AL count'!AA51+'CAR count'!AA51+'IL count'!AA51+'OH count'!AA51+'TX count'!AA51=0," ",'AL count'!AA51+'CAR count'!AA51+'IL count'!AA51+'OH count'!AA51+'TX count'!AA51)</f>
        <v>5</v>
      </c>
      <c r="V54" s="143">
        <f>IF('AL count'!AB51+'CAR count'!AB51+'IL count'!AB51+'OH count'!AB51+'TX count'!AB51=0," ",'AL count'!AB51+'CAR count'!AB51+'IL count'!AB51+'OH count'!AB51+'TX count'!AB51)</f>
        <v>54.39</v>
      </c>
      <c r="W54" s="59">
        <f t="shared" si="42"/>
        <v>3.0445479953159433E-3</v>
      </c>
    </row>
    <row r="55" spans="3:23" x14ac:dyDescent="0.2">
      <c r="C55" s="242" t="s">
        <v>137</v>
      </c>
      <c r="D55" s="242"/>
      <c r="E55" s="240"/>
      <c r="F55" s="67">
        <f>SUM(F46:F54)</f>
        <v>13</v>
      </c>
      <c r="G55" s="146">
        <f>SUM(G46:G54)</f>
        <v>159.75333333336516</v>
      </c>
      <c r="H55" s="62">
        <f t="shared" si="37"/>
        <v>7.0993838688009694E-2</v>
      </c>
      <c r="I55" s="68">
        <f>SUM(I46:I54)</f>
        <v>57</v>
      </c>
      <c r="J55" s="146">
        <f>SUM(J46:J54)</f>
        <v>243.14138888877585</v>
      </c>
      <c r="K55" s="62">
        <f t="shared" si="38"/>
        <v>4.0303891811141718E-2</v>
      </c>
      <c r="L55" s="68">
        <f>SUM(L46:L54)</f>
        <v>20</v>
      </c>
      <c r="M55" s="146">
        <f>SUM(M46:M54)</f>
        <v>256.16999999999996</v>
      </c>
      <c r="N55" s="62">
        <f t="shared" si="39"/>
        <v>8.1720217435688025E-2</v>
      </c>
      <c r="O55" s="68">
        <f>SUM(O46:O54)</f>
        <v>112</v>
      </c>
      <c r="P55" s="146">
        <f>SUM(P46:P54)</f>
        <v>457.84472222259501</v>
      </c>
      <c r="Q55" s="62">
        <f t="shared" si="40"/>
        <v>0.10927482292351773</v>
      </c>
      <c r="R55" s="68">
        <f>SUM(R46:R54)</f>
        <v>52</v>
      </c>
      <c r="S55" s="146">
        <f>SUM(S46:S54)</f>
        <v>249.68916666643463</v>
      </c>
      <c r="T55" s="62">
        <f t="shared" si="41"/>
        <v>0.11061850576323973</v>
      </c>
      <c r="U55" s="68">
        <f>F55+I55+L55+O55+R55</f>
        <v>254</v>
      </c>
      <c r="V55" s="146">
        <f>G55+J55+M55+P55+S55</f>
        <v>1366.5986111111706</v>
      </c>
      <c r="W55" s="62">
        <f>IF(V55=" ","",(V55/$V$85))</f>
        <v>7.6497059420115213E-2</v>
      </c>
    </row>
    <row r="56" spans="3:23" ht="4.5" customHeight="1" x14ac:dyDescent="0.2">
      <c r="C56" s="63"/>
      <c r="D56" s="63"/>
      <c r="E56" s="63"/>
      <c r="F56" s="64"/>
      <c r="G56" s="145"/>
      <c r="H56" s="66"/>
      <c r="I56" s="65"/>
      <c r="J56" s="145"/>
      <c r="K56" s="66"/>
      <c r="L56" s="65"/>
      <c r="M56" s="145"/>
      <c r="N56" s="66"/>
      <c r="O56" s="65"/>
      <c r="P56" s="145"/>
      <c r="Q56" s="66"/>
      <c r="R56" s="65"/>
      <c r="S56" s="145"/>
      <c r="T56" s="66"/>
      <c r="U56" s="65"/>
      <c r="V56" s="145"/>
      <c r="W56" s="66"/>
    </row>
    <row r="57" spans="3:23" x14ac:dyDescent="0.2">
      <c r="C57" s="32" t="s">
        <v>14</v>
      </c>
      <c r="D57" s="32" t="s">
        <v>33</v>
      </c>
      <c r="E57" s="47" t="str">
        <f t="shared" ref="E57:E63" si="43">C57&amp;" "&amp;"("&amp;D57&amp;")"</f>
        <v>Main Pump (Bearing or Shaft)</v>
      </c>
      <c r="F57" s="54">
        <f>IF('AL count'!AA54=0, " ",('AL count'!AA54))</f>
        <v>10</v>
      </c>
      <c r="G57" s="142">
        <f>IF('AL count'!AB54=0, " ",('AL count'!AB54))</f>
        <v>145.66916666652077</v>
      </c>
      <c r="H57" s="56">
        <f t="shared" ref="H57:H64" si="44">IF(G57=" ","",(G57/$G$85))</f>
        <v>6.4734882861939527E-2</v>
      </c>
      <c r="I57" s="55">
        <f>IF('CAR count'!AA54=0, " ",('CAR count'!AA54))</f>
        <v>18</v>
      </c>
      <c r="J57" s="142">
        <f>IF('CAR count'!AB54=0, " ",('CAR count'!AB54))</f>
        <v>371.04</v>
      </c>
      <c r="K57" s="56">
        <f t="shared" ref="K57:K64" si="45">IF(J57=" ","",(J57/$J$85))</f>
        <v>6.1504773358216032E-2</v>
      </c>
      <c r="L57" s="55">
        <f>IF('IL count'!AA54=0, " ",('IL count'!AA54))</f>
        <v>14</v>
      </c>
      <c r="M57" s="142">
        <f>IF('IL count'!AB54=0, " ",('IL count'!AB54))</f>
        <v>9.33</v>
      </c>
      <c r="N57" s="56">
        <f t="shared" ref="N57:N64" si="46">IF(M57=" ","",(M57/$M$85))</f>
        <v>2.9763423846467948E-3</v>
      </c>
      <c r="O57" s="55">
        <f>IF('OH count'!AA54=0, " ",('OH count'!AA54))</f>
        <v>10</v>
      </c>
      <c r="P57" s="142">
        <f>IF('OH count'!AB54=0, " ",('OH count'!AB54))</f>
        <v>2.096111111168284</v>
      </c>
      <c r="Q57" s="56">
        <f t="shared" ref="Q57:Q64" si="47">IF(P57=" ","",(P57/$P$85))</f>
        <v>5.002835227388983E-4</v>
      </c>
      <c r="R57" s="55">
        <f>IF('TX count'!AA54=0, " ",('TX count'!AA54))</f>
        <v>32</v>
      </c>
      <c r="S57" s="142">
        <f>IF('TX count'!AB54=0, " ",('TX count'!AB54))</f>
        <v>273.54416666661859</v>
      </c>
      <c r="T57" s="56">
        <f t="shared" ref="T57:T64" si="48">IF(S57=" ","",(S57/$S$85))</f>
        <v>0.12118686357480499</v>
      </c>
      <c r="U57" s="55">
        <f>IF('AL count'!AA54+'CAR count'!AA54+'IL count'!AA54+'OH count'!AA54+'TX count'!AA54=0," ",'AL count'!AA54+'CAR count'!AA54+'IL count'!AA54+'OH count'!AA54+'TX count'!AA54)</f>
        <v>84</v>
      </c>
      <c r="V57" s="142">
        <f>IF('AL count'!AB54+'CAR count'!AB54+'IL count'!AB54+'OH count'!AB54+'TX count'!AB54=0," ",'AL count'!AB54+'CAR count'!AB54+'IL count'!AB54+'OH count'!AB54+'TX count'!AB54)</f>
        <v>801.67944444430771</v>
      </c>
      <c r="W57" s="56">
        <f t="shared" ref="W57:W63" si="49">IF(V57=" ","",(V57/$V$85))</f>
        <v>4.4875005432412504E-2</v>
      </c>
    </row>
    <row r="58" spans="3:23" x14ac:dyDescent="0.2">
      <c r="C58" s="32" t="s">
        <v>14</v>
      </c>
      <c r="D58" s="32" t="s">
        <v>56</v>
      </c>
      <c r="E58" s="47" t="str">
        <f t="shared" si="43"/>
        <v>Main Pump (Engine or Motor)</v>
      </c>
      <c r="F58" s="54">
        <f>IF('AL count'!AA55=0, " ",('AL count'!AA55))</f>
        <v>52</v>
      </c>
      <c r="G58" s="142">
        <f>IF('AL count'!AB55=0, " ",('AL count'!AB55))</f>
        <v>67.572777777700679</v>
      </c>
      <c r="H58" s="56">
        <f t="shared" si="44"/>
        <v>3.0029112915222544E-2</v>
      </c>
      <c r="I58" s="55">
        <f>IF('CAR count'!AA55=0, " ",('CAR count'!AA55))</f>
        <v>71</v>
      </c>
      <c r="J58" s="142">
        <f>IF('CAR count'!AB55=0, " ",('CAR count'!AB55))</f>
        <v>78.553055555506148</v>
      </c>
      <c r="K58" s="56">
        <f t="shared" si="45"/>
        <v>1.3021204933529425E-2</v>
      </c>
      <c r="L58" s="55">
        <f>IF('IL count'!AA55=0, " ",('IL count'!AA55))</f>
        <v>124</v>
      </c>
      <c r="M58" s="142">
        <f>IF('IL count'!AB55=0, " ",('IL count'!AB55))</f>
        <v>685.2</v>
      </c>
      <c r="N58" s="56">
        <f t="shared" si="46"/>
        <v>0.21858411596570032</v>
      </c>
      <c r="O58" s="55">
        <f>IF('OH count'!AA55=0, " ",('OH count'!AA55))</f>
        <v>98</v>
      </c>
      <c r="P58" s="142">
        <f>IF('OH count'!AB55=0, " ",('OH count'!AB55))</f>
        <v>145.73361111071426</v>
      </c>
      <c r="Q58" s="56">
        <f t="shared" si="47"/>
        <v>3.4782566610838138E-2</v>
      </c>
      <c r="R58" s="55">
        <f>IF('TX count'!AA55=0, " ",('TX count'!AA55))</f>
        <v>29</v>
      </c>
      <c r="S58" s="142">
        <f>IF('TX count'!AB55=0, " ",('TX count'!AB55))</f>
        <v>76.411388888913208</v>
      </c>
      <c r="T58" s="56">
        <f t="shared" si="48"/>
        <v>3.3852144147997018E-2</v>
      </c>
      <c r="U58" s="55">
        <f>IF('AL count'!AA55+'CAR count'!AA55+'IL count'!AA55+'OH count'!AA55+'TX count'!AA55=0," ",'AL count'!AA55+'CAR count'!AA55+'IL count'!AA55+'OH count'!AA55+'TX count'!AA55)</f>
        <v>374</v>
      </c>
      <c r="V58" s="142">
        <f>IF('AL count'!AB55+'CAR count'!AB55+'IL count'!AB55+'OH count'!AB55+'TX count'!AB55=0," ",'AL count'!AB55+'CAR count'!AB55+'IL count'!AB55+'OH count'!AB55+'TX count'!AB55)</f>
        <v>1053.4708333328344</v>
      </c>
      <c r="W58" s="56">
        <f t="shared" si="49"/>
        <v>5.8969342043524497E-2</v>
      </c>
    </row>
    <row r="59" spans="3:23" x14ac:dyDescent="0.2">
      <c r="C59" s="32" t="s">
        <v>14</v>
      </c>
      <c r="D59" s="32" t="s">
        <v>35</v>
      </c>
      <c r="E59" s="47" t="str">
        <f t="shared" si="43"/>
        <v>Main Pump (Gear Box)</v>
      </c>
      <c r="F59" s="54">
        <f>IF('AL count'!AA56=0, " ",('AL count'!AA56))</f>
        <v>4</v>
      </c>
      <c r="G59" s="142">
        <f>IF('AL count'!AB56=0, " ",('AL count'!AB56))</f>
        <v>7.6400000000000006</v>
      </c>
      <c r="H59" s="56">
        <f t="shared" si="44"/>
        <v>3.395190048676831E-3</v>
      </c>
      <c r="I59" s="55">
        <f>IF('CAR count'!AA56=0, " ",('CAR count'!AA56))</f>
        <v>5</v>
      </c>
      <c r="J59" s="142">
        <f>IF('CAR count'!AB56=0, " ",('CAR count'!AB56))</f>
        <v>7.2136111111030914</v>
      </c>
      <c r="K59" s="56">
        <f t="shared" si="45"/>
        <v>1.1957511763764136E-3</v>
      </c>
      <c r="L59" s="55">
        <f>IF('IL count'!AA56=0, " ",('IL count'!AA56))</f>
        <v>2</v>
      </c>
      <c r="M59" s="142">
        <f>IF('IL count'!AB56=0, " ",('IL count'!AB56))</f>
        <v>2.52</v>
      </c>
      <c r="N59" s="56">
        <f t="shared" si="46"/>
        <v>8.0389955083707643E-4</v>
      </c>
      <c r="O59" s="55">
        <f>IF('OH count'!AA56=0, " ",('OH count'!AA56))</f>
        <v>12</v>
      </c>
      <c r="P59" s="142">
        <f>IF('OH count'!AB56=0, " ",('OH count'!AB56))</f>
        <v>12.980833333509509</v>
      </c>
      <c r="Q59" s="56">
        <f t="shared" si="47"/>
        <v>3.0981644978519854E-3</v>
      </c>
      <c r="R59" s="55">
        <f>IF('TX count'!AA56=0, " ",('TX count'!AA56))</f>
        <v>7</v>
      </c>
      <c r="S59" s="142">
        <f>IF('TX count'!AB56=0, " ",('TX count'!AB56))</f>
        <v>5.5163888887758361</v>
      </c>
      <c r="T59" s="56">
        <f t="shared" si="48"/>
        <v>2.443897363398713E-3</v>
      </c>
      <c r="U59" s="55">
        <f>IF('AL count'!AA56+'CAR count'!AA56+'IL count'!AA56+'OH count'!AA56+'TX count'!AA56=0," ",'AL count'!AA56+'CAR count'!AA56+'IL count'!AA56+'OH count'!AA56+'TX count'!AA56)</f>
        <v>30</v>
      </c>
      <c r="V59" s="142">
        <f>IF('AL count'!AB56+'CAR count'!AB56+'IL count'!AB56+'OH count'!AB56+'TX count'!AB56=0," ",'AL count'!AB56+'CAR count'!AB56+'IL count'!AB56+'OH count'!AB56+'TX count'!AB56)</f>
        <v>35.870833333388433</v>
      </c>
      <c r="W59" s="56">
        <f t="shared" si="49"/>
        <v>2.0079145746549009E-3</v>
      </c>
    </row>
    <row r="60" spans="3:23" x14ac:dyDescent="0.2">
      <c r="C60" s="32" t="s">
        <v>14</v>
      </c>
      <c r="D60" s="32" t="s">
        <v>49</v>
      </c>
      <c r="E60" s="47" t="str">
        <f t="shared" si="43"/>
        <v>Main Pump (Gland Seal)</v>
      </c>
      <c r="F60" s="54">
        <f>IF('AL count'!AA57=0, " ",('AL count'!AA57))</f>
        <v>4</v>
      </c>
      <c r="G60" s="142">
        <f>IF('AL count'!AB57=0, " ",('AL count'!AB57))</f>
        <v>8.0733333332487369</v>
      </c>
      <c r="H60" s="56">
        <f t="shared" si="44"/>
        <v>3.587761910038882E-3</v>
      </c>
      <c r="I60" s="55">
        <f>IF('CAR count'!AA57=0, " ",('CAR count'!AA57))</f>
        <v>41</v>
      </c>
      <c r="J60" s="142">
        <f>IF('CAR count'!AB57=0, " ",('CAR count'!AB57))</f>
        <v>28.787222222206182</v>
      </c>
      <c r="K60" s="56">
        <f t="shared" si="45"/>
        <v>4.7718617356333308E-3</v>
      </c>
      <c r="L60" s="55">
        <f>IF('IL count'!AA57=0, " ",('IL count'!AA57))</f>
        <v>3</v>
      </c>
      <c r="M60" s="142">
        <f>IF('IL count'!AB57=0, " ",('IL count'!AB57))</f>
        <v>2.0499999999999998</v>
      </c>
      <c r="N60" s="56">
        <f t="shared" si="46"/>
        <v>6.5396590445079622E-4</v>
      </c>
      <c r="O60" s="55">
        <f>IF('OH count'!AA57=0, " ",('OH count'!AA57))</f>
        <v>45</v>
      </c>
      <c r="P60" s="142">
        <f>IF('OH count'!AB57=0, " ",('OH count'!AB57))</f>
        <v>25.273333333316259</v>
      </c>
      <c r="Q60" s="56">
        <f t="shared" si="47"/>
        <v>6.0320429408433143E-3</v>
      </c>
      <c r="R60" s="55">
        <f>IF('TX count'!AA57=0, " ",('TX count'!AA57))</f>
        <v>19</v>
      </c>
      <c r="S60" s="142">
        <f>IF('TX count'!AB57=0, " ",('TX count'!AB57))</f>
        <v>10.389444444270339</v>
      </c>
      <c r="T60" s="56">
        <f t="shared" si="48"/>
        <v>4.602782072923116E-3</v>
      </c>
      <c r="U60" s="55">
        <f>IF('AL count'!AA57+'CAR count'!AA57+'IL count'!AA57+'OH count'!AA57+'TX count'!AA57=0," ",'AL count'!AA57+'CAR count'!AA57+'IL count'!AA57+'OH count'!AA57+'TX count'!AA57)</f>
        <v>112</v>
      </c>
      <c r="V60" s="142">
        <f>IF('AL count'!AB57+'CAR count'!AB57+'IL count'!AB57+'OH count'!AB57+'TX count'!AB57=0," ",'AL count'!AB57+'CAR count'!AB57+'IL count'!AB57+'OH count'!AB57+'TX count'!AB57)</f>
        <v>74.573333333041518</v>
      </c>
      <c r="W60" s="56">
        <f t="shared" si="49"/>
        <v>4.1743352179286477E-3</v>
      </c>
    </row>
    <row r="61" spans="3:23" x14ac:dyDescent="0.2">
      <c r="C61" s="32" t="s">
        <v>14</v>
      </c>
      <c r="D61" s="32" t="s">
        <v>51</v>
      </c>
      <c r="E61" s="47" t="str">
        <f t="shared" si="43"/>
        <v>Main Pump (Packing or Stuffing Box)</v>
      </c>
      <c r="F61" s="54">
        <f>IF('AL count'!AA58=0, " ",('AL count'!AA58))</f>
        <v>20</v>
      </c>
      <c r="G61" s="142">
        <f>IF('AL count'!AB58=0, " ",('AL count'!AB58))</f>
        <v>22.94</v>
      </c>
      <c r="H61" s="56">
        <f t="shared" si="44"/>
        <v>1.0194458078095091E-2</v>
      </c>
      <c r="I61" s="55">
        <f>IF('CAR count'!AA58=0, " ",('CAR count'!AA58))</f>
        <v>84</v>
      </c>
      <c r="J61" s="142">
        <f>IF('CAR count'!AB58=0, " ",('CAR count'!AB58))</f>
        <v>79.140833333311605</v>
      </c>
      <c r="K61" s="56">
        <f t="shared" si="45"/>
        <v>1.3118636851945016E-2</v>
      </c>
      <c r="L61" s="55">
        <f>IF('IL count'!AA58=0, " ",('IL count'!AA58))</f>
        <v>63</v>
      </c>
      <c r="M61" s="142">
        <f>IF('IL count'!AB58=0, " ",('IL count'!AB58))</f>
        <v>89.26</v>
      </c>
      <c r="N61" s="56">
        <f t="shared" si="46"/>
        <v>2.8474632503062477E-2</v>
      </c>
      <c r="O61" s="55">
        <f>IF('OH count'!AA58=0, " ",('OH count'!AA58))</f>
        <v>3</v>
      </c>
      <c r="P61" s="142">
        <f>IF('OH count'!AB58=0, " ",('OH count'!AB58))</f>
        <v>2.7741666666767562</v>
      </c>
      <c r="Q61" s="56">
        <f t="shared" si="47"/>
        <v>6.6211655731185674E-4</v>
      </c>
      <c r="R61" s="55">
        <f>IF('TX count'!AA58=0, " ",('TX count'!AA58))</f>
        <v>42</v>
      </c>
      <c r="S61" s="142">
        <f>IF('TX count'!AB58=0, " ",('TX count'!AB58))</f>
        <v>39.765833333199843</v>
      </c>
      <c r="T61" s="56">
        <f t="shared" si="48"/>
        <v>1.7617252372126753E-2</v>
      </c>
      <c r="U61" s="55">
        <f>IF('AL count'!AA58+'CAR count'!AA58+'IL count'!AA58+'OH count'!AA58+'TX count'!AA58=0," ",'AL count'!AA58+'CAR count'!AA58+'IL count'!AA58+'OH count'!AA58+'TX count'!AA58)</f>
        <v>212</v>
      </c>
      <c r="V61" s="142">
        <f>IF('AL count'!AB58+'CAR count'!AB58+'IL count'!AB58+'OH count'!AB58+'TX count'!AB58=0," ",'AL count'!AB58+'CAR count'!AB58+'IL count'!AB58+'OH count'!AB58+'TX count'!AB58)</f>
        <v>233.88083333318821</v>
      </c>
      <c r="W61" s="56">
        <f t="shared" si="49"/>
        <v>1.3091770955458363E-2</v>
      </c>
    </row>
    <row r="62" spans="3:23" x14ac:dyDescent="0.2">
      <c r="C62" s="32" t="s">
        <v>14</v>
      </c>
      <c r="D62" s="32" t="s">
        <v>52</v>
      </c>
      <c r="E62" s="47" t="str">
        <f t="shared" si="43"/>
        <v>Main Pump (Pump Leak)</v>
      </c>
      <c r="F62" s="54">
        <f>IF('AL count'!AA59=0, " ",('AL count'!AA59))</f>
        <v>16</v>
      </c>
      <c r="G62" s="142">
        <f>IF('AL count'!AB59=0, " ",('AL count'!AB59))</f>
        <v>65.599999999999994</v>
      </c>
      <c r="H62" s="56">
        <f t="shared" si="44"/>
        <v>2.9152417171884826E-2</v>
      </c>
      <c r="I62" s="55">
        <f>IF('CAR count'!AA59=0, " ",('CAR count'!AA59))</f>
        <v>10</v>
      </c>
      <c r="J62" s="142">
        <f>IF('CAR count'!AB59=0, " ",('CAR count'!AB59))</f>
        <v>12.040000000000001</v>
      </c>
      <c r="K62" s="56">
        <f t="shared" si="45"/>
        <v>1.995788786203431E-3</v>
      </c>
      <c r="L62" s="55">
        <f>IF('IL count'!AA59=0, " ",('IL count'!AA59))</f>
        <v>10</v>
      </c>
      <c r="M62" s="142">
        <f>IF('IL count'!AB59=0, " ",('IL count'!AB59))</f>
        <v>17.3</v>
      </c>
      <c r="N62" s="56">
        <f t="shared" si="46"/>
        <v>5.5188342180481839E-3</v>
      </c>
      <c r="O62" s="55">
        <f>IF('OH count'!AA59=0, " ",('OH count'!AA59))</f>
        <v>13</v>
      </c>
      <c r="P62" s="142">
        <f>IF('OH count'!AB59=0, " ",('OH count'!AB59))</f>
        <v>7</v>
      </c>
      <c r="Q62" s="56">
        <f t="shared" si="47"/>
        <v>1.6707056417540908E-3</v>
      </c>
      <c r="R62" s="55" t="str">
        <f>IF('TX count'!AA59=0, " ",('TX count'!AA59))</f>
        <v xml:space="preserve"> </v>
      </c>
      <c r="S62" s="142" t="str">
        <f>IF('TX count'!AB59=0, " ",('TX count'!AB59))</f>
        <v xml:space="preserve"> </v>
      </c>
      <c r="T62" s="56" t="str">
        <f t="shared" si="48"/>
        <v/>
      </c>
      <c r="U62" s="55">
        <f>IF('AL count'!AA59+'CAR count'!AA59+'IL count'!AA59+'OH count'!AA59+'TX count'!AA59=0," ",'AL count'!AA59+'CAR count'!AA59+'IL count'!AA59+'OH count'!AA59+'TX count'!AA59)</f>
        <v>49</v>
      </c>
      <c r="V62" s="142">
        <f>IF('AL count'!AB59+'CAR count'!AB59+'IL count'!AB59+'OH count'!AB59+'TX count'!AB59=0," ",'AL count'!AB59+'CAR count'!AB59+'IL count'!AB59+'OH count'!AB59+'TX count'!AB59)</f>
        <v>101.94</v>
      </c>
      <c r="W62" s="56">
        <f t="shared" si="49"/>
        <v>5.7062184710885682E-3</v>
      </c>
    </row>
    <row r="63" spans="3:23" x14ac:dyDescent="0.2">
      <c r="C63" s="48" t="s">
        <v>14</v>
      </c>
      <c r="D63" s="48" t="s">
        <v>53</v>
      </c>
      <c r="E63" s="48" t="str">
        <f t="shared" si="43"/>
        <v>Main Pump (Pump Rebuild)</v>
      </c>
      <c r="F63" s="57">
        <f>IF('AL count'!AA60=0, " ",('AL count'!AA60))</f>
        <v>10</v>
      </c>
      <c r="G63" s="143">
        <f>IF('AL count'!AB60=0, " ",('AL count'!AB60))</f>
        <v>535.5200000000001</v>
      </c>
      <c r="H63" s="59">
        <f t="shared" si="44"/>
        <v>0.23798326896170377</v>
      </c>
      <c r="I63" s="58">
        <f>IF('CAR count'!AA60=0, " ",('CAR count'!AA60))</f>
        <v>8</v>
      </c>
      <c r="J63" s="143">
        <f>IF('CAR count'!AB60=0, " ",('CAR count'!AB60))</f>
        <v>387.52</v>
      </c>
      <c r="K63" s="59">
        <f t="shared" si="45"/>
        <v>6.4236550700129028E-2</v>
      </c>
      <c r="L63" s="58">
        <f>IF('IL count'!AA60=0, " ",('IL count'!AA60))</f>
        <v>9</v>
      </c>
      <c r="M63" s="143">
        <f>IF('IL count'!AB60=0, " ",('IL count'!AB60))</f>
        <v>303.03000000000003</v>
      </c>
      <c r="N63" s="59">
        <f t="shared" si="46"/>
        <v>9.6668920988158449E-2</v>
      </c>
      <c r="O63" s="58">
        <f>IF('OH count'!AA60=0, " ",('OH count'!AA60))</f>
        <v>7</v>
      </c>
      <c r="P63" s="143">
        <f>IF('OH count'!AB60=0, " ",('OH count'!AB60))</f>
        <v>403</v>
      </c>
      <c r="Q63" s="59">
        <f t="shared" si="47"/>
        <v>9.6184910518128372E-2</v>
      </c>
      <c r="R63" s="58">
        <f>IF('TX count'!AA60=0, " ",('TX count'!AA60))</f>
        <v>2</v>
      </c>
      <c r="S63" s="143">
        <f>IF('TX count'!AB60=0, " ",('TX count'!AB60))</f>
        <v>73.53</v>
      </c>
      <c r="T63" s="59">
        <f t="shared" si="48"/>
        <v>3.2575617265914923E-2</v>
      </c>
      <c r="U63" s="58">
        <f>IF('AL count'!AA60+'CAR count'!AA60+'IL count'!AA60+'OH count'!AA60+'TX count'!AA60=0," ",'AL count'!AA60+'CAR count'!AA60+'IL count'!AA60+'OH count'!AA60+'TX count'!AA60)</f>
        <v>36</v>
      </c>
      <c r="V63" s="143">
        <f>IF('AL count'!AB60+'CAR count'!AB60+'IL count'!AB60+'OH count'!AB60+'TX count'!AB60=0," ",'AL count'!AB60+'CAR count'!AB60+'IL count'!AB60+'OH count'!AB60+'TX count'!AB60)</f>
        <v>1702.6000000000001</v>
      </c>
      <c r="W63" s="59">
        <f t="shared" si="49"/>
        <v>9.5305155668779659E-2</v>
      </c>
    </row>
    <row r="64" spans="3:23" x14ac:dyDescent="0.2">
      <c r="C64" s="242" t="s">
        <v>138</v>
      </c>
      <c r="D64" s="242"/>
      <c r="E64" s="240"/>
      <c r="F64" s="67">
        <f>SUM(F57:F63)</f>
        <v>116</v>
      </c>
      <c r="G64" s="146">
        <f>SUM(G57:G63)</f>
        <v>853.01527777747026</v>
      </c>
      <c r="H64" s="62">
        <f t="shared" si="44"/>
        <v>0.37907709194756145</v>
      </c>
      <c r="I64" s="68">
        <f>SUM(I57:I63)</f>
        <v>237</v>
      </c>
      <c r="J64" s="146">
        <f>SUM(J57:J63)</f>
        <v>964.29472222212701</v>
      </c>
      <c r="K64" s="62">
        <f t="shared" si="45"/>
        <v>0.15984456754203266</v>
      </c>
      <c r="L64" s="68">
        <f>SUM(L57:L63)</f>
        <v>225</v>
      </c>
      <c r="M64" s="146">
        <f>SUM(M57:M63)</f>
        <v>1108.69</v>
      </c>
      <c r="N64" s="62">
        <f t="shared" si="46"/>
        <v>0.3536807115149041</v>
      </c>
      <c r="O64" s="68">
        <f>SUM(O57:O63)</f>
        <v>188</v>
      </c>
      <c r="P64" s="146">
        <f>SUM(P57:P63)</f>
        <v>598.85805555538514</v>
      </c>
      <c r="Q64" s="62">
        <f t="shared" si="47"/>
        <v>0.14293079028946667</v>
      </c>
      <c r="R64" s="68">
        <f>SUM(R57:R63)</f>
        <v>131</v>
      </c>
      <c r="S64" s="146">
        <f>SUM(S57:S63)</f>
        <v>479.15722222177783</v>
      </c>
      <c r="T64" s="62">
        <f t="shared" si="48"/>
        <v>0.21227855679716551</v>
      </c>
      <c r="U64" s="68">
        <f>F64+I64+L64+O64+R64</f>
        <v>897</v>
      </c>
      <c r="V64" s="146">
        <f>G64+J64+M64+P64+S64</f>
        <v>4004.0152777767603</v>
      </c>
      <c r="W64" s="62">
        <f>IF(V64=" ","",(V64/$V$85))</f>
        <v>0.22412974236384711</v>
      </c>
    </row>
    <row r="65" spans="3:23" ht="4.5" customHeight="1" x14ac:dyDescent="0.2">
      <c r="C65" s="63"/>
      <c r="D65" s="63"/>
      <c r="E65" s="63"/>
      <c r="F65" s="64"/>
      <c r="G65" s="145"/>
      <c r="H65" s="66"/>
      <c r="I65" s="65"/>
      <c r="J65" s="145"/>
      <c r="K65" s="66"/>
      <c r="L65" s="65"/>
      <c r="M65" s="145"/>
      <c r="N65" s="66"/>
      <c r="O65" s="65"/>
      <c r="P65" s="145"/>
      <c r="Q65" s="66"/>
      <c r="R65" s="65"/>
      <c r="S65" s="145"/>
      <c r="T65" s="66"/>
      <c r="U65" s="65"/>
      <c r="V65" s="145"/>
      <c r="W65" s="66"/>
    </row>
    <row r="66" spans="3:23" x14ac:dyDescent="0.2">
      <c r="C66" s="32" t="s">
        <v>57</v>
      </c>
      <c r="D66" s="32" t="s">
        <v>54</v>
      </c>
      <c r="E66" s="47" t="str">
        <f t="shared" ref="E66:E72" si="50">C66&amp;" "&amp;"("&amp;D66&amp;")"</f>
        <v>Spud or Xmas Tree (SCR Drive)</v>
      </c>
      <c r="F66" s="54">
        <f>IF('AL count'!AA63=0, " ",('AL count'!AA63))</f>
        <v>2</v>
      </c>
      <c r="G66" s="142">
        <f>IF('AL count'!AB63=0, " ",('AL count'!AB63))</f>
        <v>0.24</v>
      </c>
      <c r="H66" s="56">
        <f t="shared" ref="H66:H73" si="51">IF(G66=" ","",(G66/$G$85))</f>
        <v>1.066551847751884E-4</v>
      </c>
      <c r="I66" s="55">
        <f>IF('CAR count'!AA63=0, " ",('CAR count'!AA63))</f>
        <v>1</v>
      </c>
      <c r="J66" s="142">
        <f>IF('CAR count'!AB63=0, " ",('CAR count'!AB63))</f>
        <v>0.57999999999999996</v>
      </c>
      <c r="K66" s="56">
        <f t="shared" ref="K66:K73" si="52">IF(J66=" ","",(J66/$J$85))</f>
        <v>9.6142649169268256E-5</v>
      </c>
      <c r="L66" s="55" t="str">
        <f>IF('IL count'!AA63=0, " ",('IL count'!AA63))</f>
        <v xml:space="preserve"> </v>
      </c>
      <c r="M66" s="142" t="str">
        <f>IF('IL count'!AB63=0, " ",('IL count'!AB63))</f>
        <v xml:space="preserve"> </v>
      </c>
      <c r="N66" s="56" t="str">
        <f t="shared" ref="N66:N73" si="53">IF(M66=" ","",(M66/$M$85))</f>
        <v/>
      </c>
      <c r="O66" s="55" t="str">
        <f>IF('OH count'!AA63=0, " ",('OH count'!AA63))</f>
        <v xml:space="preserve"> </v>
      </c>
      <c r="P66" s="142" t="str">
        <f>IF('OH count'!AB63=0, " ",('OH count'!AB63))</f>
        <v xml:space="preserve"> </v>
      </c>
      <c r="Q66" s="56" t="str">
        <f t="shared" ref="Q66:Q73" si="54">IF(P66=" ","",(P66/$P$85))</f>
        <v/>
      </c>
      <c r="R66" s="55" t="str">
        <f>IF('TX count'!AA63=0, " ",('TX count'!AA63))</f>
        <v xml:space="preserve"> </v>
      </c>
      <c r="S66" s="142" t="str">
        <f>IF('TX count'!AB63=0, " ",('TX count'!AB63))</f>
        <v xml:space="preserve"> </v>
      </c>
      <c r="T66" s="56" t="str">
        <f t="shared" ref="T66:T73" si="55">IF(S66=" ","",(S66/$S$85))</f>
        <v/>
      </c>
      <c r="U66" s="55">
        <f>IF('AL count'!AA63+'CAR count'!AA63+'IL count'!AA63+'OH count'!AA63+'TX count'!AA63=0," ",'AL count'!AA63+'CAR count'!AA63+'IL count'!AA63+'OH count'!AA63+'TX count'!AA63)</f>
        <v>3</v>
      </c>
      <c r="V66" s="142">
        <f>IF('AL count'!AB63+'CAR count'!AB63+'IL count'!AB63+'OH count'!AB63+'TX count'!AB63=0," ",'AL count'!AB63+'CAR count'!AB63+'IL count'!AB63+'OH count'!AB63+'TX count'!AB63)</f>
        <v>0.82</v>
      </c>
      <c r="W66" s="56">
        <f t="shared" ref="W66:W72" si="56">IF(V66=" ","",(V66/$V$85))</f>
        <v>4.590052134876031E-5</v>
      </c>
    </row>
    <row r="67" spans="3:23" x14ac:dyDescent="0.2">
      <c r="C67" s="32" t="s">
        <v>57</v>
      </c>
      <c r="D67" s="32" t="s">
        <v>58</v>
      </c>
      <c r="E67" s="47" t="str">
        <f t="shared" si="50"/>
        <v>Spud or Xmas Tree (Setting Spud)</v>
      </c>
      <c r="F67" s="54">
        <f>IF('AL count'!AA64=0, " ",('AL count'!AA64))</f>
        <v>6</v>
      </c>
      <c r="G67" s="142">
        <f>IF('AL count'!AB64=0, " ",('AL count'!AB64))</f>
        <v>0.97805555543862277</v>
      </c>
      <c r="H67" s="56">
        <f t="shared" si="51"/>
        <v>4.3464456660710762E-4</v>
      </c>
      <c r="I67" s="55">
        <f>IF('CAR count'!AA64=0, " ",('CAR count'!AA64))</f>
        <v>7</v>
      </c>
      <c r="J67" s="142">
        <f>IF('CAR count'!AB64=0, " ",('CAR count'!AB64))</f>
        <v>7.39</v>
      </c>
      <c r="K67" s="56">
        <f t="shared" si="52"/>
        <v>1.2249899609670558E-3</v>
      </c>
      <c r="L67" s="55">
        <f>IF('IL count'!AA64=0, " ",('IL count'!AA64))</f>
        <v>5</v>
      </c>
      <c r="M67" s="142">
        <f>IF('IL count'!AB64=0, " ",('IL count'!AB64))</f>
        <v>2.14</v>
      </c>
      <c r="N67" s="56">
        <f t="shared" si="53"/>
        <v>6.8267660269497759E-4</v>
      </c>
      <c r="O67" s="55">
        <f>IF('OH count'!AA64=0, " ",('OH count'!AA64))</f>
        <v>35</v>
      </c>
      <c r="P67" s="142">
        <f>IF('OH count'!AB64=0, " ",('OH count'!AB64))</f>
        <v>27</v>
      </c>
      <c r="Q67" s="56">
        <f t="shared" si="54"/>
        <v>6.4441503324800652E-3</v>
      </c>
      <c r="R67" s="55">
        <f>IF('TX count'!AA64=0, " ",('TX count'!AA64))</f>
        <v>3</v>
      </c>
      <c r="S67" s="142">
        <f>IF('TX count'!AB64=0, " ",('TX count'!AB64))</f>
        <v>12.28</v>
      </c>
      <c r="T67" s="56">
        <f t="shared" si="55"/>
        <v>5.4403451655845947E-3</v>
      </c>
      <c r="U67" s="55">
        <f>IF('AL count'!AA64+'CAR count'!AA64+'IL count'!AA64+'OH count'!AA64+'TX count'!AA64=0," ",'AL count'!AA64+'CAR count'!AA64+'IL count'!AA64+'OH count'!AA64+'TX count'!AA64)</f>
        <v>56</v>
      </c>
      <c r="V67" s="142">
        <f>IF('AL count'!AB64+'CAR count'!AB64+'IL count'!AB64+'OH count'!AB64+'TX count'!AB64=0," ",'AL count'!AB64+'CAR count'!AB64+'IL count'!AB64+'OH count'!AB64+'TX count'!AB64)</f>
        <v>49.788055555438625</v>
      </c>
      <c r="W67" s="56">
        <f t="shared" si="56"/>
        <v>2.7869484230922869E-3</v>
      </c>
    </row>
    <row r="68" spans="3:23" x14ac:dyDescent="0.2">
      <c r="C68" s="32" t="s">
        <v>57</v>
      </c>
      <c r="D68" s="32" t="s">
        <v>59</v>
      </c>
      <c r="E68" s="47" t="str">
        <f t="shared" si="50"/>
        <v>Spud or Xmas Tree (Sheaves)</v>
      </c>
      <c r="F68" s="54">
        <f>IF('AL count'!AA65=0, " ",('AL count'!AA65))</f>
        <v>1</v>
      </c>
      <c r="G68" s="142">
        <f>IF('AL count'!AB65=0, " ",('AL count'!AB65))</f>
        <v>143.58000000000001</v>
      </c>
      <c r="H68" s="56">
        <f t="shared" si="51"/>
        <v>6.380646429175646E-2</v>
      </c>
      <c r="I68" s="55">
        <f>IF('CAR count'!AA65=0, " ",('CAR count'!AA65))</f>
        <v>5</v>
      </c>
      <c r="J68" s="142">
        <f>IF('CAR count'!AB65=0, " ",('CAR count'!AB65))</f>
        <v>15.15</v>
      </c>
      <c r="K68" s="56">
        <f t="shared" si="52"/>
        <v>2.5113123015765761E-3</v>
      </c>
      <c r="L68" s="55">
        <f>IF('IL count'!AA65=0, " ",('IL count'!AA65))</f>
        <v>2</v>
      </c>
      <c r="M68" s="142">
        <f>IF('IL count'!AB65=0, " ",('IL count'!AB65))</f>
        <v>2.78</v>
      </c>
      <c r="N68" s="56">
        <f t="shared" si="53"/>
        <v>8.8684156798693339E-4</v>
      </c>
      <c r="O68" s="55" t="str">
        <f>IF('OH count'!AA65=0, " ",('OH count'!AA65))</f>
        <v xml:space="preserve"> </v>
      </c>
      <c r="P68" s="142" t="str">
        <f>IF('OH count'!AB65=0, " ",('OH count'!AB65))</f>
        <v xml:space="preserve"> </v>
      </c>
      <c r="Q68" s="56" t="str">
        <f t="shared" si="54"/>
        <v/>
      </c>
      <c r="R68" s="55">
        <f>IF('TX count'!AA65=0, " ",('TX count'!AA65))</f>
        <v>1</v>
      </c>
      <c r="S68" s="142">
        <f>IF('TX count'!AB65=0, " ",('TX count'!AB65))</f>
        <v>2.2105555555899628</v>
      </c>
      <c r="T68" s="56">
        <f t="shared" si="55"/>
        <v>9.7933104479723315E-4</v>
      </c>
      <c r="U68" s="55">
        <f>IF('AL count'!AA65+'CAR count'!AA65+'IL count'!AA65+'OH count'!AA65+'TX count'!AA65=0," ",'AL count'!AA65+'CAR count'!AA65+'IL count'!AA65+'OH count'!AA65+'TX count'!AA65)</f>
        <v>9</v>
      </c>
      <c r="V68" s="142">
        <f>IF('AL count'!AB65+'CAR count'!AB65+'IL count'!AB65+'OH count'!AB65+'TX count'!AB65=0," ",'AL count'!AB65+'CAR count'!AB65+'IL count'!AB65+'OH count'!AB65+'TX count'!AB65)</f>
        <v>163.72055555558998</v>
      </c>
      <c r="W68" s="56">
        <f t="shared" si="56"/>
        <v>9.1644620189149477E-3</v>
      </c>
    </row>
    <row r="69" spans="3:23" x14ac:dyDescent="0.2">
      <c r="C69" s="32" t="s">
        <v>57</v>
      </c>
      <c r="D69" s="32" t="s">
        <v>60</v>
      </c>
      <c r="E69" s="47" t="str">
        <f t="shared" si="50"/>
        <v>Spud or Xmas Tree (Tree Structure)</v>
      </c>
      <c r="F69" s="54">
        <f>IF('AL count'!AA66=0, " ",('AL count'!AA66))</f>
        <v>1</v>
      </c>
      <c r="G69" s="142">
        <f>IF('AL count'!AB66=0, " ",('AL count'!AB66))</f>
        <v>10</v>
      </c>
      <c r="H69" s="56">
        <f t="shared" si="51"/>
        <v>4.4439660322995169E-3</v>
      </c>
      <c r="I69" s="55">
        <f>IF('CAR count'!AA66=0, " ",('CAR count'!AA66))</f>
        <v>1</v>
      </c>
      <c r="J69" s="142">
        <f>IF('CAR count'!AB66=0, " ",('CAR count'!AB66))</f>
        <v>0.22</v>
      </c>
      <c r="K69" s="56">
        <f t="shared" si="52"/>
        <v>3.6467901409032786E-5</v>
      </c>
      <c r="L69" s="55" t="str">
        <f>IF('IL count'!AA66=0, " ",('IL count'!AA66))</f>
        <v xml:space="preserve"> </v>
      </c>
      <c r="M69" s="142" t="str">
        <f>IF('IL count'!AB66=0, " ",('IL count'!AB66))</f>
        <v xml:space="preserve"> </v>
      </c>
      <c r="N69" s="56" t="str">
        <f t="shared" si="53"/>
        <v/>
      </c>
      <c r="O69" s="55" t="str">
        <f>IF('OH count'!AA66=0, " ",('OH count'!AA66))</f>
        <v xml:space="preserve"> </v>
      </c>
      <c r="P69" s="142" t="str">
        <f>IF('OH count'!AB66=0, " ",('OH count'!AB66))</f>
        <v xml:space="preserve"> </v>
      </c>
      <c r="Q69" s="56" t="str">
        <f t="shared" si="54"/>
        <v/>
      </c>
      <c r="R69" s="55">
        <f>IF('TX count'!AA66=0, " ",('TX count'!AA66))</f>
        <v>1</v>
      </c>
      <c r="S69" s="142">
        <f>IF('TX count'!AB66=0, " ",('TX count'!AB66))</f>
        <v>0.48</v>
      </c>
      <c r="T69" s="56">
        <f t="shared" si="55"/>
        <v>2.1265192829646626E-4</v>
      </c>
      <c r="U69" s="55">
        <f>IF('AL count'!AA66+'CAR count'!AA66+'IL count'!AA66+'OH count'!AA66+'TX count'!AA66=0," ",'AL count'!AA66+'CAR count'!AA66+'IL count'!AA66+'OH count'!AA66+'TX count'!AA66)</f>
        <v>3</v>
      </c>
      <c r="V69" s="142">
        <f>IF('AL count'!AB66+'CAR count'!AB66+'IL count'!AB66+'OH count'!AB66+'TX count'!AB66=0," ",'AL count'!AB66+'CAR count'!AB66+'IL count'!AB66+'OH count'!AB66+'TX count'!AB66)</f>
        <v>10.700000000000001</v>
      </c>
      <c r="W69" s="56">
        <f t="shared" si="56"/>
        <v>5.9894582735577485E-4</v>
      </c>
    </row>
    <row r="70" spans="3:23" x14ac:dyDescent="0.2">
      <c r="C70" s="32" t="s">
        <v>57</v>
      </c>
      <c r="D70" s="32" t="s">
        <v>61</v>
      </c>
      <c r="E70" s="47" t="str">
        <f t="shared" si="50"/>
        <v>Spud or Xmas Tree (Walking Spud)</v>
      </c>
      <c r="F70" s="54">
        <f>IF('AL count'!AA67=0, " ",('AL count'!AA67))</f>
        <v>10</v>
      </c>
      <c r="G70" s="142">
        <f>IF('AL count'!AB67=0, " ",('AL count'!AB67))</f>
        <v>18.77</v>
      </c>
      <c r="H70" s="56">
        <f t="shared" si="51"/>
        <v>8.3413242426261924E-3</v>
      </c>
      <c r="I70" s="55">
        <f>IF('CAR count'!AA67=0, " ",('CAR count'!AA67))</f>
        <v>53</v>
      </c>
      <c r="J70" s="142">
        <f>IF('CAR count'!AB67=0, " ",('CAR count'!AB67))</f>
        <v>141.99</v>
      </c>
      <c r="K70" s="56">
        <f t="shared" si="52"/>
        <v>2.3536715095766211E-2</v>
      </c>
      <c r="L70" s="55" t="str">
        <f>IF('IL count'!AA67=0, " ",('IL count'!AA67))</f>
        <v xml:space="preserve"> </v>
      </c>
      <c r="M70" s="142" t="str">
        <f>IF('IL count'!AB67=0, " ",('IL count'!AB67))</f>
        <v xml:space="preserve"> </v>
      </c>
      <c r="N70" s="56" t="str">
        <f t="shared" si="53"/>
        <v/>
      </c>
      <c r="O70" s="55">
        <f>IF('OH count'!AA67=0, " ",('OH count'!AA67))</f>
        <v>86</v>
      </c>
      <c r="P70" s="142">
        <f>IF('OH count'!AB67=0, " ",('OH count'!AB67))</f>
        <v>80</v>
      </c>
      <c r="Q70" s="56">
        <f t="shared" si="54"/>
        <v>1.9093778762903895E-2</v>
      </c>
      <c r="R70" s="55">
        <f>IF('TX count'!AA67=0, " ",('TX count'!AA67))</f>
        <v>23</v>
      </c>
      <c r="S70" s="142">
        <f>IF('TX count'!AB67=0, " ",('TX count'!AB67))</f>
        <v>507.34</v>
      </c>
      <c r="T70" s="56">
        <f t="shared" si="55"/>
        <v>0.22476422771235247</v>
      </c>
      <c r="U70" s="55">
        <f>IF('AL count'!AA67+'CAR count'!AA67+'IL count'!AA67+'OH count'!AA67+'TX count'!AA67=0," ",'AL count'!AA67+'CAR count'!AA67+'IL count'!AA67+'OH count'!AA67+'TX count'!AA67)</f>
        <v>172</v>
      </c>
      <c r="V70" s="142">
        <f>IF('AL count'!AB67+'CAR count'!AB67+'IL count'!AB67+'OH count'!AB67+'TX count'!AB67=0," ",'AL count'!AB67+'CAR count'!AB67+'IL count'!AB67+'OH count'!AB67+'TX count'!AB67)</f>
        <v>748.1</v>
      </c>
      <c r="W70" s="56">
        <f t="shared" si="56"/>
        <v>4.1875829293911697E-2</v>
      </c>
    </row>
    <row r="71" spans="3:23" x14ac:dyDescent="0.2">
      <c r="C71" s="32" t="s">
        <v>57</v>
      </c>
      <c r="D71" s="32" t="s">
        <v>62</v>
      </c>
      <c r="E71" s="47" t="str">
        <f t="shared" si="50"/>
        <v>Spud or Xmas Tree (Winch or Hoist System)</v>
      </c>
      <c r="F71" s="54">
        <f>IF('AL count'!AA68=0, " ",('AL count'!AA68))</f>
        <v>19</v>
      </c>
      <c r="G71" s="142">
        <f>IF('AL count'!AB68=0, " ",('AL count'!AB68))</f>
        <v>32.450000000000003</v>
      </c>
      <c r="H71" s="56">
        <f t="shared" si="51"/>
        <v>1.4420669774811932E-2</v>
      </c>
      <c r="I71" s="55">
        <f>IF('CAR count'!AA68=0, " ",('CAR count'!AA68))</f>
        <v>55</v>
      </c>
      <c r="J71" s="142">
        <f>IF('CAR count'!AB68=0, " ",('CAR count'!AB68))</f>
        <v>30.671111110900529</v>
      </c>
      <c r="K71" s="56">
        <f t="shared" si="52"/>
        <v>5.0841411640809575E-3</v>
      </c>
      <c r="L71" s="55">
        <f>IF('IL count'!AA68=0, " ",('IL count'!AA68))</f>
        <v>19</v>
      </c>
      <c r="M71" s="142">
        <f>IF('IL count'!AB68=0, " ",('IL count'!AB68))</f>
        <v>23.779999999999998</v>
      </c>
      <c r="N71" s="56">
        <f t="shared" si="53"/>
        <v>7.5860044916292359E-3</v>
      </c>
      <c r="O71" s="55">
        <f>IF('OH count'!AA68=0, " ",('OH count'!AA68))</f>
        <v>22</v>
      </c>
      <c r="P71" s="142">
        <f>IF('OH count'!AB68=0, " ",('OH count'!AB68))</f>
        <v>25.291388888959773</v>
      </c>
      <c r="Q71" s="56">
        <f t="shared" si="54"/>
        <v>6.0363523006545456E-3</v>
      </c>
      <c r="R71" s="55">
        <f>IF('TX count'!AA68=0, " ",('TX count'!AA68))</f>
        <v>56</v>
      </c>
      <c r="S71" s="142">
        <f>IF('TX count'!AB68=0, " ",('TX count'!AB68))</f>
        <v>209.40722222212469</v>
      </c>
      <c r="T71" s="56">
        <f t="shared" si="55"/>
        <v>9.2772603343211316E-2</v>
      </c>
      <c r="U71" s="55">
        <f>IF('AL count'!AA68+'CAR count'!AA68+'IL count'!AA68+'OH count'!AA68+'TX count'!AA68=0," ",'AL count'!AA68+'CAR count'!AA68+'IL count'!AA68+'OH count'!AA68+'TX count'!AA68)</f>
        <v>171</v>
      </c>
      <c r="V71" s="142">
        <f>IF('AL count'!AB68+'CAR count'!AB68+'IL count'!AB68+'OH count'!AB68+'TX count'!AB68=0," ",'AL count'!AB68+'CAR count'!AB68+'IL count'!AB68+'OH count'!AB68+'TX count'!AB68)</f>
        <v>321.59972222198496</v>
      </c>
      <c r="W71" s="56">
        <f t="shared" si="56"/>
        <v>1.800194501903123E-2</v>
      </c>
    </row>
    <row r="72" spans="3:23" x14ac:dyDescent="0.2">
      <c r="C72" s="48" t="s">
        <v>57</v>
      </c>
      <c r="D72" s="48" t="s">
        <v>48</v>
      </c>
      <c r="E72" s="48" t="str">
        <f t="shared" si="50"/>
        <v>Spud or Xmas Tree (Wire)</v>
      </c>
      <c r="F72" s="57">
        <f>IF('AL count'!AA69=0, " ",('AL count'!AA69))</f>
        <v>11</v>
      </c>
      <c r="G72" s="143">
        <f>IF('AL count'!AB69=0, " ",('AL count'!AB69))</f>
        <v>66.72</v>
      </c>
      <c r="H72" s="59">
        <f t="shared" si="51"/>
        <v>2.9650141367502374E-2</v>
      </c>
      <c r="I72" s="58">
        <f>IF('CAR count'!AA69=0, " ",('CAR count'!AA69))</f>
        <v>10</v>
      </c>
      <c r="J72" s="143">
        <f>IF('CAR count'!AB69=0, " ",('CAR count'!AB69))</f>
        <v>104.71000000000001</v>
      </c>
      <c r="K72" s="59">
        <f t="shared" si="52"/>
        <v>1.7357063438817381E-2</v>
      </c>
      <c r="L72" s="58">
        <f>IF('IL count'!AA69=0, " ",('IL count'!AA69))</f>
        <v>20</v>
      </c>
      <c r="M72" s="143">
        <f>IF('IL count'!AB69=0, " ",('IL count'!AB69))</f>
        <v>127.49000000000001</v>
      </c>
      <c r="N72" s="59">
        <f t="shared" si="53"/>
        <v>4.0670299101674155E-2</v>
      </c>
      <c r="O72" s="58">
        <f>IF('OH count'!AA69=0, " ",('OH count'!AA69))</f>
        <v>4</v>
      </c>
      <c r="P72" s="143">
        <f>IF('OH count'!AB69=0, " ",('OH count'!AB69))</f>
        <v>9.8827777777332813</v>
      </c>
      <c r="Q72" s="59">
        <f t="shared" si="54"/>
        <v>2.3587446556372787E-3</v>
      </c>
      <c r="R72" s="58">
        <f>IF('TX count'!AA69=0, " ",('TX count'!AA69))</f>
        <v>24</v>
      </c>
      <c r="S72" s="143">
        <f>IF('TX count'!AB69=0, " ",('TX count'!AB69))</f>
        <v>78.314166666637178</v>
      </c>
      <c r="T72" s="59">
        <f t="shared" si="55"/>
        <v>3.4695121988731745E-2</v>
      </c>
      <c r="U72" s="58">
        <f>IF('AL count'!AA69+'CAR count'!AA69+'IL count'!AA69+'OH count'!AA69+'TX count'!AA69=0," ",'AL count'!AA69+'CAR count'!AA69+'IL count'!AA69+'OH count'!AA69+'TX count'!AA69)</f>
        <v>69</v>
      </c>
      <c r="V72" s="143">
        <f>IF('AL count'!AB69+'CAR count'!AB69+'IL count'!AB69+'OH count'!AB69+'TX count'!AB69=0," ",'AL count'!AB69+'CAR count'!AB69+'IL count'!AB69+'OH count'!AB69+'TX count'!AB69)</f>
        <v>387.11694444437046</v>
      </c>
      <c r="W72" s="59">
        <f t="shared" si="56"/>
        <v>2.1669353137726447E-2</v>
      </c>
    </row>
    <row r="73" spans="3:23" x14ac:dyDescent="0.2">
      <c r="C73" s="242" t="s">
        <v>148</v>
      </c>
      <c r="D73" s="242"/>
      <c r="E73" s="240"/>
      <c r="F73" s="67">
        <f>SUM(F66:F72)</f>
        <v>50</v>
      </c>
      <c r="G73" s="146">
        <f t="shared" ref="G73:S73" si="57">SUM(G66:G72)</f>
        <v>272.73805555543868</v>
      </c>
      <c r="H73" s="62">
        <f t="shared" si="51"/>
        <v>0.1212038654603788</v>
      </c>
      <c r="I73" s="68">
        <f t="shared" si="57"/>
        <v>132</v>
      </c>
      <c r="J73" s="146">
        <f t="shared" si="57"/>
        <v>300.71111111090056</v>
      </c>
      <c r="K73" s="62">
        <f t="shared" si="52"/>
        <v>4.9846832511786482E-2</v>
      </c>
      <c r="L73" s="68">
        <f t="shared" si="57"/>
        <v>46</v>
      </c>
      <c r="M73" s="146">
        <f t="shared" si="57"/>
        <v>156.19</v>
      </c>
      <c r="N73" s="62">
        <f t="shared" si="53"/>
        <v>4.9825821763985305E-2</v>
      </c>
      <c r="O73" s="68">
        <f t="shared" si="57"/>
        <v>147</v>
      </c>
      <c r="P73" s="146">
        <f t="shared" si="57"/>
        <v>142.17416666669305</v>
      </c>
      <c r="Q73" s="62">
        <f t="shared" si="54"/>
        <v>3.3933026051675787E-2</v>
      </c>
      <c r="R73" s="68">
        <f t="shared" si="57"/>
        <v>108</v>
      </c>
      <c r="S73" s="146">
        <f t="shared" si="57"/>
        <v>810.03194444435189</v>
      </c>
      <c r="T73" s="62">
        <f t="shared" si="55"/>
        <v>0.35886428118297387</v>
      </c>
      <c r="U73" s="68">
        <f>F73+I73+L73+O73+R73</f>
        <v>483</v>
      </c>
      <c r="V73" s="146">
        <f>G73+J73+M73+P73+S73</f>
        <v>1681.8452777773841</v>
      </c>
      <c r="W73" s="62">
        <f>IF(V73=" ","",(V73/$V$85))</f>
        <v>9.4143384241381148E-2</v>
      </c>
    </row>
    <row r="74" spans="3:23" ht="4.5" customHeight="1" x14ac:dyDescent="0.2">
      <c r="C74" s="63"/>
      <c r="D74" s="63"/>
      <c r="E74" s="63"/>
      <c r="F74" s="64"/>
      <c r="G74" s="145"/>
      <c r="H74" s="66"/>
      <c r="I74" s="65"/>
      <c r="J74" s="145"/>
      <c r="K74" s="66"/>
      <c r="L74" s="65"/>
      <c r="M74" s="145"/>
      <c r="N74" s="66"/>
      <c r="O74" s="65"/>
      <c r="P74" s="145"/>
      <c r="Q74" s="66"/>
      <c r="R74" s="65"/>
      <c r="S74" s="145"/>
      <c r="T74" s="66"/>
      <c r="U74" s="65"/>
      <c r="V74" s="145"/>
      <c r="W74" s="66"/>
    </row>
    <row r="75" spans="3:23" x14ac:dyDescent="0.2">
      <c r="C75" s="48" t="s">
        <v>63</v>
      </c>
      <c r="D75" s="48" t="s">
        <v>64</v>
      </c>
      <c r="E75" s="108" t="str">
        <f t="shared" ref="E75" si="58">C75&amp;" "&amp;"("&amp;D75&amp;")"</f>
        <v>Suction or Discharge Pipe (Dredge)</v>
      </c>
      <c r="F75" s="58">
        <f>IF('AL count'!AA72=0, " ",('AL count'!AA72))</f>
        <v>25</v>
      </c>
      <c r="G75" s="143">
        <f>IF('AL count'!AB72=0, " ",('AL count'!AB76))</f>
        <v>28.19555555564817</v>
      </c>
      <c r="H75" s="59">
        <f>IF(G75=" ","",(G75/$G$85))</f>
        <v>1.2530009115111439E-2</v>
      </c>
      <c r="I75" s="58">
        <f>IF('CAR count'!AA72=0, " ",('CAR count'!AA72))</f>
        <v>60</v>
      </c>
      <c r="J75" s="143">
        <f>IF('CAR count'!AB72=0, " ",('CAR count'!AB72))</f>
        <v>406.71</v>
      </c>
      <c r="K75" s="59">
        <f t="shared" ref="K75:K76" si="59">IF(J75=" ","",(J75/$J$85))</f>
        <v>6.7417546282126026E-2</v>
      </c>
      <c r="L75" s="58">
        <f>IF('IL count'!AA72=0, " ",('IL count'!AA72))</f>
        <v>8</v>
      </c>
      <c r="M75" s="143">
        <f>IF('IL count'!AB72=0, " ",('IL count'!AB72))</f>
        <v>207.36999999999998</v>
      </c>
      <c r="N75" s="59">
        <f>IF(M75=" ","",(M75/$M$85))</f>
        <v>6.6152638832176397E-2</v>
      </c>
      <c r="O75" s="58">
        <f>IF('OH count'!AA72=0, " ",('OH count'!AA72))</f>
        <v>12</v>
      </c>
      <c r="P75" s="143">
        <f>IF('OH count'!AB72=0, " ",('OH count'!AB72))</f>
        <v>127</v>
      </c>
      <c r="Q75" s="59">
        <f>IF(P75=" ","",(P75/$P$85))</f>
        <v>3.0311373786109933E-2</v>
      </c>
      <c r="R75" s="58" t="str">
        <f>IF('TX count'!AA72=0, " ",('TX count'!AA72))</f>
        <v xml:space="preserve"> </v>
      </c>
      <c r="S75" s="143" t="str">
        <f>IF('TX count'!AB72=0, " ",('TX count'!AB72))</f>
        <v xml:space="preserve"> </v>
      </c>
      <c r="T75" s="59" t="str">
        <f>IF(S75=" ","",(S75/$S$85))</f>
        <v/>
      </c>
      <c r="U75" s="58">
        <f>IF('AL count'!AA72+'CAR count'!AA72+'IL count'!AA72+'OH count'!AA72+'TX count'!AA72=0," ",'AL count'!AA72+'CAR count'!AA72+'IL count'!AA72+'OH count'!AA72+'TX count'!AA72)</f>
        <v>105</v>
      </c>
      <c r="V75" s="143">
        <f>IF('AL count'!AB72+'CAR count'!AB72+'IL count'!AB72+'OH count'!AB72+'TX count'!AB72=0," ",'AL count'!AB72+'CAR count'!AB72+'IL count'!AB72+'OH count'!AB72+'TX count'!AB72)</f>
        <v>982.43</v>
      </c>
      <c r="W75" s="59">
        <f t="shared" ref="W75" si="60">IF(V75=" ","",(V75/$V$85))</f>
        <v>5.4992742913003163E-2</v>
      </c>
    </row>
    <row r="76" spans="3:23" x14ac:dyDescent="0.2">
      <c r="C76" s="242" t="s">
        <v>149</v>
      </c>
      <c r="D76" s="242"/>
      <c r="E76" s="240"/>
      <c r="F76" s="67">
        <f>SUM(F75:F75)</f>
        <v>25</v>
      </c>
      <c r="G76" s="146">
        <f>SUM(G75:G75)</f>
        <v>28.19555555564817</v>
      </c>
      <c r="H76" s="62">
        <f>IF(G76=" ","",(G76/$G$85))</f>
        <v>1.2530009115111439E-2</v>
      </c>
      <c r="I76" s="68">
        <f>SUM(I75:I75)</f>
        <v>60</v>
      </c>
      <c r="J76" s="146">
        <f>SUM(J75:J75)</f>
        <v>406.71</v>
      </c>
      <c r="K76" s="62">
        <f t="shared" si="59"/>
        <v>6.7417546282126026E-2</v>
      </c>
      <c r="L76" s="68">
        <f>SUM(L75:L75)</f>
        <v>8</v>
      </c>
      <c r="M76" s="146">
        <f>SUM(M75:M75)</f>
        <v>207.36999999999998</v>
      </c>
      <c r="N76" s="62">
        <f>IF(M76=" ","",(M76/$M$85))</f>
        <v>6.6152638832176397E-2</v>
      </c>
      <c r="O76" s="68">
        <f>SUM(O75:O75)</f>
        <v>12</v>
      </c>
      <c r="P76" s="146">
        <f>SUM(P75:P75)</f>
        <v>127</v>
      </c>
      <c r="Q76" s="62">
        <f>IF(P76=" ","",(P76/$P$85))</f>
        <v>3.0311373786109933E-2</v>
      </c>
      <c r="R76" s="68">
        <f>SUM(R75:R75)</f>
        <v>0</v>
      </c>
      <c r="S76" s="146">
        <f>SUM(S75:S75)</f>
        <v>0</v>
      </c>
      <c r="T76" s="62">
        <f>IF(S76=" ","",(S76/$S$85))</f>
        <v>0</v>
      </c>
      <c r="U76" s="68">
        <f>F76+I76+L76+O76+R76</f>
        <v>105</v>
      </c>
      <c r="V76" s="146">
        <f>G76+J76+M76+P76+S76</f>
        <v>769.27555555564811</v>
      </c>
      <c r="W76" s="62">
        <f>IF(V76=" ","",(V76/$V$85))</f>
        <v>4.3061157391294486E-2</v>
      </c>
    </row>
    <row r="77" spans="3:23" ht="4.5" customHeight="1" x14ac:dyDescent="0.2">
      <c r="C77" s="63"/>
      <c r="D77" s="63"/>
      <c r="E77" s="63"/>
      <c r="F77" s="64"/>
      <c r="G77" s="145"/>
      <c r="H77" s="66"/>
      <c r="I77" s="65"/>
      <c r="J77" s="145"/>
      <c r="K77" s="66"/>
      <c r="L77" s="65"/>
      <c r="M77" s="145"/>
      <c r="N77" s="66"/>
      <c r="O77" s="65"/>
      <c r="P77" s="145"/>
      <c r="Q77" s="66"/>
      <c r="R77" s="65"/>
      <c r="S77" s="145"/>
      <c r="T77" s="66"/>
      <c r="U77" s="65"/>
      <c r="V77" s="145"/>
      <c r="W77" s="66"/>
    </row>
    <row r="78" spans="3:23" hidden="1" x14ac:dyDescent="0.2">
      <c r="C78" s="32" t="s">
        <v>16</v>
      </c>
      <c r="D78" s="32" t="s">
        <v>65</v>
      </c>
      <c r="E78" s="107" t="str">
        <f t="shared" ref="E78:E82" si="61">C78&amp;" "&amp;"("&amp;D78&amp;")"</f>
        <v>Swing System (Fairleads)</v>
      </c>
      <c r="F78" s="55" t="str">
        <f>IF('AL count'!AA75=0, " ",('AL count'!AA75))</f>
        <v xml:space="preserve"> </v>
      </c>
      <c r="G78" s="142" t="str">
        <f>IF('AL count'!AB75=0, " ",('AL count'!AB75))</f>
        <v xml:space="preserve"> </v>
      </c>
      <c r="H78" s="56" t="str">
        <f t="shared" ref="H78:H83" si="62">IF(G78=" ","",(G78/$G$85))</f>
        <v/>
      </c>
      <c r="I78" s="55" t="str">
        <f>IF('CAR count'!AA75=0, " ",('CAR count'!AA75))</f>
        <v xml:space="preserve"> </v>
      </c>
      <c r="J78" s="142" t="str">
        <f>IF('CAR count'!AB75=0, " ",('CAR count'!AB75))</f>
        <v xml:space="preserve"> </v>
      </c>
      <c r="K78" s="56" t="str">
        <f t="shared" ref="K78:K83" si="63">IF(J78=" ","",(J78/$J$85))</f>
        <v/>
      </c>
      <c r="L78" s="55" t="str">
        <f>IF('IL count'!AA75=0, " ",('IL count'!AA75))</f>
        <v xml:space="preserve"> </v>
      </c>
      <c r="M78" s="142" t="str">
        <f>IF('IL count'!AB75=0, " ",('IL count'!AB75))</f>
        <v xml:space="preserve"> </v>
      </c>
      <c r="N78" s="56" t="str">
        <f t="shared" ref="N78:N83" si="64">IF(M78=" ","",(M78/$M$85))</f>
        <v/>
      </c>
      <c r="O78" s="55" t="str">
        <f>IF('OH count'!AA75=0, " ",('OH count'!AA75))</f>
        <v xml:space="preserve"> </v>
      </c>
      <c r="P78" s="142" t="str">
        <f>IF('OH count'!AB75=0, " ",('OH count'!AB75))</f>
        <v xml:space="preserve"> </v>
      </c>
      <c r="Q78" s="56" t="str">
        <f t="shared" ref="Q78:Q85" si="65">IF(P78=" ","",(P78/$P$85))</f>
        <v/>
      </c>
      <c r="R78" s="55" t="str">
        <f>IF('TX count'!AA75=0, " ",('TX count'!AA75))</f>
        <v xml:space="preserve"> </v>
      </c>
      <c r="S78" s="142" t="str">
        <f>IF('TX count'!AB75=0, " ",('TX count'!AB75))</f>
        <v xml:space="preserve"> </v>
      </c>
      <c r="T78" s="56" t="str">
        <f t="shared" ref="T78:T83" si="66">IF(S78=" ","",(S78/$S$85))</f>
        <v/>
      </c>
      <c r="U78" s="55" t="str">
        <f>IF('AL count'!AA75+'CAR count'!AA75+'IL count'!AA75+'OH count'!AA75+'TX count'!AA75=0," ",'AL count'!AA75+'CAR count'!AA75+'IL count'!AA75+'OH count'!AA75+'TX count'!AA75)</f>
        <v xml:space="preserve"> </v>
      </c>
      <c r="V78" s="142" t="str">
        <f>IF('AL count'!AB75+'CAR count'!AB75+'IL count'!AB75+'OH count'!AB75+'TX count'!AB75=0," ",'AL count'!AB75+'CAR count'!AB75+'IL count'!AB75+'OH count'!AB75+'TX count'!AB75)</f>
        <v xml:space="preserve"> </v>
      </c>
      <c r="W78" s="56" t="str">
        <f t="shared" ref="W78:W82" si="67">IF(V78=" ","",(V78/$V$85))</f>
        <v/>
      </c>
    </row>
    <row r="79" spans="3:23" x14ac:dyDescent="0.2">
      <c r="C79" s="32" t="s">
        <v>16</v>
      </c>
      <c r="D79" s="32" t="s">
        <v>54</v>
      </c>
      <c r="E79" s="107" t="str">
        <f t="shared" si="61"/>
        <v>Swing System (SCR Drive)</v>
      </c>
      <c r="F79" s="55">
        <f>IF('AL count'!AA76=0, " ",('AL count'!AA76))</f>
        <v>44</v>
      </c>
      <c r="G79" s="142">
        <f>IF('AL count'!AB76=0, " ",('AL count'!AB76))</f>
        <v>28.19555555564817</v>
      </c>
      <c r="H79" s="56">
        <f t="shared" si="62"/>
        <v>1.2530009115111439E-2</v>
      </c>
      <c r="I79" s="55">
        <f>IF('CAR count'!AA76=0, " ",('CAR count'!AA76))</f>
        <v>8</v>
      </c>
      <c r="J79" s="142">
        <f>IF('CAR count'!AB76=0, " ",('CAR count'!AB76))</f>
        <v>6.1280555556528267</v>
      </c>
      <c r="K79" s="56">
        <f t="shared" si="63"/>
        <v>1.0158060265119224E-3</v>
      </c>
      <c r="L79" s="55">
        <f>IF('IL count'!AA76=0, " ",('IL count'!AA76))</f>
        <v>11</v>
      </c>
      <c r="M79" s="142">
        <f>IF('IL count'!AB76=0, " ",('IL count'!AB76))</f>
        <v>3.07</v>
      </c>
      <c r="N79" s="56">
        <f t="shared" si="64"/>
        <v>9.7935381788485107E-4</v>
      </c>
      <c r="O79" s="55">
        <f>IF('OH count'!AA76=0, " ",('OH count'!AA76))</f>
        <v>8</v>
      </c>
      <c r="P79" s="142">
        <f>IF('OH count'!AB76=0, " ",('OH count'!AB76))</f>
        <v>3</v>
      </c>
      <c r="Q79" s="56">
        <f t="shared" si="65"/>
        <v>7.1601670360889606E-4</v>
      </c>
      <c r="R79" s="55">
        <f>IF('TX count'!AA76=0, " ",('TX count'!AA76))</f>
        <v>56</v>
      </c>
      <c r="S79" s="142">
        <f>IF('TX count'!AB76=0, " ",('TX count'!AB76))</f>
        <v>102.38027777786832</v>
      </c>
      <c r="T79" s="56">
        <f t="shared" si="66"/>
        <v>4.5357007268732395E-2</v>
      </c>
      <c r="U79" s="55">
        <f>IF('AL count'!AA76+'CAR count'!AA76+'IL count'!AA76+'OH count'!AA76+'TX count'!AA76=0," ",'AL count'!AA76+'CAR count'!AA76+'IL count'!AA76+'OH count'!AA76+'TX count'!AA76)</f>
        <v>127</v>
      </c>
      <c r="V79" s="142">
        <f>IF('AL count'!AB76+'CAR count'!AB76+'IL count'!AB76+'OH count'!AB76+'TX count'!AB76=0," ",'AL count'!AB76+'CAR count'!AB76+'IL count'!AB76+'OH count'!AB76+'TX count'!AB76)</f>
        <v>142.77388888916931</v>
      </c>
      <c r="W79" s="56">
        <f t="shared" si="67"/>
        <v>7.9919462621985959E-3</v>
      </c>
    </row>
    <row r="80" spans="3:23" x14ac:dyDescent="0.2">
      <c r="C80" s="32" t="s">
        <v>16</v>
      </c>
      <c r="D80" s="32" t="s">
        <v>66</v>
      </c>
      <c r="E80" s="107" t="str">
        <f t="shared" si="61"/>
        <v>Swing System (Swing Sheaves)</v>
      </c>
      <c r="F80" s="55">
        <f>IF('AL count'!AA77=0, " ",('AL count'!AA77))</f>
        <v>1</v>
      </c>
      <c r="G80" s="142">
        <f>IF('AL count'!AB77=0, " ",('AL count'!AB77))</f>
        <v>2.1</v>
      </c>
      <c r="H80" s="56">
        <f t="shared" si="62"/>
        <v>9.3323286678289859E-4</v>
      </c>
      <c r="I80" s="55">
        <f>IF('CAR count'!AA77=0, " ",('CAR count'!AA77))</f>
        <v>5</v>
      </c>
      <c r="J80" s="142">
        <f>IF('CAR count'!AB77=0, " ",('CAR count'!AB77))</f>
        <v>34.96</v>
      </c>
      <c r="K80" s="56">
        <f t="shared" si="63"/>
        <v>5.795081060271756E-3</v>
      </c>
      <c r="L80" s="55">
        <f>IF('IL count'!AA77=0, " ",('IL count'!AA77))</f>
        <v>2</v>
      </c>
      <c r="M80" s="142">
        <f>IF('IL count'!AB77=0, " ",('IL count'!AB77))</f>
        <v>5.89</v>
      </c>
      <c r="N80" s="56">
        <f t="shared" si="64"/>
        <v>1.8789556962025317E-3</v>
      </c>
      <c r="O80" s="55">
        <f>IF('OH count'!AA77=0, " ",('OH count'!AA77))</f>
        <v>1</v>
      </c>
      <c r="P80" s="142">
        <f>IF('OH count'!AB77=0, " ",('OH count'!AB77))</f>
        <v>10</v>
      </c>
      <c r="Q80" s="56">
        <f t="shared" si="65"/>
        <v>2.3867223453629869E-3</v>
      </c>
      <c r="R80" s="55" t="str">
        <f>IF('TX count'!AA77=0, " ",('TX count'!AA77))</f>
        <v xml:space="preserve"> </v>
      </c>
      <c r="S80" s="142" t="str">
        <f>IF('TX count'!AB77=0, " ",('TX count'!AB77))</f>
        <v xml:space="preserve"> </v>
      </c>
      <c r="T80" s="56" t="str">
        <f t="shared" si="66"/>
        <v/>
      </c>
      <c r="U80" s="55">
        <f>IF('AL count'!AA77+'CAR count'!AA77+'IL count'!AA77+'OH count'!AA77+'TX count'!AA77=0," ",'AL count'!AA77+'CAR count'!AA77+'IL count'!AA77+'OH count'!AA77+'TX count'!AA77)</f>
        <v>9</v>
      </c>
      <c r="V80" s="142">
        <f>IF('AL count'!AB77+'CAR count'!AB77+'IL count'!AB77+'OH count'!AB77+'TX count'!AB77=0," ",'AL count'!AB77+'CAR count'!AB77+'IL count'!AB77+'OH count'!AB77+'TX count'!AB77)</f>
        <v>52.95</v>
      </c>
      <c r="W80" s="56">
        <f t="shared" si="67"/>
        <v>2.9639422017278764E-3</v>
      </c>
    </row>
    <row r="81" spans="3:30" x14ac:dyDescent="0.2">
      <c r="C81" s="32" t="s">
        <v>16</v>
      </c>
      <c r="D81" s="32" t="s">
        <v>67</v>
      </c>
      <c r="E81" s="107" t="str">
        <f t="shared" si="61"/>
        <v>Swing System (Swing Wire)</v>
      </c>
      <c r="F81" s="55">
        <f>IF('AL count'!AA78=0, " ",('AL count'!AA78))</f>
        <v>32</v>
      </c>
      <c r="G81" s="142">
        <f>IF('AL count'!AB78=0, " ",('AL count'!AB78))</f>
        <v>95.75</v>
      </c>
      <c r="H81" s="56">
        <f t="shared" si="62"/>
        <v>4.2550974759267869E-2</v>
      </c>
      <c r="I81" s="55">
        <f>IF('CAR count'!AA78=0, " ",('CAR count'!AA78))</f>
        <v>36</v>
      </c>
      <c r="J81" s="142">
        <f>IF('CAR count'!AB78=0, " ",('CAR count'!AB78))</f>
        <v>106.424999999844</v>
      </c>
      <c r="K81" s="56">
        <f t="shared" si="63"/>
        <v>1.7641347306593752E-2</v>
      </c>
      <c r="L81" s="55">
        <f>IF('IL count'!AA78=0, " ",('IL count'!AA78))</f>
        <v>40</v>
      </c>
      <c r="M81" s="142">
        <f>IF('IL count'!AB78=0, " ",('IL count'!AB78))</f>
        <v>130.21</v>
      </c>
      <c r="N81" s="56">
        <f t="shared" si="64"/>
        <v>4.1538000204164968E-2</v>
      </c>
      <c r="O81" s="55">
        <f>IF('OH count'!AA78=0, " ",('OH count'!AA78))</f>
        <v>37</v>
      </c>
      <c r="P81" s="142">
        <f>IF('OH count'!AB78=0, " ",('OH count'!AB78))</f>
        <v>97.185000000055879</v>
      </c>
      <c r="Q81" s="56">
        <f t="shared" si="65"/>
        <v>2.3195361113423525E-2</v>
      </c>
      <c r="R81" s="55">
        <f>IF('TX count'!AA78=0, " ",('TX count'!AA78))</f>
        <v>28</v>
      </c>
      <c r="S81" s="142">
        <f>IF('TX count'!AB78=0, " ",('TX count'!AB78))</f>
        <v>81.704444444535767</v>
      </c>
      <c r="T81" s="56">
        <f t="shared" si="66"/>
        <v>3.6197099294837567E-2</v>
      </c>
      <c r="U81" s="55">
        <f>IF('AL count'!AA78+'CAR count'!AA78+'IL count'!AA78+'OH count'!AA78+'TX count'!AA78=0," ",'AL count'!AA78+'CAR count'!AA78+'IL count'!AA78+'OH count'!AA78+'TX count'!AA78)</f>
        <v>173</v>
      </c>
      <c r="V81" s="142">
        <f>IF('AL count'!AB78+'CAR count'!AB78+'IL count'!AB78+'OH count'!AB78+'TX count'!AB78=0," ",'AL count'!AB78+'CAR count'!AB78+'IL count'!AB78+'OH count'!AB78+'TX count'!AB78)</f>
        <v>511.27444444443563</v>
      </c>
      <c r="W81" s="56">
        <f t="shared" si="67"/>
        <v>2.8619223844265105E-2</v>
      </c>
    </row>
    <row r="82" spans="3:30" x14ac:dyDescent="0.2">
      <c r="C82" s="48" t="s">
        <v>16</v>
      </c>
      <c r="D82" s="48" t="s">
        <v>68</v>
      </c>
      <c r="E82" s="108" t="str">
        <f t="shared" si="61"/>
        <v>Swing System (Winch System)</v>
      </c>
      <c r="F82" s="58">
        <f>IF('AL count'!AA79=0, " ",('AL count'!AA79))</f>
        <v>99</v>
      </c>
      <c r="G82" s="143">
        <f>IF('AL count'!AB79=0, " ",('AL count'!AB79))</f>
        <v>107.93805555552011</v>
      </c>
      <c r="H82" s="59">
        <f t="shared" si="62"/>
        <v>4.7967305248118951E-2</v>
      </c>
      <c r="I82" s="58">
        <f>IF('CAR count'!AA79=0, " ",('CAR count'!AA79))</f>
        <v>37</v>
      </c>
      <c r="J82" s="143">
        <f>IF('CAR count'!AB79=0, " ",('CAR count'!AB79))</f>
        <v>38.964722221856938</v>
      </c>
      <c r="K82" s="59">
        <f t="shared" si="63"/>
        <v>6.4589165837137625E-3</v>
      </c>
      <c r="L82" s="58">
        <f>IF('IL count'!AA79=0, " ",('IL count'!AA79))</f>
        <v>79</v>
      </c>
      <c r="M82" s="143">
        <f>IF('IL count'!AB79=0, " ",('IL count'!AB79))</f>
        <v>355.63</v>
      </c>
      <c r="N82" s="59">
        <f t="shared" si="64"/>
        <v>0.11344872907309106</v>
      </c>
      <c r="O82" s="58">
        <f>IF('OH count'!AA79=0, " ",('OH count'!AA79))</f>
        <v>50</v>
      </c>
      <c r="P82" s="143">
        <f>IF('OH count'!AB79=0, " ",('OH count'!AB79))</f>
        <v>96.841111111454666</v>
      </c>
      <c r="Q82" s="59">
        <f t="shared" si="65"/>
        <v>2.3113284383948871E-2</v>
      </c>
      <c r="R82" s="58">
        <f>IF('TX count'!AA79=0, " ",('TX count'!AA79))</f>
        <v>17</v>
      </c>
      <c r="S82" s="143">
        <f>IF('TX count'!AB79=0, " ",('TX count'!AB79))</f>
        <v>7.4500000000000011</v>
      </c>
      <c r="T82" s="59">
        <f t="shared" si="66"/>
        <v>3.3005351371014039E-3</v>
      </c>
      <c r="U82" s="58">
        <f>IF('AL count'!AA79+'CAR count'!AA79+'IL count'!AA79+'OH count'!AA79+'TX count'!AA79=0," ",'AL count'!AA79+'CAR count'!AA79+'IL count'!AA79+'OH count'!AA79+'TX count'!AA79)</f>
        <v>282</v>
      </c>
      <c r="V82" s="143">
        <f>IF('AL count'!AB79+'CAR count'!AB79+'IL count'!AB79+'OH count'!AB79+'TX count'!AB79=0," ",'AL count'!AB79+'CAR count'!AB79+'IL count'!AB79+'OH count'!AB79+'TX count'!AB79)</f>
        <v>606.82388888883179</v>
      </c>
      <c r="W82" s="59">
        <f t="shared" si="67"/>
        <v>3.3967723008389732E-2</v>
      </c>
    </row>
    <row r="83" spans="3:30" x14ac:dyDescent="0.2">
      <c r="C83" s="242" t="s">
        <v>150</v>
      </c>
      <c r="D83" s="242"/>
      <c r="E83" s="246"/>
      <c r="F83" s="67">
        <f>SUM(F78:F82)</f>
        <v>176</v>
      </c>
      <c r="G83" s="146">
        <f>SUM(G78:G82)</f>
        <v>233.98361111116827</v>
      </c>
      <c r="H83" s="62">
        <f t="shared" si="62"/>
        <v>0.10398152198928116</v>
      </c>
      <c r="I83" s="68">
        <f>SUM(I78:I82)</f>
        <v>86</v>
      </c>
      <c r="J83" s="146">
        <f>SUM(J78:J82)</f>
        <v>186.47777777735377</v>
      </c>
      <c r="K83" s="62">
        <f t="shared" si="63"/>
        <v>3.0911150977091194E-2</v>
      </c>
      <c r="L83" s="68">
        <f>SUM(L78:L82)</f>
        <v>132</v>
      </c>
      <c r="M83" s="146">
        <f>SUM(M78:M82)</f>
        <v>494.8</v>
      </c>
      <c r="N83" s="62">
        <f t="shared" si="64"/>
        <v>0.15784503879134343</v>
      </c>
      <c r="O83" s="68">
        <f>SUM(O78:O82)</f>
        <v>96</v>
      </c>
      <c r="P83" s="146">
        <f>SUM(P78:P82)</f>
        <v>207.02611111151055</v>
      </c>
      <c r="Q83" s="62">
        <f t="shared" si="65"/>
        <v>4.9411384546344278E-2</v>
      </c>
      <c r="R83" s="68">
        <f>SUM(R78:R82)</f>
        <v>101</v>
      </c>
      <c r="S83" s="146">
        <f>SUM(S78:S82)</f>
        <v>191.53472222240407</v>
      </c>
      <c r="T83" s="62">
        <f t="shared" si="66"/>
        <v>8.4854641700671363E-2</v>
      </c>
      <c r="U83" s="68">
        <f>F83+I83+L83+O83+R83</f>
        <v>591</v>
      </c>
      <c r="V83" s="146">
        <f>G83+J83+M83+P83+S83</f>
        <v>1313.8222222224367</v>
      </c>
      <c r="W83" s="62">
        <f>IF(V83=" ","",(V83/$V$85))</f>
        <v>7.3542835316581304E-2</v>
      </c>
    </row>
    <row r="84" spans="3:30" ht="4.5" customHeight="1" x14ac:dyDescent="0.2">
      <c r="C84" s="69"/>
      <c r="D84" s="69"/>
      <c r="E84" s="69"/>
      <c r="F84" s="69"/>
      <c r="G84" s="147"/>
      <c r="H84" s="66"/>
      <c r="I84" s="69"/>
      <c r="J84" s="147"/>
      <c r="K84" s="66"/>
      <c r="L84" s="69"/>
      <c r="M84" s="147"/>
      <c r="N84" s="66"/>
      <c r="O84" s="69"/>
      <c r="P84" s="147"/>
      <c r="Q84" s="66"/>
      <c r="R84" s="69"/>
      <c r="S84" s="147"/>
      <c r="T84" s="66"/>
      <c r="U84" s="69"/>
      <c r="V84" s="147"/>
      <c r="W84" s="66"/>
    </row>
    <row r="85" spans="3:30" x14ac:dyDescent="0.2">
      <c r="C85" s="23"/>
      <c r="D85" s="23"/>
      <c r="E85" s="70" t="s">
        <v>139</v>
      </c>
      <c r="F85" s="71">
        <f>F83+F76+F73+F64+F55+F44+F37+F25+F20+F13+F32</f>
        <v>462</v>
      </c>
      <c r="G85" s="148">
        <f>G83+G76+G73+G64+G55+G44+G37+G25+G20+G13+G32</f>
        <v>2250.2422222218315</v>
      </c>
      <c r="H85" s="130">
        <f>IF(G85=" ","",(G85/$G$85))</f>
        <v>1</v>
      </c>
      <c r="I85" s="71">
        <f>I83+I76+I73+I64+I55+I44+I37+I25+I20+I13+I32</f>
        <v>1133</v>
      </c>
      <c r="J85" s="148">
        <f>J83+J76+J73+J64+J55+J44+J37+J25+J20+J13+J32</f>
        <v>6032.7024999992973</v>
      </c>
      <c r="K85" s="56">
        <f>IF(J85=" ","",(J85/$J$85))</f>
        <v>1</v>
      </c>
      <c r="L85" s="72">
        <f>L83+L76+L73+L64+L55+L44+L37+L25+L20+L13+L32</f>
        <v>506</v>
      </c>
      <c r="M85" s="148">
        <f>M83+M76+M73+M64+M55+M44+M37+M25+M20+M13+M32</f>
        <v>3134.72</v>
      </c>
      <c r="N85" s="56">
        <f>IF(M85=" ","",(M85/$M$85))</f>
        <v>1</v>
      </c>
      <c r="O85" s="72">
        <f>O83+O76+O73+O64+O55+O44+O37+O25+O20+O13+O32</f>
        <v>1320</v>
      </c>
      <c r="P85" s="148">
        <f>P83+P76+P73+P64+P55+P44+P37+P25+P20+P13+P32</f>
        <v>4189.8463888890856</v>
      </c>
      <c r="Q85" s="56">
        <f t="shared" si="65"/>
        <v>1</v>
      </c>
      <c r="R85" s="72">
        <f>R83+R76+R73+R64+R55+R44+R37+R25+R20+R13+R32</f>
        <v>644</v>
      </c>
      <c r="S85" s="148">
        <f>S83+S76+S73+S64+S55+S44+S37+S25+S20+S13+S32</f>
        <v>2257.2097222218154</v>
      </c>
      <c r="T85" s="56">
        <f>IF(S85=" ","",(S85/$S$85))</f>
        <v>1</v>
      </c>
      <c r="U85" s="72">
        <f>U83+U76+U73+U64+U55+U44+U37+U25+U20+U13+U32</f>
        <v>4065</v>
      </c>
      <c r="V85" s="148">
        <f>V83+V76+V73+V64+V55+V44+V37+V25+V20+V13+V32</f>
        <v>17864.72083333203</v>
      </c>
      <c r="W85" s="56">
        <f>IF(V85=" ","",(V85/$V$85))</f>
        <v>1</v>
      </c>
    </row>
    <row r="86" spans="3:30" x14ac:dyDescent="0.2">
      <c r="C86" s="23"/>
      <c r="D86" s="23"/>
      <c r="E86" s="23"/>
      <c r="F86" s="73"/>
      <c r="G86" s="73"/>
      <c r="H86" s="74"/>
      <c r="I86" s="73"/>
      <c r="J86" s="73"/>
      <c r="K86" s="74"/>
      <c r="L86" s="73"/>
      <c r="M86" s="73"/>
      <c r="N86" s="74"/>
      <c r="O86" s="73"/>
      <c r="P86" s="73"/>
      <c r="Q86" s="74"/>
      <c r="R86" s="73"/>
      <c r="S86" s="73"/>
      <c r="T86" s="74"/>
      <c r="U86" s="73"/>
      <c r="V86" s="149"/>
      <c r="W86" s="74"/>
    </row>
    <row r="87" spans="3:30" s="23" customFormat="1" x14ac:dyDescent="0.2">
      <c r="H87" s="49"/>
      <c r="K87" s="49"/>
      <c r="N87" s="49"/>
      <c r="Q87" s="49"/>
      <c r="T87" s="49"/>
      <c r="U87" s="23">
        <f>U13+U20+U25+U32+U37+U44+U55+U64+U73+U76+U83</f>
        <v>4065</v>
      </c>
      <c r="V87" s="23">
        <f>V13+V20+V25+V32+V37+V44+V55+V64+V73+V76+V83</f>
        <v>17864.720833332027</v>
      </c>
      <c r="Y87" s="224"/>
      <c r="Z87" s="141"/>
      <c r="AA87" s="224"/>
      <c r="AB87" s="224"/>
      <c r="AC87" s="224"/>
      <c r="AD87" s="224"/>
    </row>
    <row r="88" spans="3:30" s="23" customFormat="1" x14ac:dyDescent="0.2">
      <c r="H88" s="49"/>
      <c r="K88" s="49"/>
      <c r="N88" s="49"/>
      <c r="Q88" s="49"/>
      <c r="T88" s="49"/>
      <c r="Y88" s="224"/>
      <c r="Z88" s="141"/>
      <c r="AA88" s="224"/>
      <c r="AB88" s="224"/>
      <c r="AC88" s="224"/>
      <c r="AD88" s="224"/>
    </row>
    <row r="89" spans="3:30" s="23" customFormat="1" x14ac:dyDescent="0.2"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Y89" s="224"/>
      <c r="Z89" s="141"/>
      <c r="AA89" s="224"/>
      <c r="AB89" s="224"/>
      <c r="AC89" s="224"/>
      <c r="AD89" s="224"/>
    </row>
    <row r="90" spans="3:30" s="23" customFormat="1" x14ac:dyDescent="0.2">
      <c r="C90" s="75"/>
      <c r="D90" s="75"/>
      <c r="E90" s="75"/>
      <c r="F90" s="75"/>
      <c r="G90" s="75"/>
      <c r="H90" s="76"/>
      <c r="I90" s="75"/>
      <c r="J90" s="75"/>
      <c r="K90" s="76"/>
      <c r="L90" s="75"/>
      <c r="M90" s="75"/>
      <c r="N90" s="76"/>
      <c r="O90" s="75"/>
      <c r="P90" s="75"/>
      <c r="Q90" s="76"/>
      <c r="R90" s="75"/>
      <c r="S90" s="75"/>
      <c r="T90" s="76"/>
      <c r="Y90" s="224"/>
      <c r="Z90" s="141"/>
      <c r="AA90" s="224"/>
      <c r="AB90" s="224"/>
      <c r="AC90" s="224"/>
      <c r="AD90" s="224"/>
    </row>
    <row r="91" spans="3:30" s="23" customFormat="1" x14ac:dyDescent="0.2">
      <c r="C91" s="47"/>
      <c r="D91" s="47"/>
      <c r="E91" s="47"/>
      <c r="F91" s="47"/>
      <c r="G91" s="47"/>
      <c r="H91" s="77"/>
      <c r="I91" s="47"/>
      <c r="J91" s="47"/>
      <c r="K91" s="77"/>
      <c r="L91" s="47"/>
      <c r="M91" s="47"/>
      <c r="N91" s="77"/>
      <c r="O91" s="47"/>
      <c r="P91" s="47"/>
      <c r="Q91" s="77"/>
      <c r="R91" s="47"/>
      <c r="S91" s="47"/>
      <c r="T91" s="77"/>
      <c r="Y91" s="224"/>
      <c r="Z91" s="141"/>
      <c r="AA91" s="224"/>
      <c r="AB91" s="224"/>
      <c r="AC91" s="224"/>
      <c r="AD91" s="224"/>
    </row>
    <row r="92" spans="3:30" s="23" customFormat="1" x14ac:dyDescent="0.2">
      <c r="C92" s="47"/>
      <c r="D92" s="47"/>
      <c r="E92" s="47"/>
      <c r="F92" s="47"/>
      <c r="G92" s="47"/>
      <c r="H92" s="77"/>
      <c r="I92" s="47"/>
      <c r="J92" s="47"/>
      <c r="K92" s="77"/>
      <c r="L92" s="47"/>
      <c r="M92" s="47"/>
      <c r="N92" s="77"/>
      <c r="O92" s="47"/>
      <c r="P92" s="47"/>
      <c r="Q92" s="77"/>
      <c r="R92" s="47"/>
      <c r="S92" s="47"/>
      <c r="T92" s="77"/>
      <c r="Y92" s="224"/>
      <c r="Z92" s="141"/>
      <c r="AA92" s="224"/>
      <c r="AB92" s="224"/>
      <c r="AC92" s="224"/>
      <c r="AD92" s="224"/>
    </row>
    <row r="93" spans="3:30" s="23" customFormat="1" x14ac:dyDescent="0.2">
      <c r="C93" s="47"/>
      <c r="D93" s="47"/>
      <c r="E93" s="47"/>
      <c r="F93" s="47"/>
      <c r="G93" s="47"/>
      <c r="H93" s="77"/>
      <c r="I93" s="47"/>
      <c r="J93" s="47"/>
      <c r="K93" s="77"/>
      <c r="L93" s="47"/>
      <c r="M93" s="47"/>
      <c r="N93" s="77"/>
      <c r="O93" s="47"/>
      <c r="P93" s="47"/>
      <c r="Q93" s="77"/>
      <c r="R93" s="47"/>
      <c r="S93" s="47"/>
      <c r="T93" s="77"/>
      <c r="Y93" s="224"/>
      <c r="Z93" s="141"/>
      <c r="AA93" s="224"/>
      <c r="AB93" s="224"/>
      <c r="AC93" s="224"/>
      <c r="AD93" s="224"/>
    </row>
    <row r="94" spans="3:30" s="23" customFormat="1" x14ac:dyDescent="0.2">
      <c r="C94" s="47"/>
      <c r="D94" s="47"/>
      <c r="E94" s="47"/>
      <c r="F94" s="47"/>
      <c r="G94" s="47"/>
      <c r="H94" s="77"/>
      <c r="I94" s="47"/>
      <c r="J94" s="47"/>
      <c r="K94" s="77"/>
      <c r="L94" s="47"/>
      <c r="M94" s="47"/>
      <c r="N94" s="77"/>
      <c r="O94" s="47"/>
      <c r="P94" s="47"/>
      <c r="Q94" s="77"/>
      <c r="R94" s="47"/>
      <c r="S94" s="47"/>
      <c r="T94" s="77"/>
      <c r="Y94" s="224"/>
      <c r="Z94" s="141"/>
      <c r="AA94" s="224"/>
      <c r="AB94" s="224"/>
      <c r="AC94" s="224"/>
      <c r="AD94" s="224"/>
    </row>
    <row r="95" spans="3:30" s="23" customFormat="1" x14ac:dyDescent="0.2">
      <c r="C95" s="47"/>
      <c r="D95" s="47"/>
      <c r="E95" s="47"/>
      <c r="F95" s="47"/>
      <c r="G95" s="47"/>
      <c r="H95" s="77"/>
      <c r="I95" s="47"/>
      <c r="J95" s="47"/>
      <c r="K95" s="77"/>
      <c r="L95" s="47"/>
      <c r="M95" s="47"/>
      <c r="N95" s="77"/>
      <c r="O95" s="47"/>
      <c r="P95" s="47"/>
      <c r="Q95" s="77"/>
      <c r="R95" s="47"/>
      <c r="S95" s="47"/>
      <c r="T95" s="77"/>
      <c r="Y95" s="224"/>
      <c r="Z95" s="141"/>
      <c r="AA95" s="224"/>
      <c r="AB95" s="224"/>
      <c r="AC95" s="224"/>
      <c r="AD95" s="224"/>
    </row>
    <row r="96" spans="3:30" s="23" customFormat="1" x14ac:dyDescent="0.2">
      <c r="C96" s="47"/>
      <c r="D96" s="47"/>
      <c r="E96" s="47"/>
      <c r="F96" s="47"/>
      <c r="G96" s="47"/>
      <c r="H96" s="77"/>
      <c r="I96" s="47"/>
      <c r="J96" s="47"/>
      <c r="K96" s="77"/>
      <c r="L96" s="47"/>
      <c r="M96" s="47"/>
      <c r="N96" s="77"/>
      <c r="O96" s="47"/>
      <c r="P96" s="47"/>
      <c r="Q96" s="77"/>
      <c r="R96" s="47"/>
      <c r="S96" s="47"/>
      <c r="T96" s="77"/>
      <c r="Y96" s="224"/>
      <c r="Z96" s="141"/>
      <c r="AA96" s="224"/>
      <c r="AB96" s="224"/>
      <c r="AC96" s="224"/>
      <c r="AD96" s="224"/>
    </row>
    <row r="97" spans="3:30" s="23" customFormat="1" x14ac:dyDescent="0.2">
      <c r="C97" s="47"/>
      <c r="D97" s="47"/>
      <c r="E97" s="47"/>
      <c r="F97" s="47"/>
      <c r="G97" s="47"/>
      <c r="H97" s="77"/>
      <c r="I97" s="47"/>
      <c r="J97" s="47"/>
      <c r="K97" s="77"/>
      <c r="L97" s="47"/>
      <c r="M97" s="47"/>
      <c r="N97" s="77"/>
      <c r="O97" s="47"/>
      <c r="P97" s="47"/>
      <c r="Q97" s="77"/>
      <c r="R97" s="47"/>
      <c r="S97" s="47"/>
      <c r="T97" s="77"/>
      <c r="Y97" s="224"/>
      <c r="Z97" s="141"/>
      <c r="AA97" s="224"/>
      <c r="AB97" s="224"/>
      <c r="AC97" s="224"/>
      <c r="AD97" s="224"/>
    </row>
    <row r="98" spans="3:30" s="23" customFormat="1" x14ac:dyDescent="0.2">
      <c r="C98" s="47"/>
      <c r="D98" s="47"/>
      <c r="E98" s="47"/>
      <c r="F98" s="47"/>
      <c r="G98" s="47"/>
      <c r="H98" s="77"/>
      <c r="I98" s="47"/>
      <c r="J98" s="47"/>
      <c r="K98" s="77"/>
      <c r="L98" s="47"/>
      <c r="M98" s="47"/>
      <c r="N98" s="77"/>
      <c r="O98" s="47"/>
      <c r="P98" s="47"/>
      <c r="Q98" s="77"/>
      <c r="R98" s="47"/>
      <c r="S98" s="47"/>
      <c r="T98" s="77"/>
      <c r="Y98" s="224"/>
      <c r="Z98" s="141"/>
      <c r="AA98" s="224"/>
      <c r="AB98" s="224"/>
      <c r="AC98" s="224"/>
      <c r="AD98" s="224"/>
    </row>
    <row r="99" spans="3:30" s="23" customFormat="1" x14ac:dyDescent="0.2">
      <c r="C99" s="47"/>
      <c r="D99" s="47"/>
      <c r="E99" s="47"/>
      <c r="F99" s="47"/>
      <c r="G99" s="47"/>
      <c r="H99" s="77"/>
      <c r="I99" s="47"/>
      <c r="J99" s="47"/>
      <c r="K99" s="77"/>
      <c r="L99" s="47"/>
      <c r="M99" s="47"/>
      <c r="N99" s="77"/>
      <c r="O99" s="47"/>
      <c r="P99" s="47"/>
      <c r="Q99" s="77"/>
      <c r="R99" s="47"/>
      <c r="S99" s="47"/>
      <c r="T99" s="77"/>
      <c r="Y99" s="224"/>
      <c r="Z99" s="141"/>
      <c r="AA99" s="224"/>
      <c r="AB99" s="224"/>
      <c r="AC99" s="224"/>
      <c r="AD99" s="224"/>
    </row>
    <row r="100" spans="3:30" s="23" customFormat="1" x14ac:dyDescent="0.2">
      <c r="C100" s="47"/>
      <c r="D100" s="47"/>
      <c r="E100" s="47"/>
      <c r="F100" s="47"/>
      <c r="G100" s="47"/>
      <c r="H100" s="77"/>
      <c r="I100" s="47"/>
      <c r="J100" s="47"/>
      <c r="K100" s="77"/>
      <c r="L100" s="47"/>
      <c r="M100" s="47"/>
      <c r="N100" s="77"/>
      <c r="O100" s="47"/>
      <c r="P100" s="47"/>
      <c r="Q100" s="77"/>
      <c r="R100" s="47"/>
      <c r="S100" s="47"/>
      <c r="T100" s="77"/>
      <c r="Y100" s="224"/>
      <c r="Z100" s="141"/>
      <c r="AA100" s="224"/>
      <c r="AB100" s="224"/>
      <c r="AC100" s="224"/>
      <c r="AD100" s="224"/>
    </row>
    <row r="101" spans="3:30" s="23" customFormat="1" x14ac:dyDescent="0.2">
      <c r="C101" s="47"/>
      <c r="D101" s="47"/>
      <c r="E101" s="47"/>
      <c r="F101" s="47"/>
      <c r="G101" s="47"/>
      <c r="H101" s="77"/>
      <c r="I101" s="47"/>
      <c r="J101" s="47"/>
      <c r="K101" s="77"/>
      <c r="L101" s="47"/>
      <c r="M101" s="47"/>
      <c r="N101" s="77"/>
      <c r="O101" s="47"/>
      <c r="P101" s="47"/>
      <c r="Q101" s="77"/>
      <c r="R101" s="47"/>
      <c r="S101" s="47"/>
      <c r="T101" s="77"/>
      <c r="Y101" s="224"/>
      <c r="Z101" s="141"/>
      <c r="AA101" s="224"/>
      <c r="AB101" s="224"/>
      <c r="AC101" s="224"/>
      <c r="AD101" s="224"/>
    </row>
    <row r="102" spans="3:30" s="23" customFormat="1" x14ac:dyDescent="0.2">
      <c r="C102" s="47"/>
      <c r="D102" s="47"/>
      <c r="E102" s="47"/>
      <c r="F102" s="47"/>
      <c r="G102" s="47"/>
      <c r="H102" s="77"/>
      <c r="I102" s="47"/>
      <c r="J102" s="47"/>
      <c r="K102" s="77"/>
      <c r="L102" s="47"/>
      <c r="M102" s="47"/>
      <c r="N102" s="77"/>
      <c r="O102" s="47"/>
      <c r="P102" s="47"/>
      <c r="Q102" s="77"/>
      <c r="R102" s="47"/>
      <c r="S102" s="47"/>
      <c r="T102" s="77"/>
      <c r="Y102" s="224"/>
      <c r="Z102" s="141"/>
      <c r="AA102" s="224"/>
      <c r="AB102" s="224"/>
      <c r="AC102" s="224"/>
      <c r="AD102" s="224"/>
    </row>
    <row r="103" spans="3:30" s="23" customFormat="1" x14ac:dyDescent="0.2">
      <c r="C103" s="47"/>
      <c r="D103" s="47"/>
      <c r="E103" s="47"/>
      <c r="F103" s="47"/>
      <c r="G103" s="47"/>
      <c r="H103" s="77"/>
      <c r="I103" s="47"/>
      <c r="J103" s="47"/>
      <c r="K103" s="77"/>
      <c r="L103" s="47"/>
      <c r="M103" s="47"/>
      <c r="N103" s="77"/>
      <c r="O103" s="47"/>
      <c r="P103" s="47"/>
      <c r="Q103" s="77"/>
      <c r="R103" s="47"/>
      <c r="S103" s="47"/>
      <c r="T103" s="77"/>
      <c r="Y103" s="224"/>
      <c r="Z103" s="141"/>
      <c r="AA103" s="224"/>
      <c r="AB103" s="224"/>
      <c r="AC103" s="224"/>
      <c r="AD103" s="224"/>
    </row>
    <row r="104" spans="3:30" s="23" customFormat="1" x14ac:dyDescent="0.2">
      <c r="C104" s="47"/>
      <c r="D104" s="47"/>
      <c r="E104" s="47"/>
      <c r="F104" s="47"/>
      <c r="G104" s="47"/>
      <c r="H104" s="77"/>
      <c r="I104" s="47"/>
      <c r="J104" s="47"/>
      <c r="K104" s="77"/>
      <c r="L104" s="47"/>
      <c r="M104" s="47"/>
      <c r="N104" s="77"/>
      <c r="O104" s="47"/>
      <c r="P104" s="47"/>
      <c r="Q104" s="77"/>
      <c r="R104" s="47"/>
      <c r="S104" s="47"/>
      <c r="T104" s="77"/>
      <c r="Y104" s="224"/>
      <c r="Z104" s="141"/>
      <c r="AA104" s="224"/>
      <c r="AB104" s="224"/>
      <c r="AC104" s="224"/>
      <c r="AD104" s="224"/>
    </row>
    <row r="105" spans="3:30" s="23" customFormat="1" x14ac:dyDescent="0.2">
      <c r="C105" s="47"/>
      <c r="D105" s="47"/>
      <c r="E105" s="47"/>
      <c r="F105" s="47"/>
      <c r="G105" s="47"/>
      <c r="H105" s="77"/>
      <c r="I105" s="47"/>
      <c r="J105" s="47"/>
      <c r="K105" s="77"/>
      <c r="L105" s="47"/>
      <c r="M105" s="47"/>
      <c r="N105" s="77"/>
      <c r="O105" s="47"/>
      <c r="P105" s="47"/>
      <c r="Q105" s="77"/>
      <c r="R105" s="47"/>
      <c r="S105" s="47"/>
      <c r="T105" s="77"/>
      <c r="Y105" s="224"/>
      <c r="Z105" s="141"/>
      <c r="AA105" s="224"/>
      <c r="AB105" s="224"/>
      <c r="AC105" s="224"/>
      <c r="AD105" s="224"/>
    </row>
    <row r="106" spans="3:30" s="23" customFormat="1" x14ac:dyDescent="0.2">
      <c r="C106" s="47"/>
      <c r="D106" s="47"/>
      <c r="E106" s="47"/>
      <c r="F106" s="47"/>
      <c r="G106" s="47"/>
      <c r="H106" s="77"/>
      <c r="I106" s="47"/>
      <c r="J106" s="47"/>
      <c r="K106" s="77"/>
      <c r="L106" s="47"/>
      <c r="M106" s="47"/>
      <c r="N106" s="77"/>
      <c r="O106" s="47"/>
      <c r="P106" s="47"/>
      <c r="Q106" s="77"/>
      <c r="R106" s="47"/>
      <c r="S106" s="47"/>
      <c r="T106" s="77"/>
      <c r="Y106" s="224"/>
      <c r="Z106" s="141"/>
      <c r="AA106" s="224"/>
      <c r="AB106" s="224"/>
      <c r="AC106" s="224"/>
      <c r="AD106" s="224"/>
    </row>
    <row r="107" spans="3:30" s="23" customFormat="1" x14ac:dyDescent="0.2">
      <c r="C107" s="47"/>
      <c r="D107" s="47"/>
      <c r="E107" s="47"/>
      <c r="F107" s="47"/>
      <c r="G107" s="47"/>
      <c r="H107" s="77"/>
      <c r="I107" s="47"/>
      <c r="J107" s="47"/>
      <c r="K107" s="77"/>
      <c r="L107" s="47"/>
      <c r="M107" s="47"/>
      <c r="N107" s="77"/>
      <c r="O107" s="47"/>
      <c r="P107" s="47"/>
      <c r="Q107" s="77"/>
      <c r="R107" s="47"/>
      <c r="S107" s="47"/>
      <c r="T107" s="77"/>
      <c r="Y107" s="224"/>
      <c r="Z107" s="141"/>
      <c r="AA107" s="224"/>
      <c r="AB107" s="224"/>
      <c r="AC107" s="224"/>
      <c r="AD107" s="224"/>
    </row>
    <row r="108" spans="3:30" s="23" customFormat="1" x14ac:dyDescent="0.2">
      <c r="C108" s="47"/>
      <c r="D108" s="47"/>
      <c r="E108" s="47"/>
      <c r="F108" s="47"/>
      <c r="G108" s="47"/>
      <c r="H108" s="77"/>
      <c r="I108" s="47"/>
      <c r="J108" s="47"/>
      <c r="K108" s="77"/>
      <c r="L108" s="47"/>
      <c r="M108" s="47"/>
      <c r="N108" s="77"/>
      <c r="O108" s="47"/>
      <c r="P108" s="47"/>
      <c r="Q108" s="77"/>
      <c r="R108" s="47"/>
      <c r="S108" s="47"/>
      <c r="T108" s="77"/>
      <c r="Y108" s="224"/>
      <c r="Z108" s="141"/>
      <c r="AA108" s="224"/>
      <c r="AB108" s="224"/>
      <c r="AC108" s="224"/>
      <c r="AD108" s="224"/>
    </row>
    <row r="109" spans="3:30" s="23" customFormat="1" x14ac:dyDescent="0.2">
      <c r="C109" s="47"/>
      <c r="D109" s="47"/>
      <c r="E109" s="47"/>
      <c r="F109" s="47"/>
      <c r="G109" s="47"/>
      <c r="H109" s="77"/>
      <c r="I109" s="47"/>
      <c r="J109" s="47"/>
      <c r="K109" s="77"/>
      <c r="L109" s="47"/>
      <c r="M109" s="47"/>
      <c r="N109" s="77"/>
      <c r="O109" s="47"/>
      <c r="P109" s="47"/>
      <c r="Q109" s="77"/>
      <c r="R109" s="47"/>
      <c r="S109" s="47"/>
      <c r="T109" s="77"/>
      <c r="Y109" s="224"/>
      <c r="Z109" s="141"/>
      <c r="AA109" s="224"/>
      <c r="AB109" s="224"/>
      <c r="AC109" s="224"/>
      <c r="AD109" s="224"/>
    </row>
    <row r="110" spans="3:30" s="23" customFormat="1" x14ac:dyDescent="0.2">
      <c r="C110" s="47"/>
      <c r="D110" s="47"/>
      <c r="E110" s="47"/>
      <c r="F110" s="47"/>
      <c r="G110" s="47"/>
      <c r="H110" s="77"/>
      <c r="I110" s="47"/>
      <c r="J110" s="47"/>
      <c r="K110" s="77"/>
      <c r="L110" s="47"/>
      <c r="M110" s="47"/>
      <c r="N110" s="77"/>
      <c r="O110" s="47"/>
      <c r="P110" s="47"/>
      <c r="Q110" s="77"/>
      <c r="R110" s="47"/>
      <c r="S110" s="47"/>
      <c r="T110" s="77"/>
      <c r="Y110" s="224"/>
      <c r="Z110" s="141"/>
      <c r="AA110" s="224"/>
      <c r="AB110" s="224"/>
      <c r="AC110" s="224"/>
      <c r="AD110" s="224"/>
    </row>
    <row r="111" spans="3:30" s="23" customFormat="1" x14ac:dyDescent="0.2">
      <c r="C111" s="47"/>
      <c r="D111" s="47"/>
      <c r="E111" s="47"/>
      <c r="F111" s="47"/>
      <c r="G111" s="47"/>
      <c r="H111" s="77"/>
      <c r="I111" s="47"/>
      <c r="J111" s="47"/>
      <c r="K111" s="77"/>
      <c r="L111" s="47"/>
      <c r="M111" s="47"/>
      <c r="N111" s="77"/>
      <c r="O111" s="47"/>
      <c r="P111" s="47"/>
      <c r="Q111" s="77"/>
      <c r="R111" s="47"/>
      <c r="S111" s="47"/>
      <c r="T111" s="77"/>
      <c r="Y111" s="224"/>
      <c r="Z111" s="141"/>
      <c r="AA111" s="224"/>
      <c r="AB111" s="224"/>
      <c r="AC111" s="224"/>
      <c r="AD111" s="224"/>
    </row>
    <row r="112" spans="3:30" s="23" customFormat="1" x14ac:dyDescent="0.2">
      <c r="C112" s="47"/>
      <c r="D112" s="47"/>
      <c r="E112" s="47"/>
      <c r="F112" s="47"/>
      <c r="G112" s="47"/>
      <c r="H112" s="77"/>
      <c r="I112" s="47"/>
      <c r="J112" s="47"/>
      <c r="K112" s="77"/>
      <c r="L112" s="47"/>
      <c r="M112" s="47"/>
      <c r="N112" s="77"/>
      <c r="O112" s="47"/>
      <c r="P112" s="47"/>
      <c r="Q112" s="77"/>
      <c r="R112" s="47"/>
      <c r="S112" s="47"/>
      <c r="T112" s="77"/>
      <c r="Y112" s="224"/>
      <c r="Z112" s="141"/>
      <c r="AA112" s="224"/>
      <c r="AB112" s="224"/>
      <c r="AC112" s="224"/>
      <c r="AD112" s="224"/>
    </row>
    <row r="113" spans="3:30" s="23" customFormat="1" x14ac:dyDescent="0.2">
      <c r="C113" s="47"/>
      <c r="D113" s="47"/>
      <c r="E113" s="47"/>
      <c r="F113" s="47"/>
      <c r="G113" s="47"/>
      <c r="H113" s="77"/>
      <c r="I113" s="47"/>
      <c r="J113" s="47"/>
      <c r="K113" s="77"/>
      <c r="L113" s="47"/>
      <c r="M113" s="47"/>
      <c r="N113" s="77"/>
      <c r="O113" s="47"/>
      <c r="P113" s="47"/>
      <c r="Q113" s="77"/>
      <c r="R113" s="47"/>
      <c r="S113" s="47"/>
      <c r="T113" s="77"/>
      <c r="Y113" s="224"/>
      <c r="Z113" s="141"/>
      <c r="AA113" s="224"/>
      <c r="AB113" s="224"/>
      <c r="AC113" s="224"/>
      <c r="AD113" s="224"/>
    </row>
    <row r="114" spans="3:30" s="23" customFormat="1" x14ac:dyDescent="0.2">
      <c r="C114" s="47"/>
      <c r="D114" s="47"/>
      <c r="E114" s="47"/>
      <c r="F114" s="47"/>
      <c r="G114" s="47"/>
      <c r="H114" s="77"/>
      <c r="I114" s="47"/>
      <c r="J114" s="47"/>
      <c r="K114" s="77"/>
      <c r="L114" s="47"/>
      <c r="M114" s="47"/>
      <c r="N114" s="77"/>
      <c r="O114" s="47"/>
      <c r="P114" s="47"/>
      <c r="Q114" s="77"/>
      <c r="R114" s="47"/>
      <c r="S114" s="47"/>
      <c r="T114" s="77"/>
      <c r="Y114" s="224"/>
      <c r="Z114" s="141"/>
      <c r="AA114" s="224"/>
      <c r="AB114" s="224"/>
      <c r="AC114" s="224"/>
      <c r="AD114" s="224"/>
    </row>
    <row r="115" spans="3:30" s="23" customFormat="1" x14ac:dyDescent="0.2">
      <c r="C115" s="47"/>
      <c r="D115" s="47"/>
      <c r="E115" s="47"/>
      <c r="F115" s="47"/>
      <c r="G115" s="47"/>
      <c r="H115" s="77"/>
      <c r="I115" s="47"/>
      <c r="J115" s="47"/>
      <c r="K115" s="77"/>
      <c r="L115" s="47"/>
      <c r="M115" s="47"/>
      <c r="N115" s="77"/>
      <c r="O115" s="47"/>
      <c r="P115" s="47"/>
      <c r="Q115" s="77"/>
      <c r="R115" s="47"/>
      <c r="S115" s="47"/>
      <c r="T115" s="77"/>
      <c r="Y115" s="224"/>
      <c r="Z115" s="141"/>
      <c r="AA115" s="224"/>
      <c r="AB115" s="224"/>
      <c r="AC115" s="224"/>
      <c r="AD115" s="224"/>
    </row>
    <row r="116" spans="3:30" s="23" customFormat="1" x14ac:dyDescent="0.2">
      <c r="C116" s="47"/>
      <c r="D116" s="47"/>
      <c r="E116" s="47"/>
      <c r="F116" s="47"/>
      <c r="G116" s="47"/>
      <c r="H116" s="77"/>
      <c r="I116" s="47"/>
      <c r="J116" s="47"/>
      <c r="K116" s="77"/>
      <c r="L116" s="47"/>
      <c r="M116" s="47"/>
      <c r="N116" s="77"/>
      <c r="O116" s="47"/>
      <c r="P116" s="47"/>
      <c r="Q116" s="77"/>
      <c r="R116" s="47"/>
      <c r="S116" s="47"/>
      <c r="T116" s="77"/>
      <c r="Y116" s="224"/>
      <c r="Z116" s="141"/>
      <c r="AA116" s="224"/>
      <c r="AB116" s="224"/>
      <c r="AC116" s="224"/>
      <c r="AD116" s="224"/>
    </row>
    <row r="117" spans="3:30" s="23" customFormat="1" x14ac:dyDescent="0.2">
      <c r="C117" s="47"/>
      <c r="D117" s="47"/>
      <c r="E117" s="47"/>
      <c r="F117" s="47"/>
      <c r="G117" s="47"/>
      <c r="H117" s="77"/>
      <c r="I117" s="47"/>
      <c r="J117" s="47"/>
      <c r="K117" s="77"/>
      <c r="L117" s="47"/>
      <c r="M117" s="47"/>
      <c r="N117" s="77"/>
      <c r="O117" s="47"/>
      <c r="P117" s="47"/>
      <c r="Q117" s="77"/>
      <c r="R117" s="47"/>
      <c r="S117" s="47"/>
      <c r="T117" s="77"/>
      <c r="Y117" s="224"/>
      <c r="Z117" s="141"/>
      <c r="AA117" s="224"/>
      <c r="AB117" s="224"/>
      <c r="AC117" s="224"/>
      <c r="AD117" s="224"/>
    </row>
    <row r="118" spans="3:30" s="23" customFormat="1" x14ac:dyDescent="0.2">
      <c r="C118" s="47"/>
      <c r="D118" s="47"/>
      <c r="E118" s="47"/>
      <c r="F118" s="47"/>
      <c r="G118" s="47"/>
      <c r="H118" s="77"/>
      <c r="I118" s="47"/>
      <c r="J118" s="47"/>
      <c r="K118" s="77"/>
      <c r="L118" s="47"/>
      <c r="M118" s="47"/>
      <c r="N118" s="77"/>
      <c r="O118" s="47"/>
      <c r="P118" s="47"/>
      <c r="Q118" s="77"/>
      <c r="R118" s="47"/>
      <c r="S118" s="47"/>
      <c r="T118" s="77"/>
      <c r="Y118" s="224"/>
      <c r="Z118" s="141"/>
      <c r="AA118" s="224"/>
      <c r="AB118" s="224"/>
      <c r="AC118" s="224"/>
      <c r="AD118" s="224"/>
    </row>
    <row r="119" spans="3:30" s="23" customFormat="1" x14ac:dyDescent="0.2">
      <c r="C119" s="47"/>
      <c r="D119" s="47"/>
      <c r="E119" s="47"/>
      <c r="F119" s="47"/>
      <c r="G119" s="47"/>
      <c r="H119" s="77"/>
      <c r="I119" s="47"/>
      <c r="J119" s="47"/>
      <c r="K119" s="77"/>
      <c r="L119" s="47"/>
      <c r="M119" s="47"/>
      <c r="N119" s="77"/>
      <c r="O119" s="47"/>
      <c r="P119" s="47"/>
      <c r="Q119" s="77"/>
      <c r="R119" s="47"/>
      <c r="S119" s="47"/>
      <c r="T119" s="77"/>
      <c r="Y119" s="224"/>
      <c r="Z119" s="141"/>
      <c r="AA119" s="224"/>
      <c r="AB119" s="224"/>
      <c r="AC119" s="224"/>
      <c r="AD119" s="224"/>
    </row>
    <row r="120" spans="3:30" s="23" customFormat="1" x14ac:dyDescent="0.2">
      <c r="C120" s="47"/>
      <c r="D120" s="47"/>
      <c r="E120" s="47"/>
      <c r="F120" s="47"/>
      <c r="G120" s="47"/>
      <c r="H120" s="77"/>
      <c r="I120" s="47"/>
      <c r="J120" s="47"/>
      <c r="K120" s="77"/>
      <c r="L120" s="47"/>
      <c r="M120" s="47"/>
      <c r="N120" s="77"/>
      <c r="O120" s="47"/>
      <c r="P120" s="47"/>
      <c r="Q120" s="77"/>
      <c r="R120" s="47"/>
      <c r="S120" s="47"/>
      <c r="T120" s="77"/>
      <c r="Y120" s="224"/>
      <c r="Z120" s="141"/>
      <c r="AA120" s="224"/>
      <c r="AB120" s="224"/>
      <c r="AC120" s="224"/>
      <c r="AD120" s="224"/>
    </row>
    <row r="121" spans="3:30" s="23" customFormat="1" x14ac:dyDescent="0.2">
      <c r="C121" s="47"/>
      <c r="D121" s="47"/>
      <c r="E121" s="47"/>
      <c r="F121" s="47"/>
      <c r="G121" s="47"/>
      <c r="H121" s="77"/>
      <c r="I121" s="47"/>
      <c r="J121" s="47"/>
      <c r="K121" s="77"/>
      <c r="L121" s="47"/>
      <c r="M121" s="47"/>
      <c r="N121" s="77"/>
      <c r="O121" s="47"/>
      <c r="P121" s="47"/>
      <c r="Q121" s="77"/>
      <c r="R121" s="47"/>
      <c r="S121" s="47"/>
      <c r="T121" s="77"/>
      <c r="Y121" s="224"/>
      <c r="Z121" s="141"/>
      <c r="AA121" s="224"/>
      <c r="AB121" s="224"/>
      <c r="AC121" s="224"/>
      <c r="AD121" s="224"/>
    </row>
    <row r="122" spans="3:30" s="23" customFormat="1" x14ac:dyDescent="0.2">
      <c r="C122" s="47"/>
      <c r="D122" s="47"/>
      <c r="E122" s="47"/>
      <c r="F122" s="47"/>
      <c r="G122" s="47"/>
      <c r="H122" s="77"/>
      <c r="I122" s="47"/>
      <c r="J122" s="47"/>
      <c r="K122" s="77"/>
      <c r="L122" s="47"/>
      <c r="M122" s="47"/>
      <c r="N122" s="77"/>
      <c r="O122" s="47"/>
      <c r="P122" s="47"/>
      <c r="Q122" s="77"/>
      <c r="R122" s="47"/>
      <c r="S122" s="47"/>
      <c r="T122" s="77"/>
      <c r="Y122" s="224"/>
      <c r="Z122" s="141"/>
      <c r="AA122" s="224"/>
      <c r="AB122" s="224"/>
      <c r="AC122" s="224"/>
      <c r="AD122" s="224"/>
    </row>
    <row r="123" spans="3:30" s="23" customFormat="1" x14ac:dyDescent="0.2">
      <c r="C123" s="47"/>
      <c r="D123" s="47"/>
      <c r="E123" s="47"/>
      <c r="F123" s="47"/>
      <c r="G123" s="47"/>
      <c r="H123" s="77"/>
      <c r="I123" s="47"/>
      <c r="J123" s="47"/>
      <c r="K123" s="77"/>
      <c r="L123" s="47"/>
      <c r="M123" s="47"/>
      <c r="N123" s="77"/>
      <c r="O123" s="47"/>
      <c r="P123" s="47"/>
      <c r="Q123" s="77"/>
      <c r="R123" s="47"/>
      <c r="S123" s="47"/>
      <c r="T123" s="77"/>
      <c r="Y123" s="224"/>
      <c r="Z123" s="141"/>
      <c r="AA123" s="224"/>
      <c r="AB123" s="224"/>
      <c r="AC123" s="224"/>
      <c r="AD123" s="224"/>
    </row>
    <row r="124" spans="3:30" s="23" customFormat="1" x14ac:dyDescent="0.2">
      <c r="C124" s="47"/>
      <c r="D124" s="47"/>
      <c r="E124" s="47"/>
      <c r="F124" s="47"/>
      <c r="G124" s="47"/>
      <c r="H124" s="77"/>
      <c r="I124" s="47"/>
      <c r="J124" s="47"/>
      <c r="K124" s="77"/>
      <c r="L124" s="47"/>
      <c r="M124" s="47"/>
      <c r="N124" s="77"/>
      <c r="O124" s="47"/>
      <c r="P124" s="47"/>
      <c r="Q124" s="77"/>
      <c r="R124" s="47"/>
      <c r="S124" s="47"/>
      <c r="T124" s="77"/>
      <c r="Y124" s="224"/>
      <c r="Z124" s="141"/>
      <c r="AA124" s="224"/>
      <c r="AB124" s="224"/>
      <c r="AC124" s="224"/>
      <c r="AD124" s="224"/>
    </row>
    <row r="125" spans="3:30" s="23" customFormat="1" x14ac:dyDescent="0.2">
      <c r="C125" s="47"/>
      <c r="D125" s="47"/>
      <c r="E125" s="47"/>
      <c r="F125" s="47"/>
      <c r="G125" s="47"/>
      <c r="H125" s="77"/>
      <c r="I125" s="47"/>
      <c r="J125" s="47"/>
      <c r="K125" s="77"/>
      <c r="L125" s="47"/>
      <c r="M125" s="47"/>
      <c r="N125" s="77"/>
      <c r="O125" s="47"/>
      <c r="P125" s="47"/>
      <c r="Q125" s="77"/>
      <c r="R125" s="47"/>
      <c r="S125" s="47"/>
      <c r="T125" s="77"/>
      <c r="Y125" s="224"/>
      <c r="Z125" s="141"/>
      <c r="AA125" s="224"/>
      <c r="AB125" s="224"/>
      <c r="AC125" s="224"/>
      <c r="AD125" s="224"/>
    </row>
    <row r="126" spans="3:30" s="23" customFormat="1" x14ac:dyDescent="0.2">
      <c r="C126" s="47"/>
      <c r="D126" s="47"/>
      <c r="E126" s="47"/>
      <c r="F126" s="47"/>
      <c r="G126" s="47"/>
      <c r="H126" s="77"/>
      <c r="I126" s="47"/>
      <c r="J126" s="47"/>
      <c r="K126" s="77"/>
      <c r="L126" s="47"/>
      <c r="M126" s="47"/>
      <c r="N126" s="77"/>
      <c r="O126" s="47"/>
      <c r="P126" s="47"/>
      <c r="Q126" s="77"/>
      <c r="R126" s="47"/>
      <c r="S126" s="47"/>
      <c r="T126" s="77"/>
      <c r="Y126" s="224"/>
      <c r="Z126" s="141"/>
      <c r="AA126" s="224"/>
      <c r="AB126" s="224"/>
      <c r="AC126" s="224"/>
      <c r="AD126" s="224"/>
    </row>
    <row r="127" spans="3:30" s="23" customFormat="1" x14ac:dyDescent="0.2">
      <c r="C127" s="47"/>
      <c r="D127" s="47"/>
      <c r="E127" s="47"/>
      <c r="F127" s="47"/>
      <c r="G127" s="47"/>
      <c r="H127" s="77"/>
      <c r="I127" s="47"/>
      <c r="J127" s="47"/>
      <c r="K127" s="77"/>
      <c r="L127" s="47"/>
      <c r="M127" s="47"/>
      <c r="N127" s="77"/>
      <c r="O127" s="47"/>
      <c r="P127" s="47"/>
      <c r="Q127" s="77"/>
      <c r="R127" s="47"/>
      <c r="S127" s="47"/>
      <c r="T127" s="77"/>
      <c r="Y127" s="224"/>
      <c r="Z127" s="141"/>
      <c r="AA127" s="224"/>
      <c r="AB127" s="224"/>
      <c r="AC127" s="224"/>
      <c r="AD127" s="224"/>
    </row>
    <row r="128" spans="3:30" s="23" customFormat="1" x14ac:dyDescent="0.2">
      <c r="C128" s="47"/>
      <c r="D128" s="47"/>
      <c r="E128" s="47"/>
      <c r="F128" s="47"/>
      <c r="G128" s="47"/>
      <c r="H128" s="77"/>
      <c r="I128" s="47"/>
      <c r="J128" s="47"/>
      <c r="K128" s="77"/>
      <c r="L128" s="47"/>
      <c r="M128" s="47"/>
      <c r="N128" s="77"/>
      <c r="O128" s="47"/>
      <c r="P128" s="47"/>
      <c r="Q128" s="77"/>
      <c r="R128" s="47"/>
      <c r="S128" s="47"/>
      <c r="T128" s="77"/>
      <c r="Y128" s="224"/>
      <c r="Z128" s="141"/>
      <c r="AA128" s="224"/>
      <c r="AB128" s="224"/>
      <c r="AC128" s="224"/>
      <c r="AD128" s="224"/>
    </row>
    <row r="129" spans="3:30" s="23" customFormat="1" x14ac:dyDescent="0.2">
      <c r="C129" s="47"/>
      <c r="D129" s="47"/>
      <c r="E129" s="47"/>
      <c r="F129" s="47"/>
      <c r="G129" s="47"/>
      <c r="H129" s="77"/>
      <c r="I129" s="47"/>
      <c r="J129" s="47"/>
      <c r="K129" s="77"/>
      <c r="L129" s="47"/>
      <c r="M129" s="47"/>
      <c r="N129" s="77"/>
      <c r="O129" s="47"/>
      <c r="P129" s="47"/>
      <c r="Q129" s="77"/>
      <c r="R129" s="47"/>
      <c r="S129" s="47"/>
      <c r="T129" s="77"/>
      <c r="Y129" s="224"/>
      <c r="Z129" s="141"/>
      <c r="AA129" s="224"/>
      <c r="AB129" s="224"/>
      <c r="AC129" s="224"/>
      <c r="AD129" s="224"/>
    </row>
    <row r="130" spans="3:30" s="23" customFormat="1" x14ac:dyDescent="0.2">
      <c r="C130" s="47"/>
      <c r="D130" s="47"/>
      <c r="E130" s="47"/>
      <c r="F130" s="47"/>
      <c r="G130" s="47"/>
      <c r="H130" s="77"/>
      <c r="I130" s="47"/>
      <c r="J130" s="47"/>
      <c r="K130" s="77"/>
      <c r="L130" s="47"/>
      <c r="M130" s="47"/>
      <c r="N130" s="77"/>
      <c r="O130" s="47"/>
      <c r="P130" s="47"/>
      <c r="Q130" s="77"/>
      <c r="R130" s="47"/>
      <c r="S130" s="47"/>
      <c r="T130" s="77"/>
      <c r="Y130" s="224"/>
      <c r="Z130" s="141"/>
      <c r="AA130" s="224"/>
      <c r="AB130" s="224"/>
      <c r="AC130" s="224"/>
      <c r="AD130" s="224"/>
    </row>
    <row r="131" spans="3:30" s="23" customFormat="1" x14ac:dyDescent="0.2">
      <c r="C131" s="47"/>
      <c r="D131" s="47"/>
      <c r="E131" s="47"/>
      <c r="F131" s="47"/>
      <c r="G131" s="47"/>
      <c r="H131" s="77"/>
      <c r="I131" s="47"/>
      <c r="J131" s="47"/>
      <c r="K131" s="77"/>
      <c r="L131" s="47"/>
      <c r="M131" s="47"/>
      <c r="N131" s="77"/>
      <c r="O131" s="47"/>
      <c r="P131" s="47"/>
      <c r="Q131" s="77"/>
      <c r="R131" s="47"/>
      <c r="S131" s="47"/>
      <c r="T131" s="77"/>
      <c r="Y131" s="224"/>
      <c r="Z131" s="141"/>
      <c r="AA131" s="224"/>
      <c r="AB131" s="224"/>
      <c r="AC131" s="224"/>
      <c r="AD131" s="224"/>
    </row>
    <row r="132" spans="3:30" s="23" customFormat="1" x14ac:dyDescent="0.2">
      <c r="C132" s="47"/>
      <c r="D132" s="47"/>
      <c r="E132" s="47"/>
      <c r="F132" s="47"/>
      <c r="G132" s="47"/>
      <c r="H132" s="77"/>
      <c r="I132" s="47"/>
      <c r="J132" s="47"/>
      <c r="K132" s="77"/>
      <c r="L132" s="47"/>
      <c r="M132" s="47"/>
      <c r="N132" s="77"/>
      <c r="O132" s="47"/>
      <c r="P132" s="47"/>
      <c r="Q132" s="77"/>
      <c r="R132" s="47"/>
      <c r="S132" s="47"/>
      <c r="T132" s="77"/>
      <c r="Y132" s="224"/>
      <c r="Z132" s="141"/>
      <c r="AA132" s="224"/>
      <c r="AB132" s="224"/>
      <c r="AC132" s="224"/>
      <c r="AD132" s="224"/>
    </row>
    <row r="133" spans="3:30" s="23" customFormat="1" x14ac:dyDescent="0.2">
      <c r="C133" s="47"/>
      <c r="D133" s="47"/>
      <c r="E133" s="47"/>
      <c r="F133" s="47"/>
      <c r="G133" s="47"/>
      <c r="H133" s="77"/>
      <c r="I133" s="47"/>
      <c r="J133" s="47"/>
      <c r="K133" s="77"/>
      <c r="L133" s="47"/>
      <c r="M133" s="47"/>
      <c r="N133" s="77"/>
      <c r="O133" s="47"/>
      <c r="P133" s="47"/>
      <c r="Q133" s="77"/>
      <c r="R133" s="47"/>
      <c r="S133" s="47"/>
      <c r="T133" s="77"/>
      <c r="Y133" s="224"/>
      <c r="Z133" s="141"/>
      <c r="AA133" s="224"/>
      <c r="AB133" s="224"/>
      <c r="AC133" s="224"/>
      <c r="AD133" s="224"/>
    </row>
    <row r="134" spans="3:30" s="23" customFormat="1" x14ac:dyDescent="0.2">
      <c r="C134" s="47"/>
      <c r="D134" s="47"/>
      <c r="E134" s="47"/>
      <c r="F134" s="47"/>
      <c r="G134" s="47"/>
      <c r="H134" s="77"/>
      <c r="I134" s="47"/>
      <c r="J134" s="47"/>
      <c r="K134" s="77"/>
      <c r="L134" s="47"/>
      <c r="M134" s="47"/>
      <c r="N134" s="77"/>
      <c r="O134" s="47"/>
      <c r="P134" s="47"/>
      <c r="Q134" s="77"/>
      <c r="R134" s="47"/>
      <c r="S134" s="47"/>
      <c r="T134" s="77"/>
      <c r="Y134" s="224"/>
      <c r="Z134" s="141"/>
      <c r="AA134" s="224"/>
      <c r="AB134" s="224"/>
      <c r="AC134" s="224"/>
      <c r="AD134" s="224"/>
    </row>
    <row r="135" spans="3:30" s="23" customFormat="1" x14ac:dyDescent="0.2">
      <c r="C135" s="47"/>
      <c r="D135" s="47"/>
      <c r="E135" s="47"/>
      <c r="F135" s="47"/>
      <c r="G135" s="47"/>
      <c r="H135" s="77"/>
      <c r="I135" s="47"/>
      <c r="J135" s="47"/>
      <c r="K135" s="77"/>
      <c r="L135" s="47"/>
      <c r="M135" s="47"/>
      <c r="N135" s="77"/>
      <c r="O135" s="47"/>
      <c r="P135" s="47"/>
      <c r="Q135" s="77"/>
      <c r="R135" s="47"/>
      <c r="S135" s="47"/>
      <c r="T135" s="77"/>
      <c r="Y135" s="224"/>
      <c r="Z135" s="141"/>
      <c r="AA135" s="224"/>
      <c r="AB135" s="224"/>
      <c r="AC135" s="224"/>
      <c r="AD135" s="224"/>
    </row>
    <row r="136" spans="3:30" s="23" customFormat="1" x14ac:dyDescent="0.2">
      <c r="C136" s="47"/>
      <c r="D136" s="47"/>
      <c r="E136" s="47"/>
      <c r="F136" s="47"/>
      <c r="G136" s="47"/>
      <c r="H136" s="77"/>
      <c r="I136" s="47"/>
      <c r="J136" s="47"/>
      <c r="K136" s="77"/>
      <c r="L136" s="47"/>
      <c r="M136" s="47"/>
      <c r="N136" s="77"/>
      <c r="O136" s="47"/>
      <c r="P136" s="47"/>
      <c r="Q136" s="77"/>
      <c r="R136" s="47"/>
      <c r="S136" s="47"/>
      <c r="T136" s="77"/>
      <c r="Y136" s="224"/>
      <c r="Z136" s="141"/>
      <c r="AA136" s="224"/>
      <c r="AB136" s="224"/>
      <c r="AC136" s="224"/>
      <c r="AD136" s="224"/>
    </row>
    <row r="137" spans="3:30" s="23" customFormat="1" x14ac:dyDescent="0.2">
      <c r="C137" s="47"/>
      <c r="D137" s="47"/>
      <c r="E137" s="47"/>
      <c r="F137" s="47"/>
      <c r="G137" s="47"/>
      <c r="H137" s="77"/>
      <c r="I137" s="47"/>
      <c r="J137" s="47"/>
      <c r="K137" s="77"/>
      <c r="L137" s="47"/>
      <c r="M137" s="47"/>
      <c r="N137" s="77"/>
      <c r="O137" s="47"/>
      <c r="P137" s="47"/>
      <c r="Q137" s="77"/>
      <c r="R137" s="47"/>
      <c r="S137" s="47"/>
      <c r="T137" s="77"/>
      <c r="Y137" s="224"/>
      <c r="Z137" s="141"/>
      <c r="AA137" s="224"/>
      <c r="AB137" s="224"/>
      <c r="AC137" s="224"/>
      <c r="AD137" s="224"/>
    </row>
    <row r="138" spans="3:30" s="23" customFormat="1" x14ac:dyDescent="0.2">
      <c r="C138" s="47"/>
      <c r="D138" s="47"/>
      <c r="E138" s="47"/>
      <c r="F138" s="47"/>
      <c r="G138" s="47"/>
      <c r="H138" s="77"/>
      <c r="I138" s="47"/>
      <c r="J138" s="47"/>
      <c r="K138" s="77"/>
      <c r="L138" s="47"/>
      <c r="M138" s="47"/>
      <c r="N138" s="77"/>
      <c r="O138" s="47"/>
      <c r="P138" s="47"/>
      <c r="Q138" s="77"/>
      <c r="R138" s="47"/>
      <c r="S138" s="47"/>
      <c r="T138" s="77"/>
      <c r="Y138" s="224"/>
      <c r="Z138" s="141"/>
      <c r="AA138" s="224"/>
      <c r="AB138" s="224"/>
      <c r="AC138" s="224"/>
      <c r="AD138" s="224"/>
    </row>
    <row r="139" spans="3:30" s="23" customFormat="1" x14ac:dyDescent="0.2">
      <c r="C139" s="47"/>
      <c r="D139" s="47"/>
      <c r="E139" s="47"/>
      <c r="F139" s="47"/>
      <c r="G139" s="47"/>
      <c r="H139" s="77"/>
      <c r="I139" s="47"/>
      <c r="J139" s="47"/>
      <c r="K139" s="77"/>
      <c r="L139" s="47"/>
      <c r="M139" s="47"/>
      <c r="N139" s="77"/>
      <c r="O139" s="47"/>
      <c r="P139" s="47"/>
      <c r="Q139" s="77"/>
      <c r="R139" s="47"/>
      <c r="S139" s="47"/>
      <c r="T139" s="77"/>
      <c r="Y139" s="224"/>
      <c r="Z139" s="141"/>
      <c r="AA139" s="224"/>
      <c r="AB139" s="224"/>
      <c r="AC139" s="224"/>
      <c r="AD139" s="224"/>
    </row>
    <row r="140" spans="3:30" s="23" customFormat="1" x14ac:dyDescent="0.2">
      <c r="C140" s="47"/>
      <c r="D140" s="47"/>
      <c r="E140" s="47"/>
      <c r="F140" s="47"/>
      <c r="G140" s="47"/>
      <c r="H140" s="77"/>
      <c r="I140" s="47"/>
      <c r="J140" s="47"/>
      <c r="K140" s="77"/>
      <c r="L140" s="47"/>
      <c r="M140" s="47"/>
      <c r="N140" s="77"/>
      <c r="O140" s="47"/>
      <c r="P140" s="47"/>
      <c r="Q140" s="77"/>
      <c r="R140" s="47"/>
      <c r="S140" s="47"/>
      <c r="T140" s="77"/>
      <c r="Y140" s="224"/>
      <c r="Z140" s="141"/>
      <c r="AA140" s="224"/>
      <c r="AB140" s="224"/>
      <c r="AC140" s="224"/>
      <c r="AD140" s="224"/>
    </row>
    <row r="141" spans="3:30" s="23" customFormat="1" x14ac:dyDescent="0.2">
      <c r="C141" s="47"/>
      <c r="D141" s="47"/>
      <c r="E141" s="47"/>
      <c r="F141" s="47"/>
      <c r="G141" s="47"/>
      <c r="H141" s="77"/>
      <c r="I141" s="47"/>
      <c r="J141" s="47"/>
      <c r="K141" s="77"/>
      <c r="L141" s="47"/>
      <c r="M141" s="47"/>
      <c r="N141" s="77"/>
      <c r="O141" s="47"/>
      <c r="P141" s="47"/>
      <c r="Q141" s="77"/>
      <c r="R141" s="47"/>
      <c r="S141" s="47"/>
      <c r="T141" s="77"/>
      <c r="Y141" s="224"/>
      <c r="Z141" s="141"/>
      <c r="AA141" s="224"/>
      <c r="AB141" s="224"/>
      <c r="AC141" s="224"/>
      <c r="AD141" s="224"/>
    </row>
    <row r="142" spans="3:30" s="23" customFormat="1" x14ac:dyDescent="0.2">
      <c r="C142" s="47"/>
      <c r="D142" s="47"/>
      <c r="E142" s="47"/>
      <c r="F142" s="47"/>
      <c r="G142" s="47"/>
      <c r="H142" s="77"/>
      <c r="I142" s="47"/>
      <c r="J142" s="47"/>
      <c r="K142" s="77"/>
      <c r="L142" s="47"/>
      <c r="M142" s="47"/>
      <c r="N142" s="77"/>
      <c r="O142" s="47"/>
      <c r="P142" s="47"/>
      <c r="Q142" s="77"/>
      <c r="R142" s="47"/>
      <c r="S142" s="47"/>
      <c r="T142" s="77"/>
      <c r="Y142" s="224"/>
      <c r="Z142" s="141"/>
      <c r="AA142" s="224"/>
      <c r="AB142" s="224"/>
      <c r="AC142" s="224"/>
      <c r="AD142" s="224"/>
    </row>
    <row r="143" spans="3:30" s="23" customFormat="1" x14ac:dyDescent="0.2">
      <c r="C143" s="47"/>
      <c r="D143" s="47"/>
      <c r="E143" s="47"/>
      <c r="F143" s="47"/>
      <c r="G143" s="47"/>
      <c r="H143" s="77"/>
      <c r="I143" s="47"/>
      <c r="J143" s="47"/>
      <c r="K143" s="77"/>
      <c r="L143" s="47"/>
      <c r="M143" s="47"/>
      <c r="N143" s="77"/>
      <c r="O143" s="47"/>
      <c r="P143" s="47"/>
      <c r="Q143" s="77"/>
      <c r="R143" s="47"/>
      <c r="S143" s="47"/>
      <c r="T143" s="77"/>
      <c r="Y143" s="224"/>
      <c r="Z143" s="141"/>
      <c r="AA143" s="224"/>
      <c r="AB143" s="224"/>
      <c r="AC143" s="224"/>
      <c r="AD143" s="224"/>
    </row>
    <row r="144" spans="3:30" s="23" customFormat="1" x14ac:dyDescent="0.2">
      <c r="C144" s="47"/>
      <c r="D144" s="47"/>
      <c r="E144" s="47"/>
      <c r="F144" s="47"/>
      <c r="G144" s="47"/>
      <c r="H144" s="77"/>
      <c r="I144" s="47"/>
      <c r="J144" s="47"/>
      <c r="K144" s="77"/>
      <c r="L144" s="47"/>
      <c r="M144" s="47"/>
      <c r="N144" s="77"/>
      <c r="O144" s="47"/>
      <c r="P144" s="47"/>
      <c r="Q144" s="77"/>
      <c r="R144" s="47"/>
      <c r="S144" s="47"/>
      <c r="T144" s="77"/>
      <c r="Y144" s="224"/>
      <c r="Z144" s="141"/>
      <c r="AA144" s="224"/>
      <c r="AB144" s="224"/>
      <c r="AC144" s="224"/>
      <c r="AD144" s="224"/>
    </row>
    <row r="145" spans="3:30" s="23" customFormat="1" x14ac:dyDescent="0.2">
      <c r="C145" s="47"/>
      <c r="D145" s="47"/>
      <c r="E145" s="47"/>
      <c r="F145" s="47"/>
      <c r="G145" s="47"/>
      <c r="H145" s="77"/>
      <c r="I145" s="47"/>
      <c r="J145" s="47"/>
      <c r="K145" s="77"/>
      <c r="L145" s="47"/>
      <c r="M145" s="47"/>
      <c r="N145" s="77"/>
      <c r="O145" s="47"/>
      <c r="P145" s="47"/>
      <c r="Q145" s="77"/>
      <c r="R145" s="47"/>
      <c r="S145" s="47"/>
      <c r="T145" s="77"/>
      <c r="Y145" s="224"/>
      <c r="Z145" s="141"/>
      <c r="AA145" s="224"/>
      <c r="AB145" s="224"/>
      <c r="AC145" s="224"/>
      <c r="AD145" s="224"/>
    </row>
    <row r="146" spans="3:30" s="23" customFormat="1" x14ac:dyDescent="0.2">
      <c r="C146" s="47"/>
      <c r="D146" s="47"/>
      <c r="E146" s="47"/>
      <c r="F146" s="47"/>
      <c r="G146" s="47"/>
      <c r="H146" s="77"/>
      <c r="I146" s="47"/>
      <c r="J146" s="47"/>
      <c r="K146" s="77"/>
      <c r="L146" s="47"/>
      <c r="M146" s="47"/>
      <c r="N146" s="77"/>
      <c r="O146" s="47"/>
      <c r="P146" s="47"/>
      <c r="Q146" s="77"/>
      <c r="R146" s="47"/>
      <c r="S146" s="47"/>
      <c r="T146" s="77"/>
      <c r="Y146" s="224"/>
      <c r="Z146" s="141"/>
      <c r="AA146" s="224"/>
      <c r="AB146" s="224"/>
      <c r="AC146" s="224"/>
      <c r="AD146" s="224"/>
    </row>
    <row r="147" spans="3:30" s="23" customFormat="1" x14ac:dyDescent="0.2">
      <c r="C147" s="47"/>
      <c r="D147" s="47"/>
      <c r="E147" s="47"/>
      <c r="F147" s="47"/>
      <c r="G147" s="47"/>
      <c r="H147" s="77"/>
      <c r="I147" s="47"/>
      <c r="J147" s="47"/>
      <c r="K147" s="77"/>
      <c r="L147" s="47"/>
      <c r="M147" s="47"/>
      <c r="N147" s="77"/>
      <c r="O147" s="47"/>
      <c r="P147" s="47"/>
      <c r="Q147" s="77"/>
      <c r="R147" s="47"/>
      <c r="S147" s="47"/>
      <c r="T147" s="77"/>
      <c r="Y147" s="224"/>
      <c r="Z147" s="141"/>
      <c r="AA147" s="224"/>
      <c r="AB147" s="224"/>
      <c r="AC147" s="224"/>
      <c r="AD147" s="224"/>
    </row>
    <row r="148" spans="3:30" s="23" customFormat="1" x14ac:dyDescent="0.2">
      <c r="C148" s="47"/>
      <c r="D148" s="47"/>
      <c r="E148" s="47"/>
      <c r="F148" s="47"/>
      <c r="G148" s="47"/>
      <c r="H148" s="77"/>
      <c r="I148" s="47"/>
      <c r="J148" s="47"/>
      <c r="K148" s="77"/>
      <c r="L148" s="47"/>
      <c r="M148" s="47"/>
      <c r="N148" s="77"/>
      <c r="O148" s="47"/>
      <c r="P148" s="47"/>
      <c r="Q148" s="77"/>
      <c r="R148" s="47"/>
      <c r="S148" s="47"/>
      <c r="T148" s="77"/>
      <c r="Y148" s="224"/>
      <c r="Z148" s="141"/>
      <c r="AA148" s="224"/>
      <c r="AB148" s="224"/>
      <c r="AC148" s="224"/>
      <c r="AD148" s="224"/>
    </row>
    <row r="149" spans="3:30" s="23" customFormat="1" x14ac:dyDescent="0.2">
      <c r="C149" s="47"/>
      <c r="D149" s="47"/>
      <c r="E149" s="47"/>
      <c r="F149" s="47"/>
      <c r="G149" s="47"/>
      <c r="H149" s="77"/>
      <c r="I149" s="47"/>
      <c r="J149" s="47"/>
      <c r="K149" s="77"/>
      <c r="L149" s="47"/>
      <c r="M149" s="47"/>
      <c r="N149" s="77"/>
      <c r="O149" s="47"/>
      <c r="P149" s="47"/>
      <c r="Q149" s="77"/>
      <c r="R149" s="47"/>
      <c r="S149" s="47"/>
      <c r="T149" s="77"/>
      <c r="Y149" s="224"/>
      <c r="Z149" s="141"/>
      <c r="AA149" s="224"/>
      <c r="AB149" s="224"/>
      <c r="AC149" s="224"/>
      <c r="AD149" s="224"/>
    </row>
    <row r="150" spans="3:30" s="23" customFormat="1" x14ac:dyDescent="0.2">
      <c r="C150" s="47"/>
      <c r="D150" s="47"/>
      <c r="E150" s="47"/>
      <c r="F150" s="47"/>
      <c r="G150" s="47"/>
      <c r="H150" s="77"/>
      <c r="I150" s="47"/>
      <c r="J150" s="47"/>
      <c r="K150" s="77"/>
      <c r="L150" s="47"/>
      <c r="M150" s="47"/>
      <c r="N150" s="77"/>
      <c r="O150" s="47"/>
      <c r="P150" s="47"/>
      <c r="Q150" s="77"/>
      <c r="R150" s="47"/>
      <c r="S150" s="47"/>
      <c r="T150" s="77"/>
      <c r="Y150" s="224"/>
      <c r="Z150" s="141"/>
      <c r="AA150" s="224"/>
      <c r="AB150" s="224"/>
      <c r="AC150" s="224"/>
      <c r="AD150" s="224"/>
    </row>
    <row r="151" spans="3:30" s="23" customFormat="1" x14ac:dyDescent="0.2">
      <c r="C151" s="47"/>
      <c r="D151" s="47"/>
      <c r="E151" s="47"/>
      <c r="F151" s="47"/>
      <c r="G151" s="47"/>
      <c r="H151" s="77"/>
      <c r="I151" s="47"/>
      <c r="J151" s="47"/>
      <c r="K151" s="77"/>
      <c r="L151" s="47"/>
      <c r="M151" s="47"/>
      <c r="N151" s="77"/>
      <c r="O151" s="47"/>
      <c r="P151" s="47"/>
      <c r="Q151" s="77"/>
      <c r="R151" s="47"/>
      <c r="S151" s="47"/>
      <c r="T151" s="77"/>
      <c r="Y151" s="224"/>
      <c r="Z151" s="141"/>
      <c r="AA151" s="224"/>
      <c r="AB151" s="224"/>
      <c r="AC151" s="224"/>
      <c r="AD151" s="224"/>
    </row>
    <row r="152" spans="3:30" s="23" customFormat="1" x14ac:dyDescent="0.2">
      <c r="C152" s="47"/>
      <c r="D152" s="47"/>
      <c r="E152" s="47"/>
      <c r="F152" s="47"/>
      <c r="G152" s="47"/>
      <c r="H152" s="77"/>
      <c r="I152" s="47"/>
      <c r="J152" s="47"/>
      <c r="K152" s="77"/>
      <c r="L152" s="47"/>
      <c r="M152" s="47"/>
      <c r="N152" s="77"/>
      <c r="O152" s="47"/>
      <c r="P152" s="47"/>
      <c r="Q152" s="77"/>
      <c r="R152" s="47"/>
      <c r="S152" s="47"/>
      <c r="T152" s="77"/>
      <c r="Y152" s="224"/>
      <c r="Z152" s="141"/>
      <c r="AA152" s="224"/>
      <c r="AB152" s="224"/>
      <c r="AC152" s="224"/>
      <c r="AD152" s="224"/>
    </row>
    <row r="153" spans="3:30" s="23" customFormat="1" x14ac:dyDescent="0.2">
      <c r="C153" s="47"/>
      <c r="D153" s="47"/>
      <c r="E153" s="47"/>
      <c r="F153" s="47"/>
      <c r="G153" s="47"/>
      <c r="H153" s="77"/>
      <c r="I153" s="47"/>
      <c r="J153" s="47"/>
      <c r="K153" s="77"/>
      <c r="L153" s="47"/>
      <c r="M153" s="47"/>
      <c r="N153" s="77"/>
      <c r="O153" s="47"/>
      <c r="P153" s="47"/>
      <c r="Q153" s="77"/>
      <c r="R153" s="47"/>
      <c r="S153" s="47"/>
      <c r="T153" s="77"/>
      <c r="Y153" s="224"/>
      <c r="Z153" s="141"/>
      <c r="AA153" s="224"/>
      <c r="AB153" s="224"/>
      <c r="AC153" s="224"/>
      <c r="AD153" s="224"/>
    </row>
    <row r="154" spans="3:30" s="23" customFormat="1" x14ac:dyDescent="0.2">
      <c r="C154" s="47"/>
      <c r="D154" s="47"/>
      <c r="E154" s="47"/>
      <c r="F154" s="47"/>
      <c r="G154" s="47"/>
      <c r="H154" s="77"/>
      <c r="I154" s="47"/>
      <c r="J154" s="47"/>
      <c r="K154" s="77"/>
      <c r="L154" s="47"/>
      <c r="M154" s="47"/>
      <c r="N154" s="77"/>
      <c r="O154" s="47"/>
      <c r="P154" s="47"/>
      <c r="Q154" s="77"/>
      <c r="R154" s="47"/>
      <c r="S154" s="47"/>
      <c r="T154" s="77"/>
      <c r="Y154" s="224"/>
      <c r="Z154" s="141"/>
      <c r="AA154" s="224"/>
      <c r="AB154" s="224"/>
      <c r="AC154" s="224"/>
      <c r="AD154" s="224"/>
    </row>
    <row r="155" spans="3:30" s="23" customFormat="1" x14ac:dyDescent="0.2">
      <c r="C155" s="47"/>
      <c r="D155" s="47"/>
      <c r="E155" s="47"/>
      <c r="F155" s="47"/>
      <c r="G155" s="47"/>
      <c r="H155" s="77"/>
      <c r="I155" s="47"/>
      <c r="J155" s="47"/>
      <c r="K155" s="77"/>
      <c r="L155" s="47"/>
      <c r="M155" s="47"/>
      <c r="N155" s="77"/>
      <c r="O155" s="47"/>
      <c r="P155" s="47"/>
      <c r="Q155" s="77"/>
      <c r="R155" s="47"/>
      <c r="S155" s="47"/>
      <c r="T155" s="77"/>
      <c r="Y155" s="224"/>
      <c r="Z155" s="141"/>
      <c r="AA155" s="224"/>
      <c r="AB155" s="224"/>
      <c r="AC155" s="224"/>
      <c r="AD155" s="224"/>
    </row>
    <row r="156" spans="3:30" s="23" customFormat="1" x14ac:dyDescent="0.2">
      <c r="C156" s="47"/>
      <c r="D156" s="47"/>
      <c r="E156" s="47"/>
      <c r="F156" s="47"/>
      <c r="G156" s="47"/>
      <c r="H156" s="77"/>
      <c r="I156" s="47"/>
      <c r="J156" s="47"/>
      <c r="K156" s="77"/>
      <c r="L156" s="47"/>
      <c r="M156" s="47"/>
      <c r="N156" s="77"/>
      <c r="O156" s="47"/>
      <c r="P156" s="47"/>
      <c r="Q156" s="77"/>
      <c r="R156" s="47"/>
      <c r="S156" s="47"/>
      <c r="T156" s="77"/>
      <c r="Y156" s="224"/>
      <c r="Z156" s="141"/>
      <c r="AA156" s="224"/>
      <c r="AB156" s="224"/>
      <c r="AC156" s="224"/>
      <c r="AD156" s="224"/>
    </row>
    <row r="157" spans="3:30" s="23" customFormat="1" x14ac:dyDescent="0.2">
      <c r="C157" s="47"/>
      <c r="D157" s="47"/>
      <c r="E157" s="47"/>
      <c r="F157" s="47"/>
      <c r="G157" s="47"/>
      <c r="H157" s="77"/>
      <c r="I157" s="47"/>
      <c r="J157" s="47"/>
      <c r="K157" s="77"/>
      <c r="L157" s="47"/>
      <c r="M157" s="47"/>
      <c r="N157" s="77"/>
      <c r="O157" s="47"/>
      <c r="P157" s="47"/>
      <c r="Q157" s="77"/>
      <c r="R157" s="47"/>
      <c r="S157" s="47"/>
      <c r="T157" s="77"/>
      <c r="Y157" s="224"/>
      <c r="Z157" s="141"/>
      <c r="AA157" s="224"/>
      <c r="AB157" s="224"/>
      <c r="AC157" s="224"/>
      <c r="AD157" s="224"/>
    </row>
    <row r="158" spans="3:30" s="23" customFormat="1" x14ac:dyDescent="0.2">
      <c r="C158" s="47"/>
      <c r="D158" s="47"/>
      <c r="E158" s="47"/>
      <c r="F158" s="47"/>
      <c r="G158" s="47"/>
      <c r="H158" s="77"/>
      <c r="I158" s="47"/>
      <c r="J158" s="47"/>
      <c r="K158" s="77"/>
      <c r="L158" s="47"/>
      <c r="M158" s="47"/>
      <c r="N158" s="77"/>
      <c r="O158" s="47"/>
      <c r="P158" s="47"/>
      <c r="Q158" s="77"/>
      <c r="R158" s="47"/>
      <c r="S158" s="47"/>
      <c r="T158" s="77"/>
      <c r="Y158" s="224"/>
      <c r="Z158" s="141"/>
      <c r="AA158" s="224"/>
      <c r="AB158" s="224"/>
      <c r="AC158" s="224"/>
      <c r="AD158" s="224"/>
    </row>
    <row r="159" spans="3:30" s="23" customFormat="1" x14ac:dyDescent="0.2">
      <c r="C159" s="47"/>
      <c r="D159" s="47"/>
      <c r="E159" s="47"/>
      <c r="F159" s="47"/>
      <c r="G159" s="47"/>
      <c r="H159" s="77"/>
      <c r="I159" s="47"/>
      <c r="J159" s="47"/>
      <c r="K159" s="77"/>
      <c r="L159" s="47"/>
      <c r="M159" s="47"/>
      <c r="N159" s="77"/>
      <c r="O159" s="47"/>
      <c r="P159" s="47"/>
      <c r="Q159" s="77"/>
      <c r="R159" s="47"/>
      <c r="S159" s="47"/>
      <c r="T159" s="77"/>
      <c r="Y159" s="224"/>
      <c r="Z159" s="141"/>
      <c r="AA159" s="224"/>
      <c r="AB159" s="224"/>
      <c r="AC159" s="224"/>
      <c r="AD159" s="224"/>
    </row>
    <row r="160" spans="3:30" s="23" customFormat="1" x14ac:dyDescent="0.2">
      <c r="C160" s="47"/>
      <c r="D160" s="47"/>
      <c r="E160" s="47"/>
      <c r="F160" s="47"/>
      <c r="G160" s="47"/>
      <c r="H160" s="77"/>
      <c r="I160" s="47"/>
      <c r="J160" s="47"/>
      <c r="K160" s="77"/>
      <c r="L160" s="47"/>
      <c r="M160" s="47"/>
      <c r="N160" s="77"/>
      <c r="O160" s="47"/>
      <c r="P160" s="47"/>
      <c r="Q160" s="77"/>
      <c r="R160" s="47"/>
      <c r="S160" s="47"/>
      <c r="T160" s="77"/>
      <c r="Y160" s="224"/>
      <c r="Z160" s="141"/>
      <c r="AA160" s="224"/>
      <c r="AB160" s="224"/>
      <c r="AC160" s="224"/>
      <c r="AD160" s="224"/>
    </row>
    <row r="161" spans="5:30" s="23" customFormat="1" x14ac:dyDescent="0.2">
      <c r="E161" s="78"/>
      <c r="H161" s="49"/>
      <c r="K161" s="49"/>
      <c r="N161" s="49"/>
      <c r="Q161" s="49"/>
      <c r="T161" s="49"/>
      <c r="Y161" s="224"/>
      <c r="Z161" s="141"/>
      <c r="AA161" s="224"/>
      <c r="AB161" s="224"/>
      <c r="AC161" s="224"/>
      <c r="AD161" s="224"/>
    </row>
    <row r="162" spans="5:30" s="23" customFormat="1" x14ac:dyDescent="0.2">
      <c r="H162" s="49"/>
      <c r="K162" s="49"/>
      <c r="N162" s="49"/>
      <c r="Q162" s="49"/>
      <c r="T162" s="49"/>
      <c r="Y162" s="224"/>
      <c r="Z162" s="141"/>
      <c r="AA162" s="224"/>
      <c r="AB162" s="224"/>
      <c r="AC162" s="224"/>
      <c r="AD162" s="224"/>
    </row>
    <row r="163" spans="5:30" s="23" customFormat="1" x14ac:dyDescent="0.2">
      <c r="H163" s="49"/>
      <c r="K163" s="49"/>
      <c r="N163" s="49"/>
      <c r="Q163" s="49"/>
      <c r="T163" s="49"/>
      <c r="Y163" s="224"/>
      <c r="Z163" s="141"/>
      <c r="AA163" s="224"/>
      <c r="AB163" s="224"/>
      <c r="AC163" s="224"/>
      <c r="AD163" s="224"/>
    </row>
    <row r="164" spans="5:30" s="23" customFormat="1" x14ac:dyDescent="0.2">
      <c r="H164" s="49"/>
      <c r="K164" s="49"/>
      <c r="N164" s="49"/>
      <c r="Q164" s="49"/>
      <c r="T164" s="49"/>
      <c r="Y164" s="224"/>
      <c r="Z164" s="141"/>
      <c r="AA164" s="224"/>
      <c r="AB164" s="224"/>
      <c r="AC164" s="224"/>
      <c r="AD164" s="224"/>
    </row>
    <row r="165" spans="5:30" s="23" customFormat="1" x14ac:dyDescent="0.2">
      <c r="H165" s="49"/>
      <c r="K165" s="49"/>
      <c r="N165" s="49"/>
      <c r="Q165" s="49"/>
      <c r="T165" s="49"/>
      <c r="Y165" s="224"/>
      <c r="Z165" s="141"/>
      <c r="AA165" s="224"/>
      <c r="AB165" s="224"/>
      <c r="AC165" s="224"/>
      <c r="AD165" s="224"/>
    </row>
    <row r="166" spans="5:30" s="23" customFormat="1" x14ac:dyDescent="0.2">
      <c r="H166" s="49"/>
      <c r="K166" s="49"/>
      <c r="N166" s="49"/>
      <c r="Q166" s="49"/>
      <c r="T166" s="49"/>
      <c r="Y166" s="224"/>
      <c r="Z166" s="141"/>
      <c r="AA166" s="224"/>
      <c r="AB166" s="224"/>
      <c r="AC166" s="224"/>
      <c r="AD166" s="224"/>
    </row>
    <row r="167" spans="5:30" s="23" customFormat="1" x14ac:dyDescent="0.2">
      <c r="H167" s="49"/>
      <c r="K167" s="49"/>
      <c r="N167" s="49"/>
      <c r="Q167" s="49"/>
      <c r="T167" s="49"/>
      <c r="Y167" s="224"/>
      <c r="Z167" s="141"/>
      <c r="AA167" s="224"/>
      <c r="AB167" s="224"/>
      <c r="AC167" s="224"/>
      <c r="AD167" s="224"/>
    </row>
    <row r="168" spans="5:30" s="23" customFormat="1" x14ac:dyDescent="0.2">
      <c r="H168" s="49"/>
      <c r="K168" s="49"/>
      <c r="N168" s="49"/>
      <c r="Q168" s="49"/>
      <c r="T168" s="49"/>
      <c r="Y168" s="224"/>
      <c r="Z168" s="141"/>
      <c r="AA168" s="224"/>
      <c r="AB168" s="224"/>
      <c r="AC168" s="224"/>
      <c r="AD168" s="224"/>
    </row>
    <row r="169" spans="5:30" s="23" customFormat="1" x14ac:dyDescent="0.2">
      <c r="H169" s="49"/>
      <c r="K169" s="49"/>
      <c r="N169" s="49"/>
      <c r="Q169" s="49"/>
      <c r="T169" s="49"/>
      <c r="Y169" s="224"/>
      <c r="Z169" s="141"/>
      <c r="AA169" s="224"/>
      <c r="AB169" s="224"/>
      <c r="AC169" s="224"/>
      <c r="AD169" s="224"/>
    </row>
    <row r="170" spans="5:30" s="23" customFormat="1" x14ac:dyDescent="0.2">
      <c r="H170" s="49"/>
      <c r="K170" s="49"/>
      <c r="N170" s="49"/>
      <c r="Q170" s="49"/>
      <c r="T170" s="49"/>
      <c r="Y170" s="224"/>
      <c r="Z170" s="141"/>
      <c r="AA170" s="224"/>
      <c r="AB170" s="224"/>
      <c r="AC170" s="224"/>
      <c r="AD170" s="224"/>
    </row>
    <row r="171" spans="5:30" s="23" customFormat="1" x14ac:dyDescent="0.2">
      <c r="H171" s="49"/>
      <c r="K171" s="49"/>
      <c r="N171" s="49"/>
      <c r="Q171" s="49"/>
      <c r="T171" s="49"/>
      <c r="Y171" s="224"/>
      <c r="Z171" s="141"/>
      <c r="AA171" s="224"/>
      <c r="AB171" s="224"/>
      <c r="AC171" s="224"/>
      <c r="AD171" s="224"/>
    </row>
    <row r="172" spans="5:30" s="23" customFormat="1" x14ac:dyDescent="0.2">
      <c r="H172" s="49"/>
      <c r="K172" s="49"/>
      <c r="N172" s="49"/>
      <c r="Q172" s="49"/>
      <c r="T172" s="49"/>
      <c r="Y172" s="224"/>
      <c r="Z172" s="141"/>
      <c r="AA172" s="224"/>
      <c r="AB172" s="224"/>
      <c r="AC172" s="224"/>
      <c r="AD172" s="224"/>
    </row>
    <row r="173" spans="5:30" s="23" customFormat="1" x14ac:dyDescent="0.2">
      <c r="H173" s="49"/>
      <c r="K173" s="49"/>
      <c r="N173" s="49"/>
      <c r="Q173" s="49"/>
      <c r="T173" s="49"/>
      <c r="Y173" s="224"/>
      <c r="Z173" s="141"/>
      <c r="AA173" s="224"/>
      <c r="AB173" s="224"/>
      <c r="AC173" s="224"/>
      <c r="AD173" s="224"/>
    </row>
    <row r="174" spans="5:30" s="23" customFormat="1" x14ac:dyDescent="0.2">
      <c r="H174" s="49"/>
      <c r="K174" s="49"/>
      <c r="N174" s="49"/>
      <c r="Q174" s="49"/>
      <c r="T174" s="49"/>
      <c r="Y174" s="224"/>
      <c r="Z174" s="141"/>
      <c r="AA174" s="224"/>
      <c r="AB174" s="224"/>
      <c r="AC174" s="224"/>
      <c r="AD174" s="224"/>
    </row>
    <row r="175" spans="5:30" s="23" customFormat="1" x14ac:dyDescent="0.2">
      <c r="H175" s="49"/>
      <c r="K175" s="49"/>
      <c r="N175" s="49"/>
      <c r="Q175" s="49"/>
      <c r="T175" s="49"/>
      <c r="Y175" s="224"/>
      <c r="Z175" s="141"/>
      <c r="AA175" s="224"/>
      <c r="AB175" s="224"/>
      <c r="AC175" s="224"/>
      <c r="AD175" s="224"/>
    </row>
    <row r="176" spans="5:30" s="23" customFormat="1" x14ac:dyDescent="0.2">
      <c r="H176" s="49"/>
      <c r="K176" s="49"/>
      <c r="N176" s="49"/>
      <c r="Q176" s="49"/>
      <c r="T176" s="49"/>
      <c r="Y176" s="224"/>
      <c r="Z176" s="141"/>
      <c r="AA176" s="224"/>
      <c r="AB176" s="224"/>
      <c r="AC176" s="224"/>
      <c r="AD176" s="224"/>
    </row>
    <row r="177" spans="8:30" s="23" customFormat="1" x14ac:dyDescent="0.2">
      <c r="H177" s="49"/>
      <c r="K177" s="49"/>
      <c r="N177" s="49"/>
      <c r="Q177" s="49"/>
      <c r="T177" s="49"/>
      <c r="Y177" s="224"/>
      <c r="Z177" s="141"/>
      <c r="AA177" s="224"/>
      <c r="AB177" s="224"/>
      <c r="AC177" s="224"/>
      <c r="AD177" s="224"/>
    </row>
    <row r="178" spans="8:30" s="23" customFormat="1" x14ac:dyDescent="0.2">
      <c r="H178" s="49"/>
      <c r="K178" s="49"/>
      <c r="N178" s="49"/>
      <c r="Q178" s="49"/>
      <c r="T178" s="49"/>
      <c r="Y178" s="224"/>
      <c r="Z178" s="141"/>
      <c r="AA178" s="224"/>
      <c r="AB178" s="224"/>
      <c r="AC178" s="224"/>
      <c r="AD178" s="224"/>
    </row>
    <row r="179" spans="8:30" s="23" customFormat="1" x14ac:dyDescent="0.2">
      <c r="H179" s="49"/>
      <c r="K179" s="49"/>
      <c r="N179" s="49"/>
      <c r="Q179" s="49"/>
      <c r="T179" s="49"/>
      <c r="Y179" s="224"/>
      <c r="Z179" s="141"/>
      <c r="AA179" s="224"/>
      <c r="AB179" s="224"/>
      <c r="AC179" s="224"/>
      <c r="AD179" s="224"/>
    </row>
    <row r="180" spans="8:30" s="23" customFormat="1" x14ac:dyDescent="0.2">
      <c r="H180" s="49"/>
      <c r="K180" s="49"/>
      <c r="N180" s="49"/>
      <c r="Q180" s="49"/>
      <c r="T180" s="49"/>
      <c r="Y180" s="224"/>
      <c r="Z180" s="141"/>
      <c r="AA180" s="224"/>
      <c r="AB180" s="224"/>
      <c r="AC180" s="224"/>
      <c r="AD180" s="224"/>
    </row>
    <row r="181" spans="8:30" s="23" customFormat="1" x14ac:dyDescent="0.2">
      <c r="H181" s="49"/>
      <c r="K181" s="49"/>
      <c r="N181" s="49"/>
      <c r="Q181" s="49"/>
      <c r="T181" s="49"/>
      <c r="Y181" s="224"/>
      <c r="Z181" s="141"/>
      <c r="AA181" s="224"/>
      <c r="AB181" s="224"/>
      <c r="AC181" s="224"/>
      <c r="AD181" s="224"/>
    </row>
    <row r="182" spans="8:30" s="23" customFormat="1" x14ac:dyDescent="0.2">
      <c r="H182" s="49"/>
      <c r="K182" s="49"/>
      <c r="N182" s="49"/>
      <c r="Q182" s="49"/>
      <c r="T182" s="49"/>
      <c r="Y182" s="224"/>
      <c r="Z182" s="141"/>
      <c r="AA182" s="224"/>
      <c r="AB182" s="224"/>
      <c r="AC182" s="224"/>
      <c r="AD182" s="224"/>
    </row>
    <row r="183" spans="8:30" s="23" customFormat="1" x14ac:dyDescent="0.2">
      <c r="H183" s="49"/>
      <c r="K183" s="49"/>
      <c r="N183" s="49"/>
      <c r="Q183" s="49"/>
      <c r="T183" s="49"/>
      <c r="Y183" s="224"/>
      <c r="Z183" s="141"/>
      <c r="AA183" s="224"/>
      <c r="AB183" s="224"/>
      <c r="AC183" s="224"/>
      <c r="AD183" s="224"/>
    </row>
    <row r="184" spans="8:30" s="23" customFormat="1" x14ac:dyDescent="0.2">
      <c r="H184" s="49"/>
      <c r="K184" s="49"/>
      <c r="N184" s="49"/>
      <c r="Q184" s="49"/>
      <c r="T184" s="49"/>
      <c r="Y184" s="224"/>
      <c r="Z184" s="141"/>
      <c r="AA184" s="224"/>
      <c r="AB184" s="224"/>
      <c r="AC184" s="224"/>
      <c r="AD184" s="224"/>
    </row>
    <row r="185" spans="8:30" s="23" customFormat="1" x14ac:dyDescent="0.2">
      <c r="H185" s="49"/>
      <c r="K185" s="49"/>
      <c r="N185" s="49"/>
      <c r="Q185" s="49"/>
      <c r="T185" s="49"/>
      <c r="Y185" s="224"/>
      <c r="Z185" s="141"/>
      <c r="AA185" s="224"/>
      <c r="AB185" s="224"/>
      <c r="AC185" s="224"/>
      <c r="AD185" s="224"/>
    </row>
    <row r="186" spans="8:30" s="23" customFormat="1" x14ac:dyDescent="0.2">
      <c r="H186" s="49"/>
      <c r="K186" s="49"/>
      <c r="N186" s="49"/>
      <c r="Q186" s="49"/>
      <c r="T186" s="49"/>
      <c r="Y186" s="224"/>
      <c r="Z186" s="141"/>
      <c r="AA186" s="224"/>
      <c r="AB186" s="224"/>
      <c r="AC186" s="224"/>
      <c r="AD186" s="224"/>
    </row>
    <row r="187" spans="8:30" s="23" customFormat="1" x14ac:dyDescent="0.2">
      <c r="H187" s="49"/>
      <c r="K187" s="49"/>
      <c r="N187" s="49"/>
      <c r="Q187" s="49"/>
      <c r="T187" s="49"/>
      <c r="Y187" s="224"/>
      <c r="Z187" s="141"/>
      <c r="AA187" s="224"/>
      <c r="AB187" s="224"/>
      <c r="AC187" s="224"/>
      <c r="AD187" s="224"/>
    </row>
    <row r="188" spans="8:30" s="23" customFormat="1" x14ac:dyDescent="0.2">
      <c r="H188" s="49"/>
      <c r="K188" s="49"/>
      <c r="N188" s="49"/>
      <c r="Q188" s="49"/>
      <c r="T188" s="49"/>
      <c r="Y188" s="224"/>
      <c r="Z188" s="141"/>
      <c r="AA188" s="224"/>
      <c r="AB188" s="224"/>
      <c r="AC188" s="224"/>
      <c r="AD188" s="224"/>
    </row>
    <row r="189" spans="8:30" s="23" customFormat="1" x14ac:dyDescent="0.2">
      <c r="H189" s="49"/>
      <c r="K189" s="49"/>
      <c r="N189" s="49"/>
      <c r="Q189" s="49"/>
      <c r="T189" s="49"/>
      <c r="Y189" s="224"/>
      <c r="Z189" s="141"/>
      <c r="AA189" s="224"/>
      <c r="AB189" s="224"/>
      <c r="AC189" s="224"/>
      <c r="AD189" s="224"/>
    </row>
    <row r="190" spans="8:30" s="23" customFormat="1" x14ac:dyDescent="0.2">
      <c r="H190" s="49"/>
      <c r="K190" s="49"/>
      <c r="N190" s="49"/>
      <c r="Q190" s="49"/>
      <c r="T190" s="49"/>
      <c r="Y190" s="224"/>
      <c r="Z190" s="141"/>
      <c r="AA190" s="224"/>
      <c r="AB190" s="224"/>
      <c r="AC190" s="224"/>
      <c r="AD190" s="224"/>
    </row>
    <row r="191" spans="8:30" s="23" customFormat="1" x14ac:dyDescent="0.2">
      <c r="H191" s="49"/>
      <c r="K191" s="49"/>
      <c r="N191" s="49"/>
      <c r="Q191" s="49"/>
      <c r="T191" s="49"/>
      <c r="Y191" s="224"/>
      <c r="Z191" s="141"/>
      <c r="AA191" s="224"/>
      <c r="AB191" s="224"/>
      <c r="AC191" s="224"/>
      <c r="AD191" s="224"/>
    </row>
    <row r="192" spans="8:30" s="23" customFormat="1" x14ac:dyDescent="0.2">
      <c r="H192" s="49"/>
      <c r="K192" s="49"/>
      <c r="N192" s="49"/>
      <c r="Q192" s="49"/>
      <c r="T192" s="49"/>
      <c r="Y192" s="224"/>
      <c r="Z192" s="141"/>
      <c r="AA192" s="224"/>
      <c r="AB192" s="224"/>
      <c r="AC192" s="224"/>
      <c r="AD192" s="224"/>
    </row>
    <row r="193" spans="8:30" s="23" customFormat="1" x14ac:dyDescent="0.2">
      <c r="H193" s="49"/>
      <c r="K193" s="49"/>
      <c r="N193" s="49"/>
      <c r="Q193" s="49"/>
      <c r="T193" s="49"/>
      <c r="Y193" s="224"/>
      <c r="Z193" s="141"/>
      <c r="AA193" s="224"/>
      <c r="AB193" s="224"/>
      <c r="AC193" s="224"/>
      <c r="AD193" s="224"/>
    </row>
    <row r="194" spans="8:30" s="23" customFormat="1" x14ac:dyDescent="0.2">
      <c r="H194" s="49"/>
      <c r="K194" s="49"/>
      <c r="N194" s="49"/>
      <c r="Q194" s="49"/>
      <c r="T194" s="49"/>
      <c r="Y194" s="224"/>
      <c r="Z194" s="141"/>
      <c r="AA194" s="224"/>
      <c r="AB194" s="224"/>
      <c r="AC194" s="224"/>
      <c r="AD194" s="224"/>
    </row>
    <row r="195" spans="8:30" s="23" customFormat="1" x14ac:dyDescent="0.2">
      <c r="H195" s="49"/>
      <c r="K195" s="49"/>
      <c r="N195" s="49"/>
      <c r="Q195" s="49"/>
      <c r="T195" s="49"/>
      <c r="Y195" s="224"/>
      <c r="Z195" s="141"/>
      <c r="AA195" s="224"/>
      <c r="AB195" s="224"/>
      <c r="AC195" s="224"/>
      <c r="AD195" s="224"/>
    </row>
    <row r="196" spans="8:30" s="23" customFormat="1" x14ac:dyDescent="0.2">
      <c r="H196" s="49"/>
      <c r="K196" s="49"/>
      <c r="N196" s="49"/>
      <c r="Q196" s="49"/>
      <c r="T196" s="49"/>
      <c r="Y196" s="224"/>
      <c r="Z196" s="141"/>
      <c r="AA196" s="224"/>
      <c r="AB196" s="224"/>
      <c r="AC196" s="224"/>
      <c r="AD196" s="224"/>
    </row>
    <row r="197" spans="8:30" s="23" customFormat="1" x14ac:dyDescent="0.2">
      <c r="H197" s="49"/>
      <c r="K197" s="49"/>
      <c r="N197" s="49"/>
      <c r="Q197" s="49"/>
      <c r="T197" s="49"/>
      <c r="Y197" s="224"/>
      <c r="Z197" s="141"/>
      <c r="AA197" s="224"/>
      <c r="AB197" s="224"/>
      <c r="AC197" s="224"/>
      <c r="AD197" s="224"/>
    </row>
    <row r="198" spans="8:30" s="23" customFormat="1" x14ac:dyDescent="0.2">
      <c r="H198" s="49"/>
      <c r="K198" s="49"/>
      <c r="N198" s="49"/>
      <c r="Q198" s="49"/>
      <c r="T198" s="49"/>
      <c r="Y198" s="224"/>
      <c r="Z198" s="141"/>
      <c r="AA198" s="224"/>
      <c r="AB198" s="224"/>
      <c r="AC198" s="224"/>
      <c r="AD198" s="224"/>
    </row>
    <row r="199" spans="8:30" s="23" customFormat="1" x14ac:dyDescent="0.2">
      <c r="H199" s="49"/>
      <c r="K199" s="49"/>
      <c r="N199" s="49"/>
      <c r="Q199" s="49"/>
      <c r="T199" s="49"/>
      <c r="Y199" s="224"/>
      <c r="Z199" s="141"/>
      <c r="AA199" s="224"/>
      <c r="AB199" s="224"/>
      <c r="AC199" s="224"/>
      <c r="AD199" s="224"/>
    </row>
    <row r="200" spans="8:30" s="23" customFormat="1" x14ac:dyDescent="0.2">
      <c r="H200" s="49"/>
      <c r="K200" s="49"/>
      <c r="N200" s="49"/>
      <c r="Q200" s="49"/>
      <c r="T200" s="49"/>
      <c r="Y200" s="224"/>
      <c r="Z200" s="141"/>
      <c r="AA200" s="224"/>
      <c r="AB200" s="224"/>
      <c r="AC200" s="224"/>
      <c r="AD200" s="224"/>
    </row>
    <row r="201" spans="8:30" s="23" customFormat="1" x14ac:dyDescent="0.2">
      <c r="H201" s="49"/>
      <c r="K201" s="49"/>
      <c r="N201" s="49"/>
      <c r="Q201" s="49"/>
      <c r="T201" s="49"/>
      <c r="Y201" s="224"/>
      <c r="Z201" s="141"/>
      <c r="AA201" s="224"/>
      <c r="AB201" s="224"/>
      <c r="AC201" s="224"/>
      <c r="AD201" s="224"/>
    </row>
    <row r="202" spans="8:30" s="23" customFormat="1" x14ac:dyDescent="0.2">
      <c r="H202" s="49"/>
      <c r="K202" s="49"/>
      <c r="N202" s="49"/>
      <c r="Q202" s="49"/>
      <c r="T202" s="49"/>
      <c r="Y202" s="224"/>
      <c r="Z202" s="141"/>
      <c r="AA202" s="224"/>
      <c r="AB202" s="224"/>
      <c r="AC202" s="224"/>
      <c r="AD202" s="224"/>
    </row>
    <row r="203" spans="8:30" s="23" customFormat="1" x14ac:dyDescent="0.2">
      <c r="H203" s="49"/>
      <c r="K203" s="49"/>
      <c r="N203" s="49"/>
      <c r="Q203" s="49"/>
      <c r="T203" s="49"/>
      <c r="Y203" s="224"/>
      <c r="Z203" s="141"/>
      <c r="AA203" s="224"/>
      <c r="AB203" s="224"/>
      <c r="AC203" s="224"/>
      <c r="AD203" s="224"/>
    </row>
    <row r="204" spans="8:30" s="23" customFormat="1" x14ac:dyDescent="0.2">
      <c r="H204" s="49"/>
      <c r="K204" s="49"/>
      <c r="N204" s="49"/>
      <c r="Q204" s="49"/>
      <c r="T204" s="49"/>
      <c r="Y204" s="224"/>
      <c r="Z204" s="141"/>
      <c r="AA204" s="224"/>
      <c r="AB204" s="224"/>
      <c r="AC204" s="224"/>
      <c r="AD204" s="224"/>
    </row>
    <row r="205" spans="8:30" s="23" customFormat="1" x14ac:dyDescent="0.2">
      <c r="H205" s="49"/>
      <c r="K205" s="49"/>
      <c r="N205" s="49"/>
      <c r="Q205" s="49"/>
      <c r="T205" s="49"/>
      <c r="Y205" s="224"/>
      <c r="Z205" s="141"/>
      <c r="AA205" s="224"/>
      <c r="AB205" s="224"/>
      <c r="AC205" s="224"/>
      <c r="AD205" s="224"/>
    </row>
    <row r="206" spans="8:30" s="23" customFormat="1" x14ac:dyDescent="0.2">
      <c r="H206" s="49"/>
      <c r="K206" s="49"/>
      <c r="N206" s="49"/>
      <c r="Q206" s="49"/>
      <c r="T206" s="49"/>
      <c r="Y206" s="224"/>
      <c r="Z206" s="141"/>
      <c r="AA206" s="224"/>
      <c r="AB206" s="224"/>
      <c r="AC206" s="224"/>
      <c r="AD206" s="224"/>
    </row>
    <row r="207" spans="8:30" s="23" customFormat="1" x14ac:dyDescent="0.2">
      <c r="H207" s="49"/>
      <c r="K207" s="49"/>
      <c r="N207" s="49"/>
      <c r="Q207" s="49"/>
      <c r="T207" s="49"/>
      <c r="Y207" s="224"/>
      <c r="Z207" s="141"/>
      <c r="AA207" s="224"/>
      <c r="AB207" s="224"/>
      <c r="AC207" s="224"/>
      <c r="AD207" s="224"/>
    </row>
    <row r="208" spans="8:30" s="23" customFormat="1" x14ac:dyDescent="0.2">
      <c r="H208" s="49"/>
      <c r="K208" s="49"/>
      <c r="N208" s="49"/>
      <c r="Q208" s="49"/>
      <c r="T208" s="49"/>
      <c r="Y208" s="224"/>
      <c r="Z208" s="141"/>
      <c r="AA208" s="224"/>
      <c r="AB208" s="224"/>
      <c r="AC208" s="224"/>
      <c r="AD208" s="224"/>
    </row>
    <row r="209" spans="8:30" s="23" customFormat="1" x14ac:dyDescent="0.2">
      <c r="H209" s="49"/>
      <c r="K209" s="49"/>
      <c r="N209" s="49"/>
      <c r="Q209" s="49"/>
      <c r="T209" s="49"/>
      <c r="Y209" s="224"/>
      <c r="Z209" s="141"/>
      <c r="AA209" s="224"/>
      <c r="AB209" s="224"/>
      <c r="AC209" s="224"/>
      <c r="AD209" s="224"/>
    </row>
    <row r="210" spans="8:30" s="23" customFormat="1" x14ac:dyDescent="0.2">
      <c r="H210" s="49"/>
      <c r="K210" s="49"/>
      <c r="N210" s="49"/>
      <c r="Q210" s="49"/>
      <c r="T210" s="49"/>
      <c r="Y210" s="224"/>
      <c r="Z210" s="141"/>
      <c r="AA210" s="224"/>
      <c r="AB210" s="224"/>
      <c r="AC210" s="224"/>
      <c r="AD210" s="224"/>
    </row>
    <row r="211" spans="8:30" s="23" customFormat="1" x14ac:dyDescent="0.2">
      <c r="H211" s="49"/>
      <c r="K211" s="49"/>
      <c r="N211" s="49"/>
      <c r="Q211" s="49"/>
      <c r="T211" s="49"/>
      <c r="Y211" s="224"/>
      <c r="Z211" s="141"/>
      <c r="AA211" s="224"/>
      <c r="AB211" s="224"/>
      <c r="AC211" s="224"/>
      <c r="AD211" s="224"/>
    </row>
    <row r="212" spans="8:30" s="23" customFormat="1" x14ac:dyDescent="0.2">
      <c r="H212" s="49"/>
      <c r="K212" s="49"/>
      <c r="N212" s="49"/>
      <c r="Q212" s="49"/>
      <c r="T212" s="49"/>
      <c r="Y212" s="224"/>
      <c r="Z212" s="141"/>
      <c r="AA212" s="224"/>
      <c r="AB212" s="224"/>
      <c r="AC212" s="224"/>
      <c r="AD212" s="224"/>
    </row>
    <row r="213" spans="8:30" s="23" customFormat="1" x14ac:dyDescent="0.2">
      <c r="H213" s="49"/>
      <c r="K213" s="49"/>
      <c r="N213" s="49"/>
      <c r="Q213" s="49"/>
      <c r="T213" s="49"/>
      <c r="Y213" s="224"/>
      <c r="Z213" s="141"/>
      <c r="AA213" s="224"/>
      <c r="AB213" s="224"/>
      <c r="AC213" s="224"/>
      <c r="AD213" s="224"/>
    </row>
    <row r="214" spans="8:30" s="23" customFormat="1" x14ac:dyDescent="0.2">
      <c r="H214" s="49"/>
      <c r="K214" s="49"/>
      <c r="N214" s="49"/>
      <c r="Q214" s="49"/>
      <c r="T214" s="49"/>
      <c r="Y214" s="224"/>
      <c r="Z214" s="141"/>
      <c r="AA214" s="224"/>
      <c r="AB214" s="224"/>
      <c r="AC214" s="224"/>
      <c r="AD214" s="224"/>
    </row>
    <row r="215" spans="8:30" s="23" customFormat="1" x14ac:dyDescent="0.2">
      <c r="H215" s="49"/>
      <c r="K215" s="49"/>
      <c r="N215" s="49"/>
      <c r="Q215" s="49"/>
      <c r="T215" s="49"/>
      <c r="Y215" s="224"/>
      <c r="Z215" s="141"/>
      <c r="AA215" s="224"/>
      <c r="AB215" s="224"/>
      <c r="AC215" s="224"/>
      <c r="AD215" s="224"/>
    </row>
    <row r="216" spans="8:30" s="23" customFormat="1" x14ac:dyDescent="0.2">
      <c r="H216" s="49"/>
      <c r="K216" s="49"/>
      <c r="N216" s="49"/>
      <c r="Q216" s="49"/>
      <c r="T216" s="49"/>
      <c r="Y216" s="224"/>
      <c r="Z216" s="141"/>
      <c r="AA216" s="224"/>
      <c r="AB216" s="224"/>
      <c r="AC216" s="224"/>
      <c r="AD216" s="224"/>
    </row>
    <row r="217" spans="8:30" s="23" customFormat="1" x14ac:dyDescent="0.2">
      <c r="H217" s="49"/>
      <c r="K217" s="49"/>
      <c r="N217" s="49"/>
      <c r="Q217" s="49"/>
      <c r="T217" s="49"/>
      <c r="Y217" s="224"/>
      <c r="Z217" s="141"/>
      <c r="AA217" s="224"/>
      <c r="AB217" s="224"/>
      <c r="AC217" s="224"/>
      <c r="AD217" s="224"/>
    </row>
    <row r="218" spans="8:30" s="23" customFormat="1" x14ac:dyDescent="0.2">
      <c r="H218" s="49"/>
      <c r="K218" s="49"/>
      <c r="N218" s="49"/>
      <c r="Q218" s="49"/>
      <c r="T218" s="49"/>
      <c r="Y218" s="224"/>
      <c r="Z218" s="141"/>
      <c r="AA218" s="224"/>
      <c r="AB218" s="224"/>
      <c r="AC218" s="224"/>
      <c r="AD218" s="224"/>
    </row>
    <row r="219" spans="8:30" s="23" customFormat="1" x14ac:dyDescent="0.2">
      <c r="H219" s="49"/>
      <c r="K219" s="49"/>
      <c r="N219" s="49"/>
      <c r="Q219" s="49"/>
      <c r="T219" s="49"/>
      <c r="Y219" s="224"/>
      <c r="Z219" s="141"/>
      <c r="AA219" s="224"/>
      <c r="AB219" s="224"/>
      <c r="AC219" s="224"/>
      <c r="AD219" s="224"/>
    </row>
    <row r="220" spans="8:30" s="23" customFormat="1" x14ac:dyDescent="0.2">
      <c r="H220" s="49"/>
      <c r="K220" s="49"/>
      <c r="N220" s="49"/>
      <c r="Q220" s="49"/>
      <c r="T220" s="49"/>
      <c r="Y220" s="224"/>
      <c r="Z220" s="141"/>
      <c r="AA220" s="224"/>
      <c r="AB220" s="224"/>
      <c r="AC220" s="224"/>
      <c r="AD220" s="224"/>
    </row>
    <row r="221" spans="8:30" s="23" customFormat="1" x14ac:dyDescent="0.2">
      <c r="H221" s="49"/>
      <c r="K221" s="49"/>
      <c r="N221" s="49"/>
      <c r="Q221" s="49"/>
      <c r="T221" s="49"/>
      <c r="Y221" s="224"/>
      <c r="Z221" s="141"/>
      <c r="AA221" s="224"/>
      <c r="AB221" s="224"/>
      <c r="AC221" s="224"/>
      <c r="AD221" s="224"/>
    </row>
    <row r="222" spans="8:30" s="23" customFormat="1" x14ac:dyDescent="0.2">
      <c r="H222" s="49"/>
      <c r="K222" s="49"/>
      <c r="N222" s="49"/>
      <c r="Q222" s="49"/>
      <c r="T222" s="49"/>
      <c r="Y222" s="224"/>
      <c r="Z222" s="141"/>
      <c r="AA222" s="224"/>
      <c r="AB222" s="224"/>
      <c r="AC222" s="224"/>
      <c r="AD222" s="224"/>
    </row>
    <row r="223" spans="8:30" s="23" customFormat="1" x14ac:dyDescent="0.2">
      <c r="H223" s="49"/>
      <c r="K223" s="49"/>
      <c r="N223" s="49"/>
      <c r="Q223" s="49"/>
      <c r="T223" s="49"/>
      <c r="Y223" s="224"/>
      <c r="Z223" s="141"/>
      <c r="AA223" s="224"/>
      <c r="AB223" s="224"/>
      <c r="AC223" s="224"/>
      <c r="AD223" s="224"/>
    </row>
    <row r="224" spans="8:30" s="23" customFormat="1" x14ac:dyDescent="0.2">
      <c r="H224" s="49"/>
      <c r="K224" s="49"/>
      <c r="N224" s="49"/>
      <c r="Q224" s="49"/>
      <c r="T224" s="49"/>
      <c r="Y224" s="224"/>
      <c r="Z224" s="141"/>
      <c r="AA224" s="224"/>
      <c r="AB224" s="224"/>
      <c r="AC224" s="224"/>
      <c r="AD224" s="224"/>
    </row>
    <row r="225" spans="8:30" s="23" customFormat="1" x14ac:dyDescent="0.2">
      <c r="H225" s="49"/>
      <c r="K225" s="49"/>
      <c r="N225" s="49"/>
      <c r="Q225" s="49"/>
      <c r="T225" s="49"/>
      <c r="Y225" s="224"/>
      <c r="Z225" s="141"/>
      <c r="AA225" s="224"/>
      <c r="AB225" s="224"/>
      <c r="AC225" s="224"/>
      <c r="AD225" s="224"/>
    </row>
    <row r="226" spans="8:30" s="23" customFormat="1" x14ac:dyDescent="0.2">
      <c r="H226" s="49"/>
      <c r="K226" s="49"/>
      <c r="N226" s="49"/>
      <c r="Q226" s="49"/>
      <c r="T226" s="49"/>
      <c r="Y226" s="224"/>
      <c r="Z226" s="141"/>
      <c r="AA226" s="224"/>
      <c r="AB226" s="224"/>
      <c r="AC226" s="224"/>
      <c r="AD226" s="224"/>
    </row>
    <row r="227" spans="8:30" s="23" customFormat="1" x14ac:dyDescent="0.2">
      <c r="H227" s="49"/>
      <c r="K227" s="49"/>
      <c r="N227" s="49"/>
      <c r="Q227" s="49"/>
      <c r="T227" s="49"/>
      <c r="Y227" s="224"/>
      <c r="Z227" s="141"/>
      <c r="AA227" s="224"/>
      <c r="AB227" s="224"/>
      <c r="AC227" s="224"/>
      <c r="AD227" s="224"/>
    </row>
    <row r="228" spans="8:30" s="23" customFormat="1" x14ac:dyDescent="0.2">
      <c r="H228" s="49"/>
      <c r="K228" s="49"/>
      <c r="N228" s="49"/>
      <c r="Q228" s="49"/>
      <c r="T228" s="49"/>
      <c r="Y228" s="224"/>
      <c r="Z228" s="141"/>
      <c r="AA228" s="224"/>
      <c r="AB228" s="224"/>
      <c r="AC228" s="224"/>
      <c r="AD228" s="224"/>
    </row>
    <row r="229" spans="8:30" s="23" customFormat="1" x14ac:dyDescent="0.2">
      <c r="H229" s="49"/>
      <c r="K229" s="49"/>
      <c r="N229" s="49"/>
      <c r="Q229" s="49"/>
      <c r="T229" s="49"/>
      <c r="Y229" s="224"/>
      <c r="Z229" s="141"/>
      <c r="AA229" s="224"/>
      <c r="AB229" s="224"/>
      <c r="AC229" s="224"/>
      <c r="AD229" s="224"/>
    </row>
    <row r="230" spans="8:30" s="23" customFormat="1" x14ac:dyDescent="0.2">
      <c r="H230" s="49"/>
      <c r="K230" s="49"/>
      <c r="N230" s="49"/>
      <c r="Q230" s="49"/>
      <c r="T230" s="49"/>
      <c r="Y230" s="224"/>
      <c r="Z230" s="141"/>
      <c r="AA230" s="224"/>
      <c r="AB230" s="224"/>
      <c r="AC230" s="224"/>
      <c r="AD230" s="224"/>
    </row>
    <row r="231" spans="8:30" s="23" customFormat="1" x14ac:dyDescent="0.2">
      <c r="H231" s="49"/>
      <c r="K231" s="49"/>
      <c r="N231" s="49"/>
      <c r="Q231" s="49"/>
      <c r="T231" s="49"/>
      <c r="Y231" s="224"/>
      <c r="Z231" s="141"/>
      <c r="AA231" s="224"/>
      <c r="AB231" s="224"/>
      <c r="AC231" s="224"/>
      <c r="AD231" s="224"/>
    </row>
    <row r="232" spans="8:30" s="23" customFormat="1" x14ac:dyDescent="0.2">
      <c r="H232" s="49"/>
      <c r="K232" s="49"/>
      <c r="N232" s="49"/>
      <c r="Q232" s="49"/>
      <c r="T232" s="49"/>
      <c r="Y232" s="224"/>
      <c r="Z232" s="141"/>
      <c r="AA232" s="224"/>
      <c r="AB232" s="224"/>
      <c r="AC232" s="224"/>
      <c r="AD232" s="224"/>
    </row>
    <row r="233" spans="8:30" s="23" customFormat="1" x14ac:dyDescent="0.2">
      <c r="H233" s="49"/>
      <c r="K233" s="49"/>
      <c r="N233" s="49"/>
      <c r="Q233" s="49"/>
      <c r="T233" s="49"/>
      <c r="Y233" s="224"/>
      <c r="Z233" s="141"/>
      <c r="AA233" s="224"/>
      <c r="AB233" s="224"/>
      <c r="AC233" s="224"/>
      <c r="AD233" s="224"/>
    </row>
    <row r="234" spans="8:30" s="23" customFormat="1" x14ac:dyDescent="0.2">
      <c r="H234" s="49"/>
      <c r="K234" s="49"/>
      <c r="N234" s="49"/>
      <c r="Q234" s="49"/>
      <c r="T234" s="49"/>
      <c r="Y234" s="224"/>
      <c r="Z234" s="141"/>
      <c r="AA234" s="224"/>
      <c r="AB234" s="224"/>
      <c r="AC234" s="224"/>
      <c r="AD234" s="224"/>
    </row>
    <row r="235" spans="8:30" s="23" customFormat="1" x14ac:dyDescent="0.2">
      <c r="H235" s="49"/>
      <c r="K235" s="49"/>
      <c r="N235" s="49"/>
      <c r="Q235" s="49"/>
      <c r="T235" s="49"/>
      <c r="Y235" s="224"/>
      <c r="Z235" s="141"/>
      <c r="AA235" s="224"/>
      <c r="AB235" s="224"/>
      <c r="AC235" s="224"/>
      <c r="AD235" s="224"/>
    </row>
    <row r="236" spans="8:30" s="23" customFormat="1" x14ac:dyDescent="0.2">
      <c r="H236" s="49"/>
      <c r="K236" s="49"/>
      <c r="N236" s="49"/>
      <c r="Q236" s="49"/>
      <c r="T236" s="49"/>
      <c r="Y236" s="224"/>
      <c r="Z236" s="141"/>
      <c r="AA236" s="224"/>
      <c r="AB236" s="224"/>
      <c r="AC236" s="224"/>
      <c r="AD236" s="224"/>
    </row>
    <row r="237" spans="8:30" s="23" customFormat="1" x14ac:dyDescent="0.2">
      <c r="H237" s="49"/>
      <c r="K237" s="49"/>
      <c r="N237" s="49"/>
      <c r="Q237" s="49"/>
      <c r="T237" s="49"/>
      <c r="Y237" s="224"/>
      <c r="Z237" s="141"/>
      <c r="AA237" s="224"/>
      <c r="AB237" s="224"/>
      <c r="AC237" s="224"/>
      <c r="AD237" s="224"/>
    </row>
    <row r="238" spans="8:30" s="23" customFormat="1" x14ac:dyDescent="0.2">
      <c r="H238" s="49"/>
      <c r="K238" s="49"/>
      <c r="N238" s="49"/>
      <c r="Q238" s="49"/>
      <c r="T238" s="49"/>
      <c r="Y238" s="224"/>
      <c r="Z238" s="141"/>
      <c r="AA238" s="224"/>
      <c r="AB238" s="224"/>
      <c r="AC238" s="224"/>
      <c r="AD238" s="224"/>
    </row>
    <row r="239" spans="8:30" s="23" customFormat="1" x14ac:dyDescent="0.2">
      <c r="H239" s="49"/>
      <c r="K239" s="49"/>
      <c r="N239" s="49"/>
      <c r="Q239" s="49"/>
      <c r="T239" s="49"/>
      <c r="Y239" s="224"/>
      <c r="Z239" s="141"/>
      <c r="AA239" s="224"/>
      <c r="AB239" s="224"/>
      <c r="AC239" s="224"/>
      <c r="AD239" s="224"/>
    </row>
  </sheetData>
  <mergeCells count="22">
    <mergeCell ref="R89:T89"/>
    <mergeCell ref="U4:W4"/>
    <mergeCell ref="C13:E13"/>
    <mergeCell ref="C20:E20"/>
    <mergeCell ref="C25:E25"/>
    <mergeCell ref="F4:H4"/>
    <mergeCell ref="I4:K4"/>
    <mergeCell ref="L4:N4"/>
    <mergeCell ref="O4:Q4"/>
    <mergeCell ref="R4:T4"/>
    <mergeCell ref="C83:E83"/>
    <mergeCell ref="C76:E76"/>
    <mergeCell ref="C37:E37"/>
    <mergeCell ref="C44:E44"/>
    <mergeCell ref="C55:E55"/>
    <mergeCell ref="C64:E64"/>
    <mergeCell ref="C32:E32"/>
    <mergeCell ref="F89:H89"/>
    <mergeCell ref="I89:K89"/>
    <mergeCell ref="L89:N89"/>
    <mergeCell ref="O89:Q89"/>
    <mergeCell ref="C73:E73"/>
  </mergeCells>
  <pageMargins left="0.7" right="0.7" top="0.75" bottom="0.75" header="0.3" footer="0.3"/>
  <pageSetup orientation="portrait" horizontalDpi="4294967293" verticalDpi="4294967293" r:id="rId1"/>
  <rowBreaks count="1" manualBreakCount="1">
    <brk id="85" max="16383" man="1"/>
  </rowBreaks>
  <colBreaks count="2" manualBreakCount="2">
    <brk id="4" min="1" max="84" man="1"/>
    <brk id="2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259"/>
  <sheetViews>
    <sheetView showGridLines="0" zoomScaleNormal="100" workbookViewId="0">
      <selection activeCell="L61" sqref="L61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104" bestFit="1" customWidth="1"/>
    <col min="7" max="7" width="7.140625" style="95" bestFit="1" customWidth="1"/>
    <col min="8" max="11" width="13.42578125" style="2" customWidth="1"/>
    <col min="12" max="12" width="9.85546875" style="2" bestFit="1" customWidth="1"/>
    <col min="13" max="13" width="38.140625" style="2" bestFit="1" customWidth="1"/>
    <col min="14" max="14" width="9.140625" style="2"/>
    <col min="15" max="15" width="7" style="162" bestFit="1" customWidth="1"/>
    <col min="16" max="16384" width="9.140625" style="2"/>
  </cols>
  <sheetData>
    <row r="1" spans="1:57" s="22" customFormat="1" ht="30" customHeight="1" x14ac:dyDescent="0.2">
      <c r="A1" s="27" t="s">
        <v>2</v>
      </c>
      <c r="B1" s="20"/>
      <c r="C1" s="21"/>
      <c r="D1" s="21"/>
      <c r="E1" s="21"/>
      <c r="F1" s="45"/>
      <c r="G1" s="95"/>
      <c r="L1" s="183"/>
      <c r="M1" s="183"/>
      <c r="N1" s="183"/>
      <c r="O1" s="184"/>
      <c r="P1" s="183"/>
      <c r="Q1" s="183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</row>
    <row r="2" spans="1:57" ht="15.75" x14ac:dyDescent="0.25">
      <c r="A2" s="3"/>
      <c r="C2" s="4"/>
      <c r="D2" s="4"/>
      <c r="E2" s="4"/>
      <c r="H2" s="30"/>
      <c r="L2" s="212" t="s">
        <v>160</v>
      </c>
      <c r="M2" s="213" t="s">
        <v>159</v>
      </c>
      <c r="N2" s="213"/>
      <c r="O2" s="209"/>
      <c r="P2" s="199"/>
      <c r="Q2" s="199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</row>
    <row r="3" spans="1:57" ht="15.75" x14ac:dyDescent="0.25">
      <c r="A3" s="5" t="s">
        <v>0</v>
      </c>
      <c r="C3" s="6"/>
      <c r="D3" s="7"/>
      <c r="E3" s="7"/>
      <c r="H3" s="8"/>
      <c r="L3" s="181">
        <f>RANK(O3,$O$3:$O$54,0)+COUNTIF($O3:O$3,O3)-1</f>
        <v>36</v>
      </c>
      <c r="M3" s="179" t="str">
        <f>'OH count'!P67</f>
        <v>Auxiliary Systems (Compressed Air)</v>
      </c>
      <c r="N3" s="179">
        <f>'OH count'!Q67</f>
        <v>2</v>
      </c>
      <c r="O3" s="180">
        <f>'OH count'!R67</f>
        <v>4.7547222222527488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</row>
    <row r="4" spans="1:57" x14ac:dyDescent="0.2">
      <c r="A4" s="9" t="s">
        <v>8</v>
      </c>
      <c r="C4" s="6"/>
      <c r="D4" s="7"/>
      <c r="E4" s="7"/>
      <c r="L4" s="181">
        <f>RANK(O4,$O$3:$O$54,0)+COUNTIF($O$3:O4,O4)-1</f>
        <v>44</v>
      </c>
      <c r="M4" s="179" t="str">
        <f>'OH count'!P68</f>
        <v>Auxiliary Systems (Deck Crane / Hoists)</v>
      </c>
      <c r="N4" s="179">
        <f>'OH count'!Q68</f>
        <v>0</v>
      </c>
      <c r="O4" s="180">
        <f>'OH count'!R68</f>
        <v>0</v>
      </c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</row>
    <row r="5" spans="1:57" x14ac:dyDescent="0.2">
      <c r="A5" s="10" t="s">
        <v>1</v>
      </c>
      <c r="C5" s="6"/>
      <c r="D5" s="7"/>
      <c r="E5" s="7"/>
      <c r="L5" s="181">
        <f>RANK(O5,$O$3:$O$54,0)+COUNTIF($O$3:O5,O5)-1</f>
        <v>45</v>
      </c>
      <c r="M5" s="179" t="str">
        <f>'OH count'!P69</f>
        <v>Auxiliary Systems (Fire Prevention System)</v>
      </c>
      <c r="N5" s="179">
        <f>'OH count'!Q69</f>
        <v>0</v>
      </c>
      <c r="O5" s="180">
        <f>'OH count'!R69</f>
        <v>0</v>
      </c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</row>
    <row r="6" spans="1:57" x14ac:dyDescent="0.2">
      <c r="L6" s="181">
        <f>RANK(O6,$O$3:$O$54,0)+COUNTIF($O$3:O6,O6)-1</f>
        <v>43</v>
      </c>
      <c r="M6" s="179" t="str">
        <f>'OH count'!P70</f>
        <v>Auxiliary Systems (Fuel)</v>
      </c>
      <c r="N6" s="179">
        <f>'OH count'!Q70</f>
        <v>1</v>
      </c>
      <c r="O6" s="180">
        <f>'OH count'!R70</f>
        <v>0.15</v>
      </c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</row>
    <row r="7" spans="1:57" x14ac:dyDescent="0.2">
      <c r="L7" s="181">
        <f>RANK(O7,$O$3:$O$54,0)+COUNTIF($O$3:O7,O7)-1</f>
        <v>46</v>
      </c>
      <c r="M7" s="179" t="str">
        <f>'OH count'!P71</f>
        <v>Auxiliary Systems (HVAC)</v>
      </c>
      <c r="N7" s="179">
        <f>'OH count'!Q71</f>
        <v>0</v>
      </c>
      <c r="O7" s="180">
        <f>'OH count'!R71</f>
        <v>0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</row>
    <row r="8" spans="1:57" x14ac:dyDescent="0.2">
      <c r="L8" s="181">
        <f>RANK(O8,$O$3:$O$54,0)+COUNTIF($O$3:O8,O8)-1</f>
        <v>47</v>
      </c>
      <c r="M8" s="179" t="str">
        <f>'OH count'!P72</f>
        <v>Auxiliary Systems (Sanitary)</v>
      </c>
      <c r="N8" s="179">
        <f>'OH count'!Q72</f>
        <v>0</v>
      </c>
      <c r="O8" s="180">
        <f>'OH count'!R72</f>
        <v>0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</row>
    <row r="9" spans="1:57" x14ac:dyDescent="0.2">
      <c r="L9" s="100">
        <f>RANK(O9,$O$3:$O$54,0)+COUNTIF($O$3:O9,O9)-1</f>
        <v>48</v>
      </c>
      <c r="M9" s="175" t="str">
        <f>'OH count'!P73</f>
        <v>Auxiliary Systems (Water (Pottable / Raw))</v>
      </c>
      <c r="N9" s="175">
        <f>'OH count'!Q73</f>
        <v>0</v>
      </c>
      <c r="O9" s="178">
        <f>'OH count'!R73</f>
        <v>0</v>
      </c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</row>
    <row r="10" spans="1:57" x14ac:dyDescent="0.2">
      <c r="L10" s="181">
        <f>RANK(O10,$O$3:$O$54,0)+COUNTIF($O$3:O10,O10)-1</f>
        <v>2</v>
      </c>
      <c r="M10" s="179" t="str">
        <f>'OH count'!P74</f>
        <v>Cutter (Bearing / Shaft)</v>
      </c>
      <c r="N10" s="179">
        <f>'OH count'!Q74</f>
        <v>199</v>
      </c>
      <c r="O10" s="180">
        <f>'OH count'!R74</f>
        <v>843.6444444443332</v>
      </c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</row>
    <row r="11" spans="1:57" x14ac:dyDescent="0.2">
      <c r="L11" s="181">
        <f>RANK(O11,$O$3:$O$54,0)+COUNTIF($O$3:O11,O11)-1</f>
        <v>3</v>
      </c>
      <c r="M11" s="179" t="str">
        <f>'OH count'!P75</f>
        <v>Cutter (Cutter Canister)</v>
      </c>
      <c r="N11" s="179">
        <f>'OH count'!Q75</f>
        <v>180</v>
      </c>
      <c r="O11" s="180">
        <f>'OH count'!R75</f>
        <v>451.13083333335817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</row>
    <row r="12" spans="1:57" x14ac:dyDescent="0.2">
      <c r="L12" s="181">
        <f>RANK(O12,$O$3:$O$54,0)+COUNTIF($O$3:O12,O12)-1</f>
        <v>18</v>
      </c>
      <c r="M12" s="179" t="str">
        <f>'OH count'!P76</f>
        <v>Cutter (Gear Box)</v>
      </c>
      <c r="N12" s="179">
        <f>'OH count'!Q76</f>
        <v>14</v>
      </c>
      <c r="O12" s="180">
        <f>'OH count'!R76</f>
        <v>28.524722222122364</v>
      </c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</row>
    <row r="13" spans="1:57" x14ac:dyDescent="0.2">
      <c r="L13" s="181">
        <f>RANK(O13,$O$3:$O$54,0)+COUNTIF($O$3:O13,O13)-1</f>
        <v>1</v>
      </c>
      <c r="M13" s="179" t="str">
        <f>'OH count'!P77</f>
        <v>Cutter (Motor)</v>
      </c>
      <c r="N13" s="179">
        <f>'OH count'!Q77</f>
        <v>94</v>
      </c>
      <c r="O13" s="180">
        <f>'OH count'!R77</f>
        <v>991</v>
      </c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</row>
    <row r="14" spans="1:57" x14ac:dyDescent="0.2">
      <c r="L14" s="100">
        <f>RANK(O14,$O$3:$O$54,0)+COUNTIF($O$3:O14,O14)-1</f>
        <v>25</v>
      </c>
      <c r="M14" s="175" t="str">
        <f>'OH count'!P78</f>
        <v>Cutter (SCR Drive / MG Set)</v>
      </c>
      <c r="N14" s="175">
        <f>'OH count'!Q78</f>
        <v>74</v>
      </c>
      <c r="O14" s="178">
        <f>'OH count'!R78</f>
        <v>18.705833333311602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</row>
    <row r="15" spans="1:57" x14ac:dyDescent="0.2">
      <c r="L15" s="181">
        <f>RANK(O15,$O$3:$O$54,0)+COUNTIF($O$3:O15,O15)-1</f>
        <v>26</v>
      </c>
      <c r="M15" s="179" t="str">
        <f>'OH count'!P79</f>
        <v>Electrical System (MCC / Switch Gear)</v>
      </c>
      <c r="N15" s="179">
        <f>'OH count'!Q79</f>
        <v>20</v>
      </c>
      <c r="O15" s="180">
        <f>'OH count'!R79</f>
        <v>17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</row>
    <row r="16" spans="1:57" x14ac:dyDescent="0.2">
      <c r="L16" s="181">
        <f>RANK(O16,$O$3:$O$54,0)+COUNTIF($O$3:O16,O16)-1</f>
        <v>31</v>
      </c>
      <c r="M16" s="179" t="str">
        <f>'OH count'!P80</f>
        <v>Electrical System (PLC / Automation)</v>
      </c>
      <c r="N16" s="179">
        <f>'OH count'!Q80</f>
        <v>12</v>
      </c>
      <c r="O16" s="180">
        <f>'OH count'!R80</f>
        <v>8.7036111111519858</v>
      </c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57" x14ac:dyDescent="0.2">
      <c r="L17" s="100">
        <f>RANK(O17,$O$3:$O$54,0)+COUNTIF($O$3:O17,O17)-1</f>
        <v>30</v>
      </c>
      <c r="M17" s="175" t="str">
        <f>'OH count'!P81</f>
        <v>Electrical System (Transformer)</v>
      </c>
      <c r="N17" s="175">
        <f>'OH count'!Q81</f>
        <v>3</v>
      </c>
      <c r="O17" s="178">
        <f>'OH count'!R81</f>
        <v>9</v>
      </c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</row>
    <row r="18" spans="2:57" x14ac:dyDescent="0.2">
      <c r="L18" s="181">
        <f>RANK(O18,$O$3:$O$54,0)+COUNTIF($O$3:O18,O18)-1</f>
        <v>35</v>
      </c>
      <c r="M18" s="179" t="str">
        <f>'OH count'!P82</f>
        <v>Generators (Auxiliary Generator)</v>
      </c>
      <c r="N18" s="179">
        <f>'OH count'!Q82</f>
        <v>7</v>
      </c>
      <c r="O18" s="180">
        <f>'OH count'!R82</f>
        <v>5</v>
      </c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</row>
    <row r="19" spans="2:57" x14ac:dyDescent="0.2">
      <c r="L19" s="181">
        <f>RANK(O19,$O$3:$O$54,0)+COUNTIF($O$3:O19,O19)-1</f>
        <v>13</v>
      </c>
      <c r="M19" s="179" t="str">
        <f>'OH count'!P83</f>
        <v>Generators (Main Generator Engine)</v>
      </c>
      <c r="N19" s="179">
        <f>'OH count'!Q83</f>
        <v>34</v>
      </c>
      <c r="O19" s="180">
        <f>'OH count'!R83</f>
        <v>68.589166666555684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</row>
    <row r="20" spans="2:57" x14ac:dyDescent="0.2">
      <c r="L20" s="100">
        <f>RANK(O20,$O$3:$O$54,0)+COUNTIF($O$3:O20,O20)-1</f>
        <v>16</v>
      </c>
      <c r="M20" s="175" t="str">
        <f>'OH count'!P84</f>
        <v>Generators (Main Generator)</v>
      </c>
      <c r="N20" s="175">
        <f>'OH count'!Q84</f>
        <v>24</v>
      </c>
      <c r="O20" s="178">
        <f>'OH count'!R84</f>
        <v>32.902499999676365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</row>
    <row r="21" spans="2:57" x14ac:dyDescent="0.2">
      <c r="K21" s="183"/>
      <c r="L21" s="181">
        <f>RANK(O21,$O$3:$O$54,0)+COUNTIF($O$3:O21,O21)-1</f>
        <v>12</v>
      </c>
      <c r="M21" s="179" t="str">
        <f>'OH count'!P85</f>
        <v>Ladder (Ladder Structure)</v>
      </c>
      <c r="N21" s="179">
        <f>'OH count'!Q85</f>
        <v>18</v>
      </c>
      <c r="O21" s="180">
        <f>'OH count'!R85</f>
        <v>71.578333333309274</v>
      </c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</row>
    <row r="22" spans="2:57" x14ac:dyDescent="0.2">
      <c r="K22" s="183"/>
      <c r="L22" s="181">
        <f>RANK(O22,$O$3:$O$54,0)+COUNTIF($O$3:O22,O22)-1</f>
        <v>14</v>
      </c>
      <c r="M22" s="179" t="str">
        <f>'OH count'!P86</f>
        <v>Ladder (Ladder Winch)</v>
      </c>
      <c r="N22" s="179">
        <f>'OH count'!Q86</f>
        <v>66</v>
      </c>
      <c r="O22" s="180">
        <f>'OH count'!R86</f>
        <v>47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</row>
    <row r="23" spans="2:57" x14ac:dyDescent="0.2">
      <c r="B23" s="11" t="s">
        <v>11</v>
      </c>
      <c r="K23" s="183"/>
      <c r="L23" s="181">
        <f>RANK(O23,$O$3:$O$54,0)+COUNTIF($O$3:O23,O23)-1</f>
        <v>32</v>
      </c>
      <c r="M23" s="179" t="str">
        <f>'OH count'!P87</f>
        <v>Ladder (SCR Drive)</v>
      </c>
      <c r="N23" s="179">
        <f>'OH count'!Q87</f>
        <v>8</v>
      </c>
      <c r="O23" s="180">
        <f>'OH count'!R87</f>
        <v>8.2591666668304242</v>
      </c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</row>
    <row r="24" spans="2:57" x14ac:dyDescent="0.2">
      <c r="K24" s="183"/>
      <c r="L24" s="181">
        <f>RANK(O24,$O$3:$O$54,0)+COUNTIF($O$3:O24,O24)-1</f>
        <v>17</v>
      </c>
      <c r="M24" s="179" t="str">
        <f>'OH count'!P88</f>
        <v>Ladder (Sheaves and Blocks)</v>
      </c>
      <c r="N24" s="179">
        <f>'OH count'!Q88</f>
        <v>4</v>
      </c>
      <c r="O24" s="180">
        <f>'OH count'!R88</f>
        <v>31</v>
      </c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</row>
    <row r="25" spans="2:57" x14ac:dyDescent="0.2">
      <c r="K25" s="183"/>
      <c r="L25" s="100">
        <f>RANK(O25,$O$3:$O$54,0)+COUNTIF($O$3:O25,O25)-1</f>
        <v>24</v>
      </c>
      <c r="M25" s="175" t="str">
        <f>'OH count'!P89</f>
        <v>Ladder (Wire)</v>
      </c>
      <c r="N25" s="175">
        <f>'OH count'!Q89</f>
        <v>5</v>
      </c>
      <c r="O25" s="178">
        <f>'OH count'!R89</f>
        <v>20</v>
      </c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</row>
    <row r="26" spans="2:57" x14ac:dyDescent="0.2">
      <c r="L26" s="181">
        <f>RANK(O26,$O$3:$O$54,0)+COUNTIF($O$3:O26,O26)-1</f>
        <v>15</v>
      </c>
      <c r="M26" s="179" t="str">
        <f>'OH count'!P90</f>
        <v>Ladder Pump (Bearings / Shafts)</v>
      </c>
      <c r="N26" s="179">
        <f>'OH count'!Q90</f>
        <v>10</v>
      </c>
      <c r="O26" s="180">
        <f>'OH count'!R90</f>
        <v>33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</row>
    <row r="27" spans="2:57" x14ac:dyDescent="0.2">
      <c r="L27" s="181">
        <f>RANK(O27,$O$3:$O$54,0)+COUNTIF($O$3:O27,O27)-1</f>
        <v>42</v>
      </c>
      <c r="M27" s="179" t="str">
        <f>'OH count'!P91</f>
        <v>Ladder Pump (Gearbox)</v>
      </c>
      <c r="N27" s="179">
        <f>'OH count'!Q91</f>
        <v>3</v>
      </c>
      <c r="O27" s="180">
        <f>'OH count'!R91</f>
        <v>1</v>
      </c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</row>
    <row r="28" spans="2:57" ht="15.75" x14ac:dyDescent="0.25">
      <c r="B28" s="28" t="str">
        <f ca="1">"The first "&amp;COUNT(H33:H75)&amp;" "&amp;C32&amp;" cover "&amp;TEXT(OFFSET(E32,COUNT(H33:H75),0,1,1),"0.??%")&amp;" of the Total "&amp;D32</f>
        <v>The first 9 Causes cover 81.66% of the Total Hours</v>
      </c>
      <c r="C28" s="7"/>
      <c r="L28" s="181">
        <f>RANK(O28,$O$3:$O$54,0)+COUNTIF($O$3:O28,O28)-1</f>
        <v>41</v>
      </c>
      <c r="M28" s="179" t="str">
        <f>'OH count'!P92</f>
        <v>Ladder Pump (Gland Seal)</v>
      </c>
      <c r="N28" s="179">
        <f>'OH count'!Q92</f>
        <v>4</v>
      </c>
      <c r="O28" s="180">
        <f>'OH count'!R92</f>
        <v>1.2586111111450009</v>
      </c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</row>
    <row r="29" spans="2:57" x14ac:dyDescent="0.2">
      <c r="L29" s="181">
        <f>RANK(O29,$O$3:$O$54,0)+COUNTIF($O$3:O29,O29)-1</f>
        <v>8</v>
      </c>
      <c r="M29" s="179" t="str">
        <f>'OH count'!P93</f>
        <v>Ladder Pump (Motor / Engine)</v>
      </c>
      <c r="N29" s="179">
        <f>'OH count'!Q93</f>
        <v>19</v>
      </c>
      <c r="O29" s="180">
        <f>'OH count'!R93</f>
        <v>98.708888889057562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</row>
    <row r="30" spans="2:57" x14ac:dyDescent="0.2">
      <c r="L30" s="181">
        <f>RANK(O30,$O$3:$O$54,0)+COUNTIF($O$3:O30,O30)-1</f>
        <v>33</v>
      </c>
      <c r="M30" s="179" t="str">
        <f>'OH count'!P94</f>
        <v>Ladder Pump (Packing / Stuffing Box)</v>
      </c>
      <c r="N30" s="179">
        <f>'OH count'!Q94</f>
        <v>6</v>
      </c>
      <c r="O30" s="180">
        <f>'OH count'!R94</f>
        <v>7.3333333334303461</v>
      </c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</row>
    <row r="31" spans="2:57" x14ac:dyDescent="0.2">
      <c r="D31" s="12" t="s">
        <v>9</v>
      </c>
      <c r="E31" s="29">
        <v>0.8</v>
      </c>
      <c r="L31" s="181">
        <f>RANK(O31,$O$3:$O$54,0)+COUNTIF($O$3:O31,O31)-1</f>
        <v>23</v>
      </c>
      <c r="M31" s="179" t="str">
        <f>'OH count'!P95</f>
        <v>Ladder Pump (Pump Leak)</v>
      </c>
      <c r="N31" s="179">
        <f>'OH count'!Q95</f>
        <v>20</v>
      </c>
      <c r="O31" s="180">
        <f>'OH count'!R95</f>
        <v>24</v>
      </c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</row>
    <row r="32" spans="2:57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43" t="s">
        <v>132</v>
      </c>
      <c r="G32" s="24" t="s">
        <v>20</v>
      </c>
      <c r="H32" s="13" t="s">
        <v>6</v>
      </c>
      <c r="I32" s="13" t="s">
        <v>7</v>
      </c>
      <c r="J32" s="13" t="s">
        <v>10</v>
      </c>
      <c r="K32" s="13"/>
      <c r="L32" s="181">
        <f>RANK(O32,$O$3:$O$54,0)+COUNTIF($O$3:O32,O32)-1</f>
        <v>5</v>
      </c>
      <c r="M32" s="179" t="str">
        <f>'OH count'!P96</f>
        <v>Ladder Pump (Pump Rebuild)</v>
      </c>
      <c r="N32" s="179">
        <f>'OH count'!Q96</f>
        <v>9</v>
      </c>
      <c r="O32" s="180">
        <f>'OH count'!R96</f>
        <v>264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</row>
    <row r="33" spans="2:57" x14ac:dyDescent="0.2">
      <c r="B33" s="95">
        <f t="shared" ref="B33:B75" si="0">ROW(B33)-ROW($B$32)</f>
        <v>1</v>
      </c>
      <c r="C33" s="117" t="s">
        <v>81</v>
      </c>
      <c r="D33" s="216">
        <v>991</v>
      </c>
      <c r="E33" s="15">
        <f>SUM(D33:D$33)/SUM($D$33:$D$75)</f>
        <v>0.23652418442547202</v>
      </c>
      <c r="F33" s="44">
        <f>E33</f>
        <v>0.23652418442547202</v>
      </c>
      <c r="G33" s="223">
        <v>94</v>
      </c>
      <c r="H33" s="16">
        <f t="shared" ref="H33:H75" ca="1" si="1">IF(OR(B33=1,OFFSET($E$32,B33-1,0,1,1)&lt;=$E$31),OFFSET($D$32,B33,0,1,1),"")</f>
        <v>991</v>
      </c>
      <c r="I33" s="17" t="str">
        <f t="shared" ref="I33:I75" ca="1" si="2">IF(H33="",OFFSET($D$32,B33,0,1,1),"")</f>
        <v/>
      </c>
      <c r="J33" s="18">
        <f t="shared" ref="J33:J75" si="3">$E$31</f>
        <v>0.8</v>
      </c>
      <c r="K33" s="135"/>
      <c r="L33" s="181">
        <f>RANK(O33,$O$3:$O$54,0)+COUNTIF($O$3:O33,O33)-1</f>
        <v>22</v>
      </c>
      <c r="M33" s="179" t="str">
        <f>'OH count'!P97</f>
        <v>Ladder Pump (SCR Drive)</v>
      </c>
      <c r="N33" s="179">
        <f>'OH count'!Q97</f>
        <v>40</v>
      </c>
      <c r="O33" s="180">
        <f>'OH count'!R97</f>
        <v>24.543888888962101</v>
      </c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</row>
    <row r="34" spans="2:57" x14ac:dyDescent="0.2">
      <c r="B34" s="95">
        <f t="shared" si="0"/>
        <v>2</v>
      </c>
      <c r="C34" s="117" t="s">
        <v>191</v>
      </c>
      <c r="D34" s="216">
        <v>843.6444444443332</v>
      </c>
      <c r="E34" s="15">
        <f>SUM(D$33:D34)/SUM($D$33:$D$75)</f>
        <v>0.43787868913513533</v>
      </c>
      <c r="F34" s="44">
        <f t="shared" ref="F34:F56" si="4">E34-E33</f>
        <v>0.20135450470966332</v>
      </c>
      <c r="G34" s="223">
        <v>199</v>
      </c>
      <c r="H34" s="16">
        <f t="shared" ref="H34:H55" ca="1" si="5">IF(OR(B34=1,OFFSET($E$32,B34-1,0,1,1)&lt;=$E$31),OFFSET($D$32,B34,0,1,1),"")</f>
        <v>843.6444444443332</v>
      </c>
      <c r="I34" s="17" t="str">
        <f t="shared" ref="I34:I55" ca="1" si="6">IF(H34="",OFFSET($D$32,B34,0,1,1),"")</f>
        <v/>
      </c>
      <c r="J34" s="18">
        <f t="shared" si="3"/>
        <v>0.8</v>
      </c>
      <c r="K34" s="135"/>
      <c r="L34" s="100">
        <f>RANK(O34,$O$3:$O$54,0)+COUNTIF($O$3:O34,O34)-1</f>
        <v>37</v>
      </c>
      <c r="M34" s="175" t="str">
        <f>'OH count'!P98</f>
        <v>Ladder Pump (Shaft)</v>
      </c>
      <c r="N34" s="175">
        <f>'OH count'!Q98</f>
        <v>1</v>
      </c>
      <c r="O34" s="178">
        <f>'OH count'!R98</f>
        <v>4</v>
      </c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</row>
    <row r="35" spans="2:57" x14ac:dyDescent="0.2">
      <c r="B35" s="95">
        <f t="shared" si="0"/>
        <v>3</v>
      </c>
      <c r="C35" s="117" t="s">
        <v>79</v>
      </c>
      <c r="D35" s="216">
        <v>451.13083333335817</v>
      </c>
      <c r="E35" s="15">
        <f>SUM(D$33:D35)/SUM($D$33:$D$75)</f>
        <v>0.54555109319503048</v>
      </c>
      <c r="F35" s="44">
        <f t="shared" si="4"/>
        <v>0.10767240405989514</v>
      </c>
      <c r="G35" s="223">
        <v>180</v>
      </c>
      <c r="H35" s="16">
        <f t="shared" ca="1" si="5"/>
        <v>451.13083333335817</v>
      </c>
      <c r="I35" s="17" t="str">
        <f t="shared" ca="1" si="6"/>
        <v/>
      </c>
      <c r="J35" s="18">
        <f t="shared" si="3"/>
        <v>0.8</v>
      </c>
      <c r="K35" s="135"/>
      <c r="L35" s="181">
        <f>RANK(O35,$O$3:$O$54,0)+COUNTIF($O$3:O35,O35)-1</f>
        <v>40</v>
      </c>
      <c r="M35" s="179" t="str">
        <f>'OH count'!P99</f>
        <v>Main Pump (Bearings / Shafts)</v>
      </c>
      <c r="N35" s="179">
        <f>'OH count'!Q99</f>
        <v>10</v>
      </c>
      <c r="O35" s="180">
        <f>'OH count'!R99</f>
        <v>2.096111111168284</v>
      </c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</row>
    <row r="36" spans="2:57" x14ac:dyDescent="0.2">
      <c r="B36" s="95">
        <f t="shared" si="0"/>
        <v>4</v>
      </c>
      <c r="C36" s="117" t="s">
        <v>109</v>
      </c>
      <c r="D36" s="216">
        <v>403</v>
      </c>
      <c r="E36" s="15">
        <f>SUM(D$33:D36)/SUM($D$33:$D$75)</f>
        <v>0.64173600371315886</v>
      </c>
      <c r="F36" s="44">
        <f t="shared" si="4"/>
        <v>9.6184910518128386E-2</v>
      </c>
      <c r="G36" s="174">
        <v>7</v>
      </c>
      <c r="H36" s="16">
        <f t="shared" ca="1" si="5"/>
        <v>403</v>
      </c>
      <c r="I36" s="17" t="str">
        <f t="shared" ca="1" si="6"/>
        <v/>
      </c>
      <c r="J36" s="18">
        <f t="shared" si="3"/>
        <v>0.8</v>
      </c>
      <c r="K36" s="135"/>
      <c r="L36" s="181">
        <f>RANK(O36,$O$3:$O$54,0)+COUNTIF($O$3:O36,O36)-1</f>
        <v>6</v>
      </c>
      <c r="M36" s="179" t="str">
        <f>'OH count'!P100</f>
        <v>Main Pump (Engine / Motor)</v>
      </c>
      <c r="N36" s="179">
        <f>'OH count'!Q100</f>
        <v>98</v>
      </c>
      <c r="O36" s="180">
        <f>'OH count'!R100</f>
        <v>145.73361111071426</v>
      </c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</row>
    <row r="37" spans="2:57" x14ac:dyDescent="0.2">
      <c r="B37" s="95">
        <f t="shared" si="0"/>
        <v>5</v>
      </c>
      <c r="C37" s="117" t="s">
        <v>100</v>
      </c>
      <c r="D37" s="216">
        <v>264</v>
      </c>
      <c r="E37" s="15">
        <f>SUM(D$33:D37)/SUM($D$33:$D$75)</f>
        <v>0.70474547363074169</v>
      </c>
      <c r="F37" s="44">
        <f t="shared" si="4"/>
        <v>6.3009469917582828E-2</v>
      </c>
      <c r="G37" s="174">
        <v>9</v>
      </c>
      <c r="H37" s="16">
        <f t="shared" ca="1" si="5"/>
        <v>264</v>
      </c>
      <c r="I37" s="17" t="str">
        <f t="shared" ca="1" si="6"/>
        <v/>
      </c>
      <c r="J37" s="18">
        <f t="shared" si="3"/>
        <v>0.8</v>
      </c>
      <c r="K37" s="135"/>
      <c r="L37" s="181">
        <f>RANK(O37,$O$3:$O$54,0)+COUNTIF($O$3:O37,O37)-1</f>
        <v>27</v>
      </c>
      <c r="M37" s="179" t="str">
        <f>'OH count'!P101</f>
        <v>Main Pump (Gearbox)</v>
      </c>
      <c r="N37" s="179">
        <f>'OH count'!Q101</f>
        <v>12</v>
      </c>
      <c r="O37" s="180">
        <f>'OH count'!R101</f>
        <v>12.980833333509509</v>
      </c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</row>
    <row r="38" spans="2:57" x14ac:dyDescent="0.2">
      <c r="B38" s="95">
        <f t="shared" si="0"/>
        <v>6</v>
      </c>
      <c r="C38" s="117" t="s">
        <v>183</v>
      </c>
      <c r="D38" s="216">
        <v>145.73361111071426</v>
      </c>
      <c r="E38" s="15">
        <f>SUM(D$33:D38)/SUM($D$33:$D$75)</f>
        <v>0.73952804024157981</v>
      </c>
      <c r="F38" s="44">
        <f t="shared" si="4"/>
        <v>3.4782566610838117E-2</v>
      </c>
      <c r="G38" s="223">
        <v>98</v>
      </c>
      <c r="H38" s="16">
        <f t="shared" ca="1" si="5"/>
        <v>145.73361111071426</v>
      </c>
      <c r="I38" s="17" t="str">
        <f t="shared" ca="1" si="6"/>
        <v/>
      </c>
      <c r="J38" s="18">
        <f t="shared" si="3"/>
        <v>0.8</v>
      </c>
      <c r="K38" s="135"/>
      <c r="L38" s="181">
        <f>RANK(O38,$O$3:$O$54,0)+COUNTIF($O$3:O38,O38)-1</f>
        <v>21</v>
      </c>
      <c r="M38" s="179" t="str">
        <f>'OH count'!P102</f>
        <v>Main Pump (Gland Seal)</v>
      </c>
      <c r="N38" s="179">
        <f>'OH count'!Q102</f>
        <v>45</v>
      </c>
      <c r="O38" s="180">
        <f>'OH count'!R102</f>
        <v>25.273333333316259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</row>
    <row r="39" spans="2:57" x14ac:dyDescent="0.2">
      <c r="B39" s="95">
        <f t="shared" si="0"/>
        <v>7</v>
      </c>
      <c r="C39" s="117" t="s">
        <v>199</v>
      </c>
      <c r="D39" s="216">
        <v>127</v>
      </c>
      <c r="E39" s="15">
        <f>SUM(D$33:D39)/SUM($D$33:$D$75)</f>
        <v>0.76983941402768974</v>
      </c>
      <c r="F39" s="44">
        <f t="shared" si="4"/>
        <v>3.031137378610993E-2</v>
      </c>
      <c r="G39" s="174">
        <v>12</v>
      </c>
      <c r="H39" s="16">
        <f t="shared" ca="1" si="5"/>
        <v>127</v>
      </c>
      <c r="I39" s="17" t="str">
        <f t="shared" ca="1" si="6"/>
        <v/>
      </c>
      <c r="J39" s="18">
        <f t="shared" si="3"/>
        <v>0.8</v>
      </c>
      <c r="K39" s="135"/>
      <c r="L39" s="181">
        <f>RANK(O39,$O$3:$O$54,0)+COUNTIF($O$3:O39,O39)-1</f>
        <v>39</v>
      </c>
      <c r="M39" s="179" t="str">
        <f>'OH count'!P103</f>
        <v>Main Pump (Packing / Stuffing Box)</v>
      </c>
      <c r="N39" s="179">
        <f>'OH count'!Q103</f>
        <v>3</v>
      </c>
      <c r="O39" s="180">
        <f>'OH count'!R103</f>
        <v>2.7741666666767562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</row>
    <row r="40" spans="2:57" x14ac:dyDescent="0.2">
      <c r="B40" s="95">
        <f t="shared" si="0"/>
        <v>8</v>
      </c>
      <c r="C40" s="117" t="s">
        <v>192</v>
      </c>
      <c r="D40" s="216">
        <v>98.708888889057562</v>
      </c>
      <c r="E40" s="15">
        <f>SUM(D$33:D40)/SUM($D$33:$D$75)</f>
        <v>0.79339848510743638</v>
      </c>
      <c r="F40" s="44">
        <f t="shared" si="4"/>
        <v>2.3559071079746641E-2</v>
      </c>
      <c r="G40" s="174">
        <v>19</v>
      </c>
      <c r="H40" s="16">
        <f t="shared" ca="1" si="5"/>
        <v>98.708888889057562</v>
      </c>
      <c r="I40" s="17" t="str">
        <f t="shared" ca="1" si="6"/>
        <v/>
      </c>
      <c r="J40" s="18">
        <f t="shared" si="3"/>
        <v>0.8</v>
      </c>
      <c r="K40" s="135"/>
      <c r="L40" s="181">
        <f>RANK(O40,$O$3:$O$54,0)+COUNTIF($O$3:O40,O40)-1</f>
        <v>34</v>
      </c>
      <c r="M40" s="179" t="str">
        <f>'OH count'!P104</f>
        <v>Main Pump (Pump Leak)</v>
      </c>
      <c r="N40" s="179">
        <f>'OH count'!Q104</f>
        <v>13</v>
      </c>
      <c r="O40" s="180">
        <f>'OH count'!R104</f>
        <v>7</v>
      </c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</row>
    <row r="41" spans="2:57" x14ac:dyDescent="0.2">
      <c r="B41" s="95">
        <f t="shared" si="0"/>
        <v>9</v>
      </c>
      <c r="C41" s="117" t="s">
        <v>121</v>
      </c>
      <c r="D41" s="216">
        <v>97.185000000055879</v>
      </c>
      <c r="E41" s="15">
        <f>SUM(D$33:D41)/SUM($D$33:$D$75)</f>
        <v>0.81659384622085984</v>
      </c>
      <c r="F41" s="44">
        <f t="shared" si="4"/>
        <v>2.3195361113423463E-2</v>
      </c>
      <c r="G41" s="223">
        <v>37</v>
      </c>
      <c r="H41" s="16">
        <f t="shared" ca="1" si="5"/>
        <v>97.185000000055879</v>
      </c>
      <c r="I41" s="17" t="str">
        <f t="shared" ca="1" si="6"/>
        <v/>
      </c>
      <c r="J41" s="18">
        <f t="shared" si="3"/>
        <v>0.8</v>
      </c>
      <c r="K41" s="135"/>
      <c r="L41" s="100">
        <f>RANK(O41,$O$3:$O$54,0)+COUNTIF($O$3:O41,O41)-1</f>
        <v>4</v>
      </c>
      <c r="M41" s="175" t="str">
        <f>'OH count'!P105</f>
        <v>Main Pump (Pump Rebuild)</v>
      </c>
      <c r="N41" s="175">
        <f>'OH count'!Q105</f>
        <v>7</v>
      </c>
      <c r="O41" s="178">
        <f>'OH count'!R105</f>
        <v>403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</row>
    <row r="42" spans="2:57" x14ac:dyDescent="0.2">
      <c r="B42" s="95">
        <f t="shared" si="0"/>
        <v>10</v>
      </c>
      <c r="C42" s="214" t="s">
        <v>122</v>
      </c>
      <c r="D42" s="217">
        <v>96.841111111454666</v>
      </c>
      <c r="E42" s="15">
        <f>SUM(D$33:D42)/SUM($D$33:$D$75)</f>
        <v>0.83970713060480873</v>
      </c>
      <c r="F42" s="44">
        <f t="shared" si="4"/>
        <v>2.3113284383948884E-2</v>
      </c>
      <c r="G42" s="223">
        <v>50</v>
      </c>
      <c r="H42" s="16" t="str">
        <f t="shared" ca="1" si="5"/>
        <v/>
      </c>
      <c r="I42" s="17">
        <f t="shared" ca="1" si="6"/>
        <v>96.841111111454666</v>
      </c>
      <c r="J42" s="18">
        <f t="shared" si="3"/>
        <v>0.8</v>
      </c>
      <c r="K42" s="135"/>
      <c r="L42" s="181">
        <f>RANK(O42,$O$3:$O$54,0)+COUNTIF($O$3:O42,O42)-1</f>
        <v>49</v>
      </c>
      <c r="M42" s="179" t="str">
        <f>'OH count'!P106</f>
        <v>Spuds / Xmass Tree (SCR Drive)</v>
      </c>
      <c r="N42" s="179">
        <f>'OH count'!Q106</f>
        <v>0</v>
      </c>
      <c r="O42" s="180">
        <f>'OH count'!R106</f>
        <v>0</v>
      </c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</row>
    <row r="43" spans="2:57" x14ac:dyDescent="0.2">
      <c r="B43" s="95">
        <f t="shared" si="0"/>
        <v>11</v>
      </c>
      <c r="C43" s="214" t="s">
        <v>200</v>
      </c>
      <c r="D43" s="217">
        <v>80</v>
      </c>
      <c r="E43" s="15">
        <f>SUM(D$33:D43)/SUM($D$33:$D$75)</f>
        <v>0.85880090936771269</v>
      </c>
      <c r="F43" s="44">
        <f t="shared" si="4"/>
        <v>1.9093778762903968E-2</v>
      </c>
      <c r="G43" s="223">
        <v>86</v>
      </c>
      <c r="H43" s="16" t="str">
        <f t="shared" ca="1" si="5"/>
        <v/>
      </c>
      <c r="I43" s="17">
        <f t="shared" ca="1" si="6"/>
        <v>80</v>
      </c>
      <c r="J43" s="18">
        <f t="shared" si="3"/>
        <v>0.8</v>
      </c>
      <c r="K43" s="135"/>
      <c r="L43" s="181">
        <f>RANK(O43,$O$3:$O$54,0)+COUNTIF($O$3:O43,O43)-1</f>
        <v>19</v>
      </c>
      <c r="M43" s="179" t="str">
        <f>'OH count'!P107</f>
        <v>Spuds / Xmass Tree (Setting Spud)</v>
      </c>
      <c r="N43" s="179">
        <f>'OH count'!Q107</f>
        <v>35</v>
      </c>
      <c r="O43" s="180">
        <f>'OH count'!R107</f>
        <v>27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</row>
    <row r="44" spans="2:57" x14ac:dyDescent="0.2">
      <c r="B44" s="95">
        <f t="shared" si="0"/>
        <v>12</v>
      </c>
      <c r="C44" s="214" t="s">
        <v>89</v>
      </c>
      <c r="D44" s="217">
        <v>71.578333333309274</v>
      </c>
      <c r="E44" s="15">
        <f>SUM(D$33:D44)/SUM($D$33:$D$75)</f>
        <v>0.87588467012875759</v>
      </c>
      <c r="F44" s="44">
        <f t="shared" si="4"/>
        <v>1.7083760761044897E-2</v>
      </c>
      <c r="G44" s="174">
        <v>18</v>
      </c>
      <c r="H44" s="16" t="str">
        <f t="shared" ca="1" si="5"/>
        <v/>
      </c>
      <c r="I44" s="17">
        <f t="shared" ca="1" si="6"/>
        <v>71.578333333309274</v>
      </c>
      <c r="J44" s="18">
        <f t="shared" si="3"/>
        <v>0.8</v>
      </c>
      <c r="K44" s="135"/>
      <c r="L44" s="181">
        <f>RANK(O44,$O$3:$O$54,0)+COUNTIF($O$3:O44,O44)-1</f>
        <v>50</v>
      </c>
      <c r="M44" s="179" t="str">
        <f>'OH count'!P108</f>
        <v>Spuds / Xmass Tree (Sheaves)</v>
      </c>
      <c r="N44" s="179">
        <f>'OH count'!Q108</f>
        <v>0</v>
      </c>
      <c r="O44" s="180">
        <f>'OH count'!R108</f>
        <v>0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</row>
    <row r="45" spans="2:57" x14ac:dyDescent="0.2">
      <c r="B45" s="95">
        <f t="shared" si="0"/>
        <v>13</v>
      </c>
      <c r="C45" s="214" t="s">
        <v>88</v>
      </c>
      <c r="D45" s="217">
        <v>68.589166666555684</v>
      </c>
      <c r="E45" s="15">
        <f>SUM(D$33:D45)/SUM($D$33:$D$75)</f>
        <v>0.89225499980204703</v>
      </c>
      <c r="F45" s="44">
        <f t="shared" si="4"/>
        <v>1.6370329673289441E-2</v>
      </c>
      <c r="G45" s="223">
        <v>34</v>
      </c>
      <c r="H45" s="16" t="str">
        <f t="shared" ca="1" si="5"/>
        <v/>
      </c>
      <c r="I45" s="17">
        <f t="shared" ca="1" si="6"/>
        <v>68.589166666555684</v>
      </c>
      <c r="J45" s="18">
        <f t="shared" si="3"/>
        <v>0.8</v>
      </c>
      <c r="K45" s="135"/>
      <c r="L45" s="181">
        <f>RANK(O45,$O$3:$O$54,0)+COUNTIF($O$3:O45,O45)-1</f>
        <v>51</v>
      </c>
      <c r="M45" s="179" t="str">
        <f>'OH count'!P109</f>
        <v>Spuds / Xmass Tree (Tree Structure)</v>
      </c>
      <c r="N45" s="179">
        <f>'OH count'!Q109</f>
        <v>0</v>
      </c>
      <c r="O45" s="180">
        <f>'OH count'!R109</f>
        <v>0</v>
      </c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</row>
    <row r="46" spans="2:57" x14ac:dyDescent="0.2">
      <c r="B46" s="95">
        <f t="shared" si="0"/>
        <v>14</v>
      </c>
      <c r="C46" s="214" t="s">
        <v>90</v>
      </c>
      <c r="D46" s="217">
        <v>47</v>
      </c>
      <c r="E46" s="15">
        <f>SUM(D$33:D46)/SUM($D$33:$D$75)</f>
        <v>0.90347259482525311</v>
      </c>
      <c r="F46" s="44">
        <f t="shared" si="4"/>
        <v>1.1217595023206073E-2</v>
      </c>
      <c r="G46" s="223">
        <v>66</v>
      </c>
      <c r="H46" s="16" t="str">
        <f t="shared" ca="1" si="5"/>
        <v/>
      </c>
      <c r="I46" s="17">
        <f t="shared" ca="1" si="6"/>
        <v>47</v>
      </c>
      <c r="J46" s="18">
        <f t="shared" si="3"/>
        <v>0.8</v>
      </c>
      <c r="K46" s="135"/>
      <c r="L46" s="181">
        <f>RANK(O46,$O$3:$O$54,0)+COUNTIF($O$3:O46,O46)-1</f>
        <v>11</v>
      </c>
      <c r="M46" s="179" t="str">
        <f>'OH count'!P110</f>
        <v>Spuds / Xmass Tree (Walking Spud)</v>
      </c>
      <c r="N46" s="179">
        <f>'OH count'!Q110</f>
        <v>86</v>
      </c>
      <c r="O46" s="180">
        <f>'OH count'!R110</f>
        <v>80</v>
      </c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</row>
    <row r="47" spans="2:57" x14ac:dyDescent="0.2">
      <c r="B47" s="95">
        <f t="shared" si="0"/>
        <v>15</v>
      </c>
      <c r="C47" s="214" t="s">
        <v>198</v>
      </c>
      <c r="D47" s="217">
        <v>33</v>
      </c>
      <c r="E47" s="15">
        <f>SUM(D$33:D47)/SUM($D$33:$D$75)</f>
        <v>0.911348778564951</v>
      </c>
      <c r="F47" s="44">
        <f t="shared" si="4"/>
        <v>7.8761837396978951E-3</v>
      </c>
      <c r="G47" s="174">
        <v>10</v>
      </c>
      <c r="H47" s="16" t="str">
        <f t="shared" ca="1" si="5"/>
        <v/>
      </c>
      <c r="I47" s="17">
        <f t="shared" ca="1" si="6"/>
        <v>33</v>
      </c>
      <c r="J47" s="18">
        <f t="shared" si="3"/>
        <v>0.8</v>
      </c>
      <c r="K47" s="135"/>
      <c r="L47" s="181">
        <f>RANK(O47,$O$3:$O$54,0)+COUNTIF($O$3:O47,O47)-1</f>
        <v>20</v>
      </c>
      <c r="M47" s="179" t="str">
        <f>'OH count'!P111</f>
        <v>Spuds / Xmass Tree (Winch / Hoist System)</v>
      </c>
      <c r="N47" s="179">
        <f>'OH count'!Q111</f>
        <v>22</v>
      </c>
      <c r="O47" s="180">
        <f>'OH count'!R111</f>
        <v>25.291388888959773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</row>
    <row r="48" spans="2:57" x14ac:dyDescent="0.2">
      <c r="B48" s="95">
        <f t="shared" si="0"/>
        <v>16</v>
      </c>
      <c r="C48" s="214" t="s">
        <v>87</v>
      </c>
      <c r="D48" s="217">
        <v>32.902499999676365</v>
      </c>
      <c r="E48" s="15">
        <f>SUM(D$33:D48)/SUM($D$33:$D$75)</f>
        <v>0.9192016917617043</v>
      </c>
      <c r="F48" s="44">
        <f t="shared" si="4"/>
        <v>7.8529131967532972E-3</v>
      </c>
      <c r="G48" s="223">
        <v>24</v>
      </c>
      <c r="H48" s="16" t="str">
        <f t="shared" ca="1" si="5"/>
        <v/>
      </c>
      <c r="I48" s="17">
        <f t="shared" ca="1" si="6"/>
        <v>32.902499999676365</v>
      </c>
      <c r="J48" s="18">
        <f t="shared" si="3"/>
        <v>0.8</v>
      </c>
      <c r="K48" s="135"/>
      <c r="L48" s="100">
        <f>RANK(O48,$O$3:$O$54,0)+COUNTIF($O$3:O48,O48)-1</f>
        <v>29</v>
      </c>
      <c r="M48" s="175" t="str">
        <f>'OH count'!P112</f>
        <v>Spuds / Xmass Tree (Wires)</v>
      </c>
      <c r="N48" s="175">
        <f>'OH count'!Q112</f>
        <v>4</v>
      </c>
      <c r="O48" s="178">
        <f>'OH count'!R112</f>
        <v>9.8827777777332813</v>
      </c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</row>
    <row r="49" spans="2:57" x14ac:dyDescent="0.2">
      <c r="B49" s="95">
        <f t="shared" si="0"/>
        <v>17</v>
      </c>
      <c r="C49" s="214" t="s">
        <v>185</v>
      </c>
      <c r="D49" s="217">
        <v>31</v>
      </c>
      <c r="E49" s="15">
        <f>SUM(D$33:D49)/SUM($D$33:$D$75)</f>
        <v>0.92660053103232953</v>
      </c>
      <c r="F49" s="44">
        <f t="shared" si="4"/>
        <v>7.3988392706252348E-3</v>
      </c>
      <c r="G49" s="174">
        <v>4</v>
      </c>
      <c r="H49" s="16" t="str">
        <f t="shared" ca="1" si="5"/>
        <v/>
      </c>
      <c r="I49" s="17">
        <f t="shared" ca="1" si="6"/>
        <v>31</v>
      </c>
      <c r="J49" s="18">
        <f t="shared" si="3"/>
        <v>0.8</v>
      </c>
      <c r="K49" s="135"/>
      <c r="L49" s="100">
        <f>RANK(O49,$O$3:$O$54,0)+COUNTIF($O$3:O49,O49)-1</f>
        <v>7</v>
      </c>
      <c r="M49" s="175" t="str">
        <f>'OH count'!P113</f>
        <v>Suction  / Discharge Pipe (Dredge)</v>
      </c>
      <c r="N49" s="175">
        <f>'OH count'!Q113</f>
        <v>12</v>
      </c>
      <c r="O49" s="178">
        <f>'OH count'!R113</f>
        <v>127</v>
      </c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</row>
    <row r="50" spans="2:57" x14ac:dyDescent="0.2">
      <c r="B50" s="95">
        <f t="shared" si="0"/>
        <v>18</v>
      </c>
      <c r="C50" s="214" t="s">
        <v>80</v>
      </c>
      <c r="D50" s="217">
        <v>28.524722222122364</v>
      </c>
      <c r="E50" s="15">
        <f>SUM(D$33:D50)/SUM($D$33:$D$75)</f>
        <v>0.93340859022461076</v>
      </c>
      <c r="F50" s="44">
        <f t="shared" si="4"/>
        <v>6.8080591922812239E-3</v>
      </c>
      <c r="G50" s="174">
        <v>14</v>
      </c>
      <c r="H50" s="16" t="str">
        <f t="shared" ca="1" si="5"/>
        <v/>
      </c>
      <c r="I50" s="17">
        <f t="shared" ca="1" si="6"/>
        <v>28.524722222122364</v>
      </c>
      <c r="J50" s="18">
        <f t="shared" si="3"/>
        <v>0.8</v>
      </c>
      <c r="K50" s="135"/>
      <c r="L50" s="181">
        <f>RANK(O50,$O$3:$O$54,0)+COUNTIF($O$3:O50,O50)-1</f>
        <v>52</v>
      </c>
      <c r="M50" s="179" t="str">
        <f>'OH count'!P114</f>
        <v>Swing System (Control System)</v>
      </c>
      <c r="N50" s="179">
        <f>'OH count'!Q114</f>
        <v>0</v>
      </c>
      <c r="O50" s="180">
        <f>'OH count'!R114</f>
        <v>0</v>
      </c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</row>
    <row r="51" spans="2:57" x14ac:dyDescent="0.2">
      <c r="B51" s="95">
        <f t="shared" si="0"/>
        <v>19</v>
      </c>
      <c r="C51" s="214" t="s">
        <v>181</v>
      </c>
      <c r="D51" s="217">
        <v>27</v>
      </c>
      <c r="E51" s="15">
        <f>SUM(D$33:D51)/SUM($D$33:$D$75)</f>
        <v>0.93985274055709078</v>
      </c>
      <c r="F51" s="44">
        <f t="shared" si="4"/>
        <v>6.4441503324800253E-3</v>
      </c>
      <c r="G51" s="223">
        <v>35</v>
      </c>
      <c r="H51" s="16" t="str">
        <f t="shared" ca="1" si="5"/>
        <v/>
      </c>
      <c r="I51" s="17">
        <f t="shared" ca="1" si="6"/>
        <v>27</v>
      </c>
      <c r="J51" s="18">
        <f t="shared" si="3"/>
        <v>0.8</v>
      </c>
      <c r="K51" s="135"/>
      <c r="L51" s="181">
        <f>RANK(O51,$O$3:$O$54,0)+COUNTIF($O$3:O51,O51)-1</f>
        <v>38</v>
      </c>
      <c r="M51" s="179" t="str">
        <f>'OH count'!P115</f>
        <v>Swing System (SCR Drive)</v>
      </c>
      <c r="N51" s="179">
        <f>'OH count'!Q115</f>
        <v>8</v>
      </c>
      <c r="O51" s="180">
        <f>'OH count'!R115</f>
        <v>3</v>
      </c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</row>
    <row r="52" spans="2:57" x14ac:dyDescent="0.2">
      <c r="B52" s="95">
        <f t="shared" si="0"/>
        <v>20</v>
      </c>
      <c r="C52" s="214" t="s">
        <v>186</v>
      </c>
      <c r="D52" s="217">
        <v>25.291388888959773</v>
      </c>
      <c r="E52" s="15">
        <f>SUM(D$33:D52)/SUM($D$33:$D$75)</f>
        <v>0.94588909285774536</v>
      </c>
      <c r="F52" s="44">
        <f t="shared" si="4"/>
        <v>6.0363523006545794E-3</v>
      </c>
      <c r="G52" s="174">
        <v>22</v>
      </c>
      <c r="H52" s="16" t="str">
        <f t="shared" ca="1" si="5"/>
        <v/>
      </c>
      <c r="I52" s="17">
        <f t="shared" ca="1" si="6"/>
        <v>25.291388888959773</v>
      </c>
      <c r="J52" s="18">
        <f t="shared" si="3"/>
        <v>0.8</v>
      </c>
      <c r="K52" s="135"/>
      <c r="L52" s="181">
        <f>RANK(O52,$O$3:$O$54,0)+COUNTIF($O$3:O52,O52)-1</f>
        <v>28</v>
      </c>
      <c r="M52" s="179" t="str">
        <f>'OH count'!P116</f>
        <v>Swing System (Swing Sheaves)</v>
      </c>
      <c r="N52" s="179">
        <f>'OH count'!Q116</f>
        <v>1</v>
      </c>
      <c r="O52" s="180">
        <f>'OH count'!R116</f>
        <v>10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</row>
    <row r="53" spans="2:57" x14ac:dyDescent="0.2">
      <c r="B53" s="95">
        <f t="shared" si="0"/>
        <v>21</v>
      </c>
      <c r="C53" s="214" t="s">
        <v>106</v>
      </c>
      <c r="D53" s="217">
        <v>25.273333333316259</v>
      </c>
      <c r="E53" s="15">
        <f>SUM(D$33:D53)/SUM($D$33:$D$75)</f>
        <v>0.95192113579858861</v>
      </c>
      <c r="F53" s="44">
        <f t="shared" si="4"/>
        <v>6.0320429408432519E-3</v>
      </c>
      <c r="G53" s="223">
        <v>45</v>
      </c>
      <c r="H53" s="16" t="str">
        <f t="shared" ca="1" si="5"/>
        <v/>
      </c>
      <c r="I53" s="17">
        <f t="shared" ca="1" si="6"/>
        <v>25.273333333316259</v>
      </c>
      <c r="J53" s="18">
        <f t="shared" si="3"/>
        <v>0.8</v>
      </c>
      <c r="K53" s="135"/>
      <c r="L53" s="181">
        <f>RANK(O53,$O$3:$O$54,0)+COUNTIF($O$3:O53,O53)-1</f>
        <v>9</v>
      </c>
      <c r="M53" s="179" t="str">
        <f>'OH count'!P117</f>
        <v>Swing System (Swing Wire)</v>
      </c>
      <c r="N53" s="179">
        <f>'OH count'!Q117</f>
        <v>37</v>
      </c>
      <c r="O53" s="180">
        <f>'OH count'!R117</f>
        <v>97.185000000055879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</row>
    <row r="54" spans="2:57" x14ac:dyDescent="0.2">
      <c r="B54" s="95">
        <f t="shared" si="0"/>
        <v>22</v>
      </c>
      <c r="C54" s="214" t="s">
        <v>101</v>
      </c>
      <c r="D54" s="217">
        <v>24.543888888962101</v>
      </c>
      <c r="E54" s="15">
        <f>SUM(D$33:D54)/SUM($D$33:$D$75)</f>
        <v>0.95777908060392791</v>
      </c>
      <c r="F54" s="44">
        <f t="shared" si="4"/>
        <v>5.8579448053392991E-3</v>
      </c>
      <c r="G54" s="223">
        <v>40</v>
      </c>
      <c r="H54" s="16" t="str">
        <f t="shared" ca="1" si="5"/>
        <v/>
      </c>
      <c r="I54" s="17">
        <f t="shared" ca="1" si="6"/>
        <v>24.543888888962101</v>
      </c>
      <c r="J54" s="18">
        <f t="shared" si="3"/>
        <v>0.8</v>
      </c>
      <c r="K54" s="135"/>
      <c r="L54" s="181">
        <f>RANK(O54,$O$3:$O$54,0)+COUNTIF($O$3:O54,O54)-1</f>
        <v>10</v>
      </c>
      <c r="M54" s="179" t="str">
        <f>'OH count'!P118</f>
        <v>Swing System (Winch System)</v>
      </c>
      <c r="N54" s="179">
        <f>'OH count'!Q118</f>
        <v>50</v>
      </c>
      <c r="O54" s="180">
        <f>'OH count'!R118</f>
        <v>96.841111111454666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</row>
    <row r="55" spans="2:57" x14ac:dyDescent="0.2">
      <c r="B55" s="95">
        <f t="shared" si="0"/>
        <v>23</v>
      </c>
      <c r="C55" s="214" t="s">
        <v>99</v>
      </c>
      <c r="D55" s="217">
        <v>24</v>
      </c>
      <c r="E55" s="15">
        <f>SUM(D$33:D55)/SUM($D$33:$D$75)</f>
        <v>0.96350721423279906</v>
      </c>
      <c r="F55" s="44">
        <f t="shared" si="4"/>
        <v>5.728133628871146E-3</v>
      </c>
      <c r="G55" s="174">
        <v>20</v>
      </c>
      <c r="H55" s="16" t="str">
        <f t="shared" ca="1" si="5"/>
        <v/>
      </c>
      <c r="I55" s="17">
        <f t="shared" ca="1" si="6"/>
        <v>24</v>
      </c>
      <c r="J55" s="18">
        <f t="shared" si="3"/>
        <v>0.8</v>
      </c>
      <c r="K55" s="135"/>
      <c r="L55" s="183"/>
      <c r="M55" s="183"/>
      <c r="N55" s="183"/>
      <c r="O55" s="184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</row>
    <row r="56" spans="2:57" x14ac:dyDescent="0.2">
      <c r="B56" s="95">
        <f t="shared" si="0"/>
        <v>24</v>
      </c>
      <c r="C56" s="214" t="s">
        <v>93</v>
      </c>
      <c r="D56" s="217">
        <v>20</v>
      </c>
      <c r="E56" s="15">
        <f>SUM(D$33:D56)/SUM($D$33:$D$75)</f>
        <v>0.96828065892352499</v>
      </c>
      <c r="F56" s="44">
        <f t="shared" si="4"/>
        <v>4.7734446907259365E-3</v>
      </c>
      <c r="G56" s="174">
        <v>5</v>
      </c>
      <c r="H56" s="16" t="str">
        <f t="shared" ca="1" si="1"/>
        <v/>
      </c>
      <c r="I56" s="17">
        <f t="shared" ca="1" si="2"/>
        <v>20</v>
      </c>
      <c r="J56" s="18">
        <f t="shared" si="3"/>
        <v>0.8</v>
      </c>
      <c r="K56" s="135"/>
      <c r="L56" s="183"/>
      <c r="M56" s="183"/>
      <c r="N56" s="183"/>
      <c r="O56" s="184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</row>
    <row r="57" spans="2:57" x14ac:dyDescent="0.2">
      <c r="B57" s="95">
        <f t="shared" si="0"/>
        <v>25</v>
      </c>
      <c r="C57" s="214" t="s">
        <v>187</v>
      </c>
      <c r="D57" s="217">
        <v>18.705833333311602</v>
      </c>
      <c r="E57" s="15">
        <f>SUM(D$33:D57)/SUM($D$33:$D$75)</f>
        <v>0.97274522196405011</v>
      </c>
      <c r="F57" s="44">
        <f t="shared" ref="F57:F75" si="7">E57-E56</f>
        <v>4.4645630405251158E-3</v>
      </c>
      <c r="G57" s="223">
        <v>74</v>
      </c>
      <c r="H57" s="16" t="str">
        <f t="shared" ca="1" si="1"/>
        <v/>
      </c>
      <c r="I57" s="17">
        <f t="shared" ca="1" si="2"/>
        <v>18.705833333311602</v>
      </c>
      <c r="J57" s="18">
        <f t="shared" si="3"/>
        <v>0.8</v>
      </c>
      <c r="K57" s="135"/>
      <c r="L57" s="183"/>
      <c r="M57" s="183"/>
      <c r="N57" s="183"/>
      <c r="O57" s="184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</row>
    <row r="58" spans="2:57" x14ac:dyDescent="0.2">
      <c r="B58" s="95">
        <f t="shared" si="0"/>
        <v>26</v>
      </c>
      <c r="C58" s="214" t="s">
        <v>204</v>
      </c>
      <c r="D58" s="217">
        <v>17</v>
      </c>
      <c r="E58" s="15">
        <f>SUM(D$33:D58)/SUM($D$33:$D$75)</f>
        <v>0.97680264995116717</v>
      </c>
      <c r="F58" s="44">
        <f t="shared" si="7"/>
        <v>4.0574279871170571E-3</v>
      </c>
      <c r="G58" s="174">
        <v>20</v>
      </c>
      <c r="H58" s="16" t="str">
        <f t="shared" ca="1" si="1"/>
        <v/>
      </c>
      <c r="I58" s="17">
        <f t="shared" ca="1" si="2"/>
        <v>17</v>
      </c>
      <c r="J58" s="18">
        <f t="shared" si="3"/>
        <v>0.8</v>
      </c>
      <c r="K58" s="135"/>
      <c r="L58" s="183"/>
      <c r="M58" s="183"/>
      <c r="N58" s="183"/>
      <c r="O58" s="184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</row>
    <row r="59" spans="2:57" x14ac:dyDescent="0.2">
      <c r="B59" s="95">
        <f t="shared" si="0"/>
        <v>27</v>
      </c>
      <c r="C59" s="214" t="s">
        <v>190</v>
      </c>
      <c r="D59" s="217">
        <v>12.980833333509509</v>
      </c>
      <c r="E59" s="15">
        <f>SUM(D$33:D59)/SUM($D$33:$D$75)</f>
        <v>0.97990081444901911</v>
      </c>
      <c r="F59" s="44">
        <f t="shared" si="7"/>
        <v>3.0981644978519407E-3</v>
      </c>
      <c r="G59" s="174">
        <v>12</v>
      </c>
      <c r="H59" s="16" t="str">
        <f t="shared" ca="1" si="1"/>
        <v/>
      </c>
      <c r="I59" s="17">
        <f t="shared" ca="1" si="2"/>
        <v>12.980833333509509</v>
      </c>
      <c r="J59" s="18">
        <f t="shared" si="3"/>
        <v>0.8</v>
      </c>
      <c r="K59" s="135"/>
      <c r="L59" s="183"/>
      <c r="M59" s="183"/>
      <c r="N59" s="183"/>
      <c r="O59" s="184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</row>
    <row r="60" spans="2:57" x14ac:dyDescent="0.2">
      <c r="B60" s="95">
        <f t="shared" si="0"/>
        <v>28</v>
      </c>
      <c r="C60" s="214" t="s">
        <v>120</v>
      </c>
      <c r="D60" s="217">
        <v>10</v>
      </c>
      <c r="E60" s="15">
        <f>SUM(D$33:D60)/SUM($D$33:$D$75)</f>
        <v>0.98228753679438208</v>
      </c>
      <c r="F60" s="44">
        <f t="shared" si="7"/>
        <v>2.3867223453629682E-3</v>
      </c>
      <c r="G60" s="174">
        <v>1</v>
      </c>
      <c r="H60" s="16" t="str">
        <f t="shared" ca="1" si="1"/>
        <v/>
      </c>
      <c r="I60" s="17">
        <f t="shared" ca="1" si="2"/>
        <v>10</v>
      </c>
      <c r="J60" s="18">
        <f t="shared" si="3"/>
        <v>0.8</v>
      </c>
      <c r="K60" s="135"/>
      <c r="L60" s="183"/>
      <c r="M60" s="183"/>
      <c r="N60" s="183"/>
      <c r="O60" s="184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</row>
    <row r="61" spans="2:57" x14ac:dyDescent="0.2">
      <c r="B61" s="95">
        <f t="shared" si="0"/>
        <v>29</v>
      </c>
      <c r="C61" s="214" t="s">
        <v>193</v>
      </c>
      <c r="D61" s="217">
        <v>9.8827777777332813</v>
      </c>
      <c r="E61" s="15">
        <f>SUM(D$33:D61)/SUM($D$33:$D$75)</f>
        <v>0.98464628145001942</v>
      </c>
      <c r="F61" s="44">
        <f t="shared" si="7"/>
        <v>2.3587446556373459E-3</v>
      </c>
      <c r="G61" s="174">
        <v>4</v>
      </c>
      <c r="H61" s="16" t="str">
        <f t="shared" ca="1" si="1"/>
        <v/>
      </c>
      <c r="I61" s="17">
        <f t="shared" ca="1" si="2"/>
        <v>9.8827777777332813</v>
      </c>
      <c r="J61" s="18">
        <f t="shared" si="3"/>
        <v>0.8</v>
      </c>
      <c r="K61" s="135"/>
      <c r="L61" s="183"/>
      <c r="M61" s="183"/>
      <c r="N61" s="183"/>
      <c r="O61" s="184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</row>
    <row r="62" spans="2:57" x14ac:dyDescent="0.2">
      <c r="B62" s="95">
        <f t="shared" si="0"/>
        <v>30</v>
      </c>
      <c r="C62" s="214" t="s">
        <v>85</v>
      </c>
      <c r="D62" s="217">
        <v>9</v>
      </c>
      <c r="E62" s="15">
        <f>SUM(D$33:D62)/SUM($D$33:$D$75)</f>
        <v>0.98679433156084606</v>
      </c>
      <c r="F62" s="44">
        <f t="shared" si="7"/>
        <v>2.1480501108266381E-3</v>
      </c>
      <c r="G62" s="174">
        <v>3</v>
      </c>
      <c r="H62" s="16" t="str">
        <f t="shared" ca="1" si="1"/>
        <v/>
      </c>
      <c r="I62" s="17">
        <f t="shared" ca="1" si="2"/>
        <v>9</v>
      </c>
      <c r="J62" s="18">
        <f t="shared" si="3"/>
        <v>0.8</v>
      </c>
      <c r="K62" s="135"/>
      <c r="L62" s="183"/>
      <c r="M62" s="183"/>
      <c r="N62" s="183"/>
      <c r="O62" s="184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</row>
    <row r="63" spans="2:57" x14ac:dyDescent="0.2">
      <c r="B63" s="95">
        <f t="shared" si="0"/>
        <v>31</v>
      </c>
      <c r="C63" s="214" t="s">
        <v>188</v>
      </c>
      <c r="D63" s="217">
        <v>8.7036111111519858</v>
      </c>
      <c r="E63" s="15">
        <f>SUM(D$33:D63)/SUM($D$33:$D$75)</f>
        <v>0.98887164187327969</v>
      </c>
      <c r="F63" s="44">
        <f t="shared" si="7"/>
        <v>2.0773103124336334E-3</v>
      </c>
      <c r="G63" s="174">
        <v>12</v>
      </c>
      <c r="H63" s="16" t="str">
        <f t="shared" ca="1" si="1"/>
        <v/>
      </c>
      <c r="I63" s="17">
        <f t="shared" ca="1" si="2"/>
        <v>8.7036111111519858</v>
      </c>
      <c r="J63" s="18">
        <f t="shared" si="3"/>
        <v>0.8</v>
      </c>
      <c r="K63" s="135"/>
      <c r="L63" s="183"/>
      <c r="M63" s="183"/>
      <c r="N63" s="183"/>
      <c r="O63" s="184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</row>
    <row r="64" spans="2:57" x14ac:dyDescent="0.2">
      <c r="B64" s="95">
        <f t="shared" si="0"/>
        <v>32</v>
      </c>
      <c r="C64" s="214" t="s">
        <v>195</v>
      </c>
      <c r="D64" s="217">
        <v>8.2591666668304242</v>
      </c>
      <c r="E64" s="15">
        <f>SUM(D$33:D64)/SUM($D$33:$D$75)</f>
        <v>0.99084287563705986</v>
      </c>
      <c r="F64" s="44">
        <f t="shared" si="7"/>
        <v>1.9712337637801669E-3</v>
      </c>
      <c r="G64" s="174">
        <v>8</v>
      </c>
      <c r="H64" s="16" t="str">
        <f t="shared" ca="1" si="1"/>
        <v/>
      </c>
      <c r="I64" s="17">
        <f t="shared" ca="1" si="2"/>
        <v>8.2591666668304242</v>
      </c>
      <c r="J64" s="18">
        <f t="shared" si="3"/>
        <v>0.8</v>
      </c>
      <c r="K64" s="135"/>
      <c r="L64" s="183"/>
      <c r="M64" s="183"/>
      <c r="N64" s="183"/>
      <c r="O64" s="184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</row>
    <row r="65" spans="2:57" x14ac:dyDescent="0.2">
      <c r="B65" s="95">
        <f t="shared" si="0"/>
        <v>33</v>
      </c>
      <c r="C65" s="214" t="s">
        <v>194</v>
      </c>
      <c r="D65" s="217">
        <v>7.3333333334303461</v>
      </c>
      <c r="E65" s="15">
        <f>SUM(D$33:D65)/SUM($D$33:$D$75)</f>
        <v>0.99259313869034915</v>
      </c>
      <c r="F65" s="44">
        <f t="shared" si="7"/>
        <v>1.7502630532892915E-3</v>
      </c>
      <c r="G65" s="174">
        <v>6</v>
      </c>
      <c r="H65" s="16" t="str">
        <f t="shared" ca="1" si="1"/>
        <v/>
      </c>
      <c r="I65" s="17">
        <f t="shared" ca="1" si="2"/>
        <v>7.3333333334303461</v>
      </c>
      <c r="J65" s="18">
        <f t="shared" si="3"/>
        <v>0.8</v>
      </c>
      <c r="K65" s="135"/>
      <c r="L65" s="183"/>
      <c r="M65" s="183"/>
      <c r="N65" s="183"/>
      <c r="O65" s="184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</row>
    <row r="66" spans="2:57" x14ac:dyDescent="0.2">
      <c r="B66" s="95">
        <f t="shared" si="0"/>
        <v>34</v>
      </c>
      <c r="C66" s="31" t="s">
        <v>108</v>
      </c>
      <c r="D66" s="221">
        <v>7</v>
      </c>
      <c r="E66" s="15">
        <f>SUM(D$33:D66)/SUM($D$33:$D$75)</f>
        <v>0.99426384433210324</v>
      </c>
      <c r="F66" s="44">
        <f t="shared" si="7"/>
        <v>1.6707056417540889E-3</v>
      </c>
      <c r="G66" s="174">
        <v>13</v>
      </c>
      <c r="H66" s="16" t="str">
        <f t="shared" ca="1" si="1"/>
        <v/>
      </c>
      <c r="I66" s="17">
        <f t="shared" ca="1" si="2"/>
        <v>7</v>
      </c>
      <c r="J66" s="18">
        <f t="shared" si="3"/>
        <v>0.8</v>
      </c>
      <c r="K66" s="129"/>
      <c r="L66" s="183"/>
      <c r="M66" s="183"/>
      <c r="N66" s="183"/>
      <c r="O66" s="184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</row>
    <row r="67" spans="2:57" x14ac:dyDescent="0.2">
      <c r="B67" s="95">
        <f t="shared" si="0"/>
        <v>35</v>
      </c>
      <c r="C67" s="31" t="s">
        <v>86</v>
      </c>
      <c r="D67" s="221">
        <v>5</v>
      </c>
      <c r="E67" s="15">
        <f>SUM(D$33:D67)/SUM($D$33:$D$75)</f>
        <v>0.99545720550478478</v>
      </c>
      <c r="F67" s="44">
        <f t="shared" si="7"/>
        <v>1.1933611726815396E-3</v>
      </c>
      <c r="G67" s="174">
        <v>7</v>
      </c>
      <c r="H67" s="16" t="str">
        <f t="shared" ca="1" si="1"/>
        <v/>
      </c>
      <c r="I67" s="17">
        <f t="shared" ca="1" si="2"/>
        <v>5</v>
      </c>
      <c r="J67" s="18">
        <f t="shared" si="3"/>
        <v>0.8</v>
      </c>
      <c r="L67" s="183"/>
      <c r="M67" s="183"/>
      <c r="N67" s="183"/>
      <c r="O67" s="184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</row>
    <row r="68" spans="2:57" x14ac:dyDescent="0.2">
      <c r="B68" s="95">
        <f t="shared" si="0"/>
        <v>36</v>
      </c>
      <c r="C68" s="31" t="s">
        <v>71</v>
      </c>
      <c r="D68" s="221">
        <v>4.7547222222527488</v>
      </c>
      <c r="E68" s="15">
        <f>SUM(D$33:D68)/SUM($D$33:$D$75)</f>
        <v>0.9965920256821692</v>
      </c>
      <c r="F68" s="44">
        <f t="shared" si="7"/>
        <v>1.1348201773844213E-3</v>
      </c>
      <c r="G68" s="174">
        <v>2</v>
      </c>
      <c r="H68" s="16" t="str">
        <f t="shared" ca="1" si="1"/>
        <v/>
      </c>
      <c r="I68" s="17">
        <f t="shared" ca="1" si="2"/>
        <v>4.7547222222527488</v>
      </c>
      <c r="J68" s="18">
        <f t="shared" si="3"/>
        <v>0.8</v>
      </c>
      <c r="L68" s="183"/>
      <c r="M68" s="183"/>
      <c r="N68" s="183"/>
      <c r="O68" s="184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</row>
    <row r="69" spans="2:57" x14ac:dyDescent="0.2">
      <c r="B69" s="95">
        <f t="shared" si="0"/>
        <v>37</v>
      </c>
      <c r="C69" s="31" t="s">
        <v>102</v>
      </c>
      <c r="D69" s="221">
        <v>4</v>
      </c>
      <c r="E69" s="15">
        <f>SUM(D$33:D69)/SUM($D$33:$D$75)</f>
        <v>0.99754671462031441</v>
      </c>
      <c r="F69" s="44">
        <f t="shared" si="7"/>
        <v>9.546889381452095E-4</v>
      </c>
      <c r="G69" s="174">
        <v>1</v>
      </c>
      <c r="H69" s="16" t="str">
        <f t="shared" ca="1" si="1"/>
        <v/>
      </c>
      <c r="I69" s="17">
        <f t="shared" ca="1" si="2"/>
        <v>4</v>
      </c>
      <c r="J69" s="18">
        <f t="shared" si="3"/>
        <v>0.8</v>
      </c>
      <c r="L69" s="183"/>
      <c r="M69" s="183"/>
      <c r="N69" s="183"/>
      <c r="O69" s="184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</row>
    <row r="70" spans="2:57" x14ac:dyDescent="0.2">
      <c r="B70" s="95">
        <f t="shared" si="0"/>
        <v>38</v>
      </c>
      <c r="C70" s="31" t="s">
        <v>119</v>
      </c>
      <c r="D70" s="221">
        <v>3</v>
      </c>
      <c r="E70" s="15">
        <f>SUM(D$33:D70)/SUM($D$33:$D$75)</f>
        <v>0.99826273132392329</v>
      </c>
      <c r="F70" s="44">
        <f t="shared" si="7"/>
        <v>7.1601670360887937E-4</v>
      </c>
      <c r="G70" s="174">
        <v>8</v>
      </c>
      <c r="H70" s="16" t="str">
        <f t="shared" ca="1" si="1"/>
        <v/>
      </c>
      <c r="I70" s="17">
        <f t="shared" ca="1" si="2"/>
        <v>3</v>
      </c>
      <c r="J70" s="18">
        <f t="shared" si="3"/>
        <v>0.8</v>
      </c>
      <c r="L70" s="183"/>
      <c r="M70" s="183"/>
      <c r="N70" s="183"/>
      <c r="O70" s="184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</row>
    <row r="71" spans="2:57" x14ac:dyDescent="0.2">
      <c r="B71" s="95">
        <f t="shared" si="0"/>
        <v>39</v>
      </c>
      <c r="C71" s="31" t="s">
        <v>189</v>
      </c>
      <c r="D71" s="221">
        <v>2.7741666666767562</v>
      </c>
      <c r="E71" s="15">
        <f>SUM(D$33:D71)/SUM($D$33:$D$75)</f>
        <v>0.99892484788123526</v>
      </c>
      <c r="F71" s="44">
        <f t="shared" si="7"/>
        <v>6.6211655731196473E-4</v>
      </c>
      <c r="G71" s="174">
        <v>3</v>
      </c>
      <c r="H71" s="16" t="str">
        <f t="shared" ca="1" si="1"/>
        <v/>
      </c>
      <c r="I71" s="17">
        <f t="shared" ca="1" si="2"/>
        <v>2.7741666666767562</v>
      </c>
      <c r="J71" s="18">
        <f t="shared" si="3"/>
        <v>0.8</v>
      </c>
      <c r="L71" s="183"/>
      <c r="M71" s="183"/>
      <c r="N71" s="183"/>
      <c r="O71" s="184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</row>
    <row r="72" spans="2:57" x14ac:dyDescent="0.2">
      <c r="B72" s="95">
        <f t="shared" si="0"/>
        <v>40</v>
      </c>
      <c r="C72" s="31" t="s">
        <v>182</v>
      </c>
      <c r="D72" s="221">
        <v>2.096111111168284</v>
      </c>
      <c r="E72" s="15">
        <f>SUM(D$33:D72)/SUM($D$33:$D$75)</f>
        <v>0.99942513140397415</v>
      </c>
      <c r="F72" s="44">
        <f t="shared" si="7"/>
        <v>5.0028352273889798E-4</v>
      </c>
      <c r="G72" s="174">
        <v>10</v>
      </c>
      <c r="H72" s="16" t="str">
        <f t="shared" ca="1" si="1"/>
        <v/>
      </c>
      <c r="I72" s="17">
        <f t="shared" ca="1" si="2"/>
        <v>2.096111111168284</v>
      </c>
      <c r="J72" s="18">
        <f t="shared" si="3"/>
        <v>0.8</v>
      </c>
      <c r="L72" s="183"/>
      <c r="M72" s="183"/>
      <c r="N72" s="183"/>
      <c r="O72" s="184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</row>
    <row r="73" spans="2:57" x14ac:dyDescent="0.2">
      <c r="B73" s="95">
        <f t="shared" si="0"/>
        <v>41</v>
      </c>
      <c r="C73" s="31" t="s">
        <v>96</v>
      </c>
      <c r="D73" s="221">
        <v>1.2586111111450009</v>
      </c>
      <c r="E73" s="15">
        <f>SUM(D$33:D73)/SUM($D$33:$D$75)</f>
        <v>0.99972552693028338</v>
      </c>
      <c r="F73" s="44">
        <f t="shared" si="7"/>
        <v>3.0039552630922728E-4</v>
      </c>
      <c r="G73" s="95">
        <v>4</v>
      </c>
      <c r="H73" s="16" t="str">
        <f t="shared" ca="1" si="1"/>
        <v/>
      </c>
      <c r="I73" s="17">
        <f t="shared" ca="1" si="2"/>
        <v>1.2586111111450009</v>
      </c>
      <c r="J73" s="18">
        <f t="shared" si="3"/>
        <v>0.8</v>
      </c>
      <c r="L73" s="183"/>
      <c r="M73" s="183"/>
      <c r="N73" s="183"/>
      <c r="O73" s="184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</row>
    <row r="74" spans="2:57" x14ac:dyDescent="0.2">
      <c r="B74" s="95">
        <f t="shared" si="0"/>
        <v>42</v>
      </c>
      <c r="C74" s="31" t="s">
        <v>184</v>
      </c>
      <c r="D74" s="221">
        <v>1</v>
      </c>
      <c r="E74" s="15">
        <f>SUM(D$33:D74)/SUM($D$33:$D$75)</f>
        <v>0.9999641991648196</v>
      </c>
      <c r="F74" s="44">
        <f t="shared" si="7"/>
        <v>2.3867223453621911E-4</v>
      </c>
      <c r="G74" s="95">
        <v>3</v>
      </c>
      <c r="H74" s="16" t="str">
        <f t="shared" ca="1" si="1"/>
        <v/>
      </c>
      <c r="I74" s="17">
        <f t="shared" ca="1" si="2"/>
        <v>1</v>
      </c>
      <c r="J74" s="18">
        <f t="shared" si="3"/>
        <v>0.8</v>
      </c>
      <c r="L74" s="183"/>
      <c r="M74" s="183"/>
      <c r="N74" s="183"/>
      <c r="O74" s="184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</row>
    <row r="75" spans="2:57" x14ac:dyDescent="0.2">
      <c r="B75" s="95">
        <f t="shared" si="0"/>
        <v>43</v>
      </c>
      <c r="C75" s="31" t="s">
        <v>74</v>
      </c>
      <c r="D75" s="221">
        <v>0.15</v>
      </c>
      <c r="E75" s="15">
        <f>SUM(D$33:D75)/SUM($D$33:$D$75)</f>
        <v>1</v>
      </c>
      <c r="F75" s="44">
        <f t="shared" si="7"/>
        <v>3.5800835180399559E-5</v>
      </c>
      <c r="G75" s="95">
        <v>1</v>
      </c>
      <c r="H75" s="16" t="str">
        <f t="shared" ca="1" si="1"/>
        <v/>
      </c>
      <c r="I75" s="17">
        <f t="shared" ca="1" si="2"/>
        <v>0.15</v>
      </c>
      <c r="J75" s="18">
        <f t="shared" si="3"/>
        <v>0.8</v>
      </c>
      <c r="L75" s="183"/>
      <c r="M75" s="183"/>
      <c r="N75" s="183"/>
      <c r="O75" s="184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</row>
    <row r="76" spans="2:57" x14ac:dyDescent="0.2">
      <c r="B76" s="19" t="s">
        <v>12</v>
      </c>
      <c r="C76" s="1"/>
      <c r="D76" s="1"/>
      <c r="E76" s="1"/>
      <c r="F76" s="1"/>
      <c r="G76" s="118"/>
      <c r="H76" s="1"/>
      <c r="I76" s="1"/>
      <c r="J76" s="1"/>
      <c r="L76" s="183"/>
      <c r="M76" s="183"/>
      <c r="N76" s="183"/>
      <c r="O76" s="184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  <c r="BC76" s="183"/>
      <c r="BD76" s="183"/>
      <c r="BE76" s="183"/>
    </row>
    <row r="77" spans="2:57" x14ac:dyDescent="0.2">
      <c r="L77" s="183"/>
      <c r="M77" s="183"/>
      <c r="N77" s="183"/>
      <c r="O77" s="184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</row>
    <row r="78" spans="2:57" x14ac:dyDescent="0.2">
      <c r="L78" s="183"/>
      <c r="M78" s="183"/>
      <c r="N78" s="183"/>
      <c r="O78" s="184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</row>
    <row r="79" spans="2:57" x14ac:dyDescent="0.2">
      <c r="L79" s="183"/>
      <c r="M79" s="183"/>
      <c r="N79" s="183"/>
      <c r="O79" s="184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</row>
    <row r="80" spans="2:57" x14ac:dyDescent="0.2">
      <c r="L80" s="183"/>
      <c r="M80" s="183"/>
      <c r="N80" s="183"/>
      <c r="O80" s="184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</row>
    <row r="81" spans="2:57" x14ac:dyDescent="0.2">
      <c r="L81" s="183"/>
      <c r="M81" s="183"/>
      <c r="N81" s="183"/>
      <c r="O81" s="184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</row>
    <row r="82" spans="2:57" x14ac:dyDescent="0.2">
      <c r="L82" s="183"/>
      <c r="M82" s="183"/>
      <c r="N82" s="183"/>
      <c r="O82" s="184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</row>
    <row r="83" spans="2:57" x14ac:dyDescent="0.2">
      <c r="L83" s="183"/>
      <c r="M83" s="183"/>
      <c r="N83" s="183"/>
      <c r="O83" s="184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</row>
    <row r="84" spans="2:57" x14ac:dyDescent="0.2">
      <c r="L84" s="183"/>
      <c r="M84" s="183"/>
      <c r="N84" s="183"/>
      <c r="O84" s="184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</row>
    <row r="85" spans="2:57" x14ac:dyDescent="0.2">
      <c r="L85" s="183"/>
      <c r="M85" s="183"/>
      <c r="N85" s="183"/>
      <c r="O85" s="184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</row>
    <row r="86" spans="2:57" x14ac:dyDescent="0.2">
      <c r="L86" s="183"/>
      <c r="M86" s="183"/>
      <c r="N86" s="183"/>
      <c r="O86" s="184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3"/>
    </row>
    <row r="87" spans="2:57" x14ac:dyDescent="0.2">
      <c r="L87" s="183"/>
      <c r="M87" s="183"/>
      <c r="N87" s="183"/>
      <c r="O87" s="184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3"/>
    </row>
    <row r="88" spans="2:57" x14ac:dyDescent="0.2">
      <c r="L88" s="183"/>
      <c r="M88" s="183"/>
      <c r="N88" s="183"/>
      <c r="O88" s="184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</row>
    <row r="89" spans="2:57" x14ac:dyDescent="0.2">
      <c r="L89" s="183"/>
      <c r="M89" s="183"/>
      <c r="N89" s="183"/>
      <c r="O89" s="184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3"/>
    </row>
    <row r="90" spans="2:57" x14ac:dyDescent="0.2">
      <c r="L90" s="183"/>
      <c r="M90" s="183"/>
      <c r="N90" s="183"/>
      <c r="O90" s="184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</row>
    <row r="91" spans="2:57" x14ac:dyDescent="0.2">
      <c r="L91" s="183"/>
      <c r="M91" s="183"/>
      <c r="N91" s="183"/>
      <c r="O91" s="184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</row>
    <row r="92" spans="2:57" x14ac:dyDescent="0.2">
      <c r="L92" s="183"/>
      <c r="M92" s="183"/>
      <c r="N92" s="183"/>
      <c r="O92" s="184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3"/>
    </row>
    <row r="93" spans="2:57" x14ac:dyDescent="0.2">
      <c r="L93" s="183"/>
      <c r="M93" s="183"/>
      <c r="N93" s="183"/>
      <c r="O93" s="184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</row>
    <row r="94" spans="2:57" x14ac:dyDescent="0.2">
      <c r="L94" s="183"/>
      <c r="M94" s="183"/>
      <c r="N94" s="183"/>
      <c r="O94" s="184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3"/>
    </row>
    <row r="95" spans="2:57" x14ac:dyDescent="0.2">
      <c r="L95" s="183"/>
      <c r="M95" s="183"/>
      <c r="N95" s="183"/>
      <c r="O95" s="184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3"/>
    </row>
    <row r="96" spans="2:57" x14ac:dyDescent="0.2">
      <c r="B96" s="132" t="s">
        <v>3</v>
      </c>
      <c r="C96" s="255" t="s">
        <v>161</v>
      </c>
      <c r="D96" s="255"/>
      <c r="E96" s="136" t="s">
        <v>162</v>
      </c>
      <c r="L96" s="183"/>
      <c r="M96" s="183"/>
      <c r="N96" s="183"/>
      <c r="O96" s="184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</row>
    <row r="97" spans="2:57" x14ac:dyDescent="0.2">
      <c r="L97" s="183"/>
      <c r="M97" s="183"/>
      <c r="N97" s="183"/>
      <c r="O97" s="184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</row>
    <row r="98" spans="2:57" x14ac:dyDescent="0.2">
      <c r="B98" s="2">
        <v>1</v>
      </c>
      <c r="C98" s="2" t="str">
        <f>VLOOKUP(B98,$L$3:$O$54,2,0)</f>
        <v>Cutter (Motor)</v>
      </c>
      <c r="D98" s="154">
        <f>VLOOKUP(B98,$L$3:$O$54,4,0)</f>
        <v>991</v>
      </c>
      <c r="E98" s="95">
        <f>VLOOKUP(B98,$L$3:$O$54,3,0)</f>
        <v>94</v>
      </c>
      <c r="L98" s="183"/>
      <c r="M98" s="183"/>
      <c r="N98" s="183"/>
      <c r="O98" s="184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</row>
    <row r="99" spans="2:57" x14ac:dyDescent="0.2">
      <c r="B99" s="2">
        <v>2</v>
      </c>
      <c r="C99" s="2" t="str">
        <f t="shared" ref="C99:C149" si="8">VLOOKUP(B99,$L$3:$O$54,2,0)</f>
        <v>Cutter (Bearing / Shaft)</v>
      </c>
      <c r="D99" s="154">
        <f t="shared" ref="D99:D149" si="9">VLOOKUP(B99,$L$3:$O$54,4,0)</f>
        <v>843.6444444443332</v>
      </c>
      <c r="E99" s="95">
        <f t="shared" ref="E99:E149" si="10">VLOOKUP(B99,$L$3:$O$54,3,0)</f>
        <v>199</v>
      </c>
      <c r="L99" s="183"/>
      <c r="M99" s="183"/>
      <c r="N99" s="183"/>
      <c r="O99" s="184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</row>
    <row r="100" spans="2:57" x14ac:dyDescent="0.2">
      <c r="B100" s="2">
        <v>3</v>
      </c>
      <c r="C100" s="2" t="str">
        <f t="shared" si="8"/>
        <v>Cutter (Cutter Canister)</v>
      </c>
      <c r="D100" s="154">
        <f t="shared" si="9"/>
        <v>451.13083333335817</v>
      </c>
      <c r="E100" s="95">
        <f t="shared" si="10"/>
        <v>180</v>
      </c>
      <c r="L100" s="183"/>
      <c r="M100" s="183"/>
      <c r="N100" s="183"/>
      <c r="O100" s="184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</row>
    <row r="101" spans="2:57" x14ac:dyDescent="0.2">
      <c r="B101" s="2">
        <v>4</v>
      </c>
      <c r="C101" s="2" t="str">
        <f t="shared" si="8"/>
        <v>Main Pump (Pump Rebuild)</v>
      </c>
      <c r="D101" s="154">
        <f t="shared" si="9"/>
        <v>403</v>
      </c>
      <c r="E101" s="95">
        <f t="shared" si="10"/>
        <v>7</v>
      </c>
      <c r="L101" s="183"/>
      <c r="M101" s="183"/>
      <c r="N101" s="183"/>
      <c r="O101" s="184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</row>
    <row r="102" spans="2:57" x14ac:dyDescent="0.2">
      <c r="B102" s="2">
        <v>5</v>
      </c>
      <c r="C102" s="2" t="str">
        <f t="shared" si="8"/>
        <v>Ladder Pump (Pump Rebuild)</v>
      </c>
      <c r="D102" s="154">
        <f t="shared" si="9"/>
        <v>264</v>
      </c>
      <c r="E102" s="95">
        <f t="shared" si="10"/>
        <v>9</v>
      </c>
      <c r="L102" s="183"/>
      <c r="M102" s="183"/>
      <c r="N102" s="183"/>
      <c r="O102" s="184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</row>
    <row r="103" spans="2:57" x14ac:dyDescent="0.2">
      <c r="B103" s="2">
        <v>6</v>
      </c>
      <c r="C103" s="2" t="str">
        <f t="shared" si="8"/>
        <v>Main Pump (Engine / Motor)</v>
      </c>
      <c r="D103" s="154">
        <f t="shared" si="9"/>
        <v>145.73361111071426</v>
      </c>
      <c r="E103" s="95">
        <f t="shared" si="10"/>
        <v>98</v>
      </c>
      <c r="L103" s="183"/>
      <c r="M103" s="183"/>
      <c r="N103" s="183"/>
      <c r="O103" s="184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</row>
    <row r="104" spans="2:57" x14ac:dyDescent="0.2">
      <c r="B104" s="2">
        <v>7</v>
      </c>
      <c r="C104" s="2" t="str">
        <f t="shared" si="8"/>
        <v>Suction  / Discharge Pipe (Dredge)</v>
      </c>
      <c r="D104" s="154">
        <f t="shared" si="9"/>
        <v>127</v>
      </c>
      <c r="E104" s="95">
        <f t="shared" si="10"/>
        <v>12</v>
      </c>
      <c r="L104" s="183"/>
      <c r="M104" s="183"/>
      <c r="N104" s="183"/>
      <c r="O104" s="184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</row>
    <row r="105" spans="2:57" x14ac:dyDescent="0.2">
      <c r="B105" s="2">
        <v>8</v>
      </c>
      <c r="C105" s="2" t="str">
        <f t="shared" si="8"/>
        <v>Ladder Pump (Motor / Engine)</v>
      </c>
      <c r="D105" s="154">
        <f t="shared" si="9"/>
        <v>98.708888889057562</v>
      </c>
      <c r="E105" s="95">
        <f t="shared" si="10"/>
        <v>19</v>
      </c>
      <c r="L105" s="183"/>
      <c r="M105" s="183"/>
      <c r="N105" s="183"/>
      <c r="O105" s="184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3"/>
    </row>
    <row r="106" spans="2:57" x14ac:dyDescent="0.2">
      <c r="B106" s="2">
        <v>9</v>
      </c>
      <c r="C106" s="2" t="str">
        <f t="shared" si="8"/>
        <v>Swing System (Swing Wire)</v>
      </c>
      <c r="D106" s="154">
        <f t="shared" si="9"/>
        <v>97.185000000055879</v>
      </c>
      <c r="E106" s="95">
        <f t="shared" si="10"/>
        <v>37</v>
      </c>
      <c r="L106" s="183"/>
      <c r="M106" s="183"/>
      <c r="N106" s="183"/>
      <c r="O106" s="184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3"/>
    </row>
    <row r="107" spans="2:57" x14ac:dyDescent="0.2">
      <c r="B107" s="2">
        <v>10</v>
      </c>
      <c r="C107" s="2" t="str">
        <f t="shared" si="8"/>
        <v>Swing System (Winch System)</v>
      </c>
      <c r="D107" s="154">
        <f t="shared" si="9"/>
        <v>96.841111111454666</v>
      </c>
      <c r="E107" s="95">
        <f t="shared" si="10"/>
        <v>50</v>
      </c>
      <c r="L107" s="183"/>
      <c r="M107" s="183"/>
      <c r="N107" s="183"/>
      <c r="O107" s="184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3"/>
    </row>
    <row r="108" spans="2:57" x14ac:dyDescent="0.2">
      <c r="B108" s="2">
        <v>11</v>
      </c>
      <c r="C108" s="2" t="str">
        <f t="shared" si="8"/>
        <v>Spuds / Xmass Tree (Walking Spud)</v>
      </c>
      <c r="D108" s="154">
        <f t="shared" si="9"/>
        <v>80</v>
      </c>
      <c r="E108" s="95">
        <f t="shared" si="10"/>
        <v>86</v>
      </c>
      <c r="L108" s="183"/>
      <c r="M108" s="183"/>
      <c r="N108" s="183"/>
      <c r="O108" s="184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3"/>
    </row>
    <row r="109" spans="2:57" x14ac:dyDescent="0.2">
      <c r="B109" s="2">
        <v>12</v>
      </c>
      <c r="C109" s="2" t="str">
        <f t="shared" si="8"/>
        <v>Ladder (Ladder Structure)</v>
      </c>
      <c r="D109" s="154">
        <f t="shared" si="9"/>
        <v>71.578333333309274</v>
      </c>
      <c r="E109" s="95">
        <f t="shared" si="10"/>
        <v>18</v>
      </c>
      <c r="L109" s="183"/>
      <c r="M109" s="183"/>
      <c r="N109" s="183"/>
      <c r="O109" s="184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</row>
    <row r="110" spans="2:57" x14ac:dyDescent="0.2">
      <c r="B110" s="2">
        <v>13</v>
      </c>
      <c r="C110" s="2" t="str">
        <f t="shared" si="8"/>
        <v>Generators (Main Generator Engine)</v>
      </c>
      <c r="D110" s="154">
        <f t="shared" si="9"/>
        <v>68.589166666555684</v>
      </c>
      <c r="E110" s="95">
        <f t="shared" si="10"/>
        <v>34</v>
      </c>
      <c r="L110" s="183"/>
      <c r="M110" s="183"/>
      <c r="N110" s="183"/>
      <c r="O110" s="184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</row>
    <row r="111" spans="2:57" x14ac:dyDescent="0.2">
      <c r="B111" s="2">
        <v>14</v>
      </c>
      <c r="C111" s="2" t="str">
        <f t="shared" si="8"/>
        <v>Ladder (Ladder Winch)</v>
      </c>
      <c r="D111" s="154">
        <f t="shared" si="9"/>
        <v>47</v>
      </c>
      <c r="E111" s="95">
        <f t="shared" si="10"/>
        <v>66</v>
      </c>
      <c r="L111" s="183"/>
      <c r="M111" s="183"/>
      <c r="N111" s="183"/>
      <c r="O111" s="184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3"/>
    </row>
    <row r="112" spans="2:57" x14ac:dyDescent="0.2">
      <c r="B112" s="2">
        <v>15</v>
      </c>
      <c r="C112" s="2" t="str">
        <f t="shared" si="8"/>
        <v>Ladder Pump (Bearings / Shafts)</v>
      </c>
      <c r="D112" s="154">
        <f t="shared" si="9"/>
        <v>33</v>
      </c>
      <c r="E112" s="95">
        <f t="shared" si="10"/>
        <v>10</v>
      </c>
      <c r="L112" s="183"/>
      <c r="M112" s="183"/>
      <c r="N112" s="183"/>
      <c r="O112" s="184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3"/>
    </row>
    <row r="113" spans="2:57" x14ac:dyDescent="0.2">
      <c r="B113" s="2">
        <v>16</v>
      </c>
      <c r="C113" s="2" t="str">
        <f t="shared" si="8"/>
        <v>Generators (Main Generator)</v>
      </c>
      <c r="D113" s="154">
        <f t="shared" si="9"/>
        <v>32.902499999676365</v>
      </c>
      <c r="E113" s="95">
        <f t="shared" si="10"/>
        <v>24</v>
      </c>
      <c r="L113" s="183"/>
      <c r="M113" s="183"/>
      <c r="N113" s="183"/>
      <c r="O113" s="184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3"/>
    </row>
    <row r="114" spans="2:57" x14ac:dyDescent="0.2">
      <c r="B114" s="2">
        <v>17</v>
      </c>
      <c r="C114" s="2" t="str">
        <f t="shared" si="8"/>
        <v>Ladder (Sheaves and Blocks)</v>
      </c>
      <c r="D114" s="154">
        <f t="shared" si="9"/>
        <v>31</v>
      </c>
      <c r="E114" s="95">
        <f t="shared" si="10"/>
        <v>4</v>
      </c>
      <c r="L114" s="183"/>
      <c r="M114" s="183"/>
      <c r="N114" s="183"/>
      <c r="O114" s="184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</row>
    <row r="115" spans="2:57" x14ac:dyDescent="0.2">
      <c r="B115" s="2">
        <v>18</v>
      </c>
      <c r="C115" s="2" t="str">
        <f t="shared" si="8"/>
        <v>Cutter (Gear Box)</v>
      </c>
      <c r="D115" s="154">
        <f t="shared" si="9"/>
        <v>28.524722222122364</v>
      </c>
      <c r="E115" s="95">
        <f t="shared" si="10"/>
        <v>14</v>
      </c>
      <c r="L115" s="183"/>
      <c r="M115" s="183"/>
      <c r="N115" s="183"/>
      <c r="O115" s="184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</row>
    <row r="116" spans="2:57" x14ac:dyDescent="0.2">
      <c r="B116" s="2">
        <v>19</v>
      </c>
      <c r="C116" s="2" t="str">
        <f t="shared" si="8"/>
        <v>Spuds / Xmass Tree (Setting Spud)</v>
      </c>
      <c r="D116" s="154">
        <f t="shared" si="9"/>
        <v>27</v>
      </c>
      <c r="E116" s="95">
        <f t="shared" si="10"/>
        <v>35</v>
      </c>
      <c r="L116" s="183"/>
      <c r="M116" s="183"/>
      <c r="N116" s="183"/>
      <c r="O116" s="184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</row>
    <row r="117" spans="2:57" x14ac:dyDescent="0.2">
      <c r="B117" s="2">
        <v>20</v>
      </c>
      <c r="C117" s="2" t="str">
        <f t="shared" si="8"/>
        <v>Spuds / Xmass Tree (Winch / Hoist System)</v>
      </c>
      <c r="D117" s="154">
        <f t="shared" si="9"/>
        <v>25.291388888959773</v>
      </c>
      <c r="E117" s="95">
        <f t="shared" si="10"/>
        <v>22</v>
      </c>
      <c r="L117" s="183"/>
      <c r="M117" s="183"/>
      <c r="N117" s="183"/>
      <c r="O117" s="184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</row>
    <row r="118" spans="2:57" x14ac:dyDescent="0.2">
      <c r="B118" s="2">
        <v>21</v>
      </c>
      <c r="C118" s="2" t="str">
        <f t="shared" si="8"/>
        <v>Main Pump (Gland Seal)</v>
      </c>
      <c r="D118" s="154">
        <f t="shared" si="9"/>
        <v>25.273333333316259</v>
      </c>
      <c r="E118" s="95">
        <f t="shared" si="10"/>
        <v>45</v>
      </c>
      <c r="L118" s="183"/>
      <c r="M118" s="183"/>
      <c r="N118" s="183"/>
      <c r="O118" s="184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</row>
    <row r="119" spans="2:57" x14ac:dyDescent="0.2">
      <c r="B119" s="2">
        <v>22</v>
      </c>
      <c r="C119" s="2" t="str">
        <f t="shared" si="8"/>
        <v>Ladder Pump (SCR Drive)</v>
      </c>
      <c r="D119" s="154">
        <f t="shared" si="9"/>
        <v>24.543888888962101</v>
      </c>
      <c r="E119" s="95">
        <f t="shared" si="10"/>
        <v>40</v>
      </c>
      <c r="L119" s="183"/>
      <c r="M119" s="183"/>
      <c r="N119" s="183"/>
      <c r="O119" s="184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</row>
    <row r="120" spans="2:57" x14ac:dyDescent="0.2">
      <c r="B120" s="2">
        <v>23</v>
      </c>
      <c r="C120" s="2" t="str">
        <f t="shared" si="8"/>
        <v>Ladder Pump (Pump Leak)</v>
      </c>
      <c r="D120" s="154">
        <f t="shared" si="9"/>
        <v>24</v>
      </c>
      <c r="E120" s="95">
        <f t="shared" si="10"/>
        <v>20</v>
      </c>
      <c r="L120" s="183"/>
      <c r="M120" s="183"/>
      <c r="N120" s="183"/>
      <c r="O120" s="184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</row>
    <row r="121" spans="2:57" x14ac:dyDescent="0.2">
      <c r="B121" s="2">
        <v>24</v>
      </c>
      <c r="C121" s="2" t="str">
        <f t="shared" si="8"/>
        <v>Ladder (Wire)</v>
      </c>
      <c r="D121" s="154">
        <f t="shared" si="9"/>
        <v>20</v>
      </c>
      <c r="E121" s="95">
        <f t="shared" si="10"/>
        <v>5</v>
      </c>
      <c r="L121" s="183"/>
      <c r="M121" s="183"/>
      <c r="N121" s="183"/>
      <c r="O121" s="184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</row>
    <row r="122" spans="2:57" x14ac:dyDescent="0.2">
      <c r="B122" s="2">
        <v>25</v>
      </c>
      <c r="C122" s="2" t="str">
        <f t="shared" si="8"/>
        <v>Cutter (SCR Drive / MG Set)</v>
      </c>
      <c r="D122" s="154">
        <f t="shared" si="9"/>
        <v>18.705833333311602</v>
      </c>
      <c r="E122" s="95">
        <f t="shared" si="10"/>
        <v>74</v>
      </c>
      <c r="L122" s="183"/>
      <c r="M122" s="183"/>
      <c r="N122" s="183"/>
      <c r="O122" s="184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</row>
    <row r="123" spans="2:57" x14ac:dyDescent="0.2">
      <c r="B123" s="2">
        <v>26</v>
      </c>
      <c r="C123" s="2" t="str">
        <f t="shared" si="8"/>
        <v>Electrical System (MCC / Switch Gear)</v>
      </c>
      <c r="D123" s="154">
        <f t="shared" si="9"/>
        <v>17</v>
      </c>
      <c r="E123" s="95">
        <f t="shared" si="10"/>
        <v>20</v>
      </c>
      <c r="L123" s="183"/>
      <c r="M123" s="183"/>
      <c r="N123" s="183"/>
      <c r="O123" s="184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3"/>
    </row>
    <row r="124" spans="2:57" x14ac:dyDescent="0.2">
      <c r="B124" s="2">
        <v>27</v>
      </c>
      <c r="C124" s="2" t="str">
        <f t="shared" si="8"/>
        <v>Main Pump (Gearbox)</v>
      </c>
      <c r="D124" s="154">
        <f t="shared" si="9"/>
        <v>12.980833333509509</v>
      </c>
      <c r="E124" s="95">
        <f t="shared" si="10"/>
        <v>12</v>
      </c>
      <c r="L124" s="183"/>
      <c r="M124" s="183"/>
      <c r="N124" s="183"/>
      <c r="O124" s="184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3"/>
    </row>
    <row r="125" spans="2:57" x14ac:dyDescent="0.2">
      <c r="B125" s="2">
        <v>28</v>
      </c>
      <c r="C125" s="2" t="str">
        <f t="shared" si="8"/>
        <v>Swing System (Swing Sheaves)</v>
      </c>
      <c r="D125" s="154">
        <f t="shared" si="9"/>
        <v>10</v>
      </c>
      <c r="E125" s="95">
        <f t="shared" si="10"/>
        <v>1</v>
      </c>
      <c r="L125" s="183"/>
      <c r="M125" s="183"/>
      <c r="N125" s="183"/>
      <c r="O125" s="184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</row>
    <row r="126" spans="2:57" x14ac:dyDescent="0.2">
      <c r="B126" s="2">
        <v>29</v>
      </c>
      <c r="C126" s="2" t="str">
        <f t="shared" si="8"/>
        <v>Spuds / Xmass Tree (Wires)</v>
      </c>
      <c r="D126" s="154">
        <f t="shared" si="9"/>
        <v>9.8827777777332813</v>
      </c>
      <c r="E126" s="95">
        <f t="shared" si="10"/>
        <v>4</v>
      </c>
      <c r="L126" s="183"/>
      <c r="M126" s="183"/>
      <c r="N126" s="183"/>
      <c r="O126" s="184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</row>
    <row r="127" spans="2:57" x14ac:dyDescent="0.2">
      <c r="B127" s="2">
        <v>30</v>
      </c>
      <c r="C127" s="2" t="str">
        <f t="shared" si="8"/>
        <v>Electrical System (Transformer)</v>
      </c>
      <c r="D127" s="154">
        <f t="shared" si="9"/>
        <v>9</v>
      </c>
      <c r="E127" s="95">
        <f t="shared" si="10"/>
        <v>3</v>
      </c>
      <c r="L127" s="183"/>
      <c r="M127" s="183"/>
      <c r="N127" s="183"/>
      <c r="O127" s="184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</row>
    <row r="128" spans="2:57" x14ac:dyDescent="0.2">
      <c r="B128" s="2">
        <v>31</v>
      </c>
      <c r="C128" s="2" t="str">
        <f t="shared" si="8"/>
        <v>Electrical System (PLC / Automation)</v>
      </c>
      <c r="D128" s="154">
        <f t="shared" si="9"/>
        <v>8.7036111111519858</v>
      </c>
      <c r="E128" s="95">
        <f t="shared" si="10"/>
        <v>12</v>
      </c>
      <c r="L128" s="183"/>
      <c r="M128" s="183"/>
      <c r="N128" s="183"/>
      <c r="O128" s="184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</row>
    <row r="129" spans="2:57" x14ac:dyDescent="0.2">
      <c r="B129" s="2">
        <v>32</v>
      </c>
      <c r="C129" s="2" t="str">
        <f t="shared" si="8"/>
        <v>Ladder (SCR Drive)</v>
      </c>
      <c r="D129" s="154">
        <f t="shared" si="9"/>
        <v>8.2591666668304242</v>
      </c>
      <c r="E129" s="95">
        <f t="shared" si="10"/>
        <v>8</v>
      </c>
      <c r="L129" s="183"/>
      <c r="M129" s="183"/>
      <c r="N129" s="183"/>
      <c r="O129" s="184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</row>
    <row r="130" spans="2:57" x14ac:dyDescent="0.2">
      <c r="B130" s="2">
        <v>33</v>
      </c>
      <c r="C130" s="2" t="str">
        <f t="shared" si="8"/>
        <v>Ladder Pump (Packing / Stuffing Box)</v>
      </c>
      <c r="D130" s="154">
        <f t="shared" si="9"/>
        <v>7.3333333334303461</v>
      </c>
      <c r="E130" s="95">
        <f t="shared" si="10"/>
        <v>6</v>
      </c>
      <c r="L130" s="183"/>
      <c r="M130" s="183"/>
      <c r="N130" s="183"/>
      <c r="O130" s="184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3"/>
    </row>
    <row r="131" spans="2:57" x14ac:dyDescent="0.2">
      <c r="B131" s="2">
        <v>34</v>
      </c>
      <c r="C131" s="2" t="str">
        <f t="shared" si="8"/>
        <v>Main Pump (Pump Leak)</v>
      </c>
      <c r="D131" s="154">
        <f t="shared" si="9"/>
        <v>7</v>
      </c>
      <c r="E131" s="95">
        <f t="shared" si="10"/>
        <v>13</v>
      </c>
      <c r="L131" s="183"/>
      <c r="M131" s="183"/>
      <c r="N131" s="183"/>
      <c r="O131" s="184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</row>
    <row r="132" spans="2:57" x14ac:dyDescent="0.2">
      <c r="B132" s="2">
        <v>35</v>
      </c>
      <c r="C132" s="2" t="str">
        <f t="shared" si="8"/>
        <v>Generators (Auxiliary Generator)</v>
      </c>
      <c r="D132" s="154">
        <f t="shared" si="9"/>
        <v>5</v>
      </c>
      <c r="E132" s="95">
        <f t="shared" si="10"/>
        <v>7</v>
      </c>
      <c r="L132" s="183"/>
      <c r="M132" s="183"/>
      <c r="N132" s="183"/>
      <c r="O132" s="184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</row>
    <row r="133" spans="2:57" x14ac:dyDescent="0.2">
      <c r="B133" s="2">
        <v>36</v>
      </c>
      <c r="C133" s="2" t="str">
        <f t="shared" si="8"/>
        <v>Auxiliary Systems (Compressed Air)</v>
      </c>
      <c r="D133" s="154">
        <f t="shared" si="9"/>
        <v>4.7547222222527488</v>
      </c>
      <c r="E133" s="95">
        <f t="shared" si="10"/>
        <v>2</v>
      </c>
      <c r="L133" s="183"/>
      <c r="M133" s="183"/>
      <c r="N133" s="183"/>
      <c r="O133" s="184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</row>
    <row r="134" spans="2:57" x14ac:dyDescent="0.2">
      <c r="B134" s="2">
        <v>37</v>
      </c>
      <c r="C134" s="2" t="str">
        <f t="shared" si="8"/>
        <v>Ladder Pump (Shaft)</v>
      </c>
      <c r="D134" s="154">
        <f t="shared" si="9"/>
        <v>4</v>
      </c>
      <c r="E134" s="95">
        <f t="shared" si="10"/>
        <v>1</v>
      </c>
      <c r="L134" s="183"/>
      <c r="M134" s="183"/>
      <c r="N134" s="183"/>
      <c r="O134" s="184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</row>
    <row r="135" spans="2:57" x14ac:dyDescent="0.2">
      <c r="B135" s="2">
        <v>38</v>
      </c>
      <c r="C135" s="2" t="str">
        <f t="shared" si="8"/>
        <v>Swing System (SCR Drive)</v>
      </c>
      <c r="D135" s="154">
        <f t="shared" si="9"/>
        <v>3</v>
      </c>
      <c r="E135" s="95">
        <f t="shared" si="10"/>
        <v>8</v>
      </c>
      <c r="L135" s="183"/>
      <c r="M135" s="183"/>
      <c r="N135" s="183"/>
      <c r="O135" s="184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</row>
    <row r="136" spans="2:57" x14ac:dyDescent="0.2">
      <c r="B136" s="2">
        <v>39</v>
      </c>
      <c r="C136" s="2" t="str">
        <f t="shared" si="8"/>
        <v>Main Pump (Packing / Stuffing Box)</v>
      </c>
      <c r="D136" s="154">
        <f t="shared" si="9"/>
        <v>2.7741666666767562</v>
      </c>
      <c r="E136" s="95">
        <f t="shared" si="10"/>
        <v>3</v>
      </c>
      <c r="L136" s="183"/>
      <c r="M136" s="183"/>
      <c r="N136" s="183"/>
      <c r="O136" s="184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</row>
    <row r="137" spans="2:57" x14ac:dyDescent="0.2">
      <c r="B137" s="2">
        <v>40</v>
      </c>
      <c r="C137" s="2" t="str">
        <f t="shared" si="8"/>
        <v>Main Pump (Bearings / Shafts)</v>
      </c>
      <c r="D137" s="154">
        <f t="shared" si="9"/>
        <v>2.096111111168284</v>
      </c>
      <c r="E137" s="95">
        <f t="shared" si="10"/>
        <v>10</v>
      </c>
      <c r="L137" s="183"/>
      <c r="M137" s="183"/>
      <c r="N137" s="183"/>
      <c r="O137" s="184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</row>
    <row r="138" spans="2:57" x14ac:dyDescent="0.2">
      <c r="B138" s="2">
        <v>41</v>
      </c>
      <c r="C138" s="2" t="str">
        <f t="shared" si="8"/>
        <v>Ladder Pump (Gland Seal)</v>
      </c>
      <c r="D138" s="154">
        <f t="shared" si="9"/>
        <v>1.2586111111450009</v>
      </c>
      <c r="E138" s="95">
        <f t="shared" si="10"/>
        <v>4</v>
      </c>
      <c r="L138" s="183"/>
      <c r="M138" s="183"/>
      <c r="N138" s="183"/>
      <c r="O138" s="184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</row>
    <row r="139" spans="2:57" x14ac:dyDescent="0.2">
      <c r="B139" s="2">
        <v>42</v>
      </c>
      <c r="C139" s="2" t="str">
        <f t="shared" si="8"/>
        <v>Ladder Pump (Gearbox)</v>
      </c>
      <c r="D139" s="154">
        <f t="shared" si="9"/>
        <v>1</v>
      </c>
      <c r="E139" s="95">
        <f t="shared" si="10"/>
        <v>3</v>
      </c>
      <c r="L139" s="183"/>
      <c r="M139" s="183"/>
      <c r="N139" s="183"/>
      <c r="O139" s="184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</row>
    <row r="140" spans="2:57" x14ac:dyDescent="0.2">
      <c r="B140" s="2">
        <v>43</v>
      </c>
      <c r="C140" s="2" t="str">
        <f t="shared" si="8"/>
        <v>Auxiliary Systems (Fuel)</v>
      </c>
      <c r="D140" s="154">
        <f t="shared" si="9"/>
        <v>0.15</v>
      </c>
      <c r="E140" s="95">
        <f t="shared" si="10"/>
        <v>1</v>
      </c>
      <c r="L140" s="183"/>
      <c r="M140" s="183"/>
      <c r="N140" s="183"/>
      <c r="O140" s="184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</row>
    <row r="141" spans="2:57" x14ac:dyDescent="0.2">
      <c r="B141" s="2">
        <v>44</v>
      </c>
      <c r="C141" s="2" t="str">
        <f t="shared" si="8"/>
        <v>Auxiliary Systems (Deck Crane / Hoists)</v>
      </c>
      <c r="D141" s="154">
        <f t="shared" si="9"/>
        <v>0</v>
      </c>
      <c r="E141" s="95">
        <f t="shared" si="10"/>
        <v>0</v>
      </c>
      <c r="L141" s="183"/>
      <c r="M141" s="183"/>
      <c r="N141" s="183"/>
      <c r="O141" s="184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3"/>
    </row>
    <row r="142" spans="2:57" x14ac:dyDescent="0.2">
      <c r="B142" s="2">
        <v>45</v>
      </c>
      <c r="C142" s="2" t="str">
        <f t="shared" si="8"/>
        <v>Auxiliary Systems (Fire Prevention System)</v>
      </c>
      <c r="D142" s="154">
        <f t="shared" si="9"/>
        <v>0</v>
      </c>
      <c r="E142" s="95">
        <f t="shared" si="10"/>
        <v>0</v>
      </c>
      <c r="L142" s="183"/>
      <c r="M142" s="183"/>
      <c r="N142" s="183"/>
      <c r="O142" s="184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3"/>
    </row>
    <row r="143" spans="2:57" x14ac:dyDescent="0.2">
      <c r="B143" s="2">
        <v>46</v>
      </c>
      <c r="C143" s="2" t="str">
        <f t="shared" si="8"/>
        <v>Auxiliary Systems (HVAC)</v>
      </c>
      <c r="D143" s="154">
        <f t="shared" si="9"/>
        <v>0</v>
      </c>
      <c r="E143" s="95">
        <f t="shared" si="10"/>
        <v>0</v>
      </c>
      <c r="L143" s="183"/>
      <c r="M143" s="183"/>
      <c r="N143" s="183"/>
      <c r="O143" s="184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3"/>
    </row>
    <row r="144" spans="2:57" x14ac:dyDescent="0.2">
      <c r="B144" s="2">
        <v>47</v>
      </c>
      <c r="C144" s="2" t="str">
        <f t="shared" si="8"/>
        <v>Auxiliary Systems (Sanitary)</v>
      </c>
      <c r="D144" s="154">
        <f t="shared" si="9"/>
        <v>0</v>
      </c>
      <c r="E144" s="95">
        <f t="shared" si="10"/>
        <v>0</v>
      </c>
      <c r="L144" s="183"/>
      <c r="M144" s="183"/>
      <c r="N144" s="183"/>
      <c r="O144" s="184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</row>
    <row r="145" spans="2:57" x14ac:dyDescent="0.2">
      <c r="B145" s="2">
        <v>48</v>
      </c>
      <c r="C145" s="2" t="str">
        <f t="shared" si="8"/>
        <v>Auxiliary Systems (Water (Pottable / Raw))</v>
      </c>
      <c r="D145" s="154">
        <f t="shared" si="9"/>
        <v>0</v>
      </c>
      <c r="E145" s="95">
        <f t="shared" si="10"/>
        <v>0</v>
      </c>
      <c r="L145" s="183"/>
      <c r="M145" s="183"/>
      <c r="N145" s="183"/>
      <c r="O145" s="184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</row>
    <row r="146" spans="2:57" x14ac:dyDescent="0.2">
      <c r="B146" s="2">
        <v>49</v>
      </c>
      <c r="C146" s="2" t="str">
        <f t="shared" si="8"/>
        <v>Spuds / Xmass Tree (SCR Drive)</v>
      </c>
      <c r="D146" s="154">
        <f t="shared" si="9"/>
        <v>0</v>
      </c>
      <c r="E146" s="95">
        <f t="shared" si="10"/>
        <v>0</v>
      </c>
      <c r="L146" s="183"/>
      <c r="M146" s="183"/>
      <c r="N146" s="183"/>
      <c r="O146" s="184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</row>
    <row r="147" spans="2:57" x14ac:dyDescent="0.2">
      <c r="B147" s="2">
        <v>50</v>
      </c>
      <c r="C147" s="2" t="str">
        <f t="shared" si="8"/>
        <v>Spuds / Xmass Tree (Sheaves)</v>
      </c>
      <c r="D147" s="154">
        <f t="shared" si="9"/>
        <v>0</v>
      </c>
      <c r="E147" s="95">
        <f t="shared" si="10"/>
        <v>0</v>
      </c>
      <c r="L147" s="183"/>
      <c r="M147" s="183"/>
      <c r="N147" s="183"/>
      <c r="O147" s="184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</row>
    <row r="148" spans="2:57" x14ac:dyDescent="0.2">
      <c r="B148" s="2">
        <v>51</v>
      </c>
      <c r="C148" s="2" t="str">
        <f t="shared" si="8"/>
        <v>Spuds / Xmass Tree (Tree Structure)</v>
      </c>
      <c r="D148" s="154">
        <f t="shared" si="9"/>
        <v>0</v>
      </c>
      <c r="E148" s="95">
        <f t="shared" si="10"/>
        <v>0</v>
      </c>
      <c r="L148" s="183"/>
      <c r="M148" s="183"/>
      <c r="N148" s="183"/>
      <c r="O148" s="184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</row>
    <row r="149" spans="2:57" x14ac:dyDescent="0.2">
      <c r="B149" s="2">
        <v>52</v>
      </c>
      <c r="C149" s="2" t="str">
        <f t="shared" si="8"/>
        <v>Swing System (Control System)</v>
      </c>
      <c r="D149" s="154">
        <f t="shared" si="9"/>
        <v>0</v>
      </c>
      <c r="E149" s="95">
        <f t="shared" si="10"/>
        <v>0</v>
      </c>
      <c r="L149" s="183"/>
      <c r="M149" s="183"/>
      <c r="N149" s="183"/>
      <c r="O149" s="184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</row>
    <row r="150" spans="2:57" x14ac:dyDescent="0.2">
      <c r="D150" s="154"/>
      <c r="E150" s="95"/>
      <c r="L150" s="183"/>
      <c r="M150" s="183"/>
      <c r="N150" s="183"/>
      <c r="O150" s="184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</row>
    <row r="151" spans="2:57" x14ac:dyDescent="0.2">
      <c r="D151" s="154"/>
      <c r="E151" s="95"/>
      <c r="L151" s="183"/>
      <c r="M151" s="183"/>
      <c r="N151" s="183"/>
      <c r="O151" s="184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</row>
    <row r="152" spans="2:57" x14ac:dyDescent="0.2">
      <c r="D152" s="95"/>
      <c r="E152" s="95"/>
      <c r="L152" s="183"/>
      <c r="M152" s="183"/>
      <c r="N152" s="183"/>
      <c r="O152" s="184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</row>
    <row r="153" spans="2:57" x14ac:dyDescent="0.2">
      <c r="D153" s="95"/>
      <c r="E153" s="95"/>
      <c r="L153" s="183"/>
      <c r="M153" s="183"/>
      <c r="N153" s="183"/>
      <c r="O153" s="184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</row>
    <row r="154" spans="2:57" x14ac:dyDescent="0.2">
      <c r="D154" s="95"/>
      <c r="E154" s="95"/>
      <c r="L154" s="183"/>
      <c r="M154" s="183"/>
      <c r="N154" s="183"/>
      <c r="O154" s="184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</row>
    <row r="155" spans="2:57" x14ac:dyDescent="0.2">
      <c r="D155" s="95"/>
      <c r="E155" s="95"/>
      <c r="L155" s="183"/>
      <c r="M155" s="183"/>
      <c r="N155" s="183"/>
      <c r="O155" s="184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</row>
    <row r="156" spans="2:57" x14ac:dyDescent="0.2">
      <c r="D156" s="95"/>
      <c r="E156" s="95"/>
      <c r="L156" s="183"/>
      <c r="M156" s="183"/>
      <c r="N156" s="183"/>
      <c r="O156" s="184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</row>
    <row r="157" spans="2:57" x14ac:dyDescent="0.2">
      <c r="D157" s="95"/>
      <c r="E157" s="95"/>
      <c r="L157" s="183"/>
      <c r="M157" s="183"/>
      <c r="N157" s="183"/>
      <c r="O157" s="184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</row>
    <row r="158" spans="2:57" x14ac:dyDescent="0.2">
      <c r="D158" s="95"/>
      <c r="E158" s="95"/>
      <c r="L158" s="183"/>
      <c r="M158" s="183"/>
      <c r="N158" s="183"/>
      <c r="O158" s="184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</row>
    <row r="159" spans="2:57" x14ac:dyDescent="0.2">
      <c r="D159" s="95"/>
      <c r="E159" s="95"/>
      <c r="L159" s="183"/>
      <c r="M159" s="183"/>
      <c r="N159" s="183"/>
      <c r="O159" s="184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</row>
    <row r="160" spans="2:57" x14ac:dyDescent="0.2">
      <c r="D160" s="95"/>
      <c r="E160" s="95"/>
      <c r="L160" s="183"/>
      <c r="M160" s="183"/>
      <c r="N160" s="183"/>
      <c r="O160" s="184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</row>
    <row r="161" spans="4:57" x14ac:dyDescent="0.2">
      <c r="D161" s="95"/>
      <c r="E161" s="95"/>
      <c r="L161" s="183"/>
      <c r="M161" s="183"/>
      <c r="N161" s="183"/>
      <c r="O161" s="184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3"/>
    </row>
    <row r="162" spans="4:57" x14ac:dyDescent="0.2">
      <c r="D162" s="95"/>
      <c r="E162" s="95"/>
      <c r="L162" s="183"/>
      <c r="M162" s="183"/>
      <c r="N162" s="183"/>
      <c r="O162" s="184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3"/>
    </row>
    <row r="163" spans="4:57" x14ac:dyDescent="0.2">
      <c r="D163" s="95"/>
      <c r="E163" s="95"/>
      <c r="L163" s="183"/>
      <c r="M163" s="183"/>
      <c r="N163" s="183"/>
      <c r="O163" s="184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3"/>
    </row>
    <row r="164" spans="4:57" x14ac:dyDescent="0.2">
      <c r="D164" s="95"/>
      <c r="E164" s="95"/>
      <c r="L164" s="183"/>
      <c r="M164" s="183"/>
      <c r="N164" s="183"/>
      <c r="O164" s="184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3"/>
    </row>
    <row r="165" spans="4:57" x14ac:dyDescent="0.2">
      <c r="D165" s="95"/>
      <c r="E165" s="95"/>
      <c r="L165" s="183"/>
      <c r="M165" s="183"/>
      <c r="N165" s="183"/>
      <c r="O165" s="184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3"/>
    </row>
    <row r="166" spans="4:57" x14ac:dyDescent="0.2">
      <c r="D166" s="95"/>
      <c r="E166" s="95"/>
      <c r="L166" s="183"/>
      <c r="M166" s="183"/>
      <c r="N166" s="183"/>
      <c r="O166" s="184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3"/>
    </row>
    <row r="167" spans="4:57" x14ac:dyDescent="0.2">
      <c r="D167" s="95"/>
      <c r="E167" s="95"/>
      <c r="L167" s="183"/>
      <c r="M167" s="183"/>
      <c r="N167" s="183"/>
      <c r="O167" s="184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3"/>
    </row>
    <row r="168" spans="4:57" x14ac:dyDescent="0.2">
      <c r="D168" s="95"/>
      <c r="E168" s="95"/>
      <c r="L168" s="183"/>
      <c r="M168" s="183"/>
      <c r="N168" s="183"/>
      <c r="O168" s="184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</row>
    <row r="169" spans="4:57" x14ac:dyDescent="0.2">
      <c r="D169" s="95"/>
      <c r="E169" s="95"/>
      <c r="L169" s="183"/>
      <c r="M169" s="183"/>
      <c r="N169" s="183"/>
      <c r="O169" s="184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3"/>
    </row>
    <row r="170" spans="4:57" x14ac:dyDescent="0.2">
      <c r="D170" s="95"/>
      <c r="E170" s="95"/>
      <c r="L170" s="183"/>
      <c r="M170" s="183"/>
      <c r="N170" s="183"/>
      <c r="O170" s="184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</row>
    <row r="171" spans="4:57" x14ac:dyDescent="0.2">
      <c r="D171" s="95"/>
      <c r="E171" s="95"/>
      <c r="L171" s="183"/>
      <c r="M171" s="183"/>
      <c r="N171" s="183"/>
      <c r="O171" s="184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</row>
    <row r="172" spans="4:57" x14ac:dyDescent="0.2">
      <c r="D172" s="95"/>
      <c r="E172" s="95"/>
      <c r="L172" s="183"/>
      <c r="M172" s="183"/>
      <c r="N172" s="183"/>
      <c r="O172" s="184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</row>
    <row r="173" spans="4:57" x14ac:dyDescent="0.2">
      <c r="D173" s="95"/>
      <c r="E173" s="95"/>
      <c r="L173" s="183"/>
      <c r="M173" s="183"/>
      <c r="N173" s="183"/>
      <c r="O173" s="184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</row>
    <row r="174" spans="4:57" x14ac:dyDescent="0.2">
      <c r="D174" s="95"/>
      <c r="E174" s="95"/>
      <c r="L174" s="183"/>
      <c r="M174" s="183"/>
      <c r="N174" s="183"/>
      <c r="O174" s="184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</row>
    <row r="175" spans="4:57" x14ac:dyDescent="0.2">
      <c r="D175" s="95"/>
      <c r="E175" s="95"/>
      <c r="L175" s="183"/>
      <c r="M175" s="183"/>
      <c r="N175" s="183"/>
      <c r="O175" s="184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</row>
    <row r="176" spans="4:57" x14ac:dyDescent="0.2">
      <c r="D176" s="95"/>
      <c r="E176" s="95"/>
      <c r="L176" s="183"/>
      <c r="M176" s="183"/>
      <c r="N176" s="183"/>
      <c r="O176" s="184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</row>
    <row r="177" spans="4:57" x14ac:dyDescent="0.2">
      <c r="D177" s="95"/>
      <c r="E177" s="95"/>
      <c r="L177" s="183"/>
      <c r="M177" s="183"/>
      <c r="N177" s="183"/>
      <c r="O177" s="184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</row>
    <row r="178" spans="4:57" x14ac:dyDescent="0.2">
      <c r="D178" s="95"/>
      <c r="E178" s="95"/>
      <c r="L178" s="183"/>
      <c r="M178" s="183"/>
      <c r="N178" s="183"/>
      <c r="O178" s="184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3"/>
    </row>
    <row r="179" spans="4:57" x14ac:dyDescent="0.2">
      <c r="D179" s="95"/>
      <c r="E179" s="95"/>
      <c r="L179" s="183"/>
      <c r="M179" s="183"/>
      <c r="N179" s="183"/>
      <c r="O179" s="184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3"/>
    </row>
    <row r="180" spans="4:57" x14ac:dyDescent="0.2">
      <c r="D180" s="95"/>
      <c r="E180" s="95"/>
      <c r="L180" s="183"/>
      <c r="M180" s="183"/>
      <c r="N180" s="183"/>
      <c r="O180" s="184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3"/>
    </row>
    <row r="181" spans="4:57" x14ac:dyDescent="0.2">
      <c r="D181" s="95"/>
      <c r="E181" s="95"/>
      <c r="L181" s="183"/>
      <c r="M181" s="183"/>
      <c r="N181" s="183"/>
      <c r="O181" s="184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3"/>
    </row>
    <row r="182" spans="4:57" x14ac:dyDescent="0.2">
      <c r="D182" s="95"/>
      <c r="E182" s="95"/>
      <c r="L182" s="183"/>
      <c r="M182" s="183"/>
      <c r="N182" s="183"/>
      <c r="O182" s="184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</row>
    <row r="183" spans="4:57" x14ac:dyDescent="0.2">
      <c r="D183" s="95"/>
      <c r="E183" s="95"/>
      <c r="L183" s="183"/>
      <c r="M183" s="183"/>
      <c r="N183" s="183"/>
      <c r="O183" s="184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3"/>
    </row>
    <row r="184" spans="4:57" x14ac:dyDescent="0.2">
      <c r="D184" s="95"/>
      <c r="E184" s="95"/>
      <c r="L184" s="183"/>
      <c r="M184" s="183"/>
      <c r="N184" s="183"/>
      <c r="O184" s="184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3"/>
    </row>
    <row r="185" spans="4:57" x14ac:dyDescent="0.2">
      <c r="D185" s="95"/>
      <c r="E185" s="95"/>
      <c r="L185" s="183"/>
      <c r="M185" s="183"/>
      <c r="N185" s="183"/>
      <c r="O185" s="184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3"/>
    </row>
    <row r="186" spans="4:57" x14ac:dyDescent="0.2">
      <c r="D186" s="95"/>
      <c r="E186" s="95"/>
      <c r="L186" s="183"/>
      <c r="M186" s="183"/>
      <c r="N186" s="183"/>
      <c r="O186" s="184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3"/>
    </row>
    <row r="187" spans="4:57" x14ac:dyDescent="0.2">
      <c r="D187" s="95"/>
      <c r="E187" s="95"/>
      <c r="L187" s="183"/>
      <c r="M187" s="183"/>
      <c r="N187" s="183"/>
      <c r="O187" s="184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3"/>
    </row>
    <row r="188" spans="4:57" x14ac:dyDescent="0.2">
      <c r="D188" s="95"/>
      <c r="E188" s="95"/>
      <c r="L188" s="183"/>
      <c r="M188" s="183"/>
      <c r="N188" s="183"/>
      <c r="O188" s="184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</row>
    <row r="189" spans="4:57" x14ac:dyDescent="0.2">
      <c r="D189" s="95"/>
      <c r="E189" s="95"/>
      <c r="L189" s="183"/>
      <c r="M189" s="183"/>
      <c r="N189" s="183"/>
      <c r="O189" s="184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</row>
    <row r="190" spans="4:57" x14ac:dyDescent="0.2">
      <c r="D190" s="95"/>
      <c r="E190" s="95"/>
      <c r="L190" s="183"/>
      <c r="M190" s="183"/>
      <c r="N190" s="183"/>
      <c r="O190" s="184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</row>
    <row r="191" spans="4:57" x14ac:dyDescent="0.2">
      <c r="D191" s="95"/>
      <c r="E191" s="95"/>
      <c r="L191" s="183"/>
      <c r="M191" s="183"/>
      <c r="N191" s="183"/>
      <c r="O191" s="184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</row>
    <row r="192" spans="4:57" x14ac:dyDescent="0.2">
      <c r="D192" s="95"/>
      <c r="E192" s="95"/>
      <c r="L192" s="183"/>
      <c r="M192" s="183"/>
      <c r="N192" s="183"/>
      <c r="O192" s="184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</row>
    <row r="193" spans="4:57" x14ac:dyDescent="0.2">
      <c r="D193" s="95"/>
      <c r="E193" s="95"/>
      <c r="L193" s="183"/>
      <c r="M193" s="183"/>
      <c r="N193" s="183"/>
      <c r="O193" s="184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</row>
    <row r="194" spans="4:57" x14ac:dyDescent="0.2">
      <c r="D194" s="95"/>
      <c r="E194" s="95"/>
    </row>
    <row r="195" spans="4:57" x14ac:dyDescent="0.2">
      <c r="D195" s="95"/>
      <c r="E195" s="95"/>
    </row>
    <row r="196" spans="4:57" x14ac:dyDescent="0.2">
      <c r="D196" s="95"/>
      <c r="E196" s="95"/>
    </row>
    <row r="197" spans="4:57" x14ac:dyDescent="0.2">
      <c r="D197" s="95"/>
      <c r="E197" s="95"/>
    </row>
    <row r="198" spans="4:57" x14ac:dyDescent="0.2">
      <c r="D198" s="95"/>
      <c r="E198" s="95"/>
    </row>
    <row r="199" spans="4:57" x14ac:dyDescent="0.2">
      <c r="D199" s="95"/>
      <c r="E199" s="95"/>
    </row>
    <row r="200" spans="4:57" x14ac:dyDescent="0.2">
      <c r="D200" s="95"/>
      <c r="E200" s="95"/>
    </row>
    <row r="201" spans="4:57" x14ac:dyDescent="0.2">
      <c r="D201" s="95"/>
      <c r="E201" s="95"/>
    </row>
    <row r="202" spans="4:57" x14ac:dyDescent="0.2">
      <c r="D202" s="95"/>
      <c r="E202" s="95"/>
    </row>
    <row r="203" spans="4:57" x14ac:dyDescent="0.2">
      <c r="D203" s="95"/>
      <c r="E203" s="95"/>
    </row>
    <row r="204" spans="4:57" x14ac:dyDescent="0.2">
      <c r="D204" s="95"/>
      <c r="E204" s="95"/>
    </row>
    <row r="205" spans="4:57" x14ac:dyDescent="0.2">
      <c r="D205" s="95"/>
      <c r="E205" s="95"/>
    </row>
    <row r="206" spans="4:57" x14ac:dyDescent="0.2">
      <c r="D206" s="95"/>
      <c r="E206" s="95"/>
    </row>
    <row r="207" spans="4:57" x14ac:dyDescent="0.2">
      <c r="D207" s="95"/>
      <c r="E207" s="95"/>
    </row>
    <row r="208" spans="4:57" x14ac:dyDescent="0.2">
      <c r="D208" s="95"/>
      <c r="E208" s="95"/>
    </row>
    <row r="209" spans="4:5" x14ac:dyDescent="0.2">
      <c r="D209" s="95"/>
      <c r="E209" s="95"/>
    </row>
    <row r="210" spans="4:5" x14ac:dyDescent="0.2">
      <c r="D210" s="95"/>
      <c r="E210" s="95"/>
    </row>
    <row r="211" spans="4:5" x14ac:dyDescent="0.2">
      <c r="D211" s="95"/>
      <c r="E211" s="95"/>
    </row>
    <row r="212" spans="4:5" x14ac:dyDescent="0.2">
      <c r="D212" s="95"/>
      <c r="E212" s="95"/>
    </row>
    <row r="213" spans="4:5" x14ac:dyDescent="0.2">
      <c r="D213" s="95"/>
      <c r="E213" s="95"/>
    </row>
    <row r="214" spans="4:5" x14ac:dyDescent="0.2">
      <c r="D214" s="95"/>
      <c r="E214" s="95"/>
    </row>
    <row r="215" spans="4:5" x14ac:dyDescent="0.2">
      <c r="D215" s="95"/>
      <c r="E215" s="95"/>
    </row>
    <row r="216" spans="4:5" x14ac:dyDescent="0.2">
      <c r="D216" s="95"/>
      <c r="E216" s="95"/>
    </row>
    <row r="217" spans="4:5" x14ac:dyDescent="0.2">
      <c r="D217" s="95"/>
      <c r="E217" s="95"/>
    </row>
    <row r="218" spans="4:5" x14ac:dyDescent="0.2">
      <c r="D218" s="95"/>
      <c r="E218" s="95"/>
    </row>
    <row r="219" spans="4:5" x14ac:dyDescent="0.2">
      <c r="D219" s="95"/>
      <c r="E219" s="95"/>
    </row>
    <row r="220" spans="4:5" x14ac:dyDescent="0.2">
      <c r="D220" s="95"/>
      <c r="E220" s="95"/>
    </row>
    <row r="221" spans="4:5" x14ac:dyDescent="0.2">
      <c r="D221" s="95"/>
      <c r="E221" s="95"/>
    </row>
    <row r="222" spans="4:5" x14ac:dyDescent="0.2">
      <c r="D222" s="95"/>
      <c r="E222" s="95"/>
    </row>
    <row r="223" spans="4:5" x14ac:dyDescent="0.2">
      <c r="D223" s="95"/>
      <c r="E223" s="95"/>
    </row>
    <row r="224" spans="4:5" x14ac:dyDescent="0.2">
      <c r="D224" s="95"/>
      <c r="E224" s="95"/>
    </row>
    <row r="225" spans="4:5" x14ac:dyDescent="0.2">
      <c r="D225" s="95"/>
      <c r="E225" s="95"/>
    </row>
    <row r="226" spans="4:5" x14ac:dyDescent="0.2">
      <c r="D226" s="95"/>
      <c r="E226" s="95"/>
    </row>
    <row r="227" spans="4:5" x14ac:dyDescent="0.2">
      <c r="D227" s="95"/>
      <c r="E227" s="95"/>
    </row>
    <row r="228" spans="4:5" x14ac:dyDescent="0.2">
      <c r="D228" s="95"/>
      <c r="E228" s="95"/>
    </row>
    <row r="229" spans="4:5" x14ac:dyDescent="0.2">
      <c r="D229" s="95"/>
      <c r="E229" s="95"/>
    </row>
    <row r="230" spans="4:5" x14ac:dyDescent="0.2">
      <c r="D230" s="95"/>
      <c r="E230" s="95"/>
    </row>
    <row r="231" spans="4:5" x14ac:dyDescent="0.2">
      <c r="D231" s="95"/>
      <c r="E231" s="95"/>
    </row>
    <row r="232" spans="4:5" x14ac:dyDescent="0.2">
      <c r="D232" s="95"/>
      <c r="E232" s="95"/>
    </row>
    <row r="233" spans="4:5" x14ac:dyDescent="0.2">
      <c r="D233" s="95"/>
      <c r="E233" s="95"/>
    </row>
    <row r="234" spans="4:5" x14ac:dyDescent="0.2">
      <c r="D234" s="95"/>
      <c r="E234" s="95"/>
    </row>
    <row r="235" spans="4:5" x14ac:dyDescent="0.2">
      <c r="D235" s="95"/>
      <c r="E235" s="95"/>
    </row>
    <row r="236" spans="4:5" x14ac:dyDescent="0.2">
      <c r="D236" s="95"/>
      <c r="E236" s="95"/>
    </row>
    <row r="253" spans="2:2" x14ac:dyDescent="0.2">
      <c r="B253" s="2">
        <v>156</v>
      </c>
    </row>
    <row r="254" spans="2:2" x14ac:dyDescent="0.2">
      <c r="B254" s="2">
        <v>157</v>
      </c>
    </row>
    <row r="255" spans="2:2" x14ac:dyDescent="0.2">
      <c r="B255" s="2">
        <v>158</v>
      </c>
    </row>
    <row r="256" spans="2:2" x14ac:dyDescent="0.2">
      <c r="B256" s="2">
        <v>159</v>
      </c>
    </row>
    <row r="257" spans="2:2" x14ac:dyDescent="0.2">
      <c r="B257" s="2">
        <v>160</v>
      </c>
    </row>
    <row r="258" spans="2:2" x14ac:dyDescent="0.2">
      <c r="B258" s="2">
        <v>161</v>
      </c>
    </row>
    <row r="259" spans="2:2" x14ac:dyDescent="0.2">
      <c r="B259" s="2">
        <v>162</v>
      </c>
    </row>
  </sheetData>
  <mergeCells count="1">
    <mergeCell ref="C96:D96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46"/>
  <sheetViews>
    <sheetView showGridLines="0" zoomScaleNormal="100" workbookViewId="0">
      <selection activeCell="H77" sqref="H77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22.28515625" style="2" customWidth="1"/>
    <col min="5" max="5" width="15.7109375" style="2" customWidth="1"/>
    <col min="6" max="6" width="12.5703125" style="2" bestFit="1" customWidth="1"/>
    <col min="7" max="7" width="7.140625" style="2" bestFit="1" customWidth="1"/>
    <col min="8" max="8" width="22.7109375" style="32" bestFit="1" customWidth="1"/>
    <col min="9" max="9" width="20.28515625" style="2" bestFit="1" customWidth="1"/>
    <col min="10" max="10" width="10.7109375" style="2" bestFit="1" customWidth="1"/>
    <col min="11" max="11" width="1.85546875" style="2" customWidth="1"/>
    <col min="12" max="13" width="1.7109375" style="2" bestFit="1" customWidth="1"/>
    <col min="14" max="14" width="18.7109375" style="2" customWidth="1"/>
    <col min="15" max="15" width="19.7109375" style="2" customWidth="1"/>
    <col min="16" max="16" width="39.7109375" style="2" bestFit="1" customWidth="1"/>
    <col min="17" max="17" width="8" style="2" bestFit="1" customWidth="1"/>
    <col min="18" max="18" width="8.140625" style="2" bestFit="1" customWidth="1"/>
    <col min="19" max="19" width="3.28515625" style="2" customWidth="1"/>
    <col min="20" max="20" width="8" style="2" bestFit="1" customWidth="1"/>
    <col min="21" max="21" width="8.140625" style="2" bestFit="1" customWidth="1"/>
    <col min="22" max="22" width="3.85546875" style="2" customWidth="1"/>
    <col min="23" max="23" width="8" style="2" bestFit="1" customWidth="1"/>
    <col min="24" max="24" width="9.28515625" style="2" bestFit="1" customWidth="1"/>
    <col min="25" max="25" width="3.42578125" style="2" customWidth="1"/>
    <col min="26" max="26" width="39.7109375" style="2" bestFit="1" customWidth="1"/>
    <col min="27" max="27" width="8" style="2" bestFit="1" customWidth="1"/>
    <col min="28" max="28" width="9.28515625" style="2" bestFit="1" customWidth="1"/>
    <col min="29" max="16384" width="9.140625" style="2"/>
  </cols>
  <sheetData>
    <row r="1" spans="1:28" s="22" customFormat="1" ht="30" customHeight="1" x14ac:dyDescent="0.2">
      <c r="A1" s="27" t="s">
        <v>2</v>
      </c>
      <c r="B1" s="20"/>
      <c r="C1" s="21"/>
      <c r="D1" s="21"/>
      <c r="E1" s="21"/>
      <c r="F1" s="21"/>
      <c r="H1" s="34"/>
      <c r="N1" s="252" t="s">
        <v>180</v>
      </c>
      <c r="O1" s="253"/>
      <c r="P1" s="253"/>
      <c r="Q1" s="251" t="s">
        <v>151</v>
      </c>
      <c r="R1" s="251"/>
      <c r="S1" s="120"/>
      <c r="T1" s="247" t="s">
        <v>152</v>
      </c>
      <c r="U1" s="247"/>
      <c r="V1" s="121"/>
      <c r="W1" s="247" t="s">
        <v>153</v>
      </c>
      <c r="X1" s="247"/>
      <c r="Y1" s="81"/>
      <c r="Z1" s="55"/>
      <c r="AA1" s="248"/>
      <c r="AB1" s="248"/>
    </row>
    <row r="2" spans="1:28" ht="15.75" x14ac:dyDescent="0.25">
      <c r="A2" s="3"/>
      <c r="C2" s="4"/>
      <c r="D2" s="4"/>
      <c r="E2" s="4"/>
      <c r="H2" s="30"/>
      <c r="L2" s="101"/>
      <c r="M2" s="101"/>
      <c r="N2" s="205" t="s">
        <v>23</v>
      </c>
      <c r="O2" s="205" t="s">
        <v>24</v>
      </c>
      <c r="P2" s="205" t="s">
        <v>123</v>
      </c>
      <c r="Q2" s="202" t="s">
        <v>20</v>
      </c>
      <c r="R2" s="203" t="s">
        <v>13</v>
      </c>
      <c r="S2" s="55"/>
      <c r="T2" s="202" t="s">
        <v>20</v>
      </c>
      <c r="U2" s="203" t="s">
        <v>13</v>
      </c>
      <c r="V2" s="204"/>
      <c r="W2" s="202" t="s">
        <v>20</v>
      </c>
      <c r="X2" s="172" t="s">
        <v>13</v>
      </c>
      <c r="Y2" s="47"/>
      <c r="Z2" s="82" t="s">
        <v>154</v>
      </c>
      <c r="AA2" s="83" t="s">
        <v>20</v>
      </c>
      <c r="AB2" s="84" t="s">
        <v>13</v>
      </c>
    </row>
    <row r="3" spans="1:28" ht="15.75" x14ac:dyDescent="0.25">
      <c r="A3" s="5" t="s">
        <v>0</v>
      </c>
      <c r="C3" s="6"/>
      <c r="D3" s="7"/>
      <c r="E3" s="7"/>
      <c r="H3" s="35"/>
      <c r="L3" s="101" t="s">
        <v>69</v>
      </c>
      <c r="M3" s="101" t="s">
        <v>70</v>
      </c>
      <c r="N3" s="101" t="s">
        <v>25</v>
      </c>
      <c r="O3" s="101" t="s">
        <v>26</v>
      </c>
      <c r="P3" s="167" t="str">
        <f t="shared" ref="P3:P54" si="0">N3&amp;" "&amp;L3&amp;O3&amp;M3</f>
        <v>Auxiliary Systems (Compressed Air)</v>
      </c>
      <c r="Q3" s="85">
        <v>0</v>
      </c>
      <c r="R3" s="150">
        <v>0</v>
      </c>
      <c r="S3" s="55"/>
      <c r="T3" s="86">
        <v>0</v>
      </c>
      <c r="U3" s="87">
        <v>0</v>
      </c>
      <c r="V3" s="55"/>
      <c r="W3" s="88">
        <f>Q3+T3</f>
        <v>0</v>
      </c>
      <c r="X3" s="151">
        <f>R3+U3</f>
        <v>0</v>
      </c>
      <c r="Y3" s="47"/>
      <c r="Z3" s="89" t="s">
        <v>71</v>
      </c>
      <c r="AA3" s="90">
        <f>W3</f>
        <v>0</v>
      </c>
      <c r="AB3" s="152">
        <f>X3</f>
        <v>0</v>
      </c>
    </row>
    <row r="4" spans="1:28" x14ac:dyDescent="0.2">
      <c r="A4" s="9" t="s">
        <v>8</v>
      </c>
      <c r="C4" s="6"/>
      <c r="D4" s="7"/>
      <c r="E4" s="7"/>
      <c r="K4" s="183"/>
      <c r="L4" s="101" t="s">
        <v>69</v>
      </c>
      <c r="M4" s="101" t="s">
        <v>70</v>
      </c>
      <c r="N4" s="101" t="s">
        <v>25</v>
      </c>
      <c r="O4" s="101" t="s">
        <v>177</v>
      </c>
      <c r="P4" s="167" t="str">
        <f t="shared" si="0"/>
        <v>Auxiliary Systems (Deck Crane / Hoists)</v>
      </c>
      <c r="Q4" s="85">
        <v>0</v>
      </c>
      <c r="R4" s="150">
        <v>0</v>
      </c>
      <c r="S4" s="55"/>
      <c r="T4" s="86">
        <v>2</v>
      </c>
      <c r="U4" s="87">
        <v>0.39</v>
      </c>
      <c r="V4" s="55"/>
      <c r="W4" s="88">
        <f t="shared" ref="W4:W54" si="1">Q4+T4</f>
        <v>2</v>
      </c>
      <c r="X4" s="168">
        <f t="shared" ref="X4:X54" si="2">R4+U4</f>
        <v>0.39</v>
      </c>
      <c r="Y4" s="47"/>
      <c r="Z4" s="89" t="s">
        <v>72</v>
      </c>
      <c r="AA4" s="90">
        <f t="shared" ref="AA4:AB9" si="3">W4</f>
        <v>2</v>
      </c>
      <c r="AB4" s="152">
        <f t="shared" si="3"/>
        <v>0.39</v>
      </c>
    </row>
    <row r="5" spans="1:28" x14ac:dyDescent="0.2">
      <c r="A5" s="10" t="s">
        <v>1</v>
      </c>
      <c r="C5" s="6"/>
      <c r="D5" s="7"/>
      <c r="E5" s="7"/>
      <c r="K5" s="183"/>
      <c r="L5" s="101" t="s">
        <v>69</v>
      </c>
      <c r="M5" s="101" t="s">
        <v>70</v>
      </c>
      <c r="N5" s="101" t="s">
        <v>25</v>
      </c>
      <c r="O5" s="101" t="s">
        <v>28</v>
      </c>
      <c r="P5" s="167" t="str">
        <f t="shared" si="0"/>
        <v>Auxiliary Systems (Fire Prevention System)</v>
      </c>
      <c r="Q5" s="85">
        <v>1</v>
      </c>
      <c r="R5" s="150">
        <v>0.10888888884801418</v>
      </c>
      <c r="S5" s="55"/>
      <c r="T5" s="86">
        <v>1</v>
      </c>
      <c r="U5" s="87">
        <v>0.57999999999999996</v>
      </c>
      <c r="V5" s="55"/>
      <c r="W5" s="88">
        <f t="shared" si="1"/>
        <v>2</v>
      </c>
      <c r="X5" s="168">
        <f t="shared" si="2"/>
        <v>0.68888888884801414</v>
      </c>
      <c r="Y5" s="47"/>
      <c r="Z5" s="89" t="s">
        <v>73</v>
      </c>
      <c r="AA5" s="90">
        <f t="shared" si="3"/>
        <v>2</v>
      </c>
      <c r="AB5" s="152">
        <f t="shared" si="3"/>
        <v>0.68888888884801414</v>
      </c>
    </row>
    <row r="6" spans="1:28" x14ac:dyDescent="0.2">
      <c r="K6" s="183"/>
      <c r="L6" s="101" t="s">
        <v>69</v>
      </c>
      <c r="M6" s="101" t="s">
        <v>70</v>
      </c>
      <c r="N6" s="101" t="s">
        <v>25</v>
      </c>
      <c r="O6" s="101" t="s">
        <v>29</v>
      </c>
      <c r="P6" s="167" t="str">
        <f t="shared" si="0"/>
        <v>Auxiliary Systems (Fuel)</v>
      </c>
      <c r="Q6" s="85">
        <v>0</v>
      </c>
      <c r="R6" s="150">
        <v>0</v>
      </c>
      <c r="S6" s="55"/>
      <c r="T6" s="86">
        <v>5</v>
      </c>
      <c r="U6" s="87">
        <v>7.3900000000000006</v>
      </c>
      <c r="V6" s="55"/>
      <c r="W6" s="88">
        <f t="shared" si="1"/>
        <v>5</v>
      </c>
      <c r="X6" s="168">
        <f t="shared" si="2"/>
        <v>7.3900000000000006</v>
      </c>
      <c r="Y6" s="47"/>
      <c r="Z6" s="89" t="s">
        <v>74</v>
      </c>
      <c r="AA6" s="90">
        <f t="shared" si="3"/>
        <v>5</v>
      </c>
      <c r="AB6" s="152">
        <f t="shared" si="3"/>
        <v>7.3900000000000006</v>
      </c>
    </row>
    <row r="7" spans="1:28" x14ac:dyDescent="0.2">
      <c r="K7" s="183"/>
      <c r="L7" s="101" t="s">
        <v>69</v>
      </c>
      <c r="M7" s="101" t="s">
        <v>70</v>
      </c>
      <c r="N7" s="101" t="s">
        <v>25</v>
      </c>
      <c r="O7" s="101" t="s">
        <v>30</v>
      </c>
      <c r="P7" s="167" t="str">
        <f t="shared" si="0"/>
        <v>Auxiliary Systems (HVAC)</v>
      </c>
      <c r="Q7" s="85">
        <v>0</v>
      </c>
      <c r="R7" s="150">
        <v>0</v>
      </c>
      <c r="S7" s="55"/>
      <c r="T7" s="86">
        <v>0</v>
      </c>
      <c r="U7" s="87">
        <v>0</v>
      </c>
      <c r="V7" s="55"/>
      <c r="W7" s="88">
        <f t="shared" si="1"/>
        <v>0</v>
      </c>
      <c r="X7" s="168">
        <f t="shared" si="2"/>
        <v>0</v>
      </c>
      <c r="Y7" s="47"/>
      <c r="Z7" s="89" t="s">
        <v>75</v>
      </c>
      <c r="AA7" s="90">
        <f t="shared" si="3"/>
        <v>0</v>
      </c>
      <c r="AB7" s="152">
        <f t="shared" si="3"/>
        <v>0</v>
      </c>
    </row>
    <row r="8" spans="1:28" x14ac:dyDescent="0.2">
      <c r="K8" s="183"/>
      <c r="L8" s="101" t="s">
        <v>69</v>
      </c>
      <c r="M8" s="101" t="s">
        <v>70</v>
      </c>
      <c r="N8" s="101" t="s">
        <v>25</v>
      </c>
      <c r="O8" s="101" t="s">
        <v>31</v>
      </c>
      <c r="P8" s="167" t="str">
        <f t="shared" si="0"/>
        <v>Auxiliary Systems (Sanitary)</v>
      </c>
      <c r="Q8" s="85">
        <v>0</v>
      </c>
      <c r="R8" s="150">
        <v>0</v>
      </c>
      <c r="S8" s="55"/>
      <c r="T8" s="86">
        <v>1</v>
      </c>
      <c r="U8" s="87">
        <v>0.19</v>
      </c>
      <c r="V8" s="55"/>
      <c r="W8" s="88">
        <f t="shared" si="1"/>
        <v>1</v>
      </c>
      <c r="X8" s="168">
        <f t="shared" si="2"/>
        <v>0.19</v>
      </c>
      <c r="Y8" s="47"/>
      <c r="Z8" s="89" t="s">
        <v>76</v>
      </c>
      <c r="AA8" s="90">
        <f t="shared" si="3"/>
        <v>1</v>
      </c>
      <c r="AB8" s="152">
        <f t="shared" si="3"/>
        <v>0.19</v>
      </c>
    </row>
    <row r="9" spans="1:28" x14ac:dyDescent="0.2">
      <c r="K9" s="183"/>
      <c r="L9" s="97" t="s">
        <v>69</v>
      </c>
      <c r="M9" s="97" t="s">
        <v>70</v>
      </c>
      <c r="N9" s="97" t="s">
        <v>25</v>
      </c>
      <c r="O9" s="97" t="s">
        <v>178</v>
      </c>
      <c r="P9" s="156" t="str">
        <f t="shared" si="0"/>
        <v>Auxiliary Systems (Water (Pottable / Raw))</v>
      </c>
      <c r="Q9" s="157">
        <v>3</v>
      </c>
      <c r="R9" s="158">
        <v>6.4597222222946584</v>
      </c>
      <c r="S9" s="58"/>
      <c r="T9" s="91">
        <v>6</v>
      </c>
      <c r="U9" s="92">
        <v>6.77</v>
      </c>
      <c r="V9" s="58"/>
      <c r="W9" s="155">
        <f t="shared" si="1"/>
        <v>9</v>
      </c>
      <c r="X9" s="169">
        <f t="shared" si="2"/>
        <v>13.229722222294658</v>
      </c>
      <c r="Y9" s="47"/>
      <c r="Z9" s="89" t="s">
        <v>77</v>
      </c>
      <c r="AA9" s="90">
        <f t="shared" si="3"/>
        <v>9</v>
      </c>
      <c r="AB9" s="152">
        <f t="shared" si="3"/>
        <v>13.229722222294658</v>
      </c>
    </row>
    <row r="10" spans="1:28" x14ac:dyDescent="0.2">
      <c r="K10" s="183"/>
      <c r="L10" s="101" t="s">
        <v>69</v>
      </c>
      <c r="M10" s="101" t="s">
        <v>70</v>
      </c>
      <c r="N10" s="101" t="s">
        <v>15</v>
      </c>
      <c r="O10" s="101" t="s">
        <v>171</v>
      </c>
      <c r="P10" s="167" t="str">
        <f t="shared" si="0"/>
        <v>Cutter (Bearing / Shaft)</v>
      </c>
      <c r="Q10" s="85">
        <v>1</v>
      </c>
      <c r="R10" s="150">
        <v>0.3688888888573274</v>
      </c>
      <c r="S10" s="55"/>
      <c r="T10" s="86">
        <v>18</v>
      </c>
      <c r="U10" s="87">
        <v>28.909999999999997</v>
      </c>
      <c r="V10" s="55"/>
      <c r="W10" s="88">
        <f t="shared" si="1"/>
        <v>19</v>
      </c>
      <c r="X10" s="168">
        <f t="shared" si="2"/>
        <v>29.278888888857324</v>
      </c>
      <c r="Y10" s="47"/>
      <c r="Z10" s="89"/>
      <c r="AA10" s="90"/>
      <c r="AB10" s="152"/>
    </row>
    <row r="11" spans="1:28" x14ac:dyDescent="0.2">
      <c r="K11" s="183"/>
      <c r="L11" s="101" t="s">
        <v>69</v>
      </c>
      <c r="M11" s="101" t="s">
        <v>70</v>
      </c>
      <c r="N11" s="101" t="s">
        <v>15</v>
      </c>
      <c r="O11" s="101" t="s">
        <v>34</v>
      </c>
      <c r="P11" s="167" t="str">
        <f t="shared" si="0"/>
        <v>Cutter (Cutter Canister)</v>
      </c>
      <c r="Q11" s="85">
        <v>1</v>
      </c>
      <c r="R11" s="150">
        <v>1.4872222222038545</v>
      </c>
      <c r="S11" s="55"/>
      <c r="T11" s="86">
        <v>35</v>
      </c>
      <c r="U11" s="87">
        <v>98.15</v>
      </c>
      <c r="V11" s="55"/>
      <c r="W11" s="88">
        <f t="shared" si="1"/>
        <v>36</v>
      </c>
      <c r="X11" s="168">
        <f t="shared" si="2"/>
        <v>99.63722222220386</v>
      </c>
      <c r="Y11" s="47"/>
      <c r="Z11" s="89"/>
      <c r="AA11" s="90"/>
      <c r="AB11" s="152"/>
    </row>
    <row r="12" spans="1:28" x14ac:dyDescent="0.2">
      <c r="K12" s="183"/>
      <c r="L12" s="101" t="s">
        <v>69</v>
      </c>
      <c r="M12" s="101" t="s">
        <v>70</v>
      </c>
      <c r="N12" s="101" t="s">
        <v>15</v>
      </c>
      <c r="O12" s="101" t="s">
        <v>35</v>
      </c>
      <c r="P12" s="167" t="str">
        <f t="shared" si="0"/>
        <v>Cutter (Gear Box)</v>
      </c>
      <c r="Q12" s="85">
        <v>1</v>
      </c>
      <c r="R12" s="150">
        <v>0.29416666663018987</v>
      </c>
      <c r="S12" s="55"/>
      <c r="T12" s="86">
        <v>8</v>
      </c>
      <c r="U12" s="87">
        <v>11.14</v>
      </c>
      <c r="V12" s="55"/>
      <c r="W12" s="88">
        <f t="shared" si="1"/>
        <v>9</v>
      </c>
      <c r="X12" s="168">
        <f t="shared" si="2"/>
        <v>11.43416666663019</v>
      </c>
      <c r="Y12" s="47"/>
      <c r="Z12" s="89" t="s">
        <v>78</v>
      </c>
      <c r="AA12" s="90">
        <f t="shared" ref="AA12:AB16" si="4">W10</f>
        <v>19</v>
      </c>
      <c r="AB12" s="152">
        <f t="shared" si="4"/>
        <v>29.278888888857324</v>
      </c>
    </row>
    <row r="13" spans="1:28" x14ac:dyDescent="0.2">
      <c r="K13" s="183"/>
      <c r="L13" s="101" t="s">
        <v>69</v>
      </c>
      <c r="M13" s="101" t="s">
        <v>70</v>
      </c>
      <c r="N13" s="101" t="s">
        <v>15</v>
      </c>
      <c r="O13" s="101" t="s">
        <v>36</v>
      </c>
      <c r="P13" s="167" t="str">
        <f t="shared" si="0"/>
        <v>Cutter (Motor)</v>
      </c>
      <c r="Q13" s="85">
        <v>1</v>
      </c>
      <c r="R13" s="150">
        <v>40.062500000058208</v>
      </c>
      <c r="S13" s="55"/>
      <c r="T13" s="86">
        <v>42</v>
      </c>
      <c r="U13" s="87">
        <v>196.93</v>
      </c>
      <c r="V13" s="55"/>
      <c r="W13" s="88">
        <f t="shared" si="1"/>
        <v>43</v>
      </c>
      <c r="X13" s="168">
        <f t="shared" si="2"/>
        <v>236.99250000005821</v>
      </c>
      <c r="Y13" s="47"/>
      <c r="Z13" s="89" t="s">
        <v>79</v>
      </c>
      <c r="AA13" s="90">
        <f t="shared" si="4"/>
        <v>36</v>
      </c>
      <c r="AB13" s="152">
        <f t="shared" si="4"/>
        <v>99.63722222220386</v>
      </c>
    </row>
    <row r="14" spans="1:28" x14ac:dyDescent="0.2">
      <c r="K14" s="183"/>
      <c r="L14" s="97" t="s">
        <v>69</v>
      </c>
      <c r="M14" s="97" t="s">
        <v>70</v>
      </c>
      <c r="N14" s="97" t="s">
        <v>15</v>
      </c>
      <c r="O14" s="97" t="s">
        <v>167</v>
      </c>
      <c r="P14" s="156" t="str">
        <f t="shared" si="0"/>
        <v>Cutter (SCR Drive / MG Set)</v>
      </c>
      <c r="Q14" s="157">
        <v>4</v>
      </c>
      <c r="R14" s="158">
        <v>2.4022222223575227</v>
      </c>
      <c r="S14" s="58"/>
      <c r="T14" s="91">
        <v>15</v>
      </c>
      <c r="U14" s="92">
        <v>33.619999999999997</v>
      </c>
      <c r="V14" s="58"/>
      <c r="W14" s="155">
        <f t="shared" si="1"/>
        <v>19</v>
      </c>
      <c r="X14" s="169">
        <f t="shared" si="2"/>
        <v>36.02222222235752</v>
      </c>
      <c r="Y14" s="47"/>
      <c r="Z14" s="89" t="s">
        <v>80</v>
      </c>
      <c r="AA14" s="90">
        <f t="shared" si="4"/>
        <v>9</v>
      </c>
      <c r="AB14" s="152">
        <f t="shared" si="4"/>
        <v>11.43416666663019</v>
      </c>
    </row>
    <row r="15" spans="1:28" x14ac:dyDescent="0.2">
      <c r="K15" s="183"/>
      <c r="L15" s="101" t="s">
        <v>69</v>
      </c>
      <c r="M15" s="101" t="s">
        <v>70</v>
      </c>
      <c r="N15" s="101" t="s">
        <v>38</v>
      </c>
      <c r="O15" s="101" t="s">
        <v>163</v>
      </c>
      <c r="P15" s="167" t="str">
        <f t="shared" si="0"/>
        <v>Electrical System (MCC / Switch Gear)</v>
      </c>
      <c r="Q15" s="85">
        <v>0</v>
      </c>
      <c r="R15" s="150">
        <v>0</v>
      </c>
      <c r="S15" s="55"/>
      <c r="T15" s="86">
        <v>3</v>
      </c>
      <c r="U15" s="87">
        <v>4</v>
      </c>
      <c r="V15" s="55"/>
      <c r="W15" s="88">
        <f t="shared" si="1"/>
        <v>3</v>
      </c>
      <c r="X15" s="168">
        <f t="shared" si="2"/>
        <v>4</v>
      </c>
      <c r="Y15" s="47"/>
      <c r="Z15" s="89" t="s">
        <v>81</v>
      </c>
      <c r="AA15" s="90">
        <f t="shared" si="4"/>
        <v>43</v>
      </c>
      <c r="AB15" s="152">
        <f t="shared" si="4"/>
        <v>236.99250000005821</v>
      </c>
    </row>
    <row r="16" spans="1:28" x14ac:dyDescent="0.2">
      <c r="K16" s="183"/>
      <c r="L16" s="101" t="s">
        <v>69</v>
      </c>
      <c r="M16" s="101" t="s">
        <v>70</v>
      </c>
      <c r="N16" s="101" t="s">
        <v>38</v>
      </c>
      <c r="O16" s="101" t="s">
        <v>170</v>
      </c>
      <c r="P16" s="167" t="str">
        <f t="shared" si="0"/>
        <v>Electrical System (PLC / Automation)</v>
      </c>
      <c r="Q16" s="85">
        <v>0</v>
      </c>
      <c r="R16" s="150">
        <v>0</v>
      </c>
      <c r="S16" s="55"/>
      <c r="T16" s="86">
        <v>16</v>
      </c>
      <c r="U16" s="87">
        <v>13.39</v>
      </c>
      <c r="V16" s="55"/>
      <c r="W16" s="88">
        <f t="shared" si="1"/>
        <v>16</v>
      </c>
      <c r="X16" s="168">
        <f t="shared" si="2"/>
        <v>13.39</v>
      </c>
      <c r="Y16" s="47"/>
      <c r="Z16" s="89" t="s">
        <v>82</v>
      </c>
      <c r="AA16" s="90">
        <f t="shared" si="4"/>
        <v>19</v>
      </c>
      <c r="AB16" s="152">
        <f t="shared" si="4"/>
        <v>36.02222222235752</v>
      </c>
    </row>
    <row r="17" spans="2:28" x14ac:dyDescent="0.2">
      <c r="K17" s="183"/>
      <c r="L17" s="97" t="s">
        <v>69</v>
      </c>
      <c r="M17" s="97" t="s">
        <v>70</v>
      </c>
      <c r="N17" s="97" t="s">
        <v>38</v>
      </c>
      <c r="O17" s="97" t="s">
        <v>41</v>
      </c>
      <c r="P17" s="156" t="str">
        <f t="shared" si="0"/>
        <v>Electrical System (Transformer)</v>
      </c>
      <c r="Q17" s="157">
        <v>0</v>
      </c>
      <c r="R17" s="158">
        <v>0</v>
      </c>
      <c r="S17" s="58"/>
      <c r="T17" s="91">
        <v>1</v>
      </c>
      <c r="U17" s="92">
        <v>1.47</v>
      </c>
      <c r="V17" s="58"/>
      <c r="W17" s="155">
        <f t="shared" si="1"/>
        <v>1</v>
      </c>
      <c r="X17" s="169">
        <f t="shared" si="2"/>
        <v>1.47</v>
      </c>
      <c r="Y17" s="47"/>
      <c r="Z17" s="89"/>
      <c r="AA17" s="90"/>
      <c r="AB17" s="152"/>
    </row>
    <row r="18" spans="2:28" x14ac:dyDescent="0.2">
      <c r="K18" s="183"/>
      <c r="L18" s="101" t="s">
        <v>69</v>
      </c>
      <c r="M18" s="101" t="s">
        <v>70</v>
      </c>
      <c r="N18" s="101" t="s">
        <v>19</v>
      </c>
      <c r="O18" s="101" t="s">
        <v>42</v>
      </c>
      <c r="P18" s="167" t="str">
        <f t="shared" si="0"/>
        <v>Generators (Auxiliary Generator)</v>
      </c>
      <c r="Q18" s="85">
        <v>0</v>
      </c>
      <c r="R18" s="150">
        <v>0</v>
      </c>
      <c r="S18" s="55"/>
      <c r="T18" s="86">
        <v>0</v>
      </c>
      <c r="U18" s="87">
        <v>0</v>
      </c>
      <c r="V18" s="55"/>
      <c r="W18" s="88">
        <f t="shared" si="1"/>
        <v>0</v>
      </c>
      <c r="X18" s="168">
        <f t="shared" si="2"/>
        <v>0</v>
      </c>
      <c r="Y18" s="47"/>
      <c r="Z18" s="89"/>
      <c r="AA18" s="90"/>
      <c r="AB18" s="152"/>
    </row>
    <row r="19" spans="2:28" x14ac:dyDescent="0.2">
      <c r="K19" s="183"/>
      <c r="L19" s="101" t="s">
        <v>69</v>
      </c>
      <c r="M19" s="101" t="s">
        <v>70</v>
      </c>
      <c r="N19" s="101" t="s">
        <v>19</v>
      </c>
      <c r="O19" s="101" t="s">
        <v>44</v>
      </c>
      <c r="P19" s="167" t="str">
        <f t="shared" si="0"/>
        <v>Generators (Main Generator Engine)</v>
      </c>
      <c r="Q19" s="85">
        <v>2</v>
      </c>
      <c r="R19" s="150">
        <v>0.20194444450316951</v>
      </c>
      <c r="S19" s="55"/>
      <c r="T19" s="86">
        <v>20</v>
      </c>
      <c r="U19" s="87">
        <v>15.93</v>
      </c>
      <c r="V19" s="55"/>
      <c r="W19" s="88">
        <f t="shared" si="1"/>
        <v>22</v>
      </c>
      <c r="X19" s="168">
        <f t="shared" si="2"/>
        <v>16.131944444503169</v>
      </c>
      <c r="Y19" s="47"/>
      <c r="Z19" s="89" t="s">
        <v>83</v>
      </c>
      <c r="AA19" s="90">
        <f t="shared" ref="AA19:AB21" si="5">W15</f>
        <v>3</v>
      </c>
      <c r="AB19" s="152">
        <f t="shared" si="5"/>
        <v>4</v>
      </c>
    </row>
    <row r="20" spans="2:28" x14ac:dyDescent="0.2">
      <c r="K20" s="183"/>
      <c r="L20" s="97" t="s">
        <v>69</v>
      </c>
      <c r="M20" s="97" t="s">
        <v>70</v>
      </c>
      <c r="N20" s="97" t="s">
        <v>19</v>
      </c>
      <c r="O20" s="97" t="s">
        <v>43</v>
      </c>
      <c r="P20" s="156" t="str">
        <f t="shared" si="0"/>
        <v>Generators (Main Generator)</v>
      </c>
      <c r="Q20" s="157">
        <v>6</v>
      </c>
      <c r="R20" s="158">
        <v>2.1249999999417923</v>
      </c>
      <c r="S20" s="58"/>
      <c r="T20" s="91">
        <v>31</v>
      </c>
      <c r="U20" s="92">
        <v>18.46</v>
      </c>
      <c r="V20" s="58"/>
      <c r="W20" s="155">
        <f t="shared" si="1"/>
        <v>37</v>
      </c>
      <c r="X20" s="169">
        <f t="shared" si="2"/>
        <v>20.584999999941793</v>
      </c>
      <c r="Y20" s="47"/>
      <c r="Z20" s="89" t="s">
        <v>84</v>
      </c>
      <c r="AA20" s="90">
        <f t="shared" si="5"/>
        <v>16</v>
      </c>
      <c r="AB20" s="152">
        <f t="shared" si="5"/>
        <v>13.39</v>
      </c>
    </row>
    <row r="21" spans="2:28" x14ac:dyDescent="0.2">
      <c r="K21" s="183"/>
      <c r="L21" s="101" t="s">
        <v>69</v>
      </c>
      <c r="M21" s="101" t="s">
        <v>70</v>
      </c>
      <c r="N21" s="101" t="s">
        <v>22</v>
      </c>
      <c r="O21" s="101" t="s">
        <v>45</v>
      </c>
      <c r="P21" s="167" t="str">
        <f t="shared" si="0"/>
        <v>Ladder (Ladder Structure)</v>
      </c>
      <c r="Q21" s="85">
        <v>0</v>
      </c>
      <c r="R21" s="150">
        <v>0</v>
      </c>
      <c r="S21" s="55"/>
      <c r="T21" s="86">
        <v>10</v>
      </c>
      <c r="U21" s="87">
        <v>13.659999999999998</v>
      </c>
      <c r="V21" s="55"/>
      <c r="W21" s="88">
        <f t="shared" si="1"/>
        <v>10</v>
      </c>
      <c r="X21" s="168">
        <f t="shared" si="2"/>
        <v>13.659999999999998</v>
      </c>
      <c r="Y21" s="47"/>
      <c r="Z21" s="89" t="s">
        <v>85</v>
      </c>
      <c r="AA21" s="90">
        <f t="shared" si="5"/>
        <v>1</v>
      </c>
      <c r="AB21" s="152">
        <f t="shared" si="5"/>
        <v>1.47</v>
      </c>
    </row>
    <row r="22" spans="2:28" x14ac:dyDescent="0.2">
      <c r="K22" s="183"/>
      <c r="L22" s="101" t="s">
        <v>69</v>
      </c>
      <c r="M22" s="101" t="s">
        <v>70</v>
      </c>
      <c r="N22" s="101" t="s">
        <v>22</v>
      </c>
      <c r="O22" s="101" t="s">
        <v>46</v>
      </c>
      <c r="P22" s="167" t="str">
        <f t="shared" si="0"/>
        <v>Ladder (Ladder Winch)</v>
      </c>
      <c r="Q22" s="85">
        <v>0</v>
      </c>
      <c r="R22" s="150">
        <v>0</v>
      </c>
      <c r="S22" s="55"/>
      <c r="T22" s="86">
        <v>4</v>
      </c>
      <c r="U22" s="87">
        <v>3.04</v>
      </c>
      <c r="V22" s="55"/>
      <c r="W22" s="88">
        <f t="shared" si="1"/>
        <v>4</v>
      </c>
      <c r="X22" s="168">
        <f t="shared" si="2"/>
        <v>3.04</v>
      </c>
      <c r="Y22" s="47"/>
      <c r="Z22" s="89"/>
      <c r="AA22" s="90"/>
      <c r="AB22" s="152"/>
    </row>
    <row r="23" spans="2:28" x14ac:dyDescent="0.2">
      <c r="B23" s="11" t="s">
        <v>11</v>
      </c>
      <c r="K23" s="183"/>
      <c r="L23" s="101" t="s">
        <v>69</v>
      </c>
      <c r="M23" s="101" t="s">
        <v>70</v>
      </c>
      <c r="N23" s="101" t="s">
        <v>22</v>
      </c>
      <c r="O23" s="101" t="s">
        <v>54</v>
      </c>
      <c r="P23" s="167" t="str">
        <f t="shared" si="0"/>
        <v>Ladder (SCR Drive)</v>
      </c>
      <c r="Q23" s="85">
        <v>2</v>
      </c>
      <c r="R23" s="150">
        <v>0.26611111115198582</v>
      </c>
      <c r="S23" s="55"/>
      <c r="T23" s="86">
        <v>9</v>
      </c>
      <c r="U23" s="87">
        <v>2.8800000000000003</v>
      </c>
      <c r="V23" s="55"/>
      <c r="W23" s="88">
        <f t="shared" si="1"/>
        <v>11</v>
      </c>
      <c r="X23" s="168">
        <f t="shared" si="2"/>
        <v>3.1461111111519862</v>
      </c>
      <c r="Y23" s="47"/>
      <c r="Z23" s="89"/>
      <c r="AA23" s="90"/>
      <c r="AB23" s="152"/>
    </row>
    <row r="24" spans="2:28" x14ac:dyDescent="0.2">
      <c r="K24" s="183"/>
      <c r="L24" s="101" t="s">
        <v>69</v>
      </c>
      <c r="M24" s="101" t="s">
        <v>70</v>
      </c>
      <c r="N24" s="101" t="s">
        <v>22</v>
      </c>
      <c r="O24" s="101" t="s">
        <v>176</v>
      </c>
      <c r="P24" s="167" t="str">
        <f t="shared" si="0"/>
        <v>Ladder (Sheaves and Blocks)</v>
      </c>
      <c r="Q24" s="85">
        <v>0</v>
      </c>
      <c r="R24" s="150">
        <v>0</v>
      </c>
      <c r="S24" s="55"/>
      <c r="T24" s="86">
        <v>1</v>
      </c>
      <c r="U24" s="87">
        <v>1.22</v>
      </c>
      <c r="V24" s="55"/>
      <c r="W24" s="88">
        <f t="shared" si="1"/>
        <v>1</v>
      </c>
      <c r="X24" s="168">
        <f t="shared" si="2"/>
        <v>1.22</v>
      </c>
      <c r="Y24" s="47"/>
      <c r="Z24" s="89"/>
      <c r="AA24" s="90"/>
      <c r="AB24" s="152"/>
    </row>
    <row r="25" spans="2:28" x14ac:dyDescent="0.2">
      <c r="K25" s="183"/>
      <c r="L25" s="97" t="s">
        <v>69</v>
      </c>
      <c r="M25" s="97" t="s">
        <v>70</v>
      </c>
      <c r="N25" s="97" t="s">
        <v>22</v>
      </c>
      <c r="O25" s="97" t="s">
        <v>48</v>
      </c>
      <c r="P25" s="156" t="str">
        <f t="shared" si="0"/>
        <v>Ladder (Wire)</v>
      </c>
      <c r="Q25" s="157">
        <v>0</v>
      </c>
      <c r="R25" s="158">
        <v>0</v>
      </c>
      <c r="S25" s="58"/>
      <c r="T25" s="91">
        <v>2</v>
      </c>
      <c r="U25" s="92">
        <v>14.899999999999999</v>
      </c>
      <c r="V25" s="58"/>
      <c r="W25" s="155">
        <f t="shared" si="1"/>
        <v>2</v>
      </c>
      <c r="X25" s="169">
        <f t="shared" si="2"/>
        <v>14.899999999999999</v>
      </c>
      <c r="Y25" s="47"/>
      <c r="Z25" s="89"/>
      <c r="AA25" s="90"/>
      <c r="AB25" s="152"/>
    </row>
    <row r="26" spans="2:28" x14ac:dyDescent="0.2">
      <c r="K26" s="183"/>
      <c r="L26" s="101" t="s">
        <v>69</v>
      </c>
      <c r="M26" s="101" t="s">
        <v>70</v>
      </c>
      <c r="N26" s="101" t="s">
        <v>17</v>
      </c>
      <c r="O26" s="101" t="s">
        <v>175</v>
      </c>
      <c r="P26" s="167" t="str">
        <f t="shared" si="0"/>
        <v>Ladder Pump (Bearings / Shafts)</v>
      </c>
      <c r="Q26" s="85">
        <v>1</v>
      </c>
      <c r="R26" s="150">
        <v>4.9166666809469461E-2</v>
      </c>
      <c r="S26" s="55"/>
      <c r="T26" s="86">
        <v>2</v>
      </c>
      <c r="U26" s="87">
        <v>19.48</v>
      </c>
      <c r="V26" s="55"/>
      <c r="W26" s="88">
        <f t="shared" si="1"/>
        <v>3</v>
      </c>
      <c r="X26" s="168">
        <f t="shared" si="2"/>
        <v>19.52916666680947</v>
      </c>
      <c r="Y26" s="47"/>
      <c r="Z26" s="89"/>
      <c r="AA26" s="90"/>
      <c r="AB26" s="152"/>
    </row>
    <row r="27" spans="2:28" x14ac:dyDescent="0.2">
      <c r="K27" s="183"/>
      <c r="L27" s="101" t="s">
        <v>69</v>
      </c>
      <c r="M27" s="101" t="s">
        <v>70</v>
      </c>
      <c r="N27" s="101" t="s">
        <v>17</v>
      </c>
      <c r="O27" s="101" t="s">
        <v>169</v>
      </c>
      <c r="P27" s="167" t="str">
        <f t="shared" si="0"/>
        <v>Ladder Pump (Gearbox)</v>
      </c>
      <c r="Q27" s="85">
        <v>7</v>
      </c>
      <c r="R27" s="150">
        <v>8.5441666666301899</v>
      </c>
      <c r="S27" s="55"/>
      <c r="T27" s="86">
        <v>1</v>
      </c>
      <c r="U27" s="87">
        <v>4.21</v>
      </c>
      <c r="V27" s="55"/>
      <c r="W27" s="88">
        <f t="shared" si="1"/>
        <v>8</v>
      </c>
      <c r="X27" s="168">
        <f t="shared" si="2"/>
        <v>12.754166666630191</v>
      </c>
      <c r="Y27" s="47"/>
      <c r="Z27" s="89"/>
      <c r="AA27" s="90"/>
      <c r="AB27" s="152"/>
    </row>
    <row r="28" spans="2:28" ht="15.75" x14ac:dyDescent="0.25">
      <c r="B28" s="28" t="str">
        <f ca="1">"The first "&amp;COUNT(H33:H74)&amp;" "&amp;C32&amp;" cover "&amp;TEXT(OFFSET(E32,COUNT(H33:H74),0,1,1),"0.??%")&amp;" of the Total "&amp;D32</f>
        <v>The first 17 Causes cover 80.75% of the Total Count</v>
      </c>
      <c r="C28" s="7"/>
      <c r="K28" s="183"/>
      <c r="L28" s="101" t="s">
        <v>69</v>
      </c>
      <c r="M28" s="101" t="s">
        <v>70</v>
      </c>
      <c r="N28" s="101" t="s">
        <v>17</v>
      </c>
      <c r="O28" s="101" t="s">
        <v>49</v>
      </c>
      <c r="P28" s="167" t="str">
        <f t="shared" si="0"/>
        <v>Ladder Pump (Gland Seal)</v>
      </c>
      <c r="Q28" s="85">
        <v>0</v>
      </c>
      <c r="R28" s="150">
        <v>0</v>
      </c>
      <c r="S28" s="55"/>
      <c r="T28" s="86">
        <v>0</v>
      </c>
      <c r="U28" s="87">
        <v>0</v>
      </c>
      <c r="V28" s="55"/>
      <c r="W28" s="88">
        <f t="shared" si="1"/>
        <v>0</v>
      </c>
      <c r="X28" s="168">
        <f t="shared" si="2"/>
        <v>0</v>
      </c>
      <c r="Y28" s="47"/>
      <c r="Z28" s="89"/>
      <c r="AA28" s="90"/>
      <c r="AB28" s="152"/>
    </row>
    <row r="29" spans="2:28" x14ac:dyDescent="0.2">
      <c r="K29" s="183"/>
      <c r="L29" s="101" t="s">
        <v>69</v>
      </c>
      <c r="M29" s="101" t="s">
        <v>70</v>
      </c>
      <c r="N29" s="101" t="s">
        <v>17</v>
      </c>
      <c r="O29" s="101" t="s">
        <v>172</v>
      </c>
      <c r="P29" s="167" t="str">
        <f t="shared" si="0"/>
        <v>Ladder Pump (Motor / Engine)</v>
      </c>
      <c r="Q29" s="85">
        <v>2</v>
      </c>
      <c r="R29" s="150">
        <v>0.48749999993015081</v>
      </c>
      <c r="S29" s="55"/>
      <c r="T29" s="86">
        <v>16</v>
      </c>
      <c r="U29" s="87">
        <v>7</v>
      </c>
      <c r="V29" s="55"/>
      <c r="W29" s="88">
        <f t="shared" si="1"/>
        <v>18</v>
      </c>
      <c r="X29" s="168">
        <f t="shared" si="2"/>
        <v>7.4874999999301508</v>
      </c>
      <c r="Y29" s="47"/>
      <c r="Z29" s="89"/>
      <c r="AA29" s="90"/>
      <c r="AB29" s="152"/>
    </row>
    <row r="30" spans="2:28" x14ac:dyDescent="0.2">
      <c r="K30" s="183"/>
      <c r="L30" s="101" t="s">
        <v>69</v>
      </c>
      <c r="M30" s="101" t="s">
        <v>70</v>
      </c>
      <c r="N30" s="101" t="s">
        <v>17</v>
      </c>
      <c r="O30" s="101" t="s">
        <v>166</v>
      </c>
      <c r="P30" s="167" t="str">
        <f t="shared" si="0"/>
        <v>Ladder Pump (Packing / Stuffing Box)</v>
      </c>
      <c r="Q30" s="85">
        <v>2</v>
      </c>
      <c r="R30" s="150">
        <v>1.3458333332673647</v>
      </c>
      <c r="S30" s="55"/>
      <c r="T30" s="86">
        <v>2</v>
      </c>
      <c r="U30" s="87">
        <v>0.7</v>
      </c>
      <c r="V30" s="55"/>
      <c r="W30" s="88">
        <f t="shared" si="1"/>
        <v>4</v>
      </c>
      <c r="X30" s="168">
        <f t="shared" si="2"/>
        <v>2.0458333332673648</v>
      </c>
      <c r="Y30" s="47"/>
      <c r="Z30" s="89"/>
      <c r="AA30" s="90"/>
      <c r="AB30" s="152"/>
    </row>
    <row r="31" spans="2:28" x14ac:dyDescent="0.2">
      <c r="D31" s="12" t="s">
        <v>9</v>
      </c>
      <c r="E31" s="29">
        <v>0.8</v>
      </c>
      <c r="K31" s="183"/>
      <c r="L31" s="101" t="s">
        <v>69</v>
      </c>
      <c r="M31" s="101" t="s">
        <v>70</v>
      </c>
      <c r="N31" s="101" t="s">
        <v>17</v>
      </c>
      <c r="O31" s="101" t="s">
        <v>52</v>
      </c>
      <c r="P31" s="167" t="str">
        <f t="shared" si="0"/>
        <v>Ladder Pump (Pump Leak)</v>
      </c>
      <c r="Q31" s="85">
        <v>6</v>
      </c>
      <c r="R31" s="150">
        <v>74.007777777733281</v>
      </c>
      <c r="S31" s="55"/>
      <c r="T31" s="86">
        <v>6</v>
      </c>
      <c r="U31" s="87">
        <v>61.23</v>
      </c>
      <c r="V31" s="55"/>
      <c r="W31" s="88">
        <f t="shared" si="1"/>
        <v>12</v>
      </c>
      <c r="X31" s="168">
        <f t="shared" si="2"/>
        <v>135.23777777773327</v>
      </c>
      <c r="Y31" s="47"/>
      <c r="Z31" s="89" t="s">
        <v>86</v>
      </c>
      <c r="AA31" s="90">
        <f t="shared" ref="AA31:AB33" si="6">W18</f>
        <v>0</v>
      </c>
      <c r="AB31" s="152">
        <f t="shared" si="6"/>
        <v>0</v>
      </c>
    </row>
    <row r="32" spans="2:28" ht="15.75" x14ac:dyDescent="0.25">
      <c r="B32" s="24" t="s">
        <v>3</v>
      </c>
      <c r="C32" s="25" t="s">
        <v>5</v>
      </c>
      <c r="D32" s="26" t="s">
        <v>20</v>
      </c>
      <c r="E32" s="24" t="s">
        <v>4</v>
      </c>
      <c r="F32" s="24" t="s">
        <v>132</v>
      </c>
      <c r="G32" s="24" t="s">
        <v>13</v>
      </c>
      <c r="H32" s="36" t="s">
        <v>6</v>
      </c>
      <c r="I32" s="13" t="s">
        <v>7</v>
      </c>
      <c r="J32" s="13" t="s">
        <v>10</v>
      </c>
      <c r="K32" s="183"/>
      <c r="L32" s="101" t="s">
        <v>69</v>
      </c>
      <c r="M32" s="101" t="s">
        <v>70</v>
      </c>
      <c r="N32" s="101" t="s">
        <v>17</v>
      </c>
      <c r="O32" s="101" t="s">
        <v>53</v>
      </c>
      <c r="P32" s="167" t="str">
        <f t="shared" si="0"/>
        <v>Ladder Pump (Pump Rebuild)</v>
      </c>
      <c r="Q32" s="85">
        <v>1</v>
      </c>
      <c r="R32" s="150">
        <v>31.669722222082783</v>
      </c>
      <c r="S32" s="55"/>
      <c r="T32" s="86">
        <v>1</v>
      </c>
      <c r="U32" s="87">
        <v>34.090000000000003</v>
      </c>
      <c r="V32" s="55"/>
      <c r="W32" s="88">
        <f t="shared" si="1"/>
        <v>2</v>
      </c>
      <c r="X32" s="168">
        <f t="shared" si="2"/>
        <v>65.759722222082786</v>
      </c>
      <c r="Y32" s="47"/>
      <c r="Z32" s="89" t="s">
        <v>88</v>
      </c>
      <c r="AA32" s="90">
        <f t="shared" si="6"/>
        <v>22</v>
      </c>
      <c r="AB32" s="152">
        <f t="shared" si="6"/>
        <v>16.131944444503169</v>
      </c>
    </row>
    <row r="33" spans="2:28" x14ac:dyDescent="0.2">
      <c r="B33" s="14">
        <f t="shared" ref="B33:B74" si="7">ROW(B33)-ROW($B$32)</f>
        <v>1</v>
      </c>
      <c r="C33" s="117" t="s">
        <v>119</v>
      </c>
      <c r="D33" s="116">
        <v>56</v>
      </c>
      <c r="E33" s="15">
        <f>SUM(D33:D$33)/SUM($D$33:$D$74)</f>
        <v>8.6956521739130432E-2</v>
      </c>
      <c r="F33" s="44">
        <f>E33</f>
        <v>8.6956521739130432E-2</v>
      </c>
      <c r="G33" s="222">
        <v>102.38027777786832</v>
      </c>
      <c r="H33" s="16">
        <f t="shared" ref="H33:H74" ca="1" si="8">IF(OR(B33=1,OFFSET($E$32,B33-1,0,1,1)&lt;=$E$31),OFFSET($D$32,B33,0,1,1),"")</f>
        <v>56</v>
      </c>
      <c r="I33" s="17" t="str">
        <f t="shared" ref="I33:I74" ca="1" si="9">IF(H33="",OFFSET($D$32,B33,0,1,1),"")</f>
        <v/>
      </c>
      <c r="J33" s="135">
        <f t="shared" ref="J33:J74" si="10">$E$31</f>
        <v>0.8</v>
      </c>
      <c r="K33" s="183"/>
      <c r="L33" s="101" t="s">
        <v>69</v>
      </c>
      <c r="M33" s="101" t="s">
        <v>70</v>
      </c>
      <c r="N33" s="101" t="s">
        <v>17</v>
      </c>
      <c r="O33" s="101" t="s">
        <v>54</v>
      </c>
      <c r="P33" s="167" t="str">
        <f t="shared" si="0"/>
        <v>Ladder Pump (SCR Drive)</v>
      </c>
      <c r="Q33" s="85">
        <v>2</v>
      </c>
      <c r="R33" s="150">
        <v>1.3549999999813735</v>
      </c>
      <c r="S33" s="55"/>
      <c r="T33" s="86">
        <v>3</v>
      </c>
      <c r="U33" s="87">
        <v>5.5200000000000005</v>
      </c>
      <c r="V33" s="55"/>
      <c r="W33" s="88">
        <f t="shared" si="1"/>
        <v>5</v>
      </c>
      <c r="X33" s="168">
        <f t="shared" si="2"/>
        <v>6.874999999981374</v>
      </c>
      <c r="Y33" s="47"/>
      <c r="Z33" s="89" t="s">
        <v>87</v>
      </c>
      <c r="AA33" s="90">
        <f t="shared" si="6"/>
        <v>37</v>
      </c>
      <c r="AB33" s="152">
        <f t="shared" si="6"/>
        <v>20.584999999941793</v>
      </c>
    </row>
    <row r="34" spans="2:28" x14ac:dyDescent="0.2">
      <c r="B34" s="14">
        <f t="shared" si="7"/>
        <v>2</v>
      </c>
      <c r="C34" s="117" t="s">
        <v>186</v>
      </c>
      <c r="D34" s="116">
        <v>56</v>
      </c>
      <c r="E34" s="15">
        <f>SUM(D$33:D34)/SUM($D$33:$D$74)</f>
        <v>0.17391304347826086</v>
      </c>
      <c r="F34" s="44">
        <f t="shared" ref="F34:F66" si="11">E34-E33</f>
        <v>8.6956521739130432E-2</v>
      </c>
      <c r="G34" s="222">
        <v>209.40722222212469</v>
      </c>
      <c r="H34" s="16">
        <f t="shared" ref="H34:H61" ca="1" si="12">IF(OR(B34=1,OFFSET($E$32,B34-1,0,1,1)&lt;=$E$31),OFFSET($D$32,B34,0,1,1),"")</f>
        <v>56</v>
      </c>
      <c r="I34" s="17" t="str">
        <f t="shared" ref="I34:I61" ca="1" si="13">IF(H34="",OFFSET($D$32,B34,0,1,1),"")</f>
        <v/>
      </c>
      <c r="J34" s="135">
        <f t="shared" si="10"/>
        <v>0.8</v>
      </c>
      <c r="K34" s="183"/>
      <c r="L34" s="97" t="s">
        <v>69</v>
      </c>
      <c r="M34" s="97" t="s">
        <v>70</v>
      </c>
      <c r="N34" s="97" t="s">
        <v>17</v>
      </c>
      <c r="O34" s="97" t="s">
        <v>55</v>
      </c>
      <c r="P34" s="156" t="str">
        <f t="shared" si="0"/>
        <v>Ladder Pump (Shaft)</v>
      </c>
      <c r="Q34" s="157">
        <v>0</v>
      </c>
      <c r="R34" s="158">
        <v>0</v>
      </c>
      <c r="S34" s="58"/>
      <c r="T34" s="91">
        <v>0</v>
      </c>
      <c r="U34" s="92">
        <v>0</v>
      </c>
      <c r="V34" s="58"/>
      <c r="W34" s="155">
        <f t="shared" si="1"/>
        <v>0</v>
      </c>
      <c r="X34" s="169">
        <f t="shared" si="2"/>
        <v>0</v>
      </c>
      <c r="Y34" s="47"/>
      <c r="Z34" s="89"/>
      <c r="AA34" s="90"/>
      <c r="AB34" s="152"/>
    </row>
    <row r="35" spans="2:28" x14ac:dyDescent="0.2">
      <c r="B35" s="95">
        <f t="shared" si="7"/>
        <v>3</v>
      </c>
      <c r="C35" s="117" t="s">
        <v>81</v>
      </c>
      <c r="D35" s="116">
        <v>43</v>
      </c>
      <c r="E35" s="15">
        <f>SUM(D$33:D35)/SUM($D$33:$D$74)</f>
        <v>0.24068322981366461</v>
      </c>
      <c r="F35" s="44">
        <f t="shared" si="11"/>
        <v>6.6770186335403742E-2</v>
      </c>
      <c r="G35" s="222">
        <v>236.99250000005821</v>
      </c>
      <c r="H35" s="16">
        <f t="shared" ca="1" si="12"/>
        <v>43</v>
      </c>
      <c r="I35" s="17" t="str">
        <f t="shared" ca="1" si="13"/>
        <v/>
      </c>
      <c r="J35" s="135">
        <f t="shared" si="10"/>
        <v>0.8</v>
      </c>
      <c r="K35" s="183"/>
      <c r="L35" s="101" t="s">
        <v>69</v>
      </c>
      <c r="M35" s="101" t="s">
        <v>70</v>
      </c>
      <c r="N35" s="101" t="s">
        <v>14</v>
      </c>
      <c r="O35" s="101" t="s">
        <v>175</v>
      </c>
      <c r="P35" s="167" t="str">
        <f t="shared" si="0"/>
        <v>Main Pump (Bearings / Shafts)</v>
      </c>
      <c r="Q35" s="85">
        <v>2</v>
      </c>
      <c r="R35" s="150">
        <v>0.34416666661854833</v>
      </c>
      <c r="S35" s="55"/>
      <c r="T35" s="86">
        <v>30</v>
      </c>
      <c r="U35" s="87">
        <v>273.20000000000005</v>
      </c>
      <c r="V35" s="55"/>
      <c r="W35" s="88">
        <f t="shared" si="1"/>
        <v>32</v>
      </c>
      <c r="X35" s="168">
        <f t="shared" si="2"/>
        <v>273.54416666661859</v>
      </c>
      <c r="Y35" s="47"/>
      <c r="Z35" s="89"/>
      <c r="AA35" s="90"/>
      <c r="AB35" s="152"/>
    </row>
    <row r="36" spans="2:28" x14ac:dyDescent="0.2">
      <c r="B36" s="95">
        <f t="shared" si="7"/>
        <v>4</v>
      </c>
      <c r="C36" s="117" t="s">
        <v>189</v>
      </c>
      <c r="D36" s="116">
        <v>42</v>
      </c>
      <c r="E36" s="15">
        <f>SUM(D$33:D36)/SUM($D$33:$D$74)</f>
        <v>0.30590062111801242</v>
      </c>
      <c r="F36" s="44">
        <f t="shared" si="11"/>
        <v>6.521739130434781E-2</v>
      </c>
      <c r="G36" s="232">
        <v>39.765833333199843</v>
      </c>
      <c r="H36" s="16">
        <f t="shared" ca="1" si="12"/>
        <v>42</v>
      </c>
      <c r="I36" s="17" t="str">
        <f t="shared" ca="1" si="13"/>
        <v/>
      </c>
      <c r="J36" s="135">
        <f t="shared" si="10"/>
        <v>0.8</v>
      </c>
      <c r="K36" s="183"/>
      <c r="L36" s="101" t="s">
        <v>69</v>
      </c>
      <c r="M36" s="101" t="s">
        <v>70</v>
      </c>
      <c r="N36" s="101" t="s">
        <v>14</v>
      </c>
      <c r="O36" s="101" t="s">
        <v>168</v>
      </c>
      <c r="P36" s="167" t="str">
        <f t="shared" si="0"/>
        <v>Main Pump (Engine / Motor)</v>
      </c>
      <c r="Q36" s="85">
        <v>2</v>
      </c>
      <c r="R36" s="150">
        <v>0.99138888891320676</v>
      </c>
      <c r="S36" s="55"/>
      <c r="T36" s="86">
        <v>27</v>
      </c>
      <c r="U36" s="87">
        <v>75.42</v>
      </c>
      <c r="V36" s="55"/>
      <c r="W36" s="88">
        <f t="shared" si="1"/>
        <v>29</v>
      </c>
      <c r="X36" s="168">
        <f t="shared" si="2"/>
        <v>76.411388888913208</v>
      </c>
      <c r="Y36" s="47"/>
      <c r="Z36" s="89" t="s">
        <v>89</v>
      </c>
      <c r="AA36" s="90">
        <f t="shared" ref="AA36:AB40" si="14">W21</f>
        <v>10</v>
      </c>
      <c r="AB36" s="152">
        <f t="shared" si="14"/>
        <v>13.659999999999998</v>
      </c>
    </row>
    <row r="37" spans="2:28" x14ac:dyDescent="0.2">
      <c r="B37" s="95">
        <f t="shared" si="7"/>
        <v>5</v>
      </c>
      <c r="C37" s="117" t="s">
        <v>87</v>
      </c>
      <c r="D37" s="116">
        <v>37</v>
      </c>
      <c r="E37" s="15">
        <f>SUM(D$33:D37)/SUM($D$33:$D$74)</f>
        <v>0.36335403726708076</v>
      </c>
      <c r="F37" s="44">
        <f t="shared" si="11"/>
        <v>5.7453416149068348E-2</v>
      </c>
      <c r="G37" s="232">
        <v>20.584999999941793</v>
      </c>
      <c r="H37" s="16">
        <f t="shared" ca="1" si="12"/>
        <v>37</v>
      </c>
      <c r="I37" s="17" t="str">
        <f t="shared" ca="1" si="13"/>
        <v/>
      </c>
      <c r="J37" s="135">
        <f t="shared" si="10"/>
        <v>0.8</v>
      </c>
      <c r="K37" s="183"/>
      <c r="L37" s="101" t="s">
        <v>69</v>
      </c>
      <c r="M37" s="101" t="s">
        <v>70</v>
      </c>
      <c r="N37" s="101" t="s">
        <v>14</v>
      </c>
      <c r="O37" s="101" t="s">
        <v>169</v>
      </c>
      <c r="P37" s="167" t="str">
        <f t="shared" si="0"/>
        <v>Main Pump (Gearbox)</v>
      </c>
      <c r="Q37" s="85">
        <v>1</v>
      </c>
      <c r="R37" s="150">
        <v>3.1563888887758367</v>
      </c>
      <c r="S37" s="55"/>
      <c r="T37" s="86">
        <v>6</v>
      </c>
      <c r="U37" s="87">
        <v>2.36</v>
      </c>
      <c r="V37" s="55"/>
      <c r="W37" s="88">
        <f t="shared" si="1"/>
        <v>7</v>
      </c>
      <c r="X37" s="168">
        <f t="shared" si="2"/>
        <v>5.5163888887758361</v>
      </c>
      <c r="Y37" s="47"/>
      <c r="Z37" s="89" t="s">
        <v>90</v>
      </c>
      <c r="AA37" s="90">
        <f t="shared" si="14"/>
        <v>4</v>
      </c>
      <c r="AB37" s="152">
        <f t="shared" si="14"/>
        <v>3.04</v>
      </c>
    </row>
    <row r="38" spans="2:28" x14ac:dyDescent="0.2">
      <c r="B38" s="95">
        <f t="shared" si="7"/>
        <v>6</v>
      </c>
      <c r="C38" s="117" t="s">
        <v>79</v>
      </c>
      <c r="D38" s="116">
        <v>36</v>
      </c>
      <c r="E38" s="15">
        <f>SUM(D$33:D38)/SUM($D$33:$D$74)</f>
        <v>0.41925465838509318</v>
      </c>
      <c r="F38" s="44">
        <f t="shared" si="11"/>
        <v>5.5900621118012417E-2</v>
      </c>
      <c r="G38" s="222">
        <v>99.63722222220386</v>
      </c>
      <c r="H38" s="16">
        <f t="shared" ca="1" si="12"/>
        <v>36</v>
      </c>
      <c r="I38" s="17" t="str">
        <f t="shared" ca="1" si="13"/>
        <v/>
      </c>
      <c r="J38" s="135">
        <f t="shared" si="10"/>
        <v>0.8</v>
      </c>
      <c r="K38" s="183"/>
      <c r="L38" s="101" t="s">
        <v>69</v>
      </c>
      <c r="M38" s="101" t="s">
        <v>70</v>
      </c>
      <c r="N38" s="101" t="s">
        <v>14</v>
      </c>
      <c r="O38" s="101" t="s">
        <v>49</v>
      </c>
      <c r="P38" s="167" t="str">
        <f t="shared" si="0"/>
        <v>Main Pump (Gland Seal)</v>
      </c>
      <c r="Q38" s="85">
        <v>3</v>
      </c>
      <c r="R38" s="150">
        <v>0.63944444427033886</v>
      </c>
      <c r="S38" s="55"/>
      <c r="T38" s="86">
        <v>16</v>
      </c>
      <c r="U38" s="87">
        <v>9.75</v>
      </c>
      <c r="V38" s="55"/>
      <c r="W38" s="88">
        <f t="shared" si="1"/>
        <v>19</v>
      </c>
      <c r="X38" s="168">
        <f t="shared" si="2"/>
        <v>10.389444444270339</v>
      </c>
      <c r="Y38" s="47"/>
      <c r="Z38" s="89" t="s">
        <v>91</v>
      </c>
      <c r="AA38" s="90">
        <f t="shared" si="14"/>
        <v>11</v>
      </c>
      <c r="AB38" s="152">
        <f t="shared" si="14"/>
        <v>3.1461111111519862</v>
      </c>
    </row>
    <row r="39" spans="2:28" x14ac:dyDescent="0.2">
      <c r="B39" s="95">
        <f t="shared" si="7"/>
        <v>7</v>
      </c>
      <c r="C39" s="117" t="s">
        <v>182</v>
      </c>
      <c r="D39" s="116">
        <v>32</v>
      </c>
      <c r="E39" s="15">
        <f>SUM(D$33:D39)/SUM($D$33:$D$74)</f>
        <v>0.46894409937888198</v>
      </c>
      <c r="F39" s="44">
        <f t="shared" si="11"/>
        <v>4.9689440993788803E-2</v>
      </c>
      <c r="G39" s="222">
        <v>273.54416666661859</v>
      </c>
      <c r="H39" s="16">
        <f t="shared" ca="1" si="12"/>
        <v>32</v>
      </c>
      <c r="I39" s="17" t="str">
        <f t="shared" ca="1" si="13"/>
        <v/>
      </c>
      <c r="J39" s="135">
        <f t="shared" si="10"/>
        <v>0.8</v>
      </c>
      <c r="K39" s="183"/>
      <c r="L39" s="101" t="s">
        <v>69</v>
      </c>
      <c r="M39" s="101" t="s">
        <v>70</v>
      </c>
      <c r="N39" s="101" t="s">
        <v>14</v>
      </c>
      <c r="O39" s="101" t="s">
        <v>166</v>
      </c>
      <c r="P39" s="167" t="str">
        <f t="shared" si="0"/>
        <v>Main Pump (Packing / Stuffing Box)</v>
      </c>
      <c r="Q39" s="85">
        <v>3</v>
      </c>
      <c r="R39" s="150">
        <v>3.5858333331998438</v>
      </c>
      <c r="S39" s="55"/>
      <c r="T39" s="86">
        <v>39</v>
      </c>
      <c r="U39" s="87">
        <v>36.18</v>
      </c>
      <c r="V39" s="55"/>
      <c r="W39" s="88">
        <f t="shared" si="1"/>
        <v>42</v>
      </c>
      <c r="X39" s="168">
        <f t="shared" si="2"/>
        <v>39.765833333199843</v>
      </c>
      <c r="Y39" s="47"/>
      <c r="Z39" s="89" t="s">
        <v>92</v>
      </c>
      <c r="AA39" s="90">
        <f t="shared" si="14"/>
        <v>1</v>
      </c>
      <c r="AB39" s="152">
        <f t="shared" si="14"/>
        <v>1.22</v>
      </c>
    </row>
    <row r="40" spans="2:28" x14ac:dyDescent="0.2">
      <c r="B40" s="95">
        <f t="shared" si="7"/>
        <v>8</v>
      </c>
      <c r="C40" s="117" t="s">
        <v>183</v>
      </c>
      <c r="D40" s="116">
        <v>29</v>
      </c>
      <c r="E40" s="15">
        <f>SUM(D$33:D40)/SUM($D$33:$D$74)</f>
        <v>0.5139751552795031</v>
      </c>
      <c r="F40" s="44">
        <f t="shared" si="11"/>
        <v>4.503105590062112E-2</v>
      </c>
      <c r="G40" s="222">
        <v>76.411388888913208</v>
      </c>
      <c r="H40" s="16">
        <f t="shared" ca="1" si="12"/>
        <v>29</v>
      </c>
      <c r="I40" s="17" t="str">
        <f t="shared" ca="1" si="13"/>
        <v/>
      </c>
      <c r="J40" s="135">
        <f t="shared" si="10"/>
        <v>0.8</v>
      </c>
      <c r="K40" s="183"/>
      <c r="L40" s="101" t="s">
        <v>69</v>
      </c>
      <c r="M40" s="101" t="s">
        <v>70</v>
      </c>
      <c r="N40" s="101" t="s">
        <v>14</v>
      </c>
      <c r="O40" s="101" t="s">
        <v>52</v>
      </c>
      <c r="P40" s="167" t="str">
        <f t="shared" si="0"/>
        <v>Main Pump (Pump Leak)</v>
      </c>
      <c r="Q40" s="85">
        <v>0</v>
      </c>
      <c r="R40" s="150">
        <v>0</v>
      </c>
      <c r="S40" s="55"/>
      <c r="T40" s="86">
        <v>0</v>
      </c>
      <c r="U40" s="87">
        <v>0</v>
      </c>
      <c r="V40" s="55"/>
      <c r="W40" s="88">
        <f t="shared" si="1"/>
        <v>0</v>
      </c>
      <c r="X40" s="168">
        <f t="shared" si="2"/>
        <v>0</v>
      </c>
      <c r="Y40" s="47"/>
      <c r="Z40" s="89" t="s">
        <v>93</v>
      </c>
      <c r="AA40" s="90">
        <f t="shared" si="14"/>
        <v>2</v>
      </c>
      <c r="AB40" s="152">
        <f t="shared" si="14"/>
        <v>14.899999999999999</v>
      </c>
    </row>
    <row r="41" spans="2:28" x14ac:dyDescent="0.2">
      <c r="B41" s="95">
        <f t="shared" si="7"/>
        <v>9</v>
      </c>
      <c r="C41" s="117" t="s">
        <v>121</v>
      </c>
      <c r="D41" s="116">
        <v>28</v>
      </c>
      <c r="E41" s="15">
        <f>SUM(D$33:D41)/SUM($D$33:$D$74)</f>
        <v>0.55745341614906829</v>
      </c>
      <c r="F41" s="44">
        <f t="shared" si="11"/>
        <v>4.3478260869565188E-2</v>
      </c>
      <c r="G41" s="222">
        <v>81.704444444535767</v>
      </c>
      <c r="H41" s="16">
        <f t="shared" ca="1" si="12"/>
        <v>28</v>
      </c>
      <c r="I41" s="17" t="str">
        <f t="shared" ca="1" si="13"/>
        <v/>
      </c>
      <c r="J41" s="135">
        <f t="shared" si="10"/>
        <v>0.8</v>
      </c>
      <c r="K41" s="183"/>
      <c r="L41" s="97" t="s">
        <v>69</v>
      </c>
      <c r="M41" s="97" t="s">
        <v>70</v>
      </c>
      <c r="N41" s="97" t="s">
        <v>14</v>
      </c>
      <c r="O41" s="97" t="s">
        <v>53</v>
      </c>
      <c r="P41" s="156" t="str">
        <f t="shared" si="0"/>
        <v>Main Pump (Pump Rebuild)</v>
      </c>
      <c r="Q41" s="157">
        <v>0</v>
      </c>
      <c r="R41" s="158">
        <v>0</v>
      </c>
      <c r="S41" s="58"/>
      <c r="T41" s="91">
        <v>2</v>
      </c>
      <c r="U41" s="92">
        <v>73.53</v>
      </c>
      <c r="V41" s="58"/>
      <c r="W41" s="155">
        <f t="shared" si="1"/>
        <v>2</v>
      </c>
      <c r="X41" s="169">
        <f t="shared" si="2"/>
        <v>73.53</v>
      </c>
      <c r="Y41" s="47"/>
      <c r="Z41" s="89"/>
      <c r="AA41" s="90"/>
      <c r="AB41" s="152"/>
    </row>
    <row r="42" spans="2:28" x14ac:dyDescent="0.2">
      <c r="B42" s="95">
        <f t="shared" si="7"/>
        <v>10</v>
      </c>
      <c r="C42" s="117" t="s">
        <v>193</v>
      </c>
      <c r="D42" s="116">
        <v>24</v>
      </c>
      <c r="E42" s="15">
        <f>SUM(D$33:D42)/SUM($D$33:$D$74)</f>
        <v>0.59472049689440998</v>
      </c>
      <c r="F42" s="44">
        <f t="shared" si="11"/>
        <v>3.7267080745341685E-2</v>
      </c>
      <c r="G42" s="222">
        <v>78.314166666637178</v>
      </c>
      <c r="H42" s="16">
        <f t="shared" ca="1" si="12"/>
        <v>24</v>
      </c>
      <c r="I42" s="17" t="str">
        <f t="shared" ca="1" si="13"/>
        <v/>
      </c>
      <c r="J42" s="135">
        <f t="shared" si="10"/>
        <v>0.8</v>
      </c>
      <c r="K42" s="183"/>
      <c r="L42" s="101" t="s">
        <v>69</v>
      </c>
      <c r="M42" s="101" t="s">
        <v>70</v>
      </c>
      <c r="N42" s="101" t="s">
        <v>164</v>
      </c>
      <c r="O42" s="101" t="s">
        <v>54</v>
      </c>
      <c r="P42" s="167" t="str">
        <f t="shared" si="0"/>
        <v>Spuds / Xmass Tree (SCR Drive)</v>
      </c>
      <c r="Q42" s="85">
        <v>0</v>
      </c>
      <c r="R42" s="150">
        <v>0</v>
      </c>
      <c r="S42" s="55"/>
      <c r="T42" s="86">
        <v>0</v>
      </c>
      <c r="U42" s="87">
        <v>0</v>
      </c>
      <c r="V42" s="55"/>
      <c r="W42" s="88">
        <f t="shared" si="1"/>
        <v>0</v>
      </c>
      <c r="X42" s="168">
        <f t="shared" si="2"/>
        <v>0</v>
      </c>
      <c r="Y42" s="47"/>
      <c r="Z42" s="89"/>
      <c r="AA42" s="90"/>
      <c r="AB42" s="152"/>
    </row>
    <row r="43" spans="2:28" x14ac:dyDescent="0.2">
      <c r="B43" s="95">
        <f t="shared" si="7"/>
        <v>11</v>
      </c>
      <c r="C43" s="117" t="s">
        <v>200</v>
      </c>
      <c r="D43" s="116">
        <v>23</v>
      </c>
      <c r="E43" s="15">
        <f>SUM(D$33:D43)/SUM($D$33:$D$74)</f>
        <v>0.63043478260869568</v>
      </c>
      <c r="F43" s="44">
        <f t="shared" si="11"/>
        <v>3.5714285714285698E-2</v>
      </c>
      <c r="G43" s="222">
        <v>507.34</v>
      </c>
      <c r="H43" s="16">
        <f t="shared" ca="1" si="12"/>
        <v>23</v>
      </c>
      <c r="I43" s="17" t="str">
        <f t="shared" ca="1" si="13"/>
        <v/>
      </c>
      <c r="J43" s="135">
        <f t="shared" si="10"/>
        <v>0.8</v>
      </c>
      <c r="K43" s="183"/>
      <c r="L43" s="101" t="s">
        <v>69</v>
      </c>
      <c r="M43" s="101" t="s">
        <v>70</v>
      </c>
      <c r="N43" s="101" t="s">
        <v>164</v>
      </c>
      <c r="O43" s="101" t="s">
        <v>58</v>
      </c>
      <c r="P43" s="167" t="str">
        <f t="shared" si="0"/>
        <v>Spuds / Xmass Tree (Setting Spud)</v>
      </c>
      <c r="Q43" s="85">
        <v>0</v>
      </c>
      <c r="R43" s="150">
        <v>0</v>
      </c>
      <c r="S43" s="55"/>
      <c r="T43" s="86">
        <v>3</v>
      </c>
      <c r="U43" s="87">
        <v>12.28</v>
      </c>
      <c r="V43" s="55"/>
      <c r="W43" s="88">
        <f t="shared" si="1"/>
        <v>3</v>
      </c>
      <c r="X43" s="168">
        <f t="shared" si="2"/>
        <v>12.28</v>
      </c>
      <c r="Y43" s="47"/>
      <c r="Z43" s="89" t="s">
        <v>94</v>
      </c>
      <c r="AA43" s="90">
        <f t="shared" ref="AA43:AA51" si="15">W26</f>
        <v>3</v>
      </c>
      <c r="AB43" s="152">
        <f t="shared" ref="AB43:AB51" si="16">X26</f>
        <v>19.52916666680947</v>
      </c>
    </row>
    <row r="44" spans="2:28" x14ac:dyDescent="0.2">
      <c r="B44" s="95">
        <f t="shared" si="7"/>
        <v>12</v>
      </c>
      <c r="C44" s="117" t="s">
        <v>88</v>
      </c>
      <c r="D44" s="116">
        <v>22</v>
      </c>
      <c r="E44" s="15">
        <f>SUM(D$33:D44)/SUM($D$33:$D$74)</f>
        <v>0.6645962732919255</v>
      </c>
      <c r="F44" s="44">
        <f t="shared" si="11"/>
        <v>3.4161490683229823E-2</v>
      </c>
      <c r="G44" s="232">
        <v>16.131944444503169</v>
      </c>
      <c r="H44" s="16">
        <f t="shared" ca="1" si="12"/>
        <v>22</v>
      </c>
      <c r="I44" s="17" t="str">
        <f t="shared" ca="1" si="13"/>
        <v/>
      </c>
      <c r="J44" s="135">
        <f t="shared" si="10"/>
        <v>0.8</v>
      </c>
      <c r="K44" s="183"/>
      <c r="L44" s="101" t="s">
        <v>69</v>
      </c>
      <c r="M44" s="101" t="s">
        <v>70</v>
      </c>
      <c r="N44" s="101" t="s">
        <v>164</v>
      </c>
      <c r="O44" s="101" t="s">
        <v>59</v>
      </c>
      <c r="P44" s="167" t="str">
        <f t="shared" si="0"/>
        <v>Spuds / Xmass Tree (Sheaves)</v>
      </c>
      <c r="Q44" s="85">
        <v>1</v>
      </c>
      <c r="R44" s="150">
        <v>2.2105555555899628</v>
      </c>
      <c r="S44" s="55"/>
      <c r="T44" s="86">
        <v>0</v>
      </c>
      <c r="U44" s="87">
        <v>0</v>
      </c>
      <c r="V44" s="55"/>
      <c r="W44" s="88">
        <f t="shared" si="1"/>
        <v>1</v>
      </c>
      <c r="X44" s="168">
        <f t="shared" si="2"/>
        <v>2.2105555555899628</v>
      </c>
      <c r="Y44" s="47"/>
      <c r="Z44" s="89" t="s">
        <v>95</v>
      </c>
      <c r="AA44" s="90">
        <f t="shared" si="15"/>
        <v>8</v>
      </c>
      <c r="AB44" s="152">
        <f t="shared" si="16"/>
        <v>12.754166666630191</v>
      </c>
    </row>
    <row r="45" spans="2:28" x14ac:dyDescent="0.2">
      <c r="B45" s="95">
        <f t="shared" si="7"/>
        <v>13</v>
      </c>
      <c r="C45" s="117" t="s">
        <v>106</v>
      </c>
      <c r="D45" s="116">
        <v>19</v>
      </c>
      <c r="E45" s="15">
        <f>SUM(D$33:D45)/SUM($D$33:$D$74)</f>
        <v>0.69409937888198758</v>
      </c>
      <c r="F45" s="44">
        <f t="shared" si="11"/>
        <v>2.9503105590062084E-2</v>
      </c>
      <c r="G45" s="232">
        <v>10.389444444270339</v>
      </c>
      <c r="H45" s="16">
        <f t="shared" ca="1" si="12"/>
        <v>19</v>
      </c>
      <c r="I45" s="17" t="str">
        <f t="shared" ca="1" si="13"/>
        <v/>
      </c>
      <c r="J45" s="135">
        <f t="shared" si="10"/>
        <v>0.8</v>
      </c>
      <c r="K45" s="183"/>
      <c r="L45" s="101" t="s">
        <v>69</v>
      </c>
      <c r="M45" s="101" t="s">
        <v>70</v>
      </c>
      <c r="N45" s="101" t="s">
        <v>164</v>
      </c>
      <c r="O45" s="101" t="s">
        <v>60</v>
      </c>
      <c r="P45" s="167" t="str">
        <f t="shared" si="0"/>
        <v>Spuds / Xmass Tree (Tree Structure)</v>
      </c>
      <c r="Q45" s="85">
        <v>0</v>
      </c>
      <c r="R45" s="150">
        <v>0</v>
      </c>
      <c r="S45" s="55"/>
      <c r="T45" s="86">
        <v>1</v>
      </c>
      <c r="U45" s="87">
        <v>0.48</v>
      </c>
      <c r="V45" s="55"/>
      <c r="W45" s="88">
        <f t="shared" si="1"/>
        <v>1</v>
      </c>
      <c r="X45" s="168">
        <f t="shared" si="2"/>
        <v>0.48</v>
      </c>
      <c r="Y45" s="47"/>
      <c r="Z45" s="89" t="s">
        <v>96</v>
      </c>
      <c r="AA45" s="90">
        <f t="shared" si="15"/>
        <v>0</v>
      </c>
      <c r="AB45" s="152">
        <f t="shared" si="16"/>
        <v>0</v>
      </c>
    </row>
    <row r="46" spans="2:28" x14ac:dyDescent="0.2">
      <c r="B46" s="95">
        <f t="shared" si="7"/>
        <v>14</v>
      </c>
      <c r="C46" s="117" t="s">
        <v>187</v>
      </c>
      <c r="D46" s="116">
        <v>19</v>
      </c>
      <c r="E46" s="15">
        <f>SUM(D$33:D46)/SUM($D$33:$D$74)</f>
        <v>0.72360248447204967</v>
      </c>
      <c r="F46" s="44">
        <f t="shared" si="11"/>
        <v>2.9503105590062084E-2</v>
      </c>
      <c r="G46" s="232">
        <v>36.02222222235752</v>
      </c>
      <c r="H46" s="16">
        <f t="shared" ca="1" si="12"/>
        <v>19</v>
      </c>
      <c r="I46" s="17" t="str">
        <f t="shared" ca="1" si="13"/>
        <v/>
      </c>
      <c r="J46" s="135">
        <f t="shared" si="10"/>
        <v>0.8</v>
      </c>
      <c r="K46" s="183"/>
      <c r="L46" s="101" t="s">
        <v>69</v>
      </c>
      <c r="M46" s="101" t="s">
        <v>70</v>
      </c>
      <c r="N46" s="101" t="s">
        <v>164</v>
      </c>
      <c r="O46" s="101" t="s">
        <v>61</v>
      </c>
      <c r="P46" s="167" t="str">
        <f t="shared" si="0"/>
        <v>Spuds / Xmass Tree (Walking Spud)</v>
      </c>
      <c r="Q46" s="85">
        <v>0</v>
      </c>
      <c r="R46" s="150">
        <v>0</v>
      </c>
      <c r="S46" s="55"/>
      <c r="T46" s="86">
        <v>23</v>
      </c>
      <c r="U46" s="87">
        <v>507.34</v>
      </c>
      <c r="V46" s="55"/>
      <c r="W46" s="88">
        <f t="shared" si="1"/>
        <v>23</v>
      </c>
      <c r="X46" s="168">
        <f t="shared" si="2"/>
        <v>507.34</v>
      </c>
      <c r="Y46" s="47"/>
      <c r="Z46" s="89" t="s">
        <v>97</v>
      </c>
      <c r="AA46" s="90">
        <f t="shared" si="15"/>
        <v>18</v>
      </c>
      <c r="AB46" s="152">
        <f t="shared" si="16"/>
        <v>7.4874999999301508</v>
      </c>
    </row>
    <row r="47" spans="2:28" x14ac:dyDescent="0.2">
      <c r="B47" s="95">
        <f t="shared" si="7"/>
        <v>15</v>
      </c>
      <c r="C47" s="117" t="s">
        <v>191</v>
      </c>
      <c r="D47" s="116">
        <v>19</v>
      </c>
      <c r="E47" s="15">
        <f>SUM(D$33:D47)/SUM($D$33:$D$74)</f>
        <v>0.75310559006211175</v>
      </c>
      <c r="F47" s="44">
        <f t="shared" si="11"/>
        <v>2.9503105590062084E-2</v>
      </c>
      <c r="G47" s="232">
        <v>29.278888888857324</v>
      </c>
      <c r="H47" s="16">
        <f t="shared" ca="1" si="12"/>
        <v>19</v>
      </c>
      <c r="I47" s="17" t="str">
        <f t="shared" ca="1" si="13"/>
        <v/>
      </c>
      <c r="J47" s="135">
        <f t="shared" si="10"/>
        <v>0.8</v>
      </c>
      <c r="K47" s="183"/>
      <c r="L47" s="101" t="s">
        <v>69</v>
      </c>
      <c r="M47" s="101" t="s">
        <v>70</v>
      </c>
      <c r="N47" s="101" t="s">
        <v>164</v>
      </c>
      <c r="O47" s="101" t="s">
        <v>173</v>
      </c>
      <c r="P47" s="167" t="str">
        <f t="shared" si="0"/>
        <v>Spuds / Xmass Tree (Winch / Hoist System)</v>
      </c>
      <c r="Q47" s="85">
        <v>4</v>
      </c>
      <c r="R47" s="150">
        <v>6.7772222221246921</v>
      </c>
      <c r="S47" s="55"/>
      <c r="T47" s="86">
        <v>52</v>
      </c>
      <c r="U47" s="87">
        <v>202.63</v>
      </c>
      <c r="V47" s="55"/>
      <c r="W47" s="88">
        <f t="shared" si="1"/>
        <v>56</v>
      </c>
      <c r="X47" s="168">
        <f t="shared" si="2"/>
        <v>209.40722222212469</v>
      </c>
      <c r="Y47" s="47"/>
      <c r="Z47" s="89" t="s">
        <v>98</v>
      </c>
      <c r="AA47" s="90">
        <f t="shared" si="15"/>
        <v>4</v>
      </c>
      <c r="AB47" s="152">
        <f t="shared" si="16"/>
        <v>2.0458333332673648</v>
      </c>
    </row>
    <row r="48" spans="2:28" x14ac:dyDescent="0.2">
      <c r="B48" s="95">
        <f t="shared" si="7"/>
        <v>16</v>
      </c>
      <c r="C48" s="117" t="s">
        <v>192</v>
      </c>
      <c r="D48" s="116">
        <v>18</v>
      </c>
      <c r="E48" s="15">
        <f>SUM(D$33:D48)/SUM($D$33:$D$74)</f>
        <v>0.78105590062111796</v>
      </c>
      <c r="F48" s="44">
        <f t="shared" si="11"/>
        <v>2.7950310559006208E-2</v>
      </c>
      <c r="G48" s="232">
        <v>7.4874999999301508</v>
      </c>
      <c r="H48" s="16">
        <f t="shared" ca="1" si="12"/>
        <v>18</v>
      </c>
      <c r="I48" s="17" t="str">
        <f t="shared" ca="1" si="13"/>
        <v/>
      </c>
      <c r="J48" s="135">
        <f t="shared" si="10"/>
        <v>0.8</v>
      </c>
      <c r="K48" s="183"/>
      <c r="L48" s="97" t="s">
        <v>69</v>
      </c>
      <c r="M48" s="97" t="s">
        <v>70</v>
      </c>
      <c r="N48" s="97" t="s">
        <v>164</v>
      </c>
      <c r="O48" s="97" t="s">
        <v>174</v>
      </c>
      <c r="P48" s="156" t="str">
        <f t="shared" si="0"/>
        <v>Spuds / Xmass Tree (Wires)</v>
      </c>
      <c r="Q48" s="157">
        <v>5</v>
      </c>
      <c r="R48" s="158">
        <v>21.114166666637175</v>
      </c>
      <c r="S48" s="58"/>
      <c r="T48" s="91">
        <v>19</v>
      </c>
      <c r="U48" s="92">
        <v>57.2</v>
      </c>
      <c r="V48" s="58"/>
      <c r="W48" s="155">
        <f t="shared" si="1"/>
        <v>24</v>
      </c>
      <c r="X48" s="169">
        <f t="shared" si="2"/>
        <v>78.314166666637178</v>
      </c>
      <c r="Y48" s="47"/>
      <c r="Z48" s="89" t="s">
        <v>99</v>
      </c>
      <c r="AA48" s="90">
        <f t="shared" si="15"/>
        <v>12</v>
      </c>
      <c r="AB48" s="152">
        <f t="shared" si="16"/>
        <v>135.23777777773327</v>
      </c>
    </row>
    <row r="49" spans="2:28" x14ac:dyDescent="0.2">
      <c r="B49" s="95">
        <f t="shared" si="7"/>
        <v>17</v>
      </c>
      <c r="C49" s="117" t="s">
        <v>122</v>
      </c>
      <c r="D49" s="116">
        <v>17</v>
      </c>
      <c r="E49" s="15">
        <f>SUM(D$33:D49)/SUM($D$33:$D$74)</f>
        <v>0.80745341614906829</v>
      </c>
      <c r="F49" s="44">
        <f t="shared" si="11"/>
        <v>2.6397515527950333E-2</v>
      </c>
      <c r="G49" s="232">
        <v>7.4500000000000011</v>
      </c>
      <c r="H49" s="16">
        <f t="shared" ca="1" si="12"/>
        <v>17</v>
      </c>
      <c r="I49" s="17" t="str">
        <f t="shared" ca="1" si="13"/>
        <v/>
      </c>
      <c r="J49" s="135">
        <f t="shared" si="10"/>
        <v>0.8</v>
      </c>
      <c r="K49" s="183"/>
      <c r="L49" s="97" t="s">
        <v>69</v>
      </c>
      <c r="M49" s="97" t="s">
        <v>70</v>
      </c>
      <c r="N49" s="97" t="s">
        <v>165</v>
      </c>
      <c r="O49" s="97" t="s">
        <v>64</v>
      </c>
      <c r="P49" s="156" t="str">
        <f t="shared" si="0"/>
        <v>Suction  / Discharge Pipe (Dredge)</v>
      </c>
      <c r="Q49" s="157">
        <v>0</v>
      </c>
      <c r="R49" s="158">
        <v>0</v>
      </c>
      <c r="S49" s="58"/>
      <c r="T49" s="91">
        <v>0</v>
      </c>
      <c r="U49" s="92">
        <v>0</v>
      </c>
      <c r="V49" s="58"/>
      <c r="W49" s="155">
        <f t="shared" si="1"/>
        <v>0</v>
      </c>
      <c r="X49" s="169">
        <f t="shared" si="2"/>
        <v>0</v>
      </c>
      <c r="Y49" s="47"/>
      <c r="Z49" s="89" t="s">
        <v>100</v>
      </c>
      <c r="AA49" s="90">
        <f t="shared" si="15"/>
        <v>2</v>
      </c>
      <c r="AB49" s="152">
        <f t="shared" si="16"/>
        <v>65.759722222082786</v>
      </c>
    </row>
    <row r="50" spans="2:28" x14ac:dyDescent="0.2">
      <c r="B50" s="95">
        <f t="shared" si="7"/>
        <v>18</v>
      </c>
      <c r="C50" s="214" t="s">
        <v>188</v>
      </c>
      <c r="D50" s="215">
        <v>16</v>
      </c>
      <c r="E50" s="15">
        <f>SUM(D$33:D50)/SUM($D$33:$D$74)</f>
        <v>0.83229813664596275</v>
      </c>
      <c r="F50" s="44">
        <f t="shared" si="11"/>
        <v>2.4844720496894457E-2</v>
      </c>
      <c r="G50" s="232">
        <v>13.39</v>
      </c>
      <c r="H50" s="16" t="str">
        <f t="shared" ca="1" si="12"/>
        <v/>
      </c>
      <c r="I50" s="17">
        <f t="shared" ca="1" si="13"/>
        <v>16</v>
      </c>
      <c r="J50" s="135">
        <f t="shared" si="10"/>
        <v>0.8</v>
      </c>
      <c r="K50" s="183"/>
      <c r="L50" s="101" t="s">
        <v>69</v>
      </c>
      <c r="M50" s="101" t="s">
        <v>70</v>
      </c>
      <c r="N50" s="101" t="s">
        <v>16</v>
      </c>
      <c r="O50" s="101" t="s">
        <v>179</v>
      </c>
      <c r="P50" s="167" t="str">
        <f t="shared" si="0"/>
        <v>Swing System (Control System)</v>
      </c>
      <c r="Q50" s="85">
        <v>0</v>
      </c>
      <c r="R50" s="150">
        <v>0</v>
      </c>
      <c r="S50" s="55"/>
      <c r="T50" s="86">
        <v>0</v>
      </c>
      <c r="U50" s="87">
        <v>0</v>
      </c>
      <c r="V50" s="55"/>
      <c r="W50" s="88">
        <f t="shared" si="1"/>
        <v>0</v>
      </c>
      <c r="X50" s="168">
        <f t="shared" si="2"/>
        <v>0</v>
      </c>
      <c r="Y50" s="47"/>
      <c r="Z50" s="89" t="s">
        <v>101</v>
      </c>
      <c r="AA50" s="90">
        <f t="shared" si="15"/>
        <v>5</v>
      </c>
      <c r="AB50" s="152">
        <f t="shared" si="16"/>
        <v>6.874999999981374</v>
      </c>
    </row>
    <row r="51" spans="2:28" x14ac:dyDescent="0.2">
      <c r="B51" s="95">
        <f t="shared" si="7"/>
        <v>19</v>
      </c>
      <c r="C51" s="214" t="s">
        <v>99</v>
      </c>
      <c r="D51" s="215">
        <v>12</v>
      </c>
      <c r="E51" s="15">
        <f>SUM(D$33:D51)/SUM($D$33:$D$74)</f>
        <v>0.85093167701863359</v>
      </c>
      <c r="F51" s="44">
        <f t="shared" si="11"/>
        <v>1.8633540372670843E-2</v>
      </c>
      <c r="G51" s="222">
        <v>135.23777777773327</v>
      </c>
      <c r="H51" s="16" t="str">
        <f t="shared" ca="1" si="12"/>
        <v/>
      </c>
      <c r="I51" s="17">
        <f t="shared" ca="1" si="13"/>
        <v>12</v>
      </c>
      <c r="J51" s="135">
        <f t="shared" si="10"/>
        <v>0.8</v>
      </c>
      <c r="K51" s="183"/>
      <c r="L51" s="101" t="s">
        <v>69</v>
      </c>
      <c r="M51" s="101" t="s">
        <v>70</v>
      </c>
      <c r="N51" s="101" t="s">
        <v>16</v>
      </c>
      <c r="O51" s="101" t="s">
        <v>54</v>
      </c>
      <c r="P51" s="167" t="str">
        <f t="shared" si="0"/>
        <v>Swing System (SCR Drive)</v>
      </c>
      <c r="Q51" s="85">
        <v>2</v>
      </c>
      <c r="R51" s="150">
        <v>2.590277777868323</v>
      </c>
      <c r="S51" s="55"/>
      <c r="T51" s="86">
        <v>54</v>
      </c>
      <c r="U51" s="87">
        <v>99.789999999999992</v>
      </c>
      <c r="V51" s="55"/>
      <c r="W51" s="88">
        <f t="shared" si="1"/>
        <v>56</v>
      </c>
      <c r="X51" s="168">
        <f t="shared" si="2"/>
        <v>102.38027777786832</v>
      </c>
      <c r="Y51" s="47"/>
      <c r="Z51" s="89" t="s">
        <v>102</v>
      </c>
      <c r="AA51" s="90">
        <f t="shared" si="15"/>
        <v>0</v>
      </c>
      <c r="AB51" s="152">
        <f t="shared" si="16"/>
        <v>0</v>
      </c>
    </row>
    <row r="52" spans="2:28" x14ac:dyDescent="0.2">
      <c r="B52" s="95">
        <f t="shared" si="7"/>
        <v>20</v>
      </c>
      <c r="C52" s="214" t="s">
        <v>195</v>
      </c>
      <c r="D52" s="215">
        <v>11</v>
      </c>
      <c r="E52" s="15">
        <f>SUM(D$33:D52)/SUM($D$33:$D$74)</f>
        <v>0.86801242236024845</v>
      </c>
      <c r="F52" s="44">
        <f t="shared" si="11"/>
        <v>1.7080745341614856E-2</v>
      </c>
      <c r="G52" s="232">
        <v>3.1461111111519862</v>
      </c>
      <c r="H52" s="16" t="str">
        <f t="shared" ca="1" si="12"/>
        <v/>
      </c>
      <c r="I52" s="17">
        <f t="shared" ca="1" si="13"/>
        <v>11</v>
      </c>
      <c r="J52" s="135">
        <f t="shared" si="10"/>
        <v>0.8</v>
      </c>
      <c r="K52" s="183"/>
      <c r="L52" s="101" t="s">
        <v>69</v>
      </c>
      <c r="M52" s="101" t="s">
        <v>70</v>
      </c>
      <c r="N52" s="101" t="s">
        <v>16</v>
      </c>
      <c r="O52" s="101" t="s">
        <v>66</v>
      </c>
      <c r="P52" s="167" t="str">
        <f t="shared" si="0"/>
        <v>Swing System (Swing Sheaves)</v>
      </c>
      <c r="Q52" s="85">
        <v>0</v>
      </c>
      <c r="R52" s="150">
        <v>0</v>
      </c>
      <c r="S52" s="55"/>
      <c r="T52" s="86">
        <v>0</v>
      </c>
      <c r="U52" s="87">
        <v>0</v>
      </c>
      <c r="V52" s="55"/>
      <c r="W52" s="88">
        <f t="shared" si="1"/>
        <v>0</v>
      </c>
      <c r="X52" s="168">
        <f t="shared" si="2"/>
        <v>0</v>
      </c>
      <c r="Y52" s="47"/>
      <c r="Z52" s="89"/>
      <c r="AA52" s="90"/>
      <c r="AB52" s="152"/>
    </row>
    <row r="53" spans="2:28" x14ac:dyDescent="0.2">
      <c r="B53" s="95">
        <f t="shared" si="7"/>
        <v>21</v>
      </c>
      <c r="C53" s="214" t="s">
        <v>89</v>
      </c>
      <c r="D53" s="215">
        <v>10</v>
      </c>
      <c r="E53" s="15">
        <f>SUM(D$33:D53)/SUM($D$33:$D$74)</f>
        <v>0.88354037267080743</v>
      </c>
      <c r="F53" s="44">
        <f t="shared" si="11"/>
        <v>1.552795031055898E-2</v>
      </c>
      <c r="G53" s="232">
        <v>13.659999999999998</v>
      </c>
      <c r="H53" s="16" t="str">
        <f t="shared" ca="1" si="12"/>
        <v/>
      </c>
      <c r="I53" s="17">
        <f t="shared" ca="1" si="13"/>
        <v>10</v>
      </c>
      <c r="J53" s="135">
        <f t="shared" si="10"/>
        <v>0.8</v>
      </c>
      <c r="K53" s="183"/>
      <c r="L53" s="101" t="s">
        <v>69</v>
      </c>
      <c r="M53" s="101" t="s">
        <v>70</v>
      </c>
      <c r="N53" s="101" t="s">
        <v>16</v>
      </c>
      <c r="O53" s="101" t="s">
        <v>67</v>
      </c>
      <c r="P53" s="167" t="str">
        <f t="shared" si="0"/>
        <v>Swing System (Swing Wire)</v>
      </c>
      <c r="Q53" s="85">
        <v>1</v>
      </c>
      <c r="R53" s="150">
        <v>0.1744444445357658</v>
      </c>
      <c r="S53" s="55"/>
      <c r="T53" s="86">
        <v>27</v>
      </c>
      <c r="U53" s="87">
        <v>81.53</v>
      </c>
      <c r="V53" s="55"/>
      <c r="W53" s="88">
        <f t="shared" si="1"/>
        <v>28</v>
      </c>
      <c r="X53" s="168">
        <f t="shared" si="2"/>
        <v>81.704444444535767</v>
      </c>
      <c r="Y53" s="47"/>
      <c r="Z53" s="89"/>
      <c r="AA53" s="90"/>
      <c r="AB53" s="152"/>
    </row>
    <row r="54" spans="2:28" x14ac:dyDescent="0.2">
      <c r="B54" s="95">
        <f t="shared" si="7"/>
        <v>22</v>
      </c>
      <c r="C54" s="214" t="s">
        <v>80</v>
      </c>
      <c r="D54" s="215">
        <v>9</v>
      </c>
      <c r="E54" s="15">
        <f>SUM(D$33:D54)/SUM($D$33:$D$74)</f>
        <v>0.89751552795031053</v>
      </c>
      <c r="F54" s="44">
        <f t="shared" si="11"/>
        <v>1.3975155279503104E-2</v>
      </c>
      <c r="G54" s="232">
        <v>11.43416666663019</v>
      </c>
      <c r="H54" s="16" t="str">
        <f t="shared" ca="1" si="12"/>
        <v/>
      </c>
      <c r="I54" s="17">
        <f t="shared" ca="1" si="13"/>
        <v>9</v>
      </c>
      <c r="J54" s="135">
        <f t="shared" si="10"/>
        <v>0.8</v>
      </c>
      <c r="K54" s="183"/>
      <c r="L54" s="101" t="s">
        <v>69</v>
      </c>
      <c r="M54" s="101" t="s">
        <v>70</v>
      </c>
      <c r="N54" s="101" t="s">
        <v>16</v>
      </c>
      <c r="O54" s="101" t="s">
        <v>68</v>
      </c>
      <c r="P54" s="167" t="str">
        <f t="shared" si="0"/>
        <v>Swing System (Winch System)</v>
      </c>
      <c r="Q54" s="85">
        <v>0</v>
      </c>
      <c r="R54" s="150">
        <v>0</v>
      </c>
      <c r="S54" s="55"/>
      <c r="T54" s="86">
        <v>17</v>
      </c>
      <c r="U54" s="87">
        <v>7.4500000000000011</v>
      </c>
      <c r="V54" s="55"/>
      <c r="W54" s="88">
        <f t="shared" si="1"/>
        <v>17</v>
      </c>
      <c r="X54" s="168">
        <f t="shared" si="2"/>
        <v>7.4500000000000011</v>
      </c>
      <c r="Y54" s="47"/>
      <c r="Z54" s="89" t="s">
        <v>103</v>
      </c>
      <c r="AA54" s="90">
        <f t="shared" ref="AA54:AB60" si="17">W35</f>
        <v>32</v>
      </c>
      <c r="AB54" s="152">
        <f t="shared" si="17"/>
        <v>273.54416666661859</v>
      </c>
    </row>
    <row r="55" spans="2:28" x14ac:dyDescent="0.2">
      <c r="B55" s="95">
        <f t="shared" si="7"/>
        <v>23</v>
      </c>
      <c r="C55" s="214" t="s">
        <v>196</v>
      </c>
      <c r="D55" s="215">
        <v>9</v>
      </c>
      <c r="E55" s="15">
        <f>SUM(D$33:D55)/SUM($D$33:$D$74)</f>
        <v>0.91149068322981364</v>
      </c>
      <c r="F55" s="44">
        <f t="shared" si="11"/>
        <v>1.3975155279503104E-2</v>
      </c>
      <c r="G55" s="232">
        <v>13.229722222294658</v>
      </c>
      <c r="H55" s="16" t="str">
        <f t="shared" ca="1" si="12"/>
        <v/>
      </c>
      <c r="I55" s="17">
        <f t="shared" ca="1" si="13"/>
        <v>9</v>
      </c>
      <c r="J55" s="135">
        <f t="shared" si="10"/>
        <v>0.8</v>
      </c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89" t="s">
        <v>104</v>
      </c>
      <c r="AA55" s="90">
        <f t="shared" si="17"/>
        <v>29</v>
      </c>
      <c r="AB55" s="152">
        <f t="shared" si="17"/>
        <v>76.411388888913208</v>
      </c>
    </row>
    <row r="56" spans="2:28" x14ac:dyDescent="0.2">
      <c r="B56" s="95">
        <f t="shared" si="7"/>
        <v>24</v>
      </c>
      <c r="C56" s="214" t="s">
        <v>184</v>
      </c>
      <c r="D56" s="215">
        <v>8</v>
      </c>
      <c r="E56" s="15">
        <f>SUM(D$33:D56)/SUM($D$33:$D$74)</f>
        <v>0.92391304347826086</v>
      </c>
      <c r="F56" s="44">
        <f t="shared" si="11"/>
        <v>1.2422360248447228E-2</v>
      </c>
      <c r="G56" s="232">
        <v>12.754166666630191</v>
      </c>
      <c r="H56" s="16" t="str">
        <f t="shared" ca="1" si="12"/>
        <v/>
      </c>
      <c r="I56" s="17">
        <f t="shared" ca="1" si="13"/>
        <v>8</v>
      </c>
      <c r="J56" s="135">
        <f t="shared" si="10"/>
        <v>0.8</v>
      </c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89" t="s">
        <v>105</v>
      </c>
      <c r="AA56" s="90">
        <f t="shared" si="17"/>
        <v>7</v>
      </c>
      <c r="AB56" s="152">
        <f t="shared" si="17"/>
        <v>5.5163888887758361</v>
      </c>
    </row>
    <row r="57" spans="2:28" x14ac:dyDescent="0.2">
      <c r="B57" s="95">
        <f t="shared" si="7"/>
        <v>25</v>
      </c>
      <c r="C57" s="214" t="s">
        <v>190</v>
      </c>
      <c r="D57" s="215">
        <v>7</v>
      </c>
      <c r="E57" s="15">
        <f>SUM(D$33:D57)/SUM($D$33:$D$74)</f>
        <v>0.93478260869565222</v>
      </c>
      <c r="F57" s="44">
        <f t="shared" si="11"/>
        <v>1.0869565217391353E-2</v>
      </c>
      <c r="G57" s="232">
        <v>5.5163888887758361</v>
      </c>
      <c r="H57" s="16" t="str">
        <f t="shared" ca="1" si="12"/>
        <v/>
      </c>
      <c r="I57" s="17">
        <f t="shared" ca="1" si="13"/>
        <v>7</v>
      </c>
      <c r="J57" s="135">
        <f t="shared" si="10"/>
        <v>0.8</v>
      </c>
      <c r="K57" s="183"/>
      <c r="L57" s="183"/>
      <c r="M57" s="183"/>
      <c r="N57" s="259"/>
      <c r="O57" s="259"/>
      <c r="P57" s="259"/>
      <c r="Q57" s="126"/>
      <c r="R57" s="126"/>
      <c r="S57" s="183"/>
      <c r="T57" s="183"/>
      <c r="U57" s="183"/>
      <c r="V57" s="183"/>
      <c r="W57" s="183"/>
      <c r="X57" s="183"/>
      <c r="Y57" s="183"/>
      <c r="Z57" s="89" t="s">
        <v>106</v>
      </c>
      <c r="AA57" s="90">
        <f t="shared" si="17"/>
        <v>19</v>
      </c>
      <c r="AB57" s="152">
        <f t="shared" si="17"/>
        <v>10.389444444270339</v>
      </c>
    </row>
    <row r="58" spans="2:28" x14ac:dyDescent="0.2">
      <c r="B58" s="95">
        <f t="shared" si="7"/>
        <v>26</v>
      </c>
      <c r="C58" s="214" t="s">
        <v>101</v>
      </c>
      <c r="D58" s="215">
        <v>5</v>
      </c>
      <c r="E58" s="15">
        <f>SUM(D$33:D58)/SUM($D$33:$D$74)</f>
        <v>0.94254658385093171</v>
      </c>
      <c r="F58" s="44">
        <f t="shared" si="11"/>
        <v>7.76397515527949E-3</v>
      </c>
      <c r="G58" s="232">
        <v>6.874999999981374</v>
      </c>
      <c r="H58" s="16" t="str">
        <f t="shared" ca="1" si="12"/>
        <v/>
      </c>
      <c r="I58" s="17">
        <f t="shared" ca="1" si="13"/>
        <v>5</v>
      </c>
      <c r="J58" s="135">
        <f t="shared" si="10"/>
        <v>0.8</v>
      </c>
      <c r="K58" s="183"/>
      <c r="L58" s="183"/>
      <c r="M58" s="183"/>
      <c r="N58" s="196"/>
      <c r="O58" s="196"/>
      <c r="P58" s="186"/>
      <c r="Q58" s="186"/>
      <c r="R58" s="186"/>
      <c r="S58" s="183"/>
      <c r="T58" s="183"/>
      <c r="U58" s="183"/>
      <c r="V58" s="183"/>
      <c r="W58" s="183"/>
      <c r="X58" s="183"/>
      <c r="Y58" s="183"/>
      <c r="Z58" s="89" t="s">
        <v>107</v>
      </c>
      <c r="AA58" s="90">
        <f t="shared" si="17"/>
        <v>42</v>
      </c>
      <c r="AB58" s="152">
        <f t="shared" si="17"/>
        <v>39.765833333199843</v>
      </c>
    </row>
    <row r="59" spans="2:28" x14ac:dyDescent="0.2">
      <c r="B59" s="95">
        <f t="shared" si="7"/>
        <v>27</v>
      </c>
      <c r="C59" s="214" t="s">
        <v>74</v>
      </c>
      <c r="D59" s="215">
        <v>5</v>
      </c>
      <c r="E59" s="15">
        <f>SUM(D$33:D59)/SUM($D$33:$D$74)</f>
        <v>0.9503105590062112</v>
      </c>
      <c r="F59" s="44">
        <f t="shared" si="11"/>
        <v>7.76397515527949E-3</v>
      </c>
      <c r="G59" s="232">
        <v>7.3900000000000006</v>
      </c>
      <c r="H59" s="16" t="str">
        <f t="shared" ca="1" si="12"/>
        <v/>
      </c>
      <c r="I59" s="17">
        <f t="shared" ca="1" si="13"/>
        <v>5</v>
      </c>
      <c r="J59" s="135">
        <f t="shared" si="10"/>
        <v>0.8</v>
      </c>
      <c r="K59" s="183"/>
      <c r="L59" s="183"/>
      <c r="M59" s="183"/>
      <c r="N59" s="196"/>
      <c r="O59" s="196"/>
      <c r="P59" s="186"/>
      <c r="Q59" s="186"/>
      <c r="R59" s="186"/>
      <c r="S59" s="183"/>
      <c r="T59" s="183"/>
      <c r="U59" s="183"/>
      <c r="V59" s="183"/>
      <c r="W59" s="183"/>
      <c r="X59" s="183"/>
      <c r="Y59" s="183"/>
      <c r="Z59" s="89" t="s">
        <v>108</v>
      </c>
      <c r="AA59" s="90">
        <f t="shared" si="17"/>
        <v>0</v>
      </c>
      <c r="AB59" s="152">
        <f t="shared" si="17"/>
        <v>0</v>
      </c>
    </row>
    <row r="60" spans="2:28" x14ac:dyDescent="0.2">
      <c r="B60" s="95">
        <f t="shared" si="7"/>
        <v>28</v>
      </c>
      <c r="C60" s="214" t="s">
        <v>194</v>
      </c>
      <c r="D60" s="215">
        <v>4</v>
      </c>
      <c r="E60" s="15">
        <f>SUM(D$33:D60)/SUM($D$33:$D$74)</f>
        <v>0.95652173913043481</v>
      </c>
      <c r="F60" s="44">
        <f t="shared" si="11"/>
        <v>6.2111801242236142E-3</v>
      </c>
      <c r="G60" s="232">
        <v>2.0458333332673648</v>
      </c>
      <c r="H60" s="16" t="str">
        <f t="shared" ca="1" si="12"/>
        <v/>
      </c>
      <c r="I60" s="17">
        <f t="shared" ca="1" si="13"/>
        <v>4</v>
      </c>
      <c r="J60" s="135">
        <f t="shared" si="10"/>
        <v>0.8</v>
      </c>
      <c r="L60" s="183"/>
      <c r="M60" s="183"/>
      <c r="N60" s="196"/>
      <c r="O60" s="196"/>
      <c r="P60" s="259"/>
      <c r="Q60" s="259"/>
      <c r="R60" s="259"/>
      <c r="Z60" s="89" t="s">
        <v>109</v>
      </c>
      <c r="AA60" s="90">
        <f t="shared" si="17"/>
        <v>2</v>
      </c>
      <c r="AB60" s="152">
        <f t="shared" si="17"/>
        <v>73.53</v>
      </c>
    </row>
    <row r="61" spans="2:28" x14ac:dyDescent="0.2">
      <c r="B61" s="95">
        <f t="shared" si="7"/>
        <v>29</v>
      </c>
      <c r="C61" s="214" t="s">
        <v>90</v>
      </c>
      <c r="D61" s="215">
        <v>4</v>
      </c>
      <c r="E61" s="15">
        <f>SUM(D$33:D61)/SUM($D$33:$D$74)</f>
        <v>0.96273291925465843</v>
      </c>
      <c r="F61" s="44">
        <f t="shared" si="11"/>
        <v>6.2111801242236142E-3</v>
      </c>
      <c r="G61" s="232">
        <v>3.04</v>
      </c>
      <c r="H61" s="16" t="str">
        <f t="shared" ca="1" si="12"/>
        <v/>
      </c>
      <c r="I61" s="17">
        <f t="shared" ca="1" si="13"/>
        <v>4</v>
      </c>
      <c r="J61" s="135">
        <f t="shared" si="10"/>
        <v>0.8</v>
      </c>
      <c r="Z61" s="89"/>
      <c r="AA61" s="90"/>
      <c r="AB61" s="152"/>
    </row>
    <row r="62" spans="2:28" x14ac:dyDescent="0.2">
      <c r="B62" s="95">
        <f t="shared" si="7"/>
        <v>30</v>
      </c>
      <c r="C62" s="214" t="s">
        <v>181</v>
      </c>
      <c r="D62" s="215">
        <v>3</v>
      </c>
      <c r="E62" s="15">
        <f>SUM(D$33:D62)/SUM($D$33:$D$74)</f>
        <v>0.96739130434782605</v>
      </c>
      <c r="F62" s="44">
        <f t="shared" si="11"/>
        <v>4.6583850931676274E-3</v>
      </c>
      <c r="G62" s="232">
        <v>12.28</v>
      </c>
      <c r="H62" s="16" t="str">
        <f t="shared" ca="1" si="8"/>
        <v/>
      </c>
      <c r="I62" s="17">
        <f t="shared" ca="1" si="9"/>
        <v>3</v>
      </c>
      <c r="J62" s="135">
        <f t="shared" si="10"/>
        <v>0.8</v>
      </c>
      <c r="N62" s="258" t="s">
        <v>158</v>
      </c>
      <c r="O62" s="258"/>
      <c r="P62" s="258"/>
      <c r="Q62" s="119"/>
      <c r="R62" s="119"/>
      <c r="Z62" s="89"/>
      <c r="AA62" s="90"/>
      <c r="AB62" s="152"/>
    </row>
    <row r="63" spans="2:28" x14ac:dyDescent="0.2">
      <c r="B63" s="95">
        <f t="shared" si="7"/>
        <v>31</v>
      </c>
      <c r="C63" s="214" t="s">
        <v>198</v>
      </c>
      <c r="D63" s="215">
        <v>3</v>
      </c>
      <c r="E63" s="15">
        <f>SUM(D$33:D63)/SUM($D$33:$D$74)</f>
        <v>0.97204968944099379</v>
      </c>
      <c r="F63" s="44">
        <f t="shared" si="11"/>
        <v>4.6583850931677384E-3</v>
      </c>
      <c r="G63" s="232">
        <v>19.52916666680947</v>
      </c>
      <c r="H63" s="16" t="str">
        <f t="shared" ca="1" si="8"/>
        <v/>
      </c>
      <c r="I63" s="17">
        <f t="shared" ca="1" si="9"/>
        <v>3</v>
      </c>
      <c r="J63" s="135">
        <f t="shared" si="10"/>
        <v>0.8</v>
      </c>
      <c r="N63" s="41"/>
      <c r="O63" s="41"/>
      <c r="Z63" s="89" t="s">
        <v>110</v>
      </c>
      <c r="AA63" s="90">
        <f t="shared" ref="AA63:AB69" si="18">W42</f>
        <v>0</v>
      </c>
      <c r="AB63" s="152">
        <f t="shared" si="18"/>
        <v>0</v>
      </c>
    </row>
    <row r="64" spans="2:28" x14ac:dyDescent="0.2">
      <c r="B64" s="14">
        <f t="shared" si="7"/>
        <v>32</v>
      </c>
      <c r="C64" s="214" t="s">
        <v>204</v>
      </c>
      <c r="D64" s="215">
        <v>3</v>
      </c>
      <c r="E64" s="15">
        <f>SUM(D$33:D64)/SUM($D$33:$D$74)</f>
        <v>0.97670807453416153</v>
      </c>
      <c r="F64" s="44">
        <f t="shared" si="11"/>
        <v>4.6583850931677384E-3</v>
      </c>
      <c r="G64" s="220">
        <v>4</v>
      </c>
      <c r="H64" s="16" t="str">
        <f t="shared" ca="1" si="8"/>
        <v/>
      </c>
      <c r="I64" s="17">
        <f t="shared" ca="1" si="9"/>
        <v>3</v>
      </c>
      <c r="J64" s="135">
        <f t="shared" si="10"/>
        <v>0.8</v>
      </c>
      <c r="N64" s="195"/>
      <c r="O64" s="195"/>
      <c r="P64" s="183"/>
      <c r="Q64" s="183"/>
      <c r="R64" s="183"/>
      <c r="S64" s="183"/>
      <c r="T64" s="183"/>
      <c r="Z64" s="89" t="s">
        <v>111</v>
      </c>
      <c r="AA64" s="90">
        <f t="shared" si="18"/>
        <v>3</v>
      </c>
      <c r="AB64" s="152">
        <f t="shared" si="18"/>
        <v>12.28</v>
      </c>
    </row>
    <row r="65" spans="2:28" x14ac:dyDescent="0.2">
      <c r="B65" s="14">
        <f t="shared" si="7"/>
        <v>33</v>
      </c>
      <c r="C65" s="214" t="s">
        <v>109</v>
      </c>
      <c r="D65" s="215">
        <v>2</v>
      </c>
      <c r="E65" s="15">
        <f>SUM(D$33:D65)/SUM($D$33:$D$74)</f>
        <v>0.97981366459627328</v>
      </c>
      <c r="F65" s="44">
        <f t="shared" si="11"/>
        <v>3.1055900621117516E-3</v>
      </c>
      <c r="G65" s="222">
        <v>73.53</v>
      </c>
      <c r="H65" s="16" t="str">
        <f t="shared" ca="1" si="8"/>
        <v/>
      </c>
      <c r="I65" s="17">
        <f t="shared" ca="1" si="9"/>
        <v>2</v>
      </c>
      <c r="J65" s="135">
        <f t="shared" si="10"/>
        <v>0.8</v>
      </c>
      <c r="N65" s="195"/>
      <c r="O65" s="200" t="s">
        <v>160</v>
      </c>
      <c r="P65" s="256" t="s">
        <v>159</v>
      </c>
      <c r="Q65" s="256"/>
      <c r="R65" s="256"/>
      <c r="S65" s="183"/>
      <c r="T65" s="183"/>
      <c r="Z65" s="89" t="s">
        <v>112</v>
      </c>
      <c r="AA65" s="90">
        <f t="shared" si="18"/>
        <v>1</v>
      </c>
      <c r="AB65" s="152">
        <f t="shared" si="18"/>
        <v>2.2105555555899628</v>
      </c>
    </row>
    <row r="66" spans="2:28" x14ac:dyDescent="0.2">
      <c r="B66" s="14">
        <f t="shared" si="7"/>
        <v>34</v>
      </c>
      <c r="C66" s="214" t="s">
        <v>100</v>
      </c>
      <c r="D66" s="215">
        <v>2</v>
      </c>
      <c r="E66" s="15">
        <f>SUM(D$33:D66)/SUM($D$33:$D$74)</f>
        <v>0.98291925465838514</v>
      </c>
      <c r="F66" s="44">
        <f t="shared" si="11"/>
        <v>3.1055900621118626E-3</v>
      </c>
      <c r="G66" s="220">
        <v>65.759722222082786</v>
      </c>
      <c r="H66" s="16" t="str">
        <f t="shared" ca="1" si="8"/>
        <v/>
      </c>
      <c r="I66" s="17">
        <f t="shared" ca="1" si="9"/>
        <v>2</v>
      </c>
      <c r="J66" s="135">
        <f t="shared" si="10"/>
        <v>0.8</v>
      </c>
      <c r="N66" s="183"/>
      <c r="O66" s="181">
        <f>RANK(Q66,$Q$66:$Q$117,0)+COUNTIF(Q66:$Q$117,Q66)-1</f>
        <v>52</v>
      </c>
      <c r="P66" s="179" t="str">
        <f>P3</f>
        <v>Auxiliary Systems (Compressed Air)</v>
      </c>
      <c r="Q66" s="182">
        <f>W3</f>
        <v>0</v>
      </c>
      <c r="R66" s="185">
        <f>X3</f>
        <v>0</v>
      </c>
      <c r="S66" s="183"/>
      <c r="T66" s="183"/>
      <c r="Z66" s="89" t="s">
        <v>113</v>
      </c>
      <c r="AA66" s="90">
        <f t="shared" si="18"/>
        <v>1</v>
      </c>
      <c r="AB66" s="152">
        <f t="shared" si="18"/>
        <v>0.48</v>
      </c>
    </row>
    <row r="67" spans="2:28" x14ac:dyDescent="0.2">
      <c r="B67" s="14">
        <f t="shared" si="7"/>
        <v>35</v>
      </c>
      <c r="C67" s="214" t="s">
        <v>93</v>
      </c>
      <c r="D67" s="215">
        <v>2</v>
      </c>
      <c r="E67" s="15">
        <f>SUM(D$33:D67)/SUM($D$33:$D$74)</f>
        <v>0.9860248447204969</v>
      </c>
      <c r="F67" s="44">
        <f t="shared" ref="F67:F74" si="19">E67-E66</f>
        <v>3.1055900621117516E-3</v>
      </c>
      <c r="G67" s="220">
        <v>14.899999999999999</v>
      </c>
      <c r="H67" s="16" t="str">
        <f t="shared" ca="1" si="8"/>
        <v/>
      </c>
      <c r="I67" s="17">
        <f t="shared" ca="1" si="9"/>
        <v>2</v>
      </c>
      <c r="J67" s="135">
        <f t="shared" si="10"/>
        <v>0.8</v>
      </c>
      <c r="N67" s="183"/>
      <c r="O67" s="181">
        <f>RANK(Q67,$Q$66:$Q$117,0)+COUNTIF(Q67:$Q$117,Q67)-1</f>
        <v>37</v>
      </c>
      <c r="P67" s="179" t="str">
        <f t="shared" ref="P67:P117" si="20">P4</f>
        <v>Auxiliary Systems (Deck Crane / Hoists)</v>
      </c>
      <c r="Q67" s="182">
        <f t="shared" ref="Q67:R67" si="21">W4</f>
        <v>2</v>
      </c>
      <c r="R67" s="185">
        <f t="shared" si="21"/>
        <v>0.39</v>
      </c>
      <c r="S67" s="183"/>
      <c r="T67" s="183"/>
      <c r="Z67" s="89" t="s">
        <v>114</v>
      </c>
      <c r="AA67" s="90">
        <f t="shared" si="18"/>
        <v>23</v>
      </c>
      <c r="AB67" s="152">
        <f t="shared" si="18"/>
        <v>507.34</v>
      </c>
    </row>
    <row r="68" spans="2:28" x14ac:dyDescent="0.2">
      <c r="B68" s="14">
        <f t="shared" si="7"/>
        <v>36</v>
      </c>
      <c r="C68" s="214" t="s">
        <v>73</v>
      </c>
      <c r="D68" s="215">
        <v>2</v>
      </c>
      <c r="E68" s="15">
        <f>SUM(D$33:D68)/SUM($D$33:$D$74)</f>
        <v>0.98913043478260865</v>
      </c>
      <c r="F68" s="44">
        <f t="shared" si="19"/>
        <v>3.1055900621117516E-3</v>
      </c>
      <c r="G68" s="220">
        <v>0.68888888884801414</v>
      </c>
      <c r="H68" s="16" t="str">
        <f t="shared" ca="1" si="8"/>
        <v/>
      </c>
      <c r="I68" s="17">
        <f t="shared" ca="1" si="9"/>
        <v>2</v>
      </c>
      <c r="J68" s="135">
        <f t="shared" si="10"/>
        <v>0.8</v>
      </c>
      <c r="N68" s="183"/>
      <c r="O68" s="181">
        <f>RANK(Q68,$Q$66:$Q$117,0)+COUNTIF(Q68:$Q$117,Q68)-1</f>
        <v>36</v>
      </c>
      <c r="P68" s="179" t="str">
        <f t="shared" si="20"/>
        <v>Auxiliary Systems (Fire Prevention System)</v>
      </c>
      <c r="Q68" s="182">
        <f t="shared" ref="Q68:R68" si="22">W5</f>
        <v>2</v>
      </c>
      <c r="R68" s="185">
        <f t="shared" si="22"/>
        <v>0.68888888884801414</v>
      </c>
      <c r="S68" s="183"/>
      <c r="T68" s="183"/>
      <c r="Z68" s="89" t="s">
        <v>115</v>
      </c>
      <c r="AA68" s="90">
        <f t="shared" si="18"/>
        <v>56</v>
      </c>
      <c r="AB68" s="152">
        <f t="shared" si="18"/>
        <v>209.40722222212469</v>
      </c>
    </row>
    <row r="69" spans="2:28" x14ac:dyDescent="0.2">
      <c r="B69" s="14">
        <f t="shared" si="7"/>
        <v>37</v>
      </c>
      <c r="C69" s="214" t="s">
        <v>203</v>
      </c>
      <c r="D69" s="215">
        <v>2</v>
      </c>
      <c r="E69" s="15">
        <f>SUM(D$33:D69)/SUM($D$33:$D$74)</f>
        <v>0.99223602484472051</v>
      </c>
      <c r="F69" s="44">
        <f t="shared" si="19"/>
        <v>3.1055900621118626E-3</v>
      </c>
      <c r="G69" s="220">
        <v>0.39</v>
      </c>
      <c r="H69" s="16" t="str">
        <f t="shared" ca="1" si="8"/>
        <v/>
      </c>
      <c r="I69" s="17">
        <f t="shared" ca="1" si="9"/>
        <v>2</v>
      </c>
      <c r="J69" s="135">
        <f t="shared" si="10"/>
        <v>0.8</v>
      </c>
      <c r="N69" s="183"/>
      <c r="O69" s="181">
        <f>RANK(Q69,$Q$66:$Q$117,0)+COUNTIF(Q69:$Q$117,Q69)-1</f>
        <v>27</v>
      </c>
      <c r="P69" s="179" t="str">
        <f t="shared" si="20"/>
        <v>Auxiliary Systems (Fuel)</v>
      </c>
      <c r="Q69" s="182">
        <f t="shared" ref="Q69:R69" si="23">W6</f>
        <v>5</v>
      </c>
      <c r="R69" s="185">
        <f t="shared" si="23"/>
        <v>7.3900000000000006</v>
      </c>
      <c r="S69" s="183"/>
      <c r="T69" s="183"/>
      <c r="Z69" s="89" t="s">
        <v>116</v>
      </c>
      <c r="AA69" s="90">
        <f t="shared" si="18"/>
        <v>24</v>
      </c>
      <c r="AB69" s="152">
        <f t="shared" si="18"/>
        <v>78.314166666637178</v>
      </c>
    </row>
    <row r="70" spans="2:28" x14ac:dyDescent="0.2">
      <c r="B70" s="14">
        <f t="shared" si="7"/>
        <v>38</v>
      </c>
      <c r="C70" s="214" t="s">
        <v>202</v>
      </c>
      <c r="D70" s="215">
        <v>1</v>
      </c>
      <c r="E70" s="15">
        <f>SUM(D$33:D70)/SUM($D$33:$D$74)</f>
        <v>0.99378881987577639</v>
      </c>
      <c r="F70" s="44">
        <f t="shared" si="19"/>
        <v>1.5527950310558758E-3</v>
      </c>
      <c r="G70" s="220">
        <v>0.48</v>
      </c>
      <c r="H70" s="16" t="str">
        <f t="shared" ca="1" si="8"/>
        <v/>
      </c>
      <c r="I70" s="17">
        <f t="shared" ca="1" si="9"/>
        <v>1</v>
      </c>
      <c r="J70" s="135">
        <f t="shared" si="10"/>
        <v>0.8</v>
      </c>
      <c r="N70" s="183"/>
      <c r="O70" s="181">
        <f>RANK(Q70,$Q$66:$Q$117,0)+COUNTIF(Q70:$Q$117,Q70)-1</f>
        <v>51</v>
      </c>
      <c r="P70" s="179" t="str">
        <f t="shared" si="20"/>
        <v>Auxiliary Systems (HVAC)</v>
      </c>
      <c r="Q70" s="182">
        <f t="shared" ref="Q70:R70" si="24">W7</f>
        <v>0</v>
      </c>
      <c r="R70" s="185">
        <f t="shared" si="24"/>
        <v>0</v>
      </c>
      <c r="S70" s="183"/>
      <c r="T70" s="183"/>
      <c r="Z70" s="89"/>
      <c r="AA70" s="90"/>
      <c r="AB70" s="152"/>
    </row>
    <row r="71" spans="2:28" x14ac:dyDescent="0.2">
      <c r="B71" s="14">
        <f t="shared" si="7"/>
        <v>39</v>
      </c>
      <c r="C71" s="214" t="s">
        <v>197</v>
      </c>
      <c r="D71" s="215">
        <v>1</v>
      </c>
      <c r="E71" s="15">
        <f>SUM(D$33:D71)/SUM($D$33:$D$74)</f>
        <v>0.99534161490683226</v>
      </c>
      <c r="F71" s="44">
        <f t="shared" si="19"/>
        <v>1.5527950310558758E-3</v>
      </c>
      <c r="G71" s="220">
        <v>2.2105555555899628</v>
      </c>
      <c r="H71" s="16" t="str">
        <f t="shared" ca="1" si="8"/>
        <v/>
      </c>
      <c r="I71" s="17">
        <f t="shared" ca="1" si="9"/>
        <v>1</v>
      </c>
      <c r="J71" s="135">
        <f t="shared" si="10"/>
        <v>0.8</v>
      </c>
      <c r="N71" s="183"/>
      <c r="O71" s="181">
        <f>RANK(Q71,$Q$66:$Q$117,0)+COUNTIF(Q71:$Q$117,Q71)-1</f>
        <v>42</v>
      </c>
      <c r="P71" s="179" t="str">
        <f t="shared" si="20"/>
        <v>Auxiliary Systems (Sanitary)</v>
      </c>
      <c r="Q71" s="182">
        <f t="shared" ref="Q71:R71" si="25">W8</f>
        <v>1</v>
      </c>
      <c r="R71" s="185">
        <f t="shared" si="25"/>
        <v>0.19</v>
      </c>
      <c r="S71" s="183"/>
      <c r="T71" s="183"/>
      <c r="Z71" s="89"/>
      <c r="AA71" s="90"/>
      <c r="AB71" s="152"/>
    </row>
    <row r="72" spans="2:28" x14ac:dyDescent="0.2">
      <c r="B72" s="14">
        <f t="shared" si="7"/>
        <v>40</v>
      </c>
      <c r="C72" s="214" t="s">
        <v>185</v>
      </c>
      <c r="D72" s="215">
        <v>1</v>
      </c>
      <c r="E72" s="15">
        <f>SUM(D$33:D72)/SUM($D$33:$D$74)</f>
        <v>0.99689440993788825</v>
      </c>
      <c r="F72" s="44">
        <f t="shared" si="19"/>
        <v>1.5527950310559868E-3</v>
      </c>
      <c r="G72" s="220">
        <v>1.22</v>
      </c>
      <c r="H72" s="16" t="str">
        <f t="shared" ca="1" si="8"/>
        <v/>
      </c>
      <c r="I72" s="17">
        <f t="shared" ca="1" si="9"/>
        <v>1</v>
      </c>
      <c r="J72" s="135">
        <f t="shared" si="10"/>
        <v>0.8</v>
      </c>
      <c r="N72" s="183"/>
      <c r="O72" s="100">
        <f>RANK(Q72,$Q$66:$Q$117,0)+COUNTIF(Q72:$Q$117,Q72)-1</f>
        <v>23</v>
      </c>
      <c r="P72" s="175" t="str">
        <f t="shared" si="20"/>
        <v>Auxiliary Systems (Water (Pottable / Raw))</v>
      </c>
      <c r="Q72" s="176">
        <f t="shared" ref="Q72:R72" si="26">W9</f>
        <v>9</v>
      </c>
      <c r="R72" s="177">
        <f t="shared" si="26"/>
        <v>13.229722222294658</v>
      </c>
      <c r="S72" s="183"/>
      <c r="T72" s="183"/>
      <c r="Z72" s="89" t="s">
        <v>117</v>
      </c>
      <c r="AA72" s="90">
        <f>W49</f>
        <v>0</v>
      </c>
      <c r="AB72" s="152">
        <f>X49</f>
        <v>0</v>
      </c>
    </row>
    <row r="73" spans="2:28" x14ac:dyDescent="0.2">
      <c r="B73" s="14">
        <f t="shared" si="7"/>
        <v>41</v>
      </c>
      <c r="C73" s="214" t="s">
        <v>85</v>
      </c>
      <c r="D73" s="215">
        <v>1</v>
      </c>
      <c r="E73" s="15">
        <f>SUM(D$33:D73)/SUM($D$33:$D$74)</f>
        <v>0.99844720496894412</v>
      </c>
      <c r="F73" s="44">
        <f t="shared" si="19"/>
        <v>1.5527950310558758E-3</v>
      </c>
      <c r="G73" s="232">
        <v>1.47</v>
      </c>
      <c r="H73" s="16" t="str">
        <f t="shared" ca="1" si="8"/>
        <v/>
      </c>
      <c r="I73" s="17">
        <f t="shared" ca="1" si="9"/>
        <v>1</v>
      </c>
      <c r="J73" s="135">
        <f t="shared" si="10"/>
        <v>0.8</v>
      </c>
      <c r="N73" s="183"/>
      <c r="O73" s="181">
        <f>RANK(Q73,$Q$66:$Q$117,0)+COUNTIF(Q73:$Q$117,Q73)-1</f>
        <v>15</v>
      </c>
      <c r="P73" s="179" t="str">
        <f t="shared" si="20"/>
        <v>Cutter (Bearing / Shaft)</v>
      </c>
      <c r="Q73" s="182">
        <f t="shared" ref="Q73:R73" si="27">W10</f>
        <v>19</v>
      </c>
      <c r="R73" s="185">
        <f t="shared" si="27"/>
        <v>29.278888888857324</v>
      </c>
      <c r="S73" s="183"/>
      <c r="T73" s="183"/>
      <c r="Z73" s="89"/>
      <c r="AA73" s="90"/>
      <c r="AB73" s="152"/>
    </row>
    <row r="74" spans="2:28" x14ac:dyDescent="0.2">
      <c r="B74" s="14">
        <f t="shared" si="7"/>
        <v>42</v>
      </c>
      <c r="C74" s="31" t="s">
        <v>76</v>
      </c>
      <c r="D74" s="33">
        <v>1</v>
      </c>
      <c r="E74" s="15">
        <f>SUM(D$33:D74)/SUM($D$33:$D$74)</f>
        <v>1</v>
      </c>
      <c r="F74" s="44">
        <f t="shared" si="19"/>
        <v>1.5527950310558758E-3</v>
      </c>
      <c r="G74" s="232">
        <v>0.19</v>
      </c>
      <c r="H74" s="16" t="str">
        <f t="shared" ca="1" si="8"/>
        <v/>
      </c>
      <c r="I74" s="17">
        <f t="shared" ca="1" si="9"/>
        <v>1</v>
      </c>
      <c r="J74" s="135">
        <f t="shared" si="10"/>
        <v>0.8</v>
      </c>
      <c r="N74" s="183"/>
      <c r="O74" s="181">
        <f>RANK(Q74,$Q$66:$Q$117,0)+COUNTIF(Q74:$Q$117,Q74)-1</f>
        <v>6</v>
      </c>
      <c r="P74" s="179" t="str">
        <f t="shared" si="20"/>
        <v>Cutter (Cutter Canister)</v>
      </c>
      <c r="Q74" s="182">
        <f t="shared" ref="Q74:R74" si="28">W11</f>
        <v>36</v>
      </c>
      <c r="R74" s="185">
        <f t="shared" si="28"/>
        <v>99.63722222220386</v>
      </c>
      <c r="S74" s="183"/>
      <c r="T74" s="183"/>
      <c r="Z74" s="89"/>
      <c r="AA74" s="90"/>
      <c r="AB74" s="152"/>
    </row>
    <row r="75" spans="2:28" x14ac:dyDescent="0.2">
      <c r="B75" s="19" t="s">
        <v>12</v>
      </c>
      <c r="C75" s="1"/>
      <c r="D75" s="1"/>
      <c r="E75" s="1"/>
      <c r="F75" s="1"/>
      <c r="G75" s="1"/>
      <c r="H75" s="37"/>
      <c r="I75" s="1"/>
      <c r="J75" s="1"/>
      <c r="N75" s="183"/>
      <c r="O75" s="181">
        <f>RANK(Q75,$Q$66:$Q$117,0)+COUNTIF(Q75:$Q$117,Q75)-1</f>
        <v>22</v>
      </c>
      <c r="P75" s="179" t="str">
        <f t="shared" si="20"/>
        <v>Cutter (Gear Box)</v>
      </c>
      <c r="Q75" s="182">
        <f t="shared" ref="Q75:R75" si="29">W12</f>
        <v>9</v>
      </c>
      <c r="R75" s="185">
        <f t="shared" si="29"/>
        <v>11.43416666663019</v>
      </c>
      <c r="S75" s="183"/>
      <c r="T75" s="183"/>
      <c r="Z75" s="89" t="s">
        <v>118</v>
      </c>
      <c r="AA75" s="90">
        <f t="shared" ref="AA75:AB79" si="30">W50</f>
        <v>0</v>
      </c>
      <c r="AB75" s="152">
        <f t="shared" si="30"/>
        <v>0</v>
      </c>
    </row>
    <row r="76" spans="2:28" x14ac:dyDescent="0.2">
      <c r="N76" s="183"/>
      <c r="O76" s="181">
        <f>RANK(Q76,$Q$66:$Q$117,0)+COUNTIF(Q76:$Q$117,Q76)-1</f>
        <v>3</v>
      </c>
      <c r="P76" s="179" t="str">
        <f t="shared" si="20"/>
        <v>Cutter (Motor)</v>
      </c>
      <c r="Q76" s="182">
        <f t="shared" ref="Q76:R76" si="31">W13</f>
        <v>43</v>
      </c>
      <c r="R76" s="185">
        <f t="shared" si="31"/>
        <v>236.99250000005821</v>
      </c>
      <c r="S76" s="183"/>
      <c r="T76" s="183"/>
      <c r="Z76" s="89" t="s">
        <v>119</v>
      </c>
      <c r="AA76" s="90">
        <f t="shared" si="30"/>
        <v>56</v>
      </c>
      <c r="AB76" s="152">
        <f t="shared" si="30"/>
        <v>102.38027777786832</v>
      </c>
    </row>
    <row r="77" spans="2:28" x14ac:dyDescent="0.2">
      <c r="N77" s="183"/>
      <c r="O77" s="100">
        <f>RANK(Q77,$Q$66:$Q$117,0)+COUNTIF(Q77:$Q$117,Q77)-1</f>
        <v>14</v>
      </c>
      <c r="P77" s="175" t="str">
        <f t="shared" si="20"/>
        <v>Cutter (SCR Drive / MG Set)</v>
      </c>
      <c r="Q77" s="176">
        <f t="shared" ref="Q77:R77" si="32">W14</f>
        <v>19</v>
      </c>
      <c r="R77" s="177">
        <f t="shared" si="32"/>
        <v>36.02222222235752</v>
      </c>
      <c r="S77" s="183"/>
      <c r="T77" s="183"/>
      <c r="Z77" s="89" t="s">
        <v>120</v>
      </c>
      <c r="AA77" s="90">
        <f t="shared" si="30"/>
        <v>0</v>
      </c>
      <c r="AB77" s="152">
        <f t="shared" si="30"/>
        <v>0</v>
      </c>
    </row>
    <row r="78" spans="2:28" x14ac:dyDescent="0.2">
      <c r="N78" s="183"/>
      <c r="O78" s="181">
        <f>RANK(Q78,$Q$66:$Q$117,0)+COUNTIF(Q78:$Q$117,Q78)-1</f>
        <v>32</v>
      </c>
      <c r="P78" s="179" t="str">
        <f t="shared" si="20"/>
        <v>Electrical System (MCC / Switch Gear)</v>
      </c>
      <c r="Q78" s="182">
        <f t="shared" ref="Q78:R78" si="33">W15</f>
        <v>3</v>
      </c>
      <c r="R78" s="185">
        <f t="shared" si="33"/>
        <v>4</v>
      </c>
      <c r="S78" s="183"/>
      <c r="T78" s="183"/>
      <c r="Z78" s="89" t="s">
        <v>121</v>
      </c>
      <c r="AA78" s="90">
        <f t="shared" si="30"/>
        <v>28</v>
      </c>
      <c r="AB78" s="152">
        <f t="shared" si="30"/>
        <v>81.704444444535767</v>
      </c>
    </row>
    <row r="79" spans="2:28" x14ac:dyDescent="0.2">
      <c r="M79" s="183"/>
      <c r="N79" s="183"/>
      <c r="O79" s="181">
        <f>RANK(Q79,$Q$66:$Q$117,0)+COUNTIF(Q79:$Q$117,Q79)-1</f>
        <v>18</v>
      </c>
      <c r="P79" s="179" t="str">
        <f t="shared" si="20"/>
        <v>Electrical System (PLC / Automation)</v>
      </c>
      <c r="Q79" s="182">
        <f t="shared" ref="Q79:R79" si="34">W16</f>
        <v>16</v>
      </c>
      <c r="R79" s="185">
        <f t="shared" si="34"/>
        <v>13.39</v>
      </c>
      <c r="S79" s="183"/>
      <c r="T79" s="183"/>
      <c r="Z79" s="89" t="s">
        <v>122</v>
      </c>
      <c r="AA79" s="90">
        <f t="shared" si="30"/>
        <v>17</v>
      </c>
      <c r="AB79" s="152">
        <f t="shared" si="30"/>
        <v>7.4500000000000011</v>
      </c>
    </row>
    <row r="80" spans="2:28" x14ac:dyDescent="0.2">
      <c r="M80" s="183"/>
      <c r="N80" s="183"/>
      <c r="O80" s="100">
        <f>RANK(Q80,$Q$66:$Q$117,0)+COUNTIF(Q80:$Q$117,Q80)-1</f>
        <v>41</v>
      </c>
      <c r="P80" s="175" t="str">
        <f t="shared" si="20"/>
        <v>Electrical System (Transformer)</v>
      </c>
      <c r="Q80" s="176">
        <f t="shared" ref="Q80:R80" si="35">W17</f>
        <v>1</v>
      </c>
      <c r="R80" s="177">
        <f t="shared" si="35"/>
        <v>1.47</v>
      </c>
      <c r="S80" s="183"/>
      <c r="T80" s="183"/>
      <c r="AB80" s="162"/>
    </row>
    <row r="81" spans="2:28" x14ac:dyDescent="0.2">
      <c r="C81" s="104"/>
      <c r="D81" s="104"/>
      <c r="E81" s="104"/>
      <c r="M81" s="183"/>
      <c r="N81" s="183"/>
      <c r="O81" s="181">
        <f>RANK(Q81,$Q$66:$Q$117,0)+COUNTIF(Q81:$Q$117,Q81)-1</f>
        <v>50</v>
      </c>
      <c r="P81" s="179" t="str">
        <f t="shared" si="20"/>
        <v>Generators (Auxiliary Generator)</v>
      </c>
      <c r="Q81" s="182">
        <f t="shared" ref="Q81:R81" si="36">W18</f>
        <v>0</v>
      </c>
      <c r="R81" s="185">
        <f t="shared" si="36"/>
        <v>0</v>
      </c>
      <c r="S81" s="183"/>
      <c r="T81" s="183"/>
      <c r="AB81" s="162"/>
    </row>
    <row r="82" spans="2:28" x14ac:dyDescent="0.2">
      <c r="C82" s="104"/>
      <c r="D82" s="104"/>
      <c r="E82" s="104"/>
      <c r="M82" s="183"/>
      <c r="N82" s="183"/>
      <c r="O82" s="181">
        <f>RANK(Q82,$Q$66:$Q$117,0)+COUNTIF(Q82:$Q$117,Q82)-1</f>
        <v>12</v>
      </c>
      <c r="P82" s="179" t="str">
        <f t="shared" si="20"/>
        <v>Generators (Main Generator Engine)</v>
      </c>
      <c r="Q82" s="182">
        <f t="shared" ref="Q82:R82" si="37">W19</f>
        <v>22</v>
      </c>
      <c r="R82" s="185">
        <f t="shared" si="37"/>
        <v>16.131944444503169</v>
      </c>
      <c r="S82" s="183"/>
      <c r="T82" s="183"/>
      <c r="AB82" s="162"/>
    </row>
    <row r="83" spans="2:28" x14ac:dyDescent="0.2">
      <c r="C83" s="104"/>
      <c r="D83" s="104"/>
      <c r="E83" s="104"/>
      <c r="M83" s="183"/>
      <c r="N83" s="183"/>
      <c r="O83" s="100">
        <f>RANK(Q83,$Q$66:$Q$117,0)+COUNTIF(Q83:$Q$117,Q83)-1</f>
        <v>5</v>
      </c>
      <c r="P83" s="175" t="str">
        <f t="shared" si="20"/>
        <v>Generators (Main Generator)</v>
      </c>
      <c r="Q83" s="176">
        <f t="shared" ref="Q83:R83" si="38">W20</f>
        <v>37</v>
      </c>
      <c r="R83" s="177">
        <f t="shared" si="38"/>
        <v>20.584999999941793</v>
      </c>
      <c r="S83" s="183"/>
      <c r="T83" s="183"/>
      <c r="AB83" s="162"/>
    </row>
    <row r="84" spans="2:28" x14ac:dyDescent="0.2">
      <c r="C84" s="115"/>
      <c r="D84" s="105"/>
      <c r="E84" s="104"/>
      <c r="M84" s="183"/>
      <c r="N84" s="183"/>
      <c r="O84" s="181">
        <f>RANK(Q84,$Q$66:$Q$117,0)+COUNTIF(Q84:$Q$117,Q84)-1</f>
        <v>21</v>
      </c>
      <c r="P84" s="179" t="str">
        <f t="shared" si="20"/>
        <v>Ladder (Ladder Structure)</v>
      </c>
      <c r="Q84" s="182">
        <f t="shared" ref="Q84:R84" si="39">W21</f>
        <v>10</v>
      </c>
      <c r="R84" s="185">
        <f t="shared" si="39"/>
        <v>13.659999999999998</v>
      </c>
      <c r="S84" s="183"/>
      <c r="T84" s="183"/>
      <c r="AB84" s="162"/>
    </row>
    <row r="85" spans="2:28" x14ac:dyDescent="0.2">
      <c r="C85" s="115"/>
      <c r="D85" s="105"/>
      <c r="E85" s="104"/>
      <c r="M85" s="183"/>
      <c r="N85" s="183"/>
      <c r="O85" s="181">
        <f>RANK(Q85,$Q$66:$Q$117,0)+COUNTIF(Q85:$Q$117,Q85)-1</f>
        <v>29</v>
      </c>
      <c r="P85" s="179" t="str">
        <f t="shared" si="20"/>
        <v>Ladder (Ladder Winch)</v>
      </c>
      <c r="Q85" s="182">
        <f t="shared" ref="Q85:R85" si="40">W22</f>
        <v>4</v>
      </c>
      <c r="R85" s="185">
        <f t="shared" si="40"/>
        <v>3.04</v>
      </c>
      <c r="S85" s="183"/>
      <c r="T85" s="183"/>
      <c r="AB85" s="162"/>
    </row>
    <row r="86" spans="2:28" x14ac:dyDescent="0.2">
      <c r="C86" s="115"/>
      <c r="D86" s="105"/>
      <c r="E86" s="105"/>
      <c r="M86" s="183"/>
      <c r="N86" s="183"/>
      <c r="O86" s="181">
        <f>RANK(Q86,$Q$66:$Q$117,0)+COUNTIF(Q86:$Q$117,Q86)-1</f>
        <v>20</v>
      </c>
      <c r="P86" s="179" t="str">
        <f t="shared" si="20"/>
        <v>Ladder (SCR Drive)</v>
      </c>
      <c r="Q86" s="182">
        <f t="shared" ref="Q86:R86" si="41">W23</f>
        <v>11</v>
      </c>
      <c r="R86" s="185">
        <f t="shared" si="41"/>
        <v>3.1461111111519862</v>
      </c>
      <c r="S86" s="183"/>
      <c r="T86" s="183"/>
      <c r="AB86" s="162"/>
    </row>
    <row r="87" spans="2:28" x14ac:dyDescent="0.2">
      <c r="C87" s="115"/>
      <c r="D87" s="104"/>
      <c r="E87" s="105"/>
      <c r="M87" s="183"/>
      <c r="N87" s="183"/>
      <c r="O87" s="181">
        <f>RANK(Q87,$Q$66:$Q$117,0)+COUNTIF(Q87:$Q$117,Q87)-1</f>
        <v>40</v>
      </c>
      <c r="P87" s="179" t="str">
        <f t="shared" si="20"/>
        <v>Ladder (Sheaves and Blocks)</v>
      </c>
      <c r="Q87" s="182">
        <f t="shared" ref="Q87:R87" si="42">W24</f>
        <v>1</v>
      </c>
      <c r="R87" s="185">
        <f t="shared" si="42"/>
        <v>1.22</v>
      </c>
      <c r="S87" s="183"/>
      <c r="T87" s="183"/>
      <c r="AB87" s="162"/>
    </row>
    <row r="88" spans="2:28" x14ac:dyDescent="0.2">
      <c r="C88" s="115"/>
      <c r="D88" s="104"/>
      <c r="E88" s="105"/>
      <c r="N88" s="183"/>
      <c r="O88" s="100">
        <f>RANK(Q88,$Q$66:$Q$117,0)+COUNTIF(Q88:$Q$117,Q88)-1</f>
        <v>35</v>
      </c>
      <c r="P88" s="175" t="str">
        <f t="shared" si="20"/>
        <v>Ladder (Wire)</v>
      </c>
      <c r="Q88" s="176">
        <f t="shared" ref="Q88:R88" si="43">W25</f>
        <v>2</v>
      </c>
      <c r="R88" s="177">
        <f t="shared" si="43"/>
        <v>14.899999999999999</v>
      </c>
      <c r="S88" s="183"/>
      <c r="T88" s="183"/>
      <c r="AB88" s="162"/>
    </row>
    <row r="89" spans="2:28" x14ac:dyDescent="0.2">
      <c r="B89" s="132" t="s">
        <v>3</v>
      </c>
      <c r="C89" s="133" t="s">
        <v>161</v>
      </c>
      <c r="D89" s="133"/>
      <c r="E89" s="134" t="s">
        <v>162</v>
      </c>
      <c r="N89" s="183"/>
      <c r="O89" s="181">
        <f>RANK(Q89,$Q$66:$Q$117,0)+COUNTIF(Q89:$Q$117,Q89)-1</f>
        <v>31</v>
      </c>
      <c r="P89" s="179" t="str">
        <f t="shared" si="20"/>
        <v>Ladder Pump (Bearings / Shafts)</v>
      </c>
      <c r="Q89" s="182">
        <f t="shared" ref="Q89:R89" si="44">W26</f>
        <v>3</v>
      </c>
      <c r="R89" s="185">
        <f t="shared" si="44"/>
        <v>19.52916666680947</v>
      </c>
      <c r="S89" s="183"/>
      <c r="T89" s="183"/>
      <c r="AB89" s="162"/>
    </row>
    <row r="90" spans="2:28" x14ac:dyDescent="0.2">
      <c r="C90" s="115"/>
      <c r="D90" s="105"/>
      <c r="E90" s="104"/>
      <c r="N90" s="183"/>
      <c r="O90" s="181">
        <f>RANK(Q90,$Q$66:$Q$117,0)+COUNTIF(Q90:$Q$117,Q90)-1</f>
        <v>24</v>
      </c>
      <c r="P90" s="179" t="str">
        <f t="shared" si="20"/>
        <v>Ladder Pump (Gearbox)</v>
      </c>
      <c r="Q90" s="182">
        <f t="shared" ref="Q90:R90" si="45">W27</f>
        <v>8</v>
      </c>
      <c r="R90" s="185">
        <f t="shared" si="45"/>
        <v>12.754166666630191</v>
      </c>
      <c r="S90" s="183"/>
      <c r="T90" s="183"/>
      <c r="AB90" s="162"/>
    </row>
    <row r="91" spans="2:28" x14ac:dyDescent="0.2">
      <c r="B91" s="2">
        <v>1</v>
      </c>
      <c r="C91" s="115" t="str">
        <f>VLOOKUP(B91,$O$66:$R$117,2,0)</f>
        <v>Swing System (SCR Drive)</v>
      </c>
      <c r="D91" s="105">
        <f>VLOOKUP(B91,$O$66:$R$117,3,0)</f>
        <v>56</v>
      </c>
      <c r="E91" s="166">
        <f>VLOOKUP(B91,$O$66:$R$117,4,0)</f>
        <v>102.38027777786832</v>
      </c>
      <c r="N91" s="183"/>
      <c r="O91" s="181">
        <f>RANK(Q91,$Q$66:$Q$117,0)+COUNTIF(Q91:$Q$117,Q91)-1</f>
        <v>49</v>
      </c>
      <c r="P91" s="179" t="str">
        <f t="shared" si="20"/>
        <v>Ladder Pump (Gland Seal)</v>
      </c>
      <c r="Q91" s="182">
        <f t="shared" ref="Q91:R91" si="46">W28</f>
        <v>0</v>
      </c>
      <c r="R91" s="185">
        <f t="shared" si="46"/>
        <v>0</v>
      </c>
      <c r="S91" s="183"/>
      <c r="T91" s="183"/>
      <c r="AB91" s="162"/>
    </row>
    <row r="92" spans="2:28" x14ac:dyDescent="0.2">
      <c r="B92" s="2">
        <v>2</v>
      </c>
      <c r="C92" s="115" t="str">
        <f t="shared" ref="C92:C142" si="47">VLOOKUP(B92,$O$66:$R$117,2,0)</f>
        <v>Spuds / Xmass Tree (Winch / Hoist System)</v>
      </c>
      <c r="D92" s="119">
        <f t="shared" ref="D92:D142" si="48">VLOOKUP(B92,$O$66:$R$117,3,0)</f>
        <v>56</v>
      </c>
      <c r="E92" s="166">
        <f t="shared" ref="E92:E142" si="49">VLOOKUP(B92,$O$66:$R$117,4,0)</f>
        <v>209.40722222212469</v>
      </c>
      <c r="N92" s="183"/>
      <c r="O92" s="181">
        <f>RANK(Q92,$Q$66:$Q$117,0)+COUNTIF(Q92:$Q$117,Q92)-1</f>
        <v>16</v>
      </c>
      <c r="P92" s="179" t="str">
        <f t="shared" si="20"/>
        <v>Ladder Pump (Motor / Engine)</v>
      </c>
      <c r="Q92" s="182">
        <f t="shared" ref="Q92:R92" si="50">W29</f>
        <v>18</v>
      </c>
      <c r="R92" s="185">
        <f t="shared" si="50"/>
        <v>7.4874999999301508</v>
      </c>
      <c r="S92" s="183"/>
      <c r="T92" s="183"/>
      <c r="AB92" s="162"/>
    </row>
    <row r="93" spans="2:28" x14ac:dyDescent="0.2">
      <c r="B93" s="2">
        <v>3</v>
      </c>
      <c r="C93" s="115" t="str">
        <f t="shared" si="47"/>
        <v>Cutter (Motor)</v>
      </c>
      <c r="D93" s="119">
        <f t="shared" si="48"/>
        <v>43</v>
      </c>
      <c r="E93" s="166">
        <f t="shared" si="49"/>
        <v>236.99250000005821</v>
      </c>
      <c r="N93" s="183"/>
      <c r="O93" s="181">
        <f>RANK(Q93,$Q$66:$Q$117,0)+COUNTIF(Q93:$Q$117,Q93)-1</f>
        <v>28</v>
      </c>
      <c r="P93" s="179" t="str">
        <f t="shared" si="20"/>
        <v>Ladder Pump (Packing / Stuffing Box)</v>
      </c>
      <c r="Q93" s="182">
        <f t="shared" ref="Q93:R93" si="51">W30</f>
        <v>4</v>
      </c>
      <c r="R93" s="185">
        <f t="shared" si="51"/>
        <v>2.0458333332673648</v>
      </c>
      <c r="S93" s="183"/>
      <c r="T93" s="183"/>
      <c r="AB93" s="162"/>
    </row>
    <row r="94" spans="2:28" x14ac:dyDescent="0.2">
      <c r="B94" s="32">
        <v>4</v>
      </c>
      <c r="C94" s="115" t="str">
        <f t="shared" si="47"/>
        <v>Main Pump (Packing / Stuffing Box)</v>
      </c>
      <c r="D94" s="119">
        <f t="shared" si="48"/>
        <v>42</v>
      </c>
      <c r="E94" s="166">
        <f t="shared" si="49"/>
        <v>39.765833333199843</v>
      </c>
      <c r="N94" s="183"/>
      <c r="O94" s="181">
        <f>RANK(Q94,$Q$66:$Q$117,0)+COUNTIF(Q94:$Q$117,Q94)-1</f>
        <v>19</v>
      </c>
      <c r="P94" s="179" t="str">
        <f t="shared" si="20"/>
        <v>Ladder Pump (Pump Leak)</v>
      </c>
      <c r="Q94" s="182">
        <f t="shared" ref="Q94:R94" si="52">W31</f>
        <v>12</v>
      </c>
      <c r="R94" s="185">
        <f t="shared" si="52"/>
        <v>135.23777777773327</v>
      </c>
      <c r="S94" s="183"/>
      <c r="T94" s="183"/>
      <c r="AB94" s="162"/>
    </row>
    <row r="95" spans="2:28" x14ac:dyDescent="0.2">
      <c r="B95" s="2">
        <v>5</v>
      </c>
      <c r="C95" s="115" t="str">
        <f t="shared" si="47"/>
        <v>Generators (Main Generator)</v>
      </c>
      <c r="D95" s="119">
        <f t="shared" si="48"/>
        <v>37</v>
      </c>
      <c r="E95" s="166">
        <f t="shared" si="49"/>
        <v>20.584999999941793</v>
      </c>
      <c r="N95" s="183"/>
      <c r="O95" s="181">
        <f>RANK(Q95,$Q$66:$Q$117,0)+COUNTIF(Q95:$Q$117,Q95)-1</f>
        <v>34</v>
      </c>
      <c r="P95" s="179" t="str">
        <f t="shared" si="20"/>
        <v>Ladder Pump (Pump Rebuild)</v>
      </c>
      <c r="Q95" s="182">
        <f t="shared" ref="Q95:R95" si="53">W32</f>
        <v>2</v>
      </c>
      <c r="R95" s="185">
        <f t="shared" si="53"/>
        <v>65.759722222082786</v>
      </c>
      <c r="S95" s="183"/>
      <c r="T95" s="183"/>
      <c r="AB95" s="162"/>
    </row>
    <row r="96" spans="2:28" x14ac:dyDescent="0.2">
      <c r="B96" s="2">
        <v>6</v>
      </c>
      <c r="C96" s="115" t="str">
        <f t="shared" si="47"/>
        <v>Cutter (Cutter Canister)</v>
      </c>
      <c r="D96" s="119">
        <f t="shared" si="48"/>
        <v>36</v>
      </c>
      <c r="E96" s="166">
        <f t="shared" si="49"/>
        <v>99.63722222220386</v>
      </c>
      <c r="N96" s="183"/>
      <c r="O96" s="181">
        <f>RANK(Q96,$Q$66:$Q$117,0)+COUNTIF(Q96:$Q$117,Q96)-1</f>
        <v>26</v>
      </c>
      <c r="P96" s="179" t="str">
        <f t="shared" si="20"/>
        <v>Ladder Pump (SCR Drive)</v>
      </c>
      <c r="Q96" s="182">
        <f t="shared" ref="Q96:R96" si="54">W33</f>
        <v>5</v>
      </c>
      <c r="R96" s="185">
        <f t="shared" si="54"/>
        <v>6.874999999981374</v>
      </c>
      <c r="S96" s="183"/>
      <c r="T96" s="183"/>
      <c r="AB96" s="162"/>
    </row>
    <row r="97" spans="2:28" x14ac:dyDescent="0.2">
      <c r="B97" s="2">
        <v>7</v>
      </c>
      <c r="C97" s="115" t="str">
        <f t="shared" si="47"/>
        <v>Main Pump (Bearings / Shafts)</v>
      </c>
      <c r="D97" s="119">
        <f t="shared" si="48"/>
        <v>32</v>
      </c>
      <c r="E97" s="166">
        <f t="shared" si="49"/>
        <v>273.54416666661859</v>
      </c>
      <c r="N97" s="183"/>
      <c r="O97" s="100">
        <f>RANK(Q97,$Q$66:$Q$117,0)+COUNTIF(Q97:$Q$117,Q97)-1</f>
        <v>48</v>
      </c>
      <c r="P97" s="175" t="str">
        <f t="shared" si="20"/>
        <v>Ladder Pump (Shaft)</v>
      </c>
      <c r="Q97" s="176">
        <f t="shared" ref="Q97:R97" si="55">W34</f>
        <v>0</v>
      </c>
      <c r="R97" s="177">
        <f t="shared" si="55"/>
        <v>0</v>
      </c>
      <c r="S97" s="183"/>
      <c r="T97" s="183"/>
      <c r="AB97" s="162"/>
    </row>
    <row r="98" spans="2:28" x14ac:dyDescent="0.2">
      <c r="B98" s="32">
        <v>8</v>
      </c>
      <c r="C98" s="115" t="str">
        <f t="shared" si="47"/>
        <v>Main Pump (Engine / Motor)</v>
      </c>
      <c r="D98" s="119">
        <f t="shared" si="48"/>
        <v>29</v>
      </c>
      <c r="E98" s="166">
        <f t="shared" si="49"/>
        <v>76.411388888913208</v>
      </c>
      <c r="N98" s="183"/>
      <c r="O98" s="181">
        <f>RANK(Q98,$Q$66:$Q$117,0)+COUNTIF(Q98:$Q$117,Q98)-1</f>
        <v>7</v>
      </c>
      <c r="P98" s="179" t="str">
        <f t="shared" si="20"/>
        <v>Main Pump (Bearings / Shafts)</v>
      </c>
      <c r="Q98" s="182">
        <f t="shared" ref="Q98:R98" si="56">W35</f>
        <v>32</v>
      </c>
      <c r="R98" s="185">
        <f t="shared" si="56"/>
        <v>273.54416666661859</v>
      </c>
      <c r="S98" s="183"/>
      <c r="T98" s="183"/>
      <c r="AB98" s="162"/>
    </row>
    <row r="99" spans="2:28" x14ac:dyDescent="0.2">
      <c r="B99" s="2">
        <v>9</v>
      </c>
      <c r="C99" s="115" t="str">
        <f t="shared" si="47"/>
        <v>Swing System (Swing Wire)</v>
      </c>
      <c r="D99" s="119">
        <f t="shared" si="48"/>
        <v>28</v>
      </c>
      <c r="E99" s="166">
        <f t="shared" si="49"/>
        <v>81.704444444535767</v>
      </c>
      <c r="N99" s="183"/>
      <c r="O99" s="181">
        <f>RANK(Q99,$Q$66:$Q$117,0)+COUNTIF(Q99:$Q$117,Q99)-1</f>
        <v>8</v>
      </c>
      <c r="P99" s="179" t="str">
        <f t="shared" si="20"/>
        <v>Main Pump (Engine / Motor)</v>
      </c>
      <c r="Q99" s="182">
        <f t="shared" ref="Q99:R99" si="57">W36</f>
        <v>29</v>
      </c>
      <c r="R99" s="185">
        <f t="shared" si="57"/>
        <v>76.411388888913208</v>
      </c>
      <c r="S99" s="183"/>
      <c r="T99" s="183"/>
      <c r="AB99" s="162"/>
    </row>
    <row r="100" spans="2:28" x14ac:dyDescent="0.2">
      <c r="B100" s="2">
        <v>10</v>
      </c>
      <c r="C100" s="115" t="str">
        <f t="shared" si="47"/>
        <v>Spuds / Xmass Tree (Wires)</v>
      </c>
      <c r="D100" s="119">
        <f t="shared" si="48"/>
        <v>24</v>
      </c>
      <c r="E100" s="166">
        <f t="shared" si="49"/>
        <v>78.314166666637178</v>
      </c>
      <c r="N100" s="183"/>
      <c r="O100" s="181">
        <f>RANK(Q100,$Q$66:$Q$117,0)+COUNTIF(Q100:$Q$117,Q100)-1</f>
        <v>25</v>
      </c>
      <c r="P100" s="179" t="str">
        <f t="shared" si="20"/>
        <v>Main Pump (Gearbox)</v>
      </c>
      <c r="Q100" s="182">
        <f t="shared" ref="Q100:R100" si="58">W37</f>
        <v>7</v>
      </c>
      <c r="R100" s="185">
        <f t="shared" si="58"/>
        <v>5.5163888887758361</v>
      </c>
      <c r="S100" s="183"/>
      <c r="T100" s="183"/>
      <c r="AB100" s="162"/>
    </row>
    <row r="101" spans="2:28" x14ac:dyDescent="0.2">
      <c r="B101" s="2">
        <v>11</v>
      </c>
      <c r="C101" s="115" t="str">
        <f t="shared" si="47"/>
        <v>Spuds / Xmass Tree (Walking Spud)</v>
      </c>
      <c r="D101" s="119">
        <f t="shared" si="48"/>
        <v>23</v>
      </c>
      <c r="E101" s="166">
        <f t="shared" si="49"/>
        <v>507.34</v>
      </c>
      <c r="N101" s="183"/>
      <c r="O101" s="181">
        <f>RANK(Q101,$Q$66:$Q$117,0)+COUNTIF(Q101:$Q$117,Q101)-1</f>
        <v>13</v>
      </c>
      <c r="P101" s="179" t="str">
        <f t="shared" si="20"/>
        <v>Main Pump (Gland Seal)</v>
      </c>
      <c r="Q101" s="182">
        <f t="shared" ref="Q101:R101" si="59">W38</f>
        <v>19</v>
      </c>
      <c r="R101" s="185">
        <f t="shared" si="59"/>
        <v>10.389444444270339</v>
      </c>
      <c r="S101" s="183"/>
      <c r="T101" s="183"/>
      <c r="AB101" s="162"/>
    </row>
    <row r="102" spans="2:28" x14ac:dyDescent="0.2">
      <c r="B102" s="32">
        <v>12</v>
      </c>
      <c r="C102" s="115" t="str">
        <f t="shared" si="47"/>
        <v>Generators (Main Generator Engine)</v>
      </c>
      <c r="D102" s="119">
        <f t="shared" si="48"/>
        <v>22</v>
      </c>
      <c r="E102" s="166">
        <f t="shared" si="49"/>
        <v>16.131944444503169</v>
      </c>
      <c r="N102" s="183"/>
      <c r="O102" s="181">
        <f>RANK(Q102,$Q$66:$Q$117,0)+COUNTIF(Q102:$Q$117,Q102)-1</f>
        <v>4</v>
      </c>
      <c r="P102" s="179" t="str">
        <f t="shared" si="20"/>
        <v>Main Pump (Packing / Stuffing Box)</v>
      </c>
      <c r="Q102" s="182">
        <f t="shared" ref="Q102:R102" si="60">W39</f>
        <v>42</v>
      </c>
      <c r="R102" s="185">
        <f t="shared" si="60"/>
        <v>39.765833333199843</v>
      </c>
      <c r="S102" s="183"/>
      <c r="T102" s="183"/>
      <c r="AB102" s="162"/>
    </row>
    <row r="103" spans="2:28" x14ac:dyDescent="0.2">
      <c r="B103" s="2">
        <v>13</v>
      </c>
      <c r="C103" s="115" t="str">
        <f t="shared" si="47"/>
        <v>Main Pump (Gland Seal)</v>
      </c>
      <c r="D103" s="119">
        <f t="shared" si="48"/>
        <v>19</v>
      </c>
      <c r="E103" s="166">
        <f t="shared" si="49"/>
        <v>10.389444444270339</v>
      </c>
      <c r="N103" s="183"/>
      <c r="O103" s="181">
        <f>RANK(Q103,$Q$66:$Q$117,0)+COUNTIF(Q103:$Q$117,Q103)-1</f>
        <v>47</v>
      </c>
      <c r="P103" s="179" t="str">
        <f t="shared" si="20"/>
        <v>Main Pump (Pump Leak)</v>
      </c>
      <c r="Q103" s="182">
        <f t="shared" ref="Q103:R103" si="61">W40</f>
        <v>0</v>
      </c>
      <c r="R103" s="185">
        <f t="shared" si="61"/>
        <v>0</v>
      </c>
      <c r="S103" s="183"/>
      <c r="T103" s="183"/>
      <c r="AB103" s="162"/>
    </row>
    <row r="104" spans="2:28" x14ac:dyDescent="0.2">
      <c r="B104" s="2">
        <v>14</v>
      </c>
      <c r="C104" s="115" t="str">
        <f t="shared" si="47"/>
        <v>Cutter (SCR Drive / MG Set)</v>
      </c>
      <c r="D104" s="119">
        <f t="shared" si="48"/>
        <v>19</v>
      </c>
      <c r="E104" s="166">
        <f t="shared" si="49"/>
        <v>36.02222222235752</v>
      </c>
      <c r="N104" s="183"/>
      <c r="O104" s="100">
        <f>RANK(Q104,$Q$66:$Q$117,0)+COUNTIF(Q104:$Q$117,Q104)-1</f>
        <v>33</v>
      </c>
      <c r="P104" s="175" t="str">
        <f t="shared" si="20"/>
        <v>Main Pump (Pump Rebuild)</v>
      </c>
      <c r="Q104" s="176">
        <f t="shared" ref="Q104:R104" si="62">W41</f>
        <v>2</v>
      </c>
      <c r="R104" s="177">
        <f t="shared" si="62"/>
        <v>73.53</v>
      </c>
      <c r="S104" s="183"/>
      <c r="T104" s="183"/>
      <c r="AB104" s="162"/>
    </row>
    <row r="105" spans="2:28" x14ac:dyDescent="0.2">
      <c r="B105" s="2">
        <v>15</v>
      </c>
      <c r="C105" s="115" t="str">
        <f t="shared" si="47"/>
        <v>Cutter (Bearing / Shaft)</v>
      </c>
      <c r="D105" s="119">
        <f t="shared" si="48"/>
        <v>19</v>
      </c>
      <c r="E105" s="166">
        <f t="shared" si="49"/>
        <v>29.278888888857324</v>
      </c>
      <c r="N105" s="183"/>
      <c r="O105" s="181">
        <f>RANK(Q105,$Q$66:$Q$117,0)+COUNTIF(Q105:$Q$117,Q105)-1</f>
        <v>46</v>
      </c>
      <c r="P105" s="179" t="str">
        <f t="shared" si="20"/>
        <v>Spuds / Xmass Tree (SCR Drive)</v>
      </c>
      <c r="Q105" s="182">
        <f t="shared" ref="Q105:R105" si="63">W42</f>
        <v>0</v>
      </c>
      <c r="R105" s="185">
        <f t="shared" si="63"/>
        <v>0</v>
      </c>
      <c r="S105" s="183"/>
      <c r="T105" s="183"/>
      <c r="AB105" s="162"/>
    </row>
    <row r="106" spans="2:28" x14ac:dyDescent="0.2">
      <c r="B106" s="32">
        <v>16</v>
      </c>
      <c r="C106" s="115" t="str">
        <f t="shared" si="47"/>
        <v>Ladder Pump (Motor / Engine)</v>
      </c>
      <c r="D106" s="119">
        <f t="shared" si="48"/>
        <v>18</v>
      </c>
      <c r="E106" s="166">
        <f t="shared" si="49"/>
        <v>7.4874999999301508</v>
      </c>
      <c r="N106" s="183"/>
      <c r="O106" s="181">
        <f>RANK(Q106,$Q$66:$Q$117,0)+COUNTIF(Q106:$Q$117,Q106)-1</f>
        <v>30</v>
      </c>
      <c r="P106" s="179" t="str">
        <f t="shared" si="20"/>
        <v>Spuds / Xmass Tree (Setting Spud)</v>
      </c>
      <c r="Q106" s="182">
        <f t="shared" ref="Q106:R106" si="64">W43</f>
        <v>3</v>
      </c>
      <c r="R106" s="185">
        <f t="shared" si="64"/>
        <v>12.28</v>
      </c>
      <c r="S106" s="183"/>
      <c r="T106" s="183"/>
      <c r="AB106" s="162"/>
    </row>
    <row r="107" spans="2:28" x14ac:dyDescent="0.2">
      <c r="B107" s="2">
        <v>17</v>
      </c>
      <c r="C107" s="115" t="str">
        <f t="shared" si="47"/>
        <v>Swing System (Winch System)</v>
      </c>
      <c r="D107" s="119">
        <f t="shared" si="48"/>
        <v>17</v>
      </c>
      <c r="E107" s="166">
        <f t="shared" si="49"/>
        <v>7.4500000000000011</v>
      </c>
      <c r="N107" s="183"/>
      <c r="O107" s="181">
        <f>RANK(Q107,$Q$66:$Q$117,0)+COUNTIF(Q107:$Q$117,Q107)-1</f>
        <v>39</v>
      </c>
      <c r="P107" s="179" t="str">
        <f t="shared" si="20"/>
        <v>Spuds / Xmass Tree (Sheaves)</v>
      </c>
      <c r="Q107" s="182">
        <f t="shared" ref="Q107:R107" si="65">W44</f>
        <v>1</v>
      </c>
      <c r="R107" s="185">
        <f t="shared" si="65"/>
        <v>2.2105555555899628</v>
      </c>
      <c r="S107" s="183"/>
      <c r="T107" s="183"/>
      <c r="AB107" s="162"/>
    </row>
    <row r="108" spans="2:28" x14ac:dyDescent="0.2">
      <c r="B108" s="2">
        <v>18</v>
      </c>
      <c r="C108" s="115" t="str">
        <f t="shared" si="47"/>
        <v>Electrical System (PLC / Automation)</v>
      </c>
      <c r="D108" s="119">
        <f t="shared" si="48"/>
        <v>16</v>
      </c>
      <c r="E108" s="166">
        <f t="shared" si="49"/>
        <v>13.39</v>
      </c>
      <c r="N108" s="183"/>
      <c r="O108" s="181">
        <f>RANK(Q108,$Q$66:$Q$117,0)+COUNTIF(Q108:$Q$117,Q108)-1</f>
        <v>38</v>
      </c>
      <c r="P108" s="179" t="str">
        <f t="shared" si="20"/>
        <v>Spuds / Xmass Tree (Tree Structure)</v>
      </c>
      <c r="Q108" s="182">
        <f t="shared" ref="Q108:R108" si="66">W45</f>
        <v>1</v>
      </c>
      <c r="R108" s="185">
        <f t="shared" si="66"/>
        <v>0.48</v>
      </c>
      <c r="S108" s="183"/>
      <c r="T108" s="183"/>
      <c r="AB108" s="162"/>
    </row>
    <row r="109" spans="2:28" x14ac:dyDescent="0.2">
      <c r="B109" s="2">
        <v>19</v>
      </c>
      <c r="C109" s="115" t="str">
        <f t="shared" si="47"/>
        <v>Ladder Pump (Pump Leak)</v>
      </c>
      <c r="D109" s="119">
        <f t="shared" si="48"/>
        <v>12</v>
      </c>
      <c r="E109" s="166">
        <f t="shared" si="49"/>
        <v>135.23777777773327</v>
      </c>
      <c r="N109" s="183"/>
      <c r="O109" s="181">
        <f>RANK(Q109,$Q$66:$Q$117,0)+COUNTIF(Q109:$Q$117,Q109)-1</f>
        <v>11</v>
      </c>
      <c r="P109" s="179" t="str">
        <f t="shared" si="20"/>
        <v>Spuds / Xmass Tree (Walking Spud)</v>
      </c>
      <c r="Q109" s="182">
        <f t="shared" ref="Q109:R109" si="67">W46</f>
        <v>23</v>
      </c>
      <c r="R109" s="185">
        <f t="shared" si="67"/>
        <v>507.34</v>
      </c>
      <c r="S109" s="183"/>
      <c r="T109" s="183"/>
    </row>
    <row r="110" spans="2:28" x14ac:dyDescent="0.2">
      <c r="B110" s="32">
        <v>20</v>
      </c>
      <c r="C110" s="115" t="str">
        <f t="shared" si="47"/>
        <v>Ladder (SCR Drive)</v>
      </c>
      <c r="D110" s="119">
        <f t="shared" si="48"/>
        <v>11</v>
      </c>
      <c r="E110" s="166">
        <f t="shared" si="49"/>
        <v>3.1461111111519862</v>
      </c>
      <c r="N110" s="183"/>
      <c r="O110" s="181">
        <f>RANK(Q110,$Q$66:$Q$117,0)+COUNTIF(Q110:$Q$117,Q110)-1</f>
        <v>2</v>
      </c>
      <c r="P110" s="179" t="str">
        <f t="shared" si="20"/>
        <v>Spuds / Xmass Tree (Winch / Hoist System)</v>
      </c>
      <c r="Q110" s="182">
        <f t="shared" ref="Q110:R110" si="68">W47</f>
        <v>56</v>
      </c>
      <c r="R110" s="185">
        <f t="shared" si="68"/>
        <v>209.40722222212469</v>
      </c>
      <c r="S110" s="183"/>
      <c r="T110" s="183"/>
    </row>
    <row r="111" spans="2:28" x14ac:dyDescent="0.2">
      <c r="B111" s="2">
        <v>21</v>
      </c>
      <c r="C111" s="115" t="str">
        <f t="shared" si="47"/>
        <v>Ladder (Ladder Structure)</v>
      </c>
      <c r="D111" s="119">
        <f t="shared" si="48"/>
        <v>10</v>
      </c>
      <c r="E111" s="166">
        <f t="shared" si="49"/>
        <v>13.659999999999998</v>
      </c>
      <c r="N111" s="183"/>
      <c r="O111" s="100">
        <f>RANK(Q111,$Q$66:$Q$117,0)+COUNTIF(Q111:$Q$117,Q111)-1</f>
        <v>10</v>
      </c>
      <c r="P111" s="175" t="str">
        <f t="shared" si="20"/>
        <v>Spuds / Xmass Tree (Wires)</v>
      </c>
      <c r="Q111" s="176">
        <f t="shared" ref="Q111:R111" si="69">W48</f>
        <v>24</v>
      </c>
      <c r="R111" s="177">
        <f t="shared" si="69"/>
        <v>78.314166666637178</v>
      </c>
      <c r="S111" s="183"/>
      <c r="T111" s="183"/>
    </row>
    <row r="112" spans="2:28" x14ac:dyDescent="0.2">
      <c r="B112" s="2">
        <v>22</v>
      </c>
      <c r="C112" s="115" t="str">
        <f t="shared" si="47"/>
        <v>Cutter (Gear Box)</v>
      </c>
      <c r="D112" s="119">
        <f t="shared" si="48"/>
        <v>9</v>
      </c>
      <c r="E112" s="166">
        <f t="shared" si="49"/>
        <v>11.43416666663019</v>
      </c>
      <c r="N112" s="183"/>
      <c r="O112" s="100">
        <f>RANK(Q112,$Q$66:$Q$117,0)+COUNTIF(Q112:$Q$117,Q112)-1</f>
        <v>45</v>
      </c>
      <c r="P112" s="175" t="str">
        <f t="shared" si="20"/>
        <v>Suction  / Discharge Pipe (Dredge)</v>
      </c>
      <c r="Q112" s="176">
        <f t="shared" ref="Q112:R112" si="70">W49</f>
        <v>0</v>
      </c>
      <c r="R112" s="177">
        <f t="shared" si="70"/>
        <v>0</v>
      </c>
      <c r="S112" s="183"/>
      <c r="T112" s="183"/>
    </row>
    <row r="113" spans="2:20" x14ac:dyDescent="0.2">
      <c r="B113" s="2">
        <v>23</v>
      </c>
      <c r="C113" s="115" t="str">
        <f t="shared" si="47"/>
        <v>Auxiliary Systems (Water (Pottable / Raw))</v>
      </c>
      <c r="D113" s="119">
        <f t="shared" si="48"/>
        <v>9</v>
      </c>
      <c r="E113" s="166">
        <f t="shared" si="49"/>
        <v>13.229722222294658</v>
      </c>
      <c r="N113" s="183"/>
      <c r="O113" s="181">
        <f>RANK(Q113,$Q$66:$Q$117,0)+COUNTIF(Q113:$Q$117,Q113)-1</f>
        <v>44</v>
      </c>
      <c r="P113" s="179" t="str">
        <f t="shared" si="20"/>
        <v>Swing System (Control System)</v>
      </c>
      <c r="Q113" s="182">
        <f t="shared" ref="Q113:R113" si="71">W50</f>
        <v>0</v>
      </c>
      <c r="R113" s="185">
        <f t="shared" si="71"/>
        <v>0</v>
      </c>
      <c r="S113" s="183"/>
      <c r="T113" s="183"/>
    </row>
    <row r="114" spans="2:20" x14ac:dyDescent="0.2">
      <c r="B114" s="32">
        <v>24</v>
      </c>
      <c r="C114" s="115" t="str">
        <f t="shared" si="47"/>
        <v>Ladder Pump (Gearbox)</v>
      </c>
      <c r="D114" s="119">
        <f t="shared" si="48"/>
        <v>8</v>
      </c>
      <c r="E114" s="166">
        <f t="shared" si="49"/>
        <v>12.754166666630191</v>
      </c>
      <c r="N114" s="183"/>
      <c r="O114" s="181">
        <f>RANK(Q114,$Q$66:$Q$117,0)+COUNTIF(Q114:$Q$117,Q114)-1</f>
        <v>1</v>
      </c>
      <c r="P114" s="179" t="str">
        <f>P51</f>
        <v>Swing System (SCR Drive)</v>
      </c>
      <c r="Q114" s="182">
        <f>W51</f>
        <v>56</v>
      </c>
      <c r="R114" s="185">
        <f>X51</f>
        <v>102.38027777786832</v>
      </c>
      <c r="S114" s="183"/>
      <c r="T114" s="183"/>
    </row>
    <row r="115" spans="2:20" x14ac:dyDescent="0.2">
      <c r="B115" s="2">
        <v>25</v>
      </c>
      <c r="C115" s="115" t="str">
        <f t="shared" si="47"/>
        <v>Main Pump (Gearbox)</v>
      </c>
      <c r="D115" s="119">
        <f t="shared" si="48"/>
        <v>7</v>
      </c>
      <c r="E115" s="166">
        <f t="shared" si="49"/>
        <v>5.5163888887758361</v>
      </c>
      <c r="N115" s="183"/>
      <c r="O115" s="181">
        <f>RANK(Q115,$Q$66:$Q$117,0)+COUNTIF(Q115:$Q$117,Q115)-1</f>
        <v>43</v>
      </c>
      <c r="P115" s="179" t="str">
        <f t="shared" si="20"/>
        <v>Swing System (Swing Sheaves)</v>
      </c>
      <c r="Q115" s="182">
        <f t="shared" ref="Q115:Q117" si="72">W52</f>
        <v>0</v>
      </c>
      <c r="R115" s="185">
        <f t="shared" ref="R115:R117" si="73">X52</f>
        <v>0</v>
      </c>
      <c r="S115" s="183"/>
      <c r="T115" s="183"/>
    </row>
    <row r="116" spans="2:20" x14ac:dyDescent="0.2">
      <c r="B116" s="2">
        <v>26</v>
      </c>
      <c r="C116" s="115" t="str">
        <f t="shared" si="47"/>
        <v>Ladder Pump (SCR Drive)</v>
      </c>
      <c r="D116" s="119">
        <f t="shared" si="48"/>
        <v>5</v>
      </c>
      <c r="E116" s="166">
        <f t="shared" si="49"/>
        <v>6.874999999981374</v>
      </c>
      <c r="N116" s="183"/>
      <c r="O116" s="181">
        <f>RANK(Q116,$Q$66:$Q$117,0)+COUNTIF(Q116:$Q$117,Q116)-1</f>
        <v>9</v>
      </c>
      <c r="P116" s="179" t="str">
        <f t="shared" si="20"/>
        <v>Swing System (Swing Wire)</v>
      </c>
      <c r="Q116" s="182">
        <f t="shared" si="72"/>
        <v>28</v>
      </c>
      <c r="R116" s="185">
        <f t="shared" si="73"/>
        <v>81.704444444535767</v>
      </c>
      <c r="S116" s="183"/>
      <c r="T116" s="183"/>
    </row>
    <row r="117" spans="2:20" x14ac:dyDescent="0.2">
      <c r="B117" s="2">
        <v>27</v>
      </c>
      <c r="C117" s="115" t="str">
        <f t="shared" si="47"/>
        <v>Auxiliary Systems (Fuel)</v>
      </c>
      <c r="D117" s="119">
        <f t="shared" si="48"/>
        <v>5</v>
      </c>
      <c r="E117" s="166">
        <f t="shared" si="49"/>
        <v>7.3900000000000006</v>
      </c>
      <c r="N117" s="183"/>
      <c r="O117" s="181">
        <f>RANK(Q117,$Q$66:$Q$117,0)+COUNTIF(Q117:$Q$117,Q117)-1</f>
        <v>17</v>
      </c>
      <c r="P117" s="179" t="str">
        <f t="shared" si="20"/>
        <v>Swing System (Winch System)</v>
      </c>
      <c r="Q117" s="182">
        <f t="shared" si="72"/>
        <v>17</v>
      </c>
      <c r="R117" s="185">
        <f t="shared" si="73"/>
        <v>7.4500000000000011</v>
      </c>
      <c r="S117" s="183"/>
      <c r="T117" s="183"/>
    </row>
    <row r="118" spans="2:20" x14ac:dyDescent="0.2">
      <c r="B118" s="32">
        <v>28</v>
      </c>
      <c r="C118" s="115" t="str">
        <f t="shared" si="47"/>
        <v>Ladder Pump (Packing / Stuffing Box)</v>
      </c>
      <c r="D118" s="119">
        <f t="shared" si="48"/>
        <v>4</v>
      </c>
      <c r="E118" s="166">
        <f t="shared" si="49"/>
        <v>2.0458333332673648</v>
      </c>
      <c r="N118" s="183"/>
      <c r="O118" s="183"/>
      <c r="P118" s="186"/>
      <c r="Q118" s="186"/>
      <c r="R118" s="187"/>
      <c r="S118" s="183"/>
      <c r="T118" s="183"/>
    </row>
    <row r="119" spans="2:20" x14ac:dyDescent="0.2">
      <c r="B119" s="2">
        <v>29</v>
      </c>
      <c r="C119" s="115" t="str">
        <f t="shared" si="47"/>
        <v>Ladder (Ladder Winch)</v>
      </c>
      <c r="D119" s="119">
        <f t="shared" si="48"/>
        <v>4</v>
      </c>
      <c r="E119" s="166">
        <f t="shared" si="49"/>
        <v>3.04</v>
      </c>
      <c r="N119" s="183"/>
      <c r="O119" s="183"/>
      <c r="P119" s="186"/>
      <c r="Q119" s="186"/>
      <c r="R119" s="186"/>
      <c r="S119" s="183"/>
      <c r="T119" s="183"/>
    </row>
    <row r="120" spans="2:20" x14ac:dyDescent="0.2">
      <c r="B120" s="2">
        <v>30</v>
      </c>
      <c r="C120" s="115" t="str">
        <f t="shared" si="47"/>
        <v>Spuds / Xmass Tree (Setting Spud)</v>
      </c>
      <c r="D120" s="119">
        <f t="shared" si="48"/>
        <v>3</v>
      </c>
      <c r="E120" s="166">
        <f t="shared" si="49"/>
        <v>12.28</v>
      </c>
      <c r="N120" s="183"/>
      <c r="O120" s="183"/>
      <c r="P120" s="186"/>
      <c r="Q120" s="186"/>
      <c r="R120" s="186"/>
      <c r="S120" s="183"/>
      <c r="T120" s="183"/>
    </row>
    <row r="121" spans="2:20" x14ac:dyDescent="0.2">
      <c r="B121" s="2">
        <v>31</v>
      </c>
      <c r="C121" s="115" t="str">
        <f t="shared" si="47"/>
        <v>Ladder Pump (Bearings / Shafts)</v>
      </c>
      <c r="D121" s="119">
        <f t="shared" si="48"/>
        <v>3</v>
      </c>
      <c r="E121" s="166">
        <f t="shared" si="49"/>
        <v>19.52916666680947</v>
      </c>
      <c r="N121" s="183"/>
      <c r="O121" s="183"/>
      <c r="P121" s="186"/>
      <c r="Q121" s="186"/>
      <c r="R121" s="186"/>
      <c r="S121" s="183"/>
      <c r="T121" s="183"/>
    </row>
    <row r="122" spans="2:20" x14ac:dyDescent="0.2">
      <c r="B122" s="32">
        <v>32</v>
      </c>
      <c r="C122" s="115" t="str">
        <f t="shared" si="47"/>
        <v>Electrical System (MCC / Switch Gear)</v>
      </c>
      <c r="D122" s="119">
        <f t="shared" si="48"/>
        <v>3</v>
      </c>
      <c r="E122" s="166">
        <f t="shared" si="49"/>
        <v>4</v>
      </c>
      <c r="N122" s="183"/>
      <c r="O122" s="183"/>
      <c r="P122" s="186"/>
      <c r="Q122" s="186"/>
      <c r="R122" s="186"/>
      <c r="S122" s="183"/>
      <c r="T122" s="183"/>
    </row>
    <row r="123" spans="2:20" x14ac:dyDescent="0.2">
      <c r="B123" s="2">
        <v>33</v>
      </c>
      <c r="C123" s="115" t="str">
        <f t="shared" si="47"/>
        <v>Main Pump (Pump Rebuild)</v>
      </c>
      <c r="D123" s="119">
        <f t="shared" si="48"/>
        <v>2</v>
      </c>
      <c r="E123" s="166">
        <f t="shared" si="49"/>
        <v>73.53</v>
      </c>
      <c r="N123" s="183"/>
      <c r="O123" s="183"/>
      <c r="P123" s="183"/>
      <c r="Q123" s="183"/>
      <c r="R123" s="183"/>
      <c r="S123" s="183"/>
      <c r="T123" s="183"/>
    </row>
    <row r="124" spans="2:20" x14ac:dyDescent="0.2">
      <c r="B124" s="2">
        <v>34</v>
      </c>
      <c r="C124" s="115" t="str">
        <f t="shared" si="47"/>
        <v>Ladder Pump (Pump Rebuild)</v>
      </c>
      <c r="D124" s="119">
        <f t="shared" si="48"/>
        <v>2</v>
      </c>
      <c r="E124" s="166">
        <f t="shared" si="49"/>
        <v>65.759722222082786</v>
      </c>
      <c r="N124" s="183"/>
      <c r="O124" s="183"/>
      <c r="P124" s="183"/>
      <c r="Q124" s="183"/>
      <c r="R124" s="183"/>
      <c r="S124" s="183"/>
      <c r="T124" s="183"/>
    </row>
    <row r="125" spans="2:20" x14ac:dyDescent="0.2">
      <c r="B125" s="2">
        <v>35</v>
      </c>
      <c r="C125" s="115" t="str">
        <f t="shared" si="47"/>
        <v>Ladder (Wire)</v>
      </c>
      <c r="D125" s="119">
        <f t="shared" si="48"/>
        <v>2</v>
      </c>
      <c r="E125" s="166">
        <f t="shared" si="49"/>
        <v>14.899999999999999</v>
      </c>
      <c r="N125" s="183"/>
      <c r="O125" s="183"/>
      <c r="P125" s="183"/>
      <c r="Q125" s="183"/>
      <c r="R125" s="183"/>
      <c r="S125" s="183"/>
      <c r="T125" s="183"/>
    </row>
    <row r="126" spans="2:20" x14ac:dyDescent="0.2">
      <c r="B126" s="32">
        <v>36</v>
      </c>
      <c r="C126" s="115" t="str">
        <f t="shared" si="47"/>
        <v>Auxiliary Systems (Fire Prevention System)</v>
      </c>
      <c r="D126" s="119">
        <f t="shared" si="48"/>
        <v>2</v>
      </c>
      <c r="E126" s="166">
        <f t="shared" si="49"/>
        <v>0.68888888884801414</v>
      </c>
      <c r="N126" s="183"/>
      <c r="O126" s="183"/>
      <c r="P126" s="183"/>
      <c r="Q126" s="183"/>
      <c r="R126" s="183"/>
      <c r="S126" s="183"/>
      <c r="T126" s="183"/>
    </row>
    <row r="127" spans="2:20" x14ac:dyDescent="0.2">
      <c r="B127" s="2">
        <v>37</v>
      </c>
      <c r="C127" s="115" t="str">
        <f t="shared" si="47"/>
        <v>Auxiliary Systems (Deck Crane / Hoists)</v>
      </c>
      <c r="D127" s="119">
        <f t="shared" si="48"/>
        <v>2</v>
      </c>
      <c r="E127" s="166">
        <f t="shared" si="49"/>
        <v>0.39</v>
      </c>
      <c r="N127" s="183"/>
      <c r="O127" s="183"/>
      <c r="P127" s="183"/>
      <c r="Q127" s="183"/>
      <c r="R127" s="183"/>
      <c r="S127" s="183"/>
      <c r="T127" s="183"/>
    </row>
    <row r="128" spans="2:20" x14ac:dyDescent="0.2">
      <c r="B128" s="2">
        <v>38</v>
      </c>
      <c r="C128" s="115" t="str">
        <f t="shared" si="47"/>
        <v>Spuds / Xmass Tree (Tree Structure)</v>
      </c>
      <c r="D128" s="119">
        <f t="shared" si="48"/>
        <v>1</v>
      </c>
      <c r="E128" s="166">
        <f t="shared" si="49"/>
        <v>0.48</v>
      </c>
      <c r="N128" s="183"/>
      <c r="O128" s="183"/>
      <c r="P128" s="183"/>
      <c r="Q128" s="183"/>
      <c r="R128" s="183"/>
      <c r="S128" s="183"/>
      <c r="T128" s="183"/>
    </row>
    <row r="129" spans="2:20" x14ac:dyDescent="0.2">
      <c r="B129" s="2">
        <v>39</v>
      </c>
      <c r="C129" s="115" t="str">
        <f t="shared" si="47"/>
        <v>Spuds / Xmass Tree (Sheaves)</v>
      </c>
      <c r="D129" s="119">
        <f t="shared" si="48"/>
        <v>1</v>
      </c>
      <c r="E129" s="166">
        <f t="shared" si="49"/>
        <v>2.2105555555899628</v>
      </c>
      <c r="N129" s="183"/>
      <c r="O129" s="183"/>
      <c r="P129" s="183"/>
      <c r="Q129" s="183"/>
      <c r="R129" s="183"/>
      <c r="S129" s="183"/>
      <c r="T129" s="183"/>
    </row>
    <row r="130" spans="2:20" x14ac:dyDescent="0.2">
      <c r="B130" s="32">
        <v>40</v>
      </c>
      <c r="C130" s="115" t="str">
        <f t="shared" si="47"/>
        <v>Ladder (Sheaves and Blocks)</v>
      </c>
      <c r="D130" s="119">
        <f t="shared" si="48"/>
        <v>1</v>
      </c>
      <c r="E130" s="166">
        <f t="shared" si="49"/>
        <v>1.22</v>
      </c>
      <c r="N130" s="183"/>
      <c r="O130" s="183"/>
      <c r="P130" s="183"/>
      <c r="Q130" s="183"/>
      <c r="R130" s="183"/>
      <c r="S130" s="183"/>
      <c r="T130" s="183"/>
    </row>
    <row r="131" spans="2:20" x14ac:dyDescent="0.2">
      <c r="B131" s="2">
        <v>41</v>
      </c>
      <c r="C131" s="115" t="str">
        <f t="shared" si="47"/>
        <v>Electrical System (Transformer)</v>
      </c>
      <c r="D131" s="119">
        <f t="shared" si="48"/>
        <v>1</v>
      </c>
      <c r="E131" s="166">
        <f t="shared" si="49"/>
        <v>1.47</v>
      </c>
      <c r="N131" s="183"/>
      <c r="O131" s="183"/>
      <c r="P131" s="183"/>
      <c r="Q131" s="183"/>
      <c r="R131" s="183"/>
      <c r="S131" s="183"/>
      <c r="T131" s="183"/>
    </row>
    <row r="132" spans="2:20" x14ac:dyDescent="0.2">
      <c r="B132" s="2">
        <v>42</v>
      </c>
      <c r="C132" s="115" t="str">
        <f t="shared" si="47"/>
        <v>Auxiliary Systems (Sanitary)</v>
      </c>
      <c r="D132" s="119">
        <f t="shared" si="48"/>
        <v>1</v>
      </c>
      <c r="E132" s="166">
        <f t="shared" si="49"/>
        <v>0.19</v>
      </c>
      <c r="N132" s="183"/>
      <c r="O132" s="183"/>
      <c r="P132" s="183"/>
      <c r="Q132" s="183"/>
      <c r="R132" s="183"/>
      <c r="S132" s="183"/>
      <c r="T132" s="183"/>
    </row>
    <row r="133" spans="2:20" x14ac:dyDescent="0.2">
      <c r="B133" s="2">
        <v>43</v>
      </c>
      <c r="C133" s="115" t="str">
        <f t="shared" si="47"/>
        <v>Swing System (Swing Sheaves)</v>
      </c>
      <c r="D133" s="119">
        <f t="shared" si="48"/>
        <v>0</v>
      </c>
      <c r="E133" s="166">
        <f t="shared" si="49"/>
        <v>0</v>
      </c>
      <c r="N133" s="183"/>
      <c r="O133" s="183"/>
      <c r="P133" s="183"/>
      <c r="Q133" s="183"/>
      <c r="R133" s="183"/>
      <c r="S133" s="183"/>
      <c r="T133" s="183"/>
    </row>
    <row r="134" spans="2:20" x14ac:dyDescent="0.2">
      <c r="B134" s="2">
        <v>44</v>
      </c>
      <c r="C134" s="115" t="str">
        <f t="shared" si="47"/>
        <v>Swing System (Control System)</v>
      </c>
      <c r="D134" s="119">
        <f t="shared" si="48"/>
        <v>0</v>
      </c>
      <c r="E134" s="166">
        <f t="shared" si="49"/>
        <v>0</v>
      </c>
      <c r="N134" s="183"/>
      <c r="O134" s="183"/>
      <c r="P134" s="183"/>
      <c r="Q134" s="183"/>
      <c r="R134" s="183"/>
      <c r="S134" s="183"/>
      <c r="T134" s="183"/>
    </row>
    <row r="135" spans="2:20" x14ac:dyDescent="0.2">
      <c r="B135" s="2">
        <v>45</v>
      </c>
      <c r="C135" s="115" t="str">
        <f t="shared" si="47"/>
        <v>Suction  / Discharge Pipe (Dredge)</v>
      </c>
      <c r="D135" s="119">
        <f t="shared" si="48"/>
        <v>0</v>
      </c>
      <c r="E135" s="166">
        <f t="shared" si="49"/>
        <v>0</v>
      </c>
      <c r="N135" s="183"/>
      <c r="O135" s="183"/>
      <c r="P135" s="183"/>
      <c r="Q135" s="183"/>
      <c r="R135" s="183"/>
      <c r="S135" s="183"/>
      <c r="T135" s="183"/>
    </row>
    <row r="136" spans="2:20" x14ac:dyDescent="0.2">
      <c r="B136" s="32">
        <v>46</v>
      </c>
      <c r="C136" s="115" t="str">
        <f t="shared" si="47"/>
        <v>Spuds / Xmass Tree (SCR Drive)</v>
      </c>
      <c r="D136" s="119">
        <f t="shared" si="48"/>
        <v>0</v>
      </c>
      <c r="E136" s="166">
        <f t="shared" si="49"/>
        <v>0</v>
      </c>
      <c r="N136" s="183"/>
      <c r="O136" s="183"/>
      <c r="P136" s="183"/>
      <c r="Q136" s="183"/>
      <c r="R136" s="183"/>
      <c r="S136" s="183"/>
      <c r="T136" s="183"/>
    </row>
    <row r="137" spans="2:20" x14ac:dyDescent="0.2">
      <c r="B137" s="2">
        <v>47</v>
      </c>
      <c r="C137" s="115" t="str">
        <f t="shared" si="47"/>
        <v>Main Pump (Pump Leak)</v>
      </c>
      <c r="D137" s="119">
        <f t="shared" si="48"/>
        <v>0</v>
      </c>
      <c r="E137" s="166">
        <f t="shared" si="49"/>
        <v>0</v>
      </c>
      <c r="N137" s="183"/>
      <c r="O137" s="183"/>
      <c r="P137" s="183"/>
      <c r="Q137" s="183"/>
      <c r="R137" s="183"/>
      <c r="S137" s="183"/>
      <c r="T137" s="183"/>
    </row>
    <row r="138" spans="2:20" x14ac:dyDescent="0.2">
      <c r="B138" s="2">
        <v>48</v>
      </c>
      <c r="C138" s="115" t="str">
        <f t="shared" si="47"/>
        <v>Ladder Pump (Shaft)</v>
      </c>
      <c r="D138" s="119">
        <f t="shared" si="48"/>
        <v>0</v>
      </c>
      <c r="E138" s="166">
        <f t="shared" si="49"/>
        <v>0</v>
      </c>
      <c r="N138" s="183"/>
      <c r="O138" s="183"/>
      <c r="P138" s="183"/>
      <c r="Q138" s="183"/>
      <c r="R138" s="183"/>
      <c r="S138" s="183"/>
      <c r="T138" s="183"/>
    </row>
    <row r="139" spans="2:20" x14ac:dyDescent="0.2">
      <c r="B139" s="2">
        <v>49</v>
      </c>
      <c r="C139" s="115" t="str">
        <f t="shared" si="47"/>
        <v>Ladder Pump (Gland Seal)</v>
      </c>
      <c r="D139" s="119">
        <f t="shared" si="48"/>
        <v>0</v>
      </c>
      <c r="E139" s="166">
        <f t="shared" si="49"/>
        <v>0</v>
      </c>
      <c r="N139" s="183"/>
      <c r="O139" s="183"/>
      <c r="P139" s="183"/>
      <c r="Q139" s="183"/>
      <c r="R139" s="183"/>
      <c r="S139" s="183"/>
      <c r="T139" s="183"/>
    </row>
    <row r="140" spans="2:20" x14ac:dyDescent="0.2">
      <c r="B140" s="32">
        <v>50</v>
      </c>
      <c r="C140" s="115" t="str">
        <f t="shared" si="47"/>
        <v>Generators (Auxiliary Generator)</v>
      </c>
      <c r="D140" s="119">
        <f t="shared" si="48"/>
        <v>0</v>
      </c>
      <c r="E140" s="166">
        <f t="shared" si="49"/>
        <v>0</v>
      </c>
      <c r="N140" s="183"/>
      <c r="O140" s="183"/>
      <c r="P140" s="183"/>
      <c r="Q140" s="183"/>
      <c r="R140" s="183"/>
      <c r="S140" s="183"/>
      <c r="T140" s="183"/>
    </row>
    <row r="141" spans="2:20" x14ac:dyDescent="0.2">
      <c r="B141" s="2">
        <v>51</v>
      </c>
      <c r="C141" s="115" t="str">
        <f t="shared" si="47"/>
        <v>Auxiliary Systems (HVAC)</v>
      </c>
      <c r="D141" s="119">
        <f t="shared" si="48"/>
        <v>0</v>
      </c>
      <c r="E141" s="166">
        <f t="shared" si="49"/>
        <v>0</v>
      </c>
      <c r="N141" s="183"/>
      <c r="O141" s="183"/>
      <c r="P141" s="183"/>
      <c r="Q141" s="183"/>
      <c r="R141" s="183"/>
      <c r="S141" s="183"/>
      <c r="T141" s="183"/>
    </row>
    <row r="142" spans="2:20" x14ac:dyDescent="0.2">
      <c r="B142" s="2">
        <v>52</v>
      </c>
      <c r="C142" s="115" t="str">
        <f t="shared" si="47"/>
        <v>Auxiliary Systems (Compressed Air)</v>
      </c>
      <c r="D142" s="119">
        <f t="shared" si="48"/>
        <v>0</v>
      </c>
      <c r="E142" s="166">
        <f t="shared" si="49"/>
        <v>0</v>
      </c>
      <c r="N142" s="183"/>
      <c r="O142" s="183"/>
      <c r="P142" s="183"/>
      <c r="Q142" s="183"/>
      <c r="R142" s="183"/>
      <c r="S142" s="183"/>
      <c r="T142" s="183"/>
    </row>
    <row r="143" spans="2:20" x14ac:dyDescent="0.2">
      <c r="C143" s="115"/>
      <c r="D143" s="119"/>
      <c r="E143" s="166"/>
      <c r="N143" s="183"/>
      <c r="O143" s="183"/>
      <c r="P143" s="183"/>
      <c r="Q143" s="183"/>
      <c r="R143" s="183"/>
      <c r="S143" s="183"/>
      <c r="T143" s="183"/>
    </row>
    <row r="144" spans="2:20" x14ac:dyDescent="0.2">
      <c r="N144" s="183"/>
      <c r="O144" s="183"/>
      <c r="P144" s="183"/>
      <c r="Q144" s="183"/>
      <c r="R144" s="183"/>
      <c r="S144" s="183"/>
      <c r="T144" s="183"/>
    </row>
    <row r="145" spans="14:19" x14ac:dyDescent="0.2">
      <c r="N145" s="183"/>
      <c r="O145" s="183"/>
      <c r="P145" s="183"/>
      <c r="Q145" s="183"/>
      <c r="R145" s="183"/>
      <c r="S145" s="183"/>
    </row>
    <row r="146" spans="14:19" x14ac:dyDescent="0.2">
      <c r="N146" s="183"/>
      <c r="O146" s="183"/>
      <c r="P146" s="183"/>
      <c r="Q146" s="183"/>
      <c r="R146" s="183"/>
      <c r="S146" s="183"/>
    </row>
  </sheetData>
  <sortState ref="C76:E127">
    <sortCondition descending="1" ref="D76:D127"/>
  </sortState>
  <mergeCells count="9">
    <mergeCell ref="N62:P62"/>
    <mergeCell ref="P65:R65"/>
    <mergeCell ref="W1:X1"/>
    <mergeCell ref="AA1:AB1"/>
    <mergeCell ref="N57:P57"/>
    <mergeCell ref="P60:R60"/>
    <mergeCell ref="N1:P1"/>
    <mergeCell ref="Q1:R1"/>
    <mergeCell ref="T1:U1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93"/>
  <sheetViews>
    <sheetView showGridLines="0" zoomScaleNormal="100" workbookViewId="0">
      <selection activeCell="J5" sqref="J5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2" bestFit="1" customWidth="1"/>
    <col min="7" max="7" width="7.140625" style="2" bestFit="1" customWidth="1"/>
    <col min="8" max="8" width="38.140625" style="2" bestFit="1" customWidth="1"/>
    <col min="9" max="9" width="13.140625" style="2" bestFit="1" customWidth="1"/>
    <col min="10" max="10" width="10.7109375" style="2" bestFit="1" customWidth="1"/>
    <col min="11" max="12" width="9.140625" style="2"/>
    <col min="13" max="13" width="38.42578125" style="2" customWidth="1"/>
    <col min="14" max="14" width="4" style="2" bestFit="1" customWidth="1"/>
    <col min="15" max="15" width="6.5703125" style="162" bestFit="1" customWidth="1"/>
    <col min="16" max="16384" width="9.140625" style="2"/>
  </cols>
  <sheetData>
    <row r="1" spans="1:57" s="22" customFormat="1" ht="30" customHeight="1" x14ac:dyDescent="0.2">
      <c r="A1" s="27" t="s">
        <v>2</v>
      </c>
      <c r="B1" s="20"/>
      <c r="C1" s="21"/>
      <c r="D1" s="21"/>
      <c r="E1" s="21"/>
      <c r="F1" s="21"/>
      <c r="L1" s="199"/>
      <c r="M1" s="199"/>
      <c r="N1" s="199"/>
      <c r="O1" s="207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</row>
    <row r="2" spans="1:57" ht="15.75" x14ac:dyDescent="0.25">
      <c r="A2" s="3"/>
      <c r="C2" s="4"/>
      <c r="D2" s="4"/>
      <c r="E2" s="4"/>
      <c r="H2" s="30"/>
      <c r="L2" s="198" t="s">
        <v>160</v>
      </c>
      <c r="M2" s="208" t="s">
        <v>159</v>
      </c>
      <c r="N2" s="208"/>
      <c r="O2" s="209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</row>
    <row r="3" spans="1:57" ht="15.75" x14ac:dyDescent="0.25">
      <c r="A3" s="5" t="s">
        <v>0</v>
      </c>
      <c r="C3" s="6"/>
      <c r="D3" s="7"/>
      <c r="E3" s="7"/>
      <c r="H3" s="8"/>
      <c r="L3" s="181">
        <f>RANK(O3,$O$3:$O$54,0)+COUNTIF($O3:O$3,O3)-1</f>
        <v>43</v>
      </c>
      <c r="M3" s="179" t="str">
        <f>'TX count'!P66</f>
        <v>Auxiliary Systems (Compressed Air)</v>
      </c>
      <c r="N3" s="179">
        <f>'TX count'!Q66</f>
        <v>0</v>
      </c>
      <c r="O3" s="180">
        <f>'TX count'!R66</f>
        <v>0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</row>
    <row r="4" spans="1:57" x14ac:dyDescent="0.2">
      <c r="A4" s="9" t="s">
        <v>8</v>
      </c>
      <c r="C4" s="6"/>
      <c r="D4" s="7"/>
      <c r="E4" s="7"/>
      <c r="L4" s="181">
        <f>RANK(O4,$O$3:$O$54,0)+COUNTIF($O$3:O4,O4)-1</f>
        <v>41</v>
      </c>
      <c r="M4" s="179" t="str">
        <f>'TX count'!P67</f>
        <v>Auxiliary Systems (Deck Crane / Hoists)</v>
      </c>
      <c r="N4" s="179">
        <f>'TX count'!Q67</f>
        <v>2</v>
      </c>
      <c r="O4" s="180">
        <f>'TX count'!R67</f>
        <v>0.39</v>
      </c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</row>
    <row r="5" spans="1:57" x14ac:dyDescent="0.2">
      <c r="A5" s="10" t="s">
        <v>1</v>
      </c>
      <c r="C5" s="6"/>
      <c r="D5" s="7"/>
      <c r="E5" s="7"/>
      <c r="L5" s="181">
        <f>RANK(O5,$O$3:$O$54,0)+COUNTIF($O$3:O5,O5)-1</f>
        <v>39</v>
      </c>
      <c r="M5" s="179" t="str">
        <f>'TX count'!P68</f>
        <v>Auxiliary Systems (Fire Prevention System)</v>
      </c>
      <c r="N5" s="179">
        <f>'TX count'!Q68</f>
        <v>2</v>
      </c>
      <c r="O5" s="180">
        <f>'TX count'!R68</f>
        <v>0.68888888884801414</v>
      </c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</row>
    <row r="6" spans="1:57" x14ac:dyDescent="0.2">
      <c r="L6" s="181">
        <f>RANK(O6,$O$3:$O$54,0)+COUNTIF($O$3:O6,O6)-1</f>
        <v>29</v>
      </c>
      <c r="M6" s="179" t="str">
        <f>'TX count'!P69</f>
        <v>Auxiliary Systems (Fuel)</v>
      </c>
      <c r="N6" s="179">
        <f>'TX count'!Q69</f>
        <v>5</v>
      </c>
      <c r="O6" s="180">
        <f>'TX count'!R69</f>
        <v>7.3900000000000006</v>
      </c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</row>
    <row r="7" spans="1:57" x14ac:dyDescent="0.2">
      <c r="L7" s="181">
        <f>RANK(O7,$O$3:$O$54,0)+COUNTIF($O$3:O7,O7)-1</f>
        <v>44</v>
      </c>
      <c r="M7" s="179" t="str">
        <f>'TX count'!P70</f>
        <v>Auxiliary Systems (HVAC)</v>
      </c>
      <c r="N7" s="179">
        <f>'TX count'!Q70</f>
        <v>0</v>
      </c>
      <c r="O7" s="180">
        <f>'TX count'!R70</f>
        <v>0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</row>
    <row r="8" spans="1:57" x14ac:dyDescent="0.2">
      <c r="L8" s="181">
        <f>RANK(O8,$O$3:$O$54,0)+COUNTIF($O$3:O8,O8)-1</f>
        <v>42</v>
      </c>
      <c r="M8" s="179" t="str">
        <f>'TX count'!P71</f>
        <v>Auxiliary Systems (Sanitary)</v>
      </c>
      <c r="N8" s="179">
        <f>'TX count'!Q71</f>
        <v>1</v>
      </c>
      <c r="O8" s="180">
        <f>'TX count'!R71</f>
        <v>0.19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</row>
    <row r="9" spans="1:57" x14ac:dyDescent="0.2">
      <c r="L9" s="100">
        <f>RANK(O9,$O$3:$O$54,0)+COUNTIF($O$3:O9,O9)-1</f>
        <v>22</v>
      </c>
      <c r="M9" s="175" t="str">
        <f>'TX count'!P72</f>
        <v>Auxiliary Systems (Water (Pottable / Raw))</v>
      </c>
      <c r="N9" s="175">
        <f>'TX count'!Q72</f>
        <v>9</v>
      </c>
      <c r="O9" s="178">
        <f>'TX count'!R72</f>
        <v>13.229722222294658</v>
      </c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</row>
    <row r="10" spans="1:57" x14ac:dyDescent="0.2">
      <c r="L10" s="181">
        <f>RANK(O10,$O$3:$O$54,0)+COUNTIF($O$3:O10,O10)-1</f>
        <v>15</v>
      </c>
      <c r="M10" s="179" t="str">
        <f>'TX count'!P73</f>
        <v>Cutter (Bearing / Shaft)</v>
      </c>
      <c r="N10" s="179">
        <f>'TX count'!Q73</f>
        <v>19</v>
      </c>
      <c r="O10" s="180">
        <f>'TX count'!R73</f>
        <v>29.278888888857324</v>
      </c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</row>
    <row r="11" spans="1:57" x14ac:dyDescent="0.2">
      <c r="L11" s="181">
        <f>RANK(O11,$O$3:$O$54,0)+COUNTIF($O$3:O11,O11)-1</f>
        <v>7</v>
      </c>
      <c r="M11" s="179" t="str">
        <f>'TX count'!P74</f>
        <v>Cutter (Cutter Canister)</v>
      </c>
      <c r="N11" s="179">
        <f>'TX count'!Q74</f>
        <v>36</v>
      </c>
      <c r="O11" s="180">
        <f>'TX count'!R74</f>
        <v>99.63722222220386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</row>
    <row r="12" spans="1:57" x14ac:dyDescent="0.2">
      <c r="L12" s="181">
        <f>RANK(O12,$O$3:$O$54,0)+COUNTIF($O$3:O12,O12)-1</f>
        <v>25</v>
      </c>
      <c r="M12" s="179" t="str">
        <f>'TX count'!P75</f>
        <v>Cutter (Gear Box)</v>
      </c>
      <c r="N12" s="179">
        <f>'TX count'!Q75</f>
        <v>9</v>
      </c>
      <c r="O12" s="180">
        <f>'TX count'!R75</f>
        <v>11.43416666663019</v>
      </c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</row>
    <row r="13" spans="1:57" x14ac:dyDescent="0.2">
      <c r="L13" s="181">
        <f>RANK(O13,$O$3:$O$54,0)+COUNTIF($O$3:O13,O13)-1</f>
        <v>3</v>
      </c>
      <c r="M13" s="179" t="str">
        <f>'TX count'!P76</f>
        <v>Cutter (Motor)</v>
      </c>
      <c r="N13" s="179">
        <f>'TX count'!Q76</f>
        <v>43</v>
      </c>
      <c r="O13" s="180">
        <f>'TX count'!R76</f>
        <v>236.99250000005821</v>
      </c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</row>
    <row r="14" spans="1:57" x14ac:dyDescent="0.2">
      <c r="L14" s="100">
        <f>RANK(O14,$O$3:$O$54,0)+COUNTIF($O$3:O14,O14)-1</f>
        <v>14</v>
      </c>
      <c r="M14" s="175" t="str">
        <f>'TX count'!P77</f>
        <v>Cutter (SCR Drive / MG Set)</v>
      </c>
      <c r="N14" s="175">
        <f>'TX count'!Q77</f>
        <v>19</v>
      </c>
      <c r="O14" s="178">
        <f>'TX count'!R77</f>
        <v>36.02222222235752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</row>
    <row r="15" spans="1:57" x14ac:dyDescent="0.2">
      <c r="L15" s="181">
        <f>RANK(O15,$O$3:$O$54,0)+COUNTIF($O$3:O15,O15)-1</f>
        <v>32</v>
      </c>
      <c r="M15" s="179" t="str">
        <f>'TX count'!P78</f>
        <v>Electrical System (MCC / Switch Gear)</v>
      </c>
      <c r="N15" s="179">
        <f>'TX count'!Q78</f>
        <v>3</v>
      </c>
      <c r="O15" s="180">
        <f>'TX count'!R78</f>
        <v>4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</row>
    <row r="16" spans="1:57" x14ac:dyDescent="0.2">
      <c r="L16" s="181">
        <f>RANK(O16,$O$3:$O$54,0)+COUNTIF($O$3:O16,O16)-1</f>
        <v>21</v>
      </c>
      <c r="M16" s="179" t="str">
        <f>'TX count'!P79</f>
        <v>Electrical System (PLC / Automation)</v>
      </c>
      <c r="N16" s="179">
        <f>'TX count'!Q79</f>
        <v>16</v>
      </c>
      <c r="O16" s="180">
        <f>'TX count'!R79</f>
        <v>13.39</v>
      </c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57" x14ac:dyDescent="0.2">
      <c r="L17" s="100">
        <f>RANK(O17,$O$3:$O$54,0)+COUNTIF($O$3:O17,O17)-1</f>
        <v>37</v>
      </c>
      <c r="M17" s="175" t="str">
        <f>'TX count'!P80</f>
        <v>Electrical System (Transformer)</v>
      </c>
      <c r="N17" s="175">
        <f>'TX count'!Q80</f>
        <v>1</v>
      </c>
      <c r="O17" s="178">
        <f>'TX count'!R80</f>
        <v>1.47</v>
      </c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</row>
    <row r="18" spans="2:57" x14ac:dyDescent="0.2">
      <c r="L18" s="181">
        <f>RANK(O18,$O$3:$O$54,0)+COUNTIF($O$3:O18,O18)-1</f>
        <v>45</v>
      </c>
      <c r="M18" s="179" t="str">
        <f>'TX count'!P81</f>
        <v>Generators (Auxiliary Generator)</v>
      </c>
      <c r="N18" s="179">
        <f>'TX count'!Q81</f>
        <v>0</v>
      </c>
      <c r="O18" s="180">
        <f>'TX count'!R81</f>
        <v>0</v>
      </c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</row>
    <row r="19" spans="2:57" x14ac:dyDescent="0.2">
      <c r="L19" s="181">
        <f>RANK(O19,$O$3:$O$54,0)+COUNTIF($O$3:O19,O19)-1</f>
        <v>18</v>
      </c>
      <c r="M19" s="179" t="str">
        <f>'TX count'!P82</f>
        <v>Generators (Main Generator Engine)</v>
      </c>
      <c r="N19" s="179">
        <f>'TX count'!Q82</f>
        <v>22</v>
      </c>
      <c r="O19" s="180">
        <f>'TX count'!R82</f>
        <v>16.131944444503169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</row>
    <row r="20" spans="2:57" x14ac:dyDescent="0.2">
      <c r="L20" s="100">
        <f>RANK(O20,$O$3:$O$54,0)+COUNTIF($O$3:O20,O20)-1</f>
        <v>16</v>
      </c>
      <c r="M20" s="175" t="str">
        <f>'TX count'!P83</f>
        <v>Generators (Main Generator)</v>
      </c>
      <c r="N20" s="175">
        <f>'TX count'!Q83</f>
        <v>37</v>
      </c>
      <c r="O20" s="178">
        <f>'TX count'!R83</f>
        <v>20.584999999941793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</row>
    <row r="21" spans="2:57" x14ac:dyDescent="0.2">
      <c r="K21" s="183"/>
      <c r="L21" s="181">
        <f>RANK(O21,$O$3:$O$54,0)+COUNTIF($O$3:O21,O21)-1</f>
        <v>20</v>
      </c>
      <c r="M21" s="179" t="str">
        <f>'TX count'!P84</f>
        <v>Ladder (Ladder Structure)</v>
      </c>
      <c r="N21" s="179">
        <f>'TX count'!Q84</f>
        <v>10</v>
      </c>
      <c r="O21" s="180">
        <f>'TX count'!R84</f>
        <v>13.659999999999998</v>
      </c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</row>
    <row r="22" spans="2:57" x14ac:dyDescent="0.2">
      <c r="K22" s="183"/>
      <c r="L22" s="181">
        <f>RANK(O22,$O$3:$O$54,0)+COUNTIF($O$3:O22,O22)-1</f>
        <v>34</v>
      </c>
      <c r="M22" s="179" t="str">
        <f>'TX count'!P85</f>
        <v>Ladder (Ladder Winch)</v>
      </c>
      <c r="N22" s="179">
        <f>'TX count'!Q85</f>
        <v>4</v>
      </c>
      <c r="O22" s="180">
        <f>'TX count'!R85</f>
        <v>3.04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</row>
    <row r="23" spans="2:57" x14ac:dyDescent="0.2">
      <c r="B23" s="11" t="s">
        <v>11</v>
      </c>
      <c r="K23" s="183"/>
      <c r="L23" s="181">
        <f>RANK(O23,$O$3:$O$54,0)+COUNTIF($O$3:O23,O23)-1</f>
        <v>33</v>
      </c>
      <c r="M23" s="179" t="str">
        <f>'TX count'!P86</f>
        <v>Ladder (SCR Drive)</v>
      </c>
      <c r="N23" s="179">
        <f>'TX count'!Q86</f>
        <v>11</v>
      </c>
      <c r="O23" s="180">
        <f>'TX count'!R86</f>
        <v>3.1461111111519862</v>
      </c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</row>
    <row r="24" spans="2:57" x14ac:dyDescent="0.2">
      <c r="K24" s="183"/>
      <c r="L24" s="181">
        <f>RANK(O24,$O$3:$O$54,0)+COUNTIF($O$3:O24,O24)-1</f>
        <v>38</v>
      </c>
      <c r="M24" s="179" t="str">
        <f>'TX count'!P87</f>
        <v>Ladder (Sheaves and Blocks)</v>
      </c>
      <c r="N24" s="179">
        <f>'TX count'!Q87</f>
        <v>1</v>
      </c>
      <c r="O24" s="180">
        <f>'TX count'!R87</f>
        <v>1.22</v>
      </c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</row>
    <row r="25" spans="2:57" x14ac:dyDescent="0.2">
      <c r="K25" s="183"/>
      <c r="L25" s="100">
        <f>RANK(O25,$O$3:$O$54,0)+COUNTIF($O$3:O25,O25)-1</f>
        <v>19</v>
      </c>
      <c r="M25" s="175" t="str">
        <f>'TX count'!P88</f>
        <v>Ladder (Wire)</v>
      </c>
      <c r="N25" s="175">
        <f>'TX count'!Q88</f>
        <v>2</v>
      </c>
      <c r="O25" s="178">
        <f>'TX count'!R88</f>
        <v>14.899999999999999</v>
      </c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</row>
    <row r="26" spans="2:57" x14ac:dyDescent="0.2">
      <c r="L26" s="181">
        <f>RANK(O26,$O$3:$O$54,0)+COUNTIF($O$3:O26,O26)-1</f>
        <v>17</v>
      </c>
      <c r="M26" s="179" t="str">
        <f>'TX count'!P89</f>
        <v>Ladder Pump (Bearings / Shafts)</v>
      </c>
      <c r="N26" s="179">
        <f>'TX count'!Q89</f>
        <v>3</v>
      </c>
      <c r="O26" s="180">
        <f>'TX count'!R89</f>
        <v>19.52916666680947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</row>
    <row r="27" spans="2:57" x14ac:dyDescent="0.2">
      <c r="L27" s="181">
        <f>RANK(O27,$O$3:$O$54,0)+COUNTIF($O$3:O27,O27)-1</f>
        <v>23</v>
      </c>
      <c r="M27" s="179" t="str">
        <f>'TX count'!P90</f>
        <v>Ladder Pump (Gearbox)</v>
      </c>
      <c r="N27" s="179">
        <f>'TX count'!Q90</f>
        <v>8</v>
      </c>
      <c r="O27" s="180">
        <f>'TX count'!R90</f>
        <v>12.754166666630191</v>
      </c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</row>
    <row r="28" spans="2:57" ht="15.75" x14ac:dyDescent="0.25">
      <c r="B28" s="28" t="str">
        <f ca="1">"The first "&amp;COUNT(H33:H74)&amp;" "&amp;C32&amp;" cover "&amp;TEXT(OFFSET(E32,COUNT(H33:H74),0,1,1),"0.??%")&amp;" of the Total "&amp;D32</f>
        <v>The first 11 Causes cover 83.04% of the Total Hours</v>
      </c>
      <c r="C28" s="7"/>
      <c r="L28" s="181">
        <f>RANK(O28,$O$3:$O$54,0)+COUNTIF($O$3:O28,O28)-1</f>
        <v>46</v>
      </c>
      <c r="M28" s="179" t="str">
        <f>'TX count'!P91</f>
        <v>Ladder Pump (Gland Seal)</v>
      </c>
      <c r="N28" s="179">
        <f>'TX count'!Q91</f>
        <v>0</v>
      </c>
      <c r="O28" s="180">
        <f>'TX count'!R91</f>
        <v>0</v>
      </c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</row>
    <row r="29" spans="2:57" x14ac:dyDescent="0.2">
      <c r="L29" s="181">
        <f>RANK(O29,$O$3:$O$54,0)+COUNTIF($O$3:O29,O29)-1</f>
        <v>27</v>
      </c>
      <c r="M29" s="179" t="str">
        <f>'TX count'!P92</f>
        <v>Ladder Pump (Motor / Engine)</v>
      </c>
      <c r="N29" s="179">
        <f>'TX count'!Q92</f>
        <v>18</v>
      </c>
      <c r="O29" s="180">
        <f>'TX count'!R92</f>
        <v>7.4874999999301508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</row>
    <row r="30" spans="2:57" x14ac:dyDescent="0.2">
      <c r="L30" s="181">
        <f>RANK(O30,$O$3:$O$54,0)+COUNTIF($O$3:O30,O30)-1</f>
        <v>36</v>
      </c>
      <c r="M30" s="179" t="str">
        <f>'TX count'!P93</f>
        <v>Ladder Pump (Packing / Stuffing Box)</v>
      </c>
      <c r="N30" s="179">
        <f>'TX count'!Q93</f>
        <v>4</v>
      </c>
      <c r="O30" s="180">
        <f>'TX count'!R93</f>
        <v>2.0458333332673648</v>
      </c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</row>
    <row r="31" spans="2:57" x14ac:dyDescent="0.2">
      <c r="D31" s="12" t="s">
        <v>9</v>
      </c>
      <c r="E31" s="29">
        <v>0.8</v>
      </c>
      <c r="L31" s="181">
        <f>RANK(O31,$O$3:$O$54,0)+COUNTIF($O$3:O31,O31)-1</f>
        <v>5</v>
      </c>
      <c r="M31" s="179" t="str">
        <f>'TX count'!P94</f>
        <v>Ladder Pump (Pump Leak)</v>
      </c>
      <c r="N31" s="179">
        <f>'TX count'!Q94</f>
        <v>12</v>
      </c>
      <c r="O31" s="180">
        <f>'TX count'!R94</f>
        <v>135.23777777773327</v>
      </c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</row>
    <row r="32" spans="2:57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43" t="s">
        <v>132</v>
      </c>
      <c r="G32" s="43" t="s">
        <v>20</v>
      </c>
      <c r="H32" s="13" t="s">
        <v>6</v>
      </c>
      <c r="I32" s="13" t="s">
        <v>7</v>
      </c>
      <c r="J32" s="13" t="s">
        <v>10</v>
      </c>
      <c r="L32" s="181">
        <f>RANK(O32,$O$3:$O$54,0)+COUNTIF($O$3:O32,O32)-1</f>
        <v>12</v>
      </c>
      <c r="M32" s="179" t="str">
        <f>'TX count'!P95</f>
        <v>Ladder Pump (Pump Rebuild)</v>
      </c>
      <c r="N32" s="179">
        <f>'TX count'!Q95</f>
        <v>2</v>
      </c>
      <c r="O32" s="180">
        <f>'TX count'!R95</f>
        <v>65.759722222082786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</row>
    <row r="33" spans="2:57" x14ac:dyDescent="0.2">
      <c r="B33" s="14">
        <f t="shared" ref="B33:B74" si="0">ROW(B33)-ROW($B$32)</f>
        <v>1</v>
      </c>
      <c r="C33" s="117" t="s">
        <v>200</v>
      </c>
      <c r="D33" s="216">
        <v>507.34</v>
      </c>
      <c r="E33" s="15">
        <f>SUM(D33:D$33)/SUM($D$33:$D$74)</f>
        <v>0.2247642277123526</v>
      </c>
      <c r="F33" s="44">
        <f>E33</f>
        <v>0.2247642277123526</v>
      </c>
      <c r="G33" s="219">
        <v>23</v>
      </c>
      <c r="H33" s="16">
        <f t="shared" ref="H33:H65" ca="1" si="1">IF(OR(B33=1,OFFSET($E$32,B33-1,0,1,1)&lt;=$E$31),OFFSET($D$32,B33,0,1,1),"")</f>
        <v>507.34</v>
      </c>
      <c r="I33" s="17" t="str">
        <f t="shared" ref="I33:I65" ca="1" si="2">IF(H33="",OFFSET($D$32,B33,0,1,1),"")</f>
        <v/>
      </c>
      <c r="J33" s="18">
        <f t="shared" ref="J33:J74" si="3">$E$31</f>
        <v>0.8</v>
      </c>
      <c r="L33" s="181">
        <f>RANK(O33,$O$3:$O$54,0)+COUNTIF($O$3:O33,O33)-1</f>
        <v>30</v>
      </c>
      <c r="M33" s="179" t="str">
        <f>'TX count'!P96</f>
        <v>Ladder Pump (SCR Drive)</v>
      </c>
      <c r="N33" s="179">
        <f>'TX count'!Q96</f>
        <v>5</v>
      </c>
      <c r="O33" s="180">
        <f>'TX count'!R96</f>
        <v>6.874999999981374</v>
      </c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</row>
    <row r="34" spans="2:57" x14ac:dyDescent="0.2">
      <c r="B34" s="14">
        <f t="shared" si="0"/>
        <v>2</v>
      </c>
      <c r="C34" s="117" t="s">
        <v>182</v>
      </c>
      <c r="D34" s="216">
        <v>273.54416666661859</v>
      </c>
      <c r="E34" s="15">
        <f>SUM(D$33:D34)/SUM($D$33:$D$74)</f>
        <v>0.34595109128715762</v>
      </c>
      <c r="F34" s="44">
        <f>E34-F33</f>
        <v>0.12118686357480501</v>
      </c>
      <c r="G34" s="219">
        <v>32</v>
      </c>
      <c r="H34" s="16">
        <f t="shared" ca="1" si="1"/>
        <v>273.54416666661859</v>
      </c>
      <c r="I34" s="17" t="str">
        <f t="shared" ca="1" si="2"/>
        <v/>
      </c>
      <c r="J34" s="18">
        <f t="shared" si="3"/>
        <v>0.8</v>
      </c>
      <c r="L34" s="100">
        <f>RANK(O34,$O$3:$O$54,0)+COUNTIF($O$3:O34,O34)-1</f>
        <v>47</v>
      </c>
      <c r="M34" s="175" t="str">
        <f>'TX count'!P97</f>
        <v>Ladder Pump (Shaft)</v>
      </c>
      <c r="N34" s="175">
        <f>'TX count'!Q97</f>
        <v>0</v>
      </c>
      <c r="O34" s="178">
        <f>'TX count'!R97</f>
        <v>0</v>
      </c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</row>
    <row r="35" spans="2:57" x14ac:dyDescent="0.2">
      <c r="B35" s="14">
        <f t="shared" si="0"/>
        <v>3</v>
      </c>
      <c r="C35" s="117" t="s">
        <v>81</v>
      </c>
      <c r="D35" s="216">
        <v>236.99250000005821</v>
      </c>
      <c r="E35" s="15">
        <f>SUM(D$33:D35)/SUM($D$33:$D$74)</f>
        <v>0.4509446581971841</v>
      </c>
      <c r="F35" s="44">
        <f>E35-E34</f>
        <v>0.10499356691002648</v>
      </c>
      <c r="G35" s="219">
        <v>43</v>
      </c>
      <c r="H35" s="16">
        <f t="shared" ca="1" si="1"/>
        <v>236.99250000005821</v>
      </c>
      <c r="I35" s="17" t="str">
        <f t="shared" ca="1" si="2"/>
        <v/>
      </c>
      <c r="J35" s="18">
        <f t="shared" si="3"/>
        <v>0.8</v>
      </c>
      <c r="L35" s="181">
        <f>RANK(O35,$O$3:$O$54,0)+COUNTIF($O$3:O35,O35)-1</f>
        <v>2</v>
      </c>
      <c r="M35" s="179" t="str">
        <f>'TX count'!P98</f>
        <v>Main Pump (Bearings / Shafts)</v>
      </c>
      <c r="N35" s="179">
        <f>'TX count'!Q98</f>
        <v>32</v>
      </c>
      <c r="O35" s="180">
        <f>'TX count'!R98</f>
        <v>273.54416666661859</v>
      </c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</row>
    <row r="36" spans="2:57" x14ac:dyDescent="0.2">
      <c r="B36" s="14">
        <f t="shared" si="0"/>
        <v>4</v>
      </c>
      <c r="C36" s="117" t="s">
        <v>186</v>
      </c>
      <c r="D36" s="216">
        <v>209.40722222212469</v>
      </c>
      <c r="E36" s="15">
        <f>SUM(D$33:D36)/SUM($D$33:$D$74)</f>
        <v>0.54371726154039546</v>
      </c>
      <c r="F36" s="44">
        <f t="shared" ref="F36:F65" si="4">E36-E35</f>
        <v>9.2772603343211357E-2</v>
      </c>
      <c r="G36" s="219">
        <v>56</v>
      </c>
      <c r="H36" s="16">
        <f t="shared" ca="1" si="1"/>
        <v>209.40722222212469</v>
      </c>
      <c r="I36" s="17" t="str">
        <f t="shared" ca="1" si="2"/>
        <v/>
      </c>
      <c r="J36" s="18">
        <f t="shared" si="3"/>
        <v>0.8</v>
      </c>
      <c r="L36" s="181">
        <f>RANK(O36,$O$3:$O$54,0)+COUNTIF($O$3:O36,O36)-1</f>
        <v>10</v>
      </c>
      <c r="M36" s="179" t="str">
        <f>'TX count'!P99</f>
        <v>Main Pump (Engine / Motor)</v>
      </c>
      <c r="N36" s="179">
        <f>'TX count'!Q99</f>
        <v>29</v>
      </c>
      <c r="O36" s="180">
        <f>'TX count'!R99</f>
        <v>76.411388888913208</v>
      </c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</row>
    <row r="37" spans="2:57" x14ac:dyDescent="0.2">
      <c r="B37" s="14">
        <f t="shared" si="0"/>
        <v>5</v>
      </c>
      <c r="C37" s="117" t="s">
        <v>99</v>
      </c>
      <c r="D37" s="216">
        <v>135.23777777773327</v>
      </c>
      <c r="E37" s="15">
        <f>SUM(D$33:D37)/SUM($D$33:$D$74)</f>
        <v>0.60363095783823706</v>
      </c>
      <c r="F37" s="44">
        <f t="shared" si="4"/>
        <v>5.9913696297841601E-2</v>
      </c>
      <c r="G37" s="125">
        <v>12</v>
      </c>
      <c r="H37" s="16">
        <f t="shared" ref="H37:H59" ca="1" si="5">IF(OR(B37=1,OFFSET($E$32,B37-1,0,1,1)&lt;=$E$31),OFFSET($D$32,B37,0,1,1),"")</f>
        <v>135.23777777773327</v>
      </c>
      <c r="I37" s="17" t="str">
        <f t="shared" ref="I37:I59" ca="1" si="6">IF(H37="",OFFSET($D$32,B37,0,1,1),"")</f>
        <v/>
      </c>
      <c r="J37" s="18">
        <f t="shared" si="3"/>
        <v>0.8</v>
      </c>
      <c r="L37" s="181">
        <f>RANK(O37,$O$3:$O$54,0)+COUNTIF($O$3:O37,O37)-1</f>
        <v>31</v>
      </c>
      <c r="M37" s="179" t="str">
        <f>'TX count'!P100</f>
        <v>Main Pump (Gearbox)</v>
      </c>
      <c r="N37" s="179">
        <f>'TX count'!Q100</f>
        <v>7</v>
      </c>
      <c r="O37" s="180">
        <f>'TX count'!R100</f>
        <v>5.5163888887758361</v>
      </c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</row>
    <row r="38" spans="2:57" x14ac:dyDescent="0.2">
      <c r="B38" s="14">
        <f t="shared" si="0"/>
        <v>6</v>
      </c>
      <c r="C38" s="117" t="s">
        <v>119</v>
      </c>
      <c r="D38" s="216">
        <v>102.38027777786832</v>
      </c>
      <c r="E38" s="15">
        <f>SUM(D$33:D38)/SUM($D$33:$D$74)</f>
        <v>0.64898796510696954</v>
      </c>
      <c r="F38" s="44">
        <f t="shared" ref="F38:F60" si="7">E38-E37</f>
        <v>4.5357007268732485E-2</v>
      </c>
      <c r="G38" s="219">
        <v>56</v>
      </c>
      <c r="H38" s="16">
        <f t="shared" ca="1" si="5"/>
        <v>102.38027777786832</v>
      </c>
      <c r="I38" s="17" t="str">
        <f t="shared" ca="1" si="6"/>
        <v/>
      </c>
      <c r="J38" s="18">
        <f t="shared" si="3"/>
        <v>0.8</v>
      </c>
      <c r="L38" s="181">
        <f>RANK(O38,$O$3:$O$54,0)+COUNTIF($O$3:O38,O38)-1</f>
        <v>26</v>
      </c>
      <c r="M38" s="179" t="str">
        <f>'TX count'!P101</f>
        <v>Main Pump (Gland Seal)</v>
      </c>
      <c r="N38" s="179">
        <f>'TX count'!Q101</f>
        <v>19</v>
      </c>
      <c r="O38" s="180">
        <f>'TX count'!R101</f>
        <v>10.389444444270339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</row>
    <row r="39" spans="2:57" x14ac:dyDescent="0.2">
      <c r="B39" s="95">
        <f t="shared" si="0"/>
        <v>7</v>
      </c>
      <c r="C39" s="117" t="s">
        <v>79</v>
      </c>
      <c r="D39" s="216">
        <v>99.63722222220386</v>
      </c>
      <c r="E39" s="15">
        <f>SUM(D$33:D39)/SUM($D$33:$D$74)</f>
        <v>0.69312973059791783</v>
      </c>
      <c r="F39" s="44">
        <f t="shared" si="7"/>
        <v>4.4141765490948282E-2</v>
      </c>
      <c r="G39" s="219">
        <v>36</v>
      </c>
      <c r="H39" s="16">
        <f t="shared" ca="1" si="5"/>
        <v>99.63722222220386</v>
      </c>
      <c r="I39" s="17" t="str">
        <f t="shared" ca="1" si="6"/>
        <v/>
      </c>
      <c r="J39" s="18">
        <f t="shared" si="3"/>
        <v>0.8</v>
      </c>
      <c r="L39" s="181">
        <f>RANK(O39,$O$3:$O$54,0)+COUNTIF($O$3:O39,O39)-1</f>
        <v>13</v>
      </c>
      <c r="M39" s="179" t="str">
        <f>'TX count'!P102</f>
        <v>Main Pump (Packing / Stuffing Box)</v>
      </c>
      <c r="N39" s="179">
        <f>'TX count'!Q102</f>
        <v>42</v>
      </c>
      <c r="O39" s="180">
        <f>'TX count'!R102</f>
        <v>39.765833333199843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</row>
    <row r="40" spans="2:57" x14ac:dyDescent="0.2">
      <c r="B40" s="95">
        <f t="shared" si="0"/>
        <v>8</v>
      </c>
      <c r="C40" s="117" t="s">
        <v>121</v>
      </c>
      <c r="D40" s="216">
        <v>81.704444444535767</v>
      </c>
      <c r="E40" s="15">
        <f>SUM(D$33:D40)/SUM($D$33:$D$74)</f>
        <v>0.72932682989275543</v>
      </c>
      <c r="F40" s="44">
        <f t="shared" si="7"/>
        <v>3.6197099294837609E-2</v>
      </c>
      <c r="G40" s="219">
        <v>28</v>
      </c>
      <c r="H40" s="16">
        <f t="shared" ca="1" si="5"/>
        <v>81.704444444535767</v>
      </c>
      <c r="I40" s="17" t="str">
        <f t="shared" ca="1" si="6"/>
        <v/>
      </c>
      <c r="J40" s="18">
        <f t="shared" si="3"/>
        <v>0.8</v>
      </c>
      <c r="L40" s="181">
        <f>RANK(O40,$O$3:$O$54,0)+COUNTIF($O$3:O40,O40)-1</f>
        <v>48</v>
      </c>
      <c r="M40" s="179" t="str">
        <f>'TX count'!P103</f>
        <v>Main Pump (Pump Leak)</v>
      </c>
      <c r="N40" s="179">
        <f>'TX count'!Q103</f>
        <v>0</v>
      </c>
      <c r="O40" s="180">
        <f>'TX count'!R103</f>
        <v>0</v>
      </c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</row>
    <row r="41" spans="2:57" x14ac:dyDescent="0.2">
      <c r="B41" s="95">
        <f t="shared" si="0"/>
        <v>9</v>
      </c>
      <c r="C41" s="117" t="s">
        <v>193</v>
      </c>
      <c r="D41" s="216">
        <v>78.314166666637178</v>
      </c>
      <c r="E41" s="15">
        <f>SUM(D$33:D41)/SUM($D$33:$D$74)</f>
        <v>0.76402195188148725</v>
      </c>
      <c r="F41" s="44">
        <f t="shared" si="7"/>
        <v>3.4695121988731814E-2</v>
      </c>
      <c r="G41" s="219">
        <v>24</v>
      </c>
      <c r="H41" s="16">
        <f t="shared" ca="1" si="5"/>
        <v>78.314166666637178</v>
      </c>
      <c r="I41" s="17" t="str">
        <f t="shared" ca="1" si="6"/>
        <v/>
      </c>
      <c r="J41" s="18">
        <f t="shared" si="3"/>
        <v>0.8</v>
      </c>
      <c r="L41" s="100">
        <f>RANK(O41,$O$3:$O$54,0)+COUNTIF($O$3:O41,O41)-1</f>
        <v>11</v>
      </c>
      <c r="M41" s="175" t="str">
        <f>'TX count'!P104</f>
        <v>Main Pump (Pump Rebuild)</v>
      </c>
      <c r="N41" s="175">
        <f>'TX count'!Q104</f>
        <v>2</v>
      </c>
      <c r="O41" s="178">
        <f>'TX count'!R104</f>
        <v>73.53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</row>
    <row r="42" spans="2:57" x14ac:dyDescent="0.2">
      <c r="B42" s="95">
        <f t="shared" si="0"/>
        <v>10</v>
      </c>
      <c r="C42" s="117" t="s">
        <v>183</v>
      </c>
      <c r="D42" s="216">
        <v>76.411388888913208</v>
      </c>
      <c r="E42" s="15">
        <f>SUM(D$33:D42)/SUM($D$33:$D$74)</f>
        <v>0.79787409602948423</v>
      </c>
      <c r="F42" s="44">
        <f t="shared" si="7"/>
        <v>3.3852144147996976E-2</v>
      </c>
      <c r="G42" s="219">
        <v>29</v>
      </c>
      <c r="H42" s="16">
        <f t="shared" ca="1" si="5"/>
        <v>76.411388888913208</v>
      </c>
      <c r="I42" s="17" t="str">
        <f t="shared" ca="1" si="6"/>
        <v/>
      </c>
      <c r="J42" s="18">
        <f t="shared" si="3"/>
        <v>0.8</v>
      </c>
      <c r="L42" s="181">
        <f>RANK(O42,$O$3:$O$54,0)+COUNTIF($O$3:O42,O42)-1</f>
        <v>49</v>
      </c>
      <c r="M42" s="179" t="str">
        <f>'TX count'!P105</f>
        <v>Spuds / Xmass Tree (SCR Drive)</v>
      </c>
      <c r="N42" s="179">
        <f>'TX count'!Q105</f>
        <v>0</v>
      </c>
      <c r="O42" s="180">
        <f>'TX count'!R105</f>
        <v>0</v>
      </c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</row>
    <row r="43" spans="2:57" x14ac:dyDescent="0.2">
      <c r="B43" s="95">
        <f t="shared" si="0"/>
        <v>11</v>
      </c>
      <c r="C43" s="117" t="s">
        <v>109</v>
      </c>
      <c r="D43" s="216">
        <v>73.53</v>
      </c>
      <c r="E43" s="15">
        <f>SUM(D$33:D43)/SUM($D$33:$D$74)</f>
        <v>0.83044971329539918</v>
      </c>
      <c r="F43" s="44">
        <f t="shared" si="7"/>
        <v>3.2575617265914958E-2</v>
      </c>
      <c r="G43" s="125">
        <v>2</v>
      </c>
      <c r="H43" s="16">
        <f t="shared" ca="1" si="5"/>
        <v>73.53</v>
      </c>
      <c r="I43" s="17" t="str">
        <f t="shared" ca="1" si="6"/>
        <v/>
      </c>
      <c r="J43" s="18">
        <f t="shared" si="3"/>
        <v>0.8</v>
      </c>
      <c r="L43" s="181">
        <f>RANK(O43,$O$3:$O$54,0)+COUNTIF($O$3:O43,O43)-1</f>
        <v>24</v>
      </c>
      <c r="M43" s="179" t="str">
        <f>'TX count'!P106</f>
        <v>Spuds / Xmass Tree (Setting Spud)</v>
      </c>
      <c r="N43" s="179">
        <f>'TX count'!Q106</f>
        <v>3</v>
      </c>
      <c r="O43" s="180">
        <f>'TX count'!R106</f>
        <v>12.28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</row>
    <row r="44" spans="2:57" x14ac:dyDescent="0.2">
      <c r="B44" s="95">
        <f t="shared" si="0"/>
        <v>12</v>
      </c>
      <c r="C44" s="214" t="s">
        <v>100</v>
      </c>
      <c r="D44" s="217">
        <v>65.759722222082786</v>
      </c>
      <c r="E44" s="15">
        <f>SUM(D$33:D44)/SUM($D$33:$D$74)</f>
        <v>0.85958290440949481</v>
      </c>
      <c r="F44" s="44">
        <f t="shared" si="7"/>
        <v>2.9133191114095625E-2</v>
      </c>
      <c r="G44" s="125">
        <v>2</v>
      </c>
      <c r="H44" s="16" t="str">
        <f t="shared" ca="1" si="5"/>
        <v/>
      </c>
      <c r="I44" s="17">
        <f t="shared" ca="1" si="6"/>
        <v>65.759722222082786</v>
      </c>
      <c r="J44" s="18">
        <f t="shared" si="3"/>
        <v>0.8</v>
      </c>
      <c r="L44" s="181">
        <f>RANK(O44,$O$3:$O$54,0)+COUNTIF($O$3:O44,O44)-1</f>
        <v>35</v>
      </c>
      <c r="M44" s="179" t="str">
        <f>'TX count'!P107</f>
        <v>Spuds / Xmass Tree (Sheaves)</v>
      </c>
      <c r="N44" s="179">
        <f>'TX count'!Q107</f>
        <v>1</v>
      </c>
      <c r="O44" s="180">
        <f>'TX count'!R107</f>
        <v>2.2105555555899628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</row>
    <row r="45" spans="2:57" x14ac:dyDescent="0.2">
      <c r="B45" s="95">
        <f t="shared" si="0"/>
        <v>13</v>
      </c>
      <c r="C45" s="214" t="s">
        <v>189</v>
      </c>
      <c r="D45" s="217">
        <v>39.765833333199843</v>
      </c>
      <c r="E45" s="15">
        <f>SUM(D$33:D45)/SUM($D$33:$D$74)</f>
        <v>0.87720015678162155</v>
      </c>
      <c r="F45" s="44">
        <f t="shared" si="7"/>
        <v>1.7617252372126746E-2</v>
      </c>
      <c r="G45" s="219">
        <v>42</v>
      </c>
      <c r="H45" s="16" t="str">
        <f t="shared" ca="1" si="5"/>
        <v/>
      </c>
      <c r="I45" s="17">
        <f t="shared" ca="1" si="6"/>
        <v>39.765833333199843</v>
      </c>
      <c r="J45" s="18">
        <f t="shared" si="3"/>
        <v>0.8</v>
      </c>
      <c r="L45" s="181">
        <f>RANK(O45,$O$3:$O$54,0)+COUNTIF($O$3:O45,O45)-1</f>
        <v>40</v>
      </c>
      <c r="M45" s="179" t="str">
        <f>'TX count'!P108</f>
        <v>Spuds / Xmass Tree (Tree Structure)</v>
      </c>
      <c r="N45" s="179">
        <f>'TX count'!Q108</f>
        <v>1</v>
      </c>
      <c r="O45" s="180">
        <f>'TX count'!R108</f>
        <v>0.48</v>
      </c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</row>
    <row r="46" spans="2:57" x14ac:dyDescent="0.2">
      <c r="B46" s="95">
        <f t="shared" si="0"/>
        <v>14</v>
      </c>
      <c r="C46" s="214" t="s">
        <v>187</v>
      </c>
      <c r="D46" s="217">
        <v>36.02222222235752</v>
      </c>
      <c r="E46" s="15">
        <f>SUM(D$33:D46)/SUM($D$33:$D$74)</f>
        <v>0.89315889640059687</v>
      </c>
      <c r="F46" s="44">
        <f t="shared" si="7"/>
        <v>1.5958739618975315E-2</v>
      </c>
      <c r="G46" s="219">
        <v>19</v>
      </c>
      <c r="H46" s="16" t="str">
        <f t="shared" ca="1" si="5"/>
        <v/>
      </c>
      <c r="I46" s="17">
        <f t="shared" ca="1" si="6"/>
        <v>36.02222222235752</v>
      </c>
      <c r="J46" s="18">
        <f t="shared" si="3"/>
        <v>0.8</v>
      </c>
      <c r="L46" s="181">
        <f>RANK(O46,$O$3:$O$54,0)+COUNTIF($O$3:O46,O46)-1</f>
        <v>1</v>
      </c>
      <c r="M46" s="179" t="str">
        <f>'TX count'!P109</f>
        <v>Spuds / Xmass Tree (Walking Spud)</v>
      </c>
      <c r="N46" s="179">
        <f>'TX count'!Q109</f>
        <v>23</v>
      </c>
      <c r="O46" s="180">
        <f>'TX count'!R109</f>
        <v>507.34</v>
      </c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</row>
    <row r="47" spans="2:57" x14ac:dyDescent="0.2">
      <c r="B47" s="95">
        <f t="shared" si="0"/>
        <v>15</v>
      </c>
      <c r="C47" s="214" t="s">
        <v>191</v>
      </c>
      <c r="D47" s="217">
        <v>29.278888888857324</v>
      </c>
      <c r="E47" s="15">
        <f>SUM(D$33:D47)/SUM($D$33:$D$74)</f>
        <v>0.9061301717768333</v>
      </c>
      <c r="F47" s="44">
        <f t="shared" si="7"/>
        <v>1.2971275376236435E-2</v>
      </c>
      <c r="G47" s="219">
        <v>19</v>
      </c>
      <c r="H47" s="16" t="str">
        <f t="shared" ca="1" si="5"/>
        <v/>
      </c>
      <c r="I47" s="17">
        <f t="shared" ca="1" si="6"/>
        <v>29.278888888857324</v>
      </c>
      <c r="J47" s="18">
        <f t="shared" si="3"/>
        <v>0.8</v>
      </c>
      <c r="L47" s="181">
        <f>RANK(O47,$O$3:$O$54,0)+COUNTIF($O$3:O47,O47)-1</f>
        <v>4</v>
      </c>
      <c r="M47" s="179" t="str">
        <f>'TX count'!P110</f>
        <v>Spuds / Xmass Tree (Winch / Hoist System)</v>
      </c>
      <c r="N47" s="179">
        <f>'TX count'!Q110</f>
        <v>56</v>
      </c>
      <c r="O47" s="180">
        <f>'TX count'!R110</f>
        <v>209.40722222212469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</row>
    <row r="48" spans="2:57" x14ac:dyDescent="0.2">
      <c r="B48" s="95">
        <f t="shared" si="0"/>
        <v>16</v>
      </c>
      <c r="C48" s="214" t="s">
        <v>87</v>
      </c>
      <c r="D48" s="217">
        <v>20.584999999941793</v>
      </c>
      <c r="E48" s="15">
        <f>SUM(D$33:D48)/SUM($D$33:$D$74)</f>
        <v>0.91524983832677165</v>
      </c>
      <c r="F48" s="44">
        <f t="shared" si="7"/>
        <v>9.1196665499383434E-3</v>
      </c>
      <c r="G48" s="219">
        <v>37</v>
      </c>
      <c r="H48" s="16" t="str">
        <f t="shared" ca="1" si="5"/>
        <v/>
      </c>
      <c r="I48" s="17">
        <f t="shared" ca="1" si="6"/>
        <v>20.584999999941793</v>
      </c>
      <c r="J48" s="18">
        <f t="shared" si="3"/>
        <v>0.8</v>
      </c>
      <c r="L48" s="100">
        <f>RANK(O48,$O$3:$O$54,0)+COUNTIF($O$3:O48,O48)-1</f>
        <v>9</v>
      </c>
      <c r="M48" s="175" t="str">
        <f>'TX count'!P111</f>
        <v>Spuds / Xmass Tree (Wires)</v>
      </c>
      <c r="N48" s="175">
        <f>'TX count'!Q111</f>
        <v>24</v>
      </c>
      <c r="O48" s="178">
        <f>'TX count'!R111</f>
        <v>78.314166666637178</v>
      </c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</row>
    <row r="49" spans="2:57" x14ac:dyDescent="0.2">
      <c r="B49" s="95">
        <f t="shared" si="0"/>
        <v>17</v>
      </c>
      <c r="C49" s="214" t="s">
        <v>198</v>
      </c>
      <c r="D49" s="217">
        <v>19.52916666680947</v>
      </c>
      <c r="E49" s="15">
        <f>SUM(D$33:D49)/SUM($D$33:$D$74)</f>
        <v>0.92390174447202189</v>
      </c>
      <c r="F49" s="44">
        <f t="shared" si="7"/>
        <v>8.6519061452502433E-3</v>
      </c>
      <c r="G49" s="125">
        <v>3</v>
      </c>
      <c r="H49" s="16" t="str">
        <f t="shared" ca="1" si="5"/>
        <v/>
      </c>
      <c r="I49" s="17">
        <f t="shared" ca="1" si="6"/>
        <v>19.52916666680947</v>
      </c>
      <c r="J49" s="18">
        <f t="shared" si="3"/>
        <v>0.8</v>
      </c>
      <c r="L49" s="100">
        <f>RANK(O49,$O$3:$O$54,0)+COUNTIF($O$3:O49,O49)-1</f>
        <v>50</v>
      </c>
      <c r="M49" s="175" t="str">
        <f>'TX count'!P112</f>
        <v>Suction  / Discharge Pipe (Dredge)</v>
      </c>
      <c r="N49" s="175">
        <f>'TX count'!Q112</f>
        <v>0</v>
      </c>
      <c r="O49" s="178">
        <f>'TX count'!R112</f>
        <v>0</v>
      </c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</row>
    <row r="50" spans="2:57" x14ac:dyDescent="0.2">
      <c r="B50" s="95">
        <f t="shared" si="0"/>
        <v>18</v>
      </c>
      <c r="C50" s="214" t="s">
        <v>88</v>
      </c>
      <c r="D50" s="217">
        <v>16.131944444503169</v>
      </c>
      <c r="E50" s="15">
        <f>SUM(D$33:D50)/SUM($D$33:$D$74)</f>
        <v>0.93104859674971985</v>
      </c>
      <c r="F50" s="44">
        <f t="shared" si="7"/>
        <v>7.1468522776979571E-3</v>
      </c>
      <c r="G50" s="219">
        <v>22</v>
      </c>
      <c r="H50" s="16" t="str">
        <f t="shared" ca="1" si="5"/>
        <v/>
      </c>
      <c r="I50" s="17">
        <f t="shared" ca="1" si="6"/>
        <v>16.131944444503169</v>
      </c>
      <c r="J50" s="18">
        <f t="shared" si="3"/>
        <v>0.8</v>
      </c>
      <c r="L50" s="181">
        <f>RANK(O50,$O$3:$O$54,0)+COUNTIF($O$3:O50,O50)-1</f>
        <v>51</v>
      </c>
      <c r="M50" s="179" t="str">
        <f>'TX count'!P113</f>
        <v>Swing System (Control System)</v>
      </c>
      <c r="N50" s="179">
        <f>'TX count'!Q113</f>
        <v>0</v>
      </c>
      <c r="O50" s="180">
        <f>'TX count'!R113</f>
        <v>0</v>
      </c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</row>
    <row r="51" spans="2:57" x14ac:dyDescent="0.2">
      <c r="B51" s="95">
        <f t="shared" si="0"/>
        <v>19</v>
      </c>
      <c r="C51" s="214" t="s">
        <v>93</v>
      </c>
      <c r="D51" s="217">
        <v>14.899999999999999</v>
      </c>
      <c r="E51" s="15">
        <f>SUM(D$33:D51)/SUM($D$33:$D$74)</f>
        <v>0.93764966702392272</v>
      </c>
      <c r="F51" s="44">
        <f t="shared" si="7"/>
        <v>6.6010702742028693E-3</v>
      </c>
      <c r="G51" s="125">
        <v>2</v>
      </c>
      <c r="H51" s="16" t="str">
        <f t="shared" ca="1" si="5"/>
        <v/>
      </c>
      <c r="I51" s="17">
        <f t="shared" ca="1" si="6"/>
        <v>14.899999999999999</v>
      </c>
      <c r="J51" s="18">
        <f t="shared" si="3"/>
        <v>0.8</v>
      </c>
      <c r="L51" s="181">
        <f>RANK(O51,$O$3:$O$54,0)+COUNTIF($O$3:O51,O51)-1</f>
        <v>6</v>
      </c>
      <c r="M51" s="179" t="str">
        <f>'TX count'!P114</f>
        <v>Swing System (SCR Drive)</v>
      </c>
      <c r="N51" s="179">
        <f>'TX count'!Q114</f>
        <v>56</v>
      </c>
      <c r="O51" s="180">
        <f>'TX count'!R114</f>
        <v>102.38027777786832</v>
      </c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</row>
    <row r="52" spans="2:57" x14ac:dyDescent="0.2">
      <c r="B52" s="95">
        <f t="shared" si="0"/>
        <v>20</v>
      </c>
      <c r="C52" s="214" t="s">
        <v>89</v>
      </c>
      <c r="D52" s="217">
        <v>13.659999999999998</v>
      </c>
      <c r="E52" s="15">
        <f>SUM(D$33:D52)/SUM($D$33:$D$74)</f>
        <v>0.94370138648335955</v>
      </c>
      <c r="F52" s="44">
        <f t="shared" si="7"/>
        <v>6.0517194594368329E-3</v>
      </c>
      <c r="G52" s="125">
        <v>10</v>
      </c>
      <c r="H52" s="16" t="str">
        <f t="shared" ca="1" si="5"/>
        <v/>
      </c>
      <c r="I52" s="17">
        <f t="shared" ca="1" si="6"/>
        <v>13.659999999999998</v>
      </c>
      <c r="J52" s="18">
        <f t="shared" si="3"/>
        <v>0.8</v>
      </c>
      <c r="L52" s="181">
        <f>RANK(O52,$O$3:$O$54,0)+COUNTIF($O$3:O52,O52)-1</f>
        <v>52</v>
      </c>
      <c r="M52" s="179" t="str">
        <f>'TX count'!P115</f>
        <v>Swing System (Swing Sheaves)</v>
      </c>
      <c r="N52" s="179">
        <f>'TX count'!Q115</f>
        <v>0</v>
      </c>
      <c r="O52" s="180">
        <f>'TX count'!R115</f>
        <v>0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</row>
    <row r="53" spans="2:57" x14ac:dyDescent="0.2">
      <c r="B53" s="95">
        <f t="shared" si="0"/>
        <v>21</v>
      </c>
      <c r="C53" s="214" t="s">
        <v>188</v>
      </c>
      <c r="D53" s="217">
        <v>13.39</v>
      </c>
      <c r="E53" s="15">
        <f>SUM(D$33:D53)/SUM($D$33:$D$74)</f>
        <v>0.94963348923312974</v>
      </c>
      <c r="F53" s="44">
        <f t="shared" si="7"/>
        <v>5.932102749770185E-3</v>
      </c>
      <c r="G53" s="125">
        <v>16</v>
      </c>
      <c r="H53" s="16" t="str">
        <f t="shared" ca="1" si="5"/>
        <v/>
      </c>
      <c r="I53" s="17">
        <f t="shared" ca="1" si="6"/>
        <v>13.39</v>
      </c>
      <c r="J53" s="18">
        <f t="shared" si="3"/>
        <v>0.8</v>
      </c>
      <c r="L53" s="181">
        <f>RANK(O53,$O$3:$O$54,0)+COUNTIF($O$3:O53,O53)-1</f>
        <v>8</v>
      </c>
      <c r="M53" s="179" t="str">
        <f>'TX count'!P116</f>
        <v>Swing System (Swing Wire)</v>
      </c>
      <c r="N53" s="179">
        <f>'TX count'!Q116</f>
        <v>28</v>
      </c>
      <c r="O53" s="180">
        <f>'TX count'!R116</f>
        <v>81.704444444535767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</row>
    <row r="54" spans="2:57" x14ac:dyDescent="0.2">
      <c r="B54" s="95">
        <f t="shared" si="0"/>
        <v>22</v>
      </c>
      <c r="C54" s="214" t="s">
        <v>196</v>
      </c>
      <c r="D54" s="217">
        <v>13.229722222294658</v>
      </c>
      <c r="E54" s="15">
        <f>SUM(D$33:D54)/SUM($D$33:$D$74)</f>
        <v>0.95549458494437467</v>
      </c>
      <c r="F54" s="44">
        <f t="shared" si="7"/>
        <v>5.8610957112449347E-3</v>
      </c>
      <c r="G54" s="125">
        <v>9</v>
      </c>
      <c r="H54" s="16" t="str">
        <f t="shared" ca="1" si="5"/>
        <v/>
      </c>
      <c r="I54" s="17">
        <f t="shared" ca="1" si="6"/>
        <v>13.229722222294658</v>
      </c>
      <c r="J54" s="18">
        <f t="shared" si="3"/>
        <v>0.8</v>
      </c>
      <c r="L54" s="181">
        <f>RANK(O54,$O$3:$O$54,0)+COUNTIF($O$3:O54,O54)-1</f>
        <v>28</v>
      </c>
      <c r="M54" s="179" t="str">
        <f>'TX count'!P117</f>
        <v>Swing System (Winch System)</v>
      </c>
      <c r="N54" s="179">
        <f>'TX count'!Q117</f>
        <v>17</v>
      </c>
      <c r="O54" s="180">
        <f>'TX count'!R117</f>
        <v>7.4500000000000011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</row>
    <row r="55" spans="2:57" x14ac:dyDescent="0.2">
      <c r="B55" s="95">
        <f t="shared" si="0"/>
        <v>23</v>
      </c>
      <c r="C55" s="214" t="s">
        <v>184</v>
      </c>
      <c r="D55" s="217">
        <v>12.754166666630191</v>
      </c>
      <c r="E55" s="15">
        <f>SUM(D$33:D55)/SUM($D$33:$D$74)</f>
        <v>0.96114499772661099</v>
      </c>
      <c r="F55" s="44">
        <f t="shared" si="7"/>
        <v>5.6504127822363248E-3</v>
      </c>
      <c r="G55" s="125">
        <v>8</v>
      </c>
      <c r="H55" s="16" t="str">
        <f t="shared" ca="1" si="5"/>
        <v/>
      </c>
      <c r="I55" s="17">
        <f t="shared" ca="1" si="6"/>
        <v>12.754166666630191</v>
      </c>
      <c r="J55" s="18">
        <f t="shared" si="3"/>
        <v>0.8</v>
      </c>
      <c r="L55" s="183"/>
      <c r="M55" s="183"/>
      <c r="N55" s="183"/>
      <c r="O55" s="184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</row>
    <row r="56" spans="2:57" x14ac:dyDescent="0.2">
      <c r="B56" s="95">
        <f t="shared" si="0"/>
        <v>24</v>
      </c>
      <c r="C56" s="214" t="s">
        <v>181</v>
      </c>
      <c r="D56" s="217">
        <v>12.28</v>
      </c>
      <c r="E56" s="15">
        <f>SUM(D$33:D56)/SUM($D$33:$D$74)</f>
        <v>0.96658534289219566</v>
      </c>
      <c r="F56" s="44">
        <f t="shared" si="7"/>
        <v>5.4403451655846702E-3</v>
      </c>
      <c r="G56" s="125">
        <v>3</v>
      </c>
      <c r="H56" s="16" t="str">
        <f t="shared" ca="1" si="5"/>
        <v/>
      </c>
      <c r="I56" s="17">
        <f t="shared" ca="1" si="6"/>
        <v>12.28</v>
      </c>
      <c r="J56" s="18">
        <f t="shared" si="3"/>
        <v>0.8</v>
      </c>
      <c r="L56" s="183"/>
      <c r="M56" s="183"/>
      <c r="N56" s="183"/>
      <c r="O56" s="184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</row>
    <row r="57" spans="2:57" x14ac:dyDescent="0.2">
      <c r="B57" s="95">
        <f t="shared" si="0"/>
        <v>25</v>
      </c>
      <c r="C57" s="214" t="s">
        <v>80</v>
      </c>
      <c r="D57" s="217">
        <v>11.43416666663019</v>
      </c>
      <c r="E57" s="15">
        <f>SUM(D$33:D57)/SUM($D$33:$D$74)</f>
        <v>0.97165096287161656</v>
      </c>
      <c r="F57" s="44">
        <f t="shared" si="7"/>
        <v>5.0656199794208989E-3</v>
      </c>
      <c r="G57" s="125">
        <v>9</v>
      </c>
      <c r="H57" s="16" t="str">
        <f t="shared" ca="1" si="5"/>
        <v/>
      </c>
      <c r="I57" s="17">
        <f t="shared" ca="1" si="6"/>
        <v>11.43416666663019</v>
      </c>
      <c r="J57" s="18">
        <f t="shared" si="3"/>
        <v>0.8</v>
      </c>
      <c r="L57" s="183"/>
      <c r="M57" s="183"/>
      <c r="N57" s="183"/>
      <c r="O57" s="184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</row>
    <row r="58" spans="2:57" x14ac:dyDescent="0.2">
      <c r="B58" s="95">
        <f t="shared" si="0"/>
        <v>26</v>
      </c>
      <c r="C58" s="214" t="s">
        <v>106</v>
      </c>
      <c r="D58" s="217">
        <v>10.389444444270339</v>
      </c>
      <c r="E58" s="15">
        <f>SUM(D$33:D58)/SUM($D$33:$D$74)</f>
        <v>0.97625374494453976</v>
      </c>
      <c r="F58" s="44">
        <f t="shared" si="7"/>
        <v>4.602782072923195E-3</v>
      </c>
      <c r="G58" s="219">
        <v>19</v>
      </c>
      <c r="H58" s="16" t="str">
        <f t="shared" ca="1" si="5"/>
        <v/>
      </c>
      <c r="I58" s="17">
        <f t="shared" ca="1" si="6"/>
        <v>10.389444444270339</v>
      </c>
      <c r="J58" s="18">
        <f t="shared" si="3"/>
        <v>0.8</v>
      </c>
      <c r="L58" s="183"/>
      <c r="M58" s="183"/>
      <c r="N58" s="183"/>
      <c r="O58" s="184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</row>
    <row r="59" spans="2:57" x14ac:dyDescent="0.2">
      <c r="B59" s="95">
        <f t="shared" si="0"/>
        <v>27</v>
      </c>
      <c r="C59" s="214" t="s">
        <v>192</v>
      </c>
      <c r="D59" s="217">
        <v>7.4874999999301508</v>
      </c>
      <c r="E59" s="15">
        <f>SUM(D$33:D59)/SUM($D$33:$D$74)</f>
        <v>0.97957089351350835</v>
      </c>
      <c r="F59" s="44">
        <f t="shared" si="7"/>
        <v>3.3171485689685865E-3</v>
      </c>
      <c r="G59" s="219">
        <v>18</v>
      </c>
      <c r="H59" s="16" t="str">
        <f t="shared" ca="1" si="5"/>
        <v/>
      </c>
      <c r="I59" s="17">
        <f t="shared" ca="1" si="6"/>
        <v>7.4874999999301508</v>
      </c>
      <c r="J59" s="18">
        <f t="shared" si="3"/>
        <v>0.8</v>
      </c>
      <c r="L59" s="183"/>
      <c r="M59" s="183"/>
      <c r="N59" s="183"/>
      <c r="O59" s="184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</row>
    <row r="60" spans="2:57" x14ac:dyDescent="0.2">
      <c r="B60" s="95">
        <f t="shared" si="0"/>
        <v>28</v>
      </c>
      <c r="C60" s="214" t="s">
        <v>122</v>
      </c>
      <c r="D60" s="217">
        <v>7.4500000000000011</v>
      </c>
      <c r="E60" s="15">
        <f>SUM(D$33:D60)/SUM($D$33:$D$74)</f>
        <v>0.98287142865060961</v>
      </c>
      <c r="F60" s="44">
        <f t="shared" si="7"/>
        <v>3.3005351371012681E-3</v>
      </c>
      <c r="G60" s="219">
        <v>17</v>
      </c>
      <c r="H60" s="16" t="str">
        <f t="shared" ca="1" si="1"/>
        <v/>
      </c>
      <c r="I60" s="17">
        <f t="shared" ca="1" si="2"/>
        <v>7.4500000000000011</v>
      </c>
      <c r="J60" s="18">
        <f t="shared" si="3"/>
        <v>0.8</v>
      </c>
      <c r="L60" s="183"/>
      <c r="M60" s="183"/>
      <c r="N60" s="183"/>
      <c r="O60" s="184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</row>
    <row r="61" spans="2:57" x14ac:dyDescent="0.2">
      <c r="B61" s="14">
        <f t="shared" si="0"/>
        <v>29</v>
      </c>
      <c r="C61" s="31" t="s">
        <v>74</v>
      </c>
      <c r="D61" s="221">
        <v>7.3900000000000006</v>
      </c>
      <c r="E61" s="15">
        <f>SUM(D$33:D61)/SUM($D$33:$D$74)</f>
        <v>0.98614538229667392</v>
      </c>
      <c r="F61" s="44">
        <f t="shared" si="4"/>
        <v>3.2739536460643093E-3</v>
      </c>
      <c r="G61" s="125">
        <v>5</v>
      </c>
      <c r="H61" s="16" t="str">
        <f t="shared" ca="1" si="1"/>
        <v/>
      </c>
      <c r="I61" s="17">
        <f t="shared" ca="1" si="2"/>
        <v>7.3900000000000006</v>
      </c>
      <c r="J61" s="18">
        <f t="shared" si="3"/>
        <v>0.8</v>
      </c>
      <c r="L61" s="183"/>
      <c r="M61" s="183"/>
      <c r="N61" s="183"/>
      <c r="O61" s="184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</row>
    <row r="62" spans="2:57" x14ac:dyDescent="0.2">
      <c r="B62" s="14">
        <f t="shared" si="0"/>
        <v>30</v>
      </c>
      <c r="C62" s="31" t="s">
        <v>101</v>
      </c>
      <c r="D62" s="221">
        <v>6.874999999981374</v>
      </c>
      <c r="E62" s="15">
        <f>SUM(D$33:D62)/SUM($D$33:$D$74)</f>
        <v>0.98919117814466195</v>
      </c>
      <c r="F62" s="44">
        <f t="shared" si="4"/>
        <v>3.0457958479880309E-3</v>
      </c>
      <c r="G62" s="125">
        <v>5</v>
      </c>
      <c r="H62" s="16" t="str">
        <f t="shared" ca="1" si="1"/>
        <v/>
      </c>
      <c r="I62" s="17">
        <f t="shared" ca="1" si="2"/>
        <v>6.874999999981374</v>
      </c>
      <c r="J62" s="18">
        <f t="shared" si="3"/>
        <v>0.8</v>
      </c>
      <c r="L62" s="183"/>
      <c r="M62" s="183"/>
      <c r="N62" s="183"/>
      <c r="O62" s="184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</row>
    <row r="63" spans="2:57" x14ac:dyDescent="0.2">
      <c r="B63" s="14">
        <f t="shared" si="0"/>
        <v>31</v>
      </c>
      <c r="C63" s="31" t="s">
        <v>190</v>
      </c>
      <c r="D63" s="221">
        <v>5.5163888887758361</v>
      </c>
      <c r="E63" s="15">
        <f>SUM(D$33:D63)/SUM($D$33:$D$74)</f>
        <v>0.99163507550806074</v>
      </c>
      <c r="F63" s="44">
        <f t="shared" si="4"/>
        <v>2.4438973633987837E-3</v>
      </c>
      <c r="G63" s="125">
        <v>7</v>
      </c>
      <c r="H63" s="16" t="str">
        <f t="shared" ca="1" si="1"/>
        <v/>
      </c>
      <c r="I63" s="17">
        <f t="shared" ca="1" si="2"/>
        <v>5.5163888887758361</v>
      </c>
      <c r="J63" s="18">
        <f t="shared" si="3"/>
        <v>0.8</v>
      </c>
      <c r="L63" s="183"/>
      <c r="M63" s="183"/>
      <c r="N63" s="183"/>
      <c r="O63" s="184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</row>
    <row r="64" spans="2:57" x14ac:dyDescent="0.2">
      <c r="B64" s="14">
        <f t="shared" si="0"/>
        <v>32</v>
      </c>
      <c r="C64" s="31" t="s">
        <v>204</v>
      </c>
      <c r="D64" s="221">
        <v>4</v>
      </c>
      <c r="E64" s="15">
        <f>SUM(D$33:D64)/SUM($D$33:$D$74)</f>
        <v>0.99340717491053132</v>
      </c>
      <c r="F64" s="44">
        <f t="shared" si="4"/>
        <v>1.7720994024705838E-3</v>
      </c>
      <c r="G64" s="125">
        <v>3</v>
      </c>
      <c r="H64" s="16" t="str">
        <f t="shared" ca="1" si="1"/>
        <v/>
      </c>
      <c r="I64" s="17">
        <f t="shared" ca="1" si="2"/>
        <v>4</v>
      </c>
      <c r="J64" s="18">
        <f t="shared" si="3"/>
        <v>0.8</v>
      </c>
      <c r="L64" s="183"/>
      <c r="M64" s="183"/>
      <c r="N64" s="183"/>
      <c r="O64" s="184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</row>
    <row r="65" spans="2:57" x14ac:dyDescent="0.2">
      <c r="B65" s="14">
        <f t="shared" si="0"/>
        <v>33</v>
      </c>
      <c r="C65" s="31" t="s">
        <v>195</v>
      </c>
      <c r="D65" s="221">
        <v>3.1461111111519862</v>
      </c>
      <c r="E65" s="15">
        <f>SUM(D$33:D65)/SUM($D$33:$D$74)</f>
        <v>0.99480098031557596</v>
      </c>
      <c r="F65" s="44">
        <f t="shared" si="4"/>
        <v>1.3938054050446347E-3</v>
      </c>
      <c r="G65" s="125">
        <v>11</v>
      </c>
      <c r="H65" s="16" t="str">
        <f t="shared" ca="1" si="1"/>
        <v/>
      </c>
      <c r="I65" s="17">
        <f t="shared" ca="1" si="2"/>
        <v>3.1461111111519862</v>
      </c>
      <c r="J65" s="18">
        <f t="shared" si="3"/>
        <v>0.8</v>
      </c>
      <c r="L65" s="183"/>
      <c r="M65" s="183"/>
      <c r="N65" s="183"/>
      <c r="O65" s="184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</row>
    <row r="66" spans="2:57" x14ac:dyDescent="0.2">
      <c r="B66" s="95">
        <f t="shared" si="0"/>
        <v>34</v>
      </c>
      <c r="C66" s="31" t="s">
        <v>90</v>
      </c>
      <c r="D66" s="221">
        <v>3.04</v>
      </c>
      <c r="E66" s="15">
        <f>SUM(D$33:D66)/SUM($D$33:$D$74)</f>
        <v>0.99614777586145353</v>
      </c>
      <c r="F66" s="44">
        <f t="shared" ref="F66:F74" si="8">E66-E65</f>
        <v>1.3467955458775771E-3</v>
      </c>
      <c r="G66" s="125">
        <v>4</v>
      </c>
      <c r="H66" s="16" t="str">
        <f t="shared" ref="H66:H74" ca="1" si="9">IF(OR(B66=1,OFFSET($E$32,B66-1,0,1,1)&lt;=$E$31),OFFSET($D$32,B66,0,1,1),"")</f>
        <v/>
      </c>
      <c r="I66" s="17">
        <f t="shared" ref="I66:I74" ca="1" si="10">IF(H66="",OFFSET($D$32,B66,0,1,1),"")</f>
        <v>3.04</v>
      </c>
      <c r="J66" s="18">
        <f t="shared" si="3"/>
        <v>0.8</v>
      </c>
      <c r="L66" s="183"/>
      <c r="M66" s="183"/>
      <c r="N66" s="183"/>
      <c r="O66" s="184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</row>
    <row r="67" spans="2:57" x14ac:dyDescent="0.2">
      <c r="B67" s="95">
        <f t="shared" si="0"/>
        <v>35</v>
      </c>
      <c r="C67" s="31" t="s">
        <v>197</v>
      </c>
      <c r="D67" s="221">
        <v>2.2105555555899628</v>
      </c>
      <c r="E67" s="15">
        <f>SUM(D$33:D67)/SUM($D$33:$D$74)</f>
        <v>0.99712710690625073</v>
      </c>
      <c r="F67" s="44">
        <f t="shared" si="8"/>
        <v>9.7933104479719368E-4</v>
      </c>
      <c r="G67" s="125">
        <v>1</v>
      </c>
      <c r="H67" s="16" t="str">
        <f t="shared" ca="1" si="9"/>
        <v/>
      </c>
      <c r="I67" s="17">
        <f t="shared" ca="1" si="10"/>
        <v>2.2105555555899628</v>
      </c>
      <c r="J67" s="18">
        <f t="shared" si="3"/>
        <v>0.8</v>
      </c>
      <c r="L67" s="183"/>
      <c r="M67" s="183"/>
      <c r="N67" s="183"/>
      <c r="O67" s="184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</row>
    <row r="68" spans="2:57" x14ac:dyDescent="0.2">
      <c r="B68" s="95">
        <f t="shared" si="0"/>
        <v>36</v>
      </c>
      <c r="C68" s="31" t="s">
        <v>194</v>
      </c>
      <c r="D68" s="221">
        <v>2.0458333332673648</v>
      </c>
      <c r="E68" s="15">
        <f>SUM(D$33:D68)/SUM($D$33:$D$74)</f>
        <v>0.99803346191311004</v>
      </c>
      <c r="F68" s="44">
        <f t="shared" si="8"/>
        <v>9.0635500685931625E-4</v>
      </c>
      <c r="G68" s="125">
        <v>4</v>
      </c>
      <c r="H68" s="16" t="str">
        <f t="shared" ca="1" si="9"/>
        <v/>
      </c>
      <c r="I68" s="17">
        <f t="shared" ca="1" si="10"/>
        <v>2.0458333332673648</v>
      </c>
      <c r="J68" s="18">
        <f t="shared" si="3"/>
        <v>0.8</v>
      </c>
      <c r="L68" s="183"/>
      <c r="M68" s="183"/>
      <c r="N68" s="183"/>
      <c r="O68" s="184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</row>
    <row r="69" spans="2:57" x14ac:dyDescent="0.2">
      <c r="B69" s="95">
        <f t="shared" si="0"/>
        <v>37</v>
      </c>
      <c r="C69" s="31" t="s">
        <v>85</v>
      </c>
      <c r="D69" s="221">
        <v>1.47</v>
      </c>
      <c r="E69" s="15">
        <f>SUM(D$33:D69)/SUM($D$33:$D$74)</f>
        <v>0.99868470844351787</v>
      </c>
      <c r="F69" s="44">
        <f t="shared" si="8"/>
        <v>6.5124653040782299E-4</v>
      </c>
      <c r="G69" s="125">
        <v>1</v>
      </c>
      <c r="H69" s="16" t="str">
        <f t="shared" ca="1" si="9"/>
        <v/>
      </c>
      <c r="I69" s="17">
        <f t="shared" ca="1" si="10"/>
        <v>1.47</v>
      </c>
      <c r="J69" s="18">
        <f t="shared" si="3"/>
        <v>0.8</v>
      </c>
      <c r="L69" s="183"/>
      <c r="M69" s="183"/>
      <c r="N69" s="183"/>
      <c r="O69" s="184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</row>
    <row r="70" spans="2:57" x14ac:dyDescent="0.2">
      <c r="B70" s="95">
        <f t="shared" si="0"/>
        <v>38</v>
      </c>
      <c r="C70" s="31" t="s">
        <v>185</v>
      </c>
      <c r="D70" s="221">
        <v>1.22</v>
      </c>
      <c r="E70" s="15">
        <f>SUM(D$33:D70)/SUM($D$33:$D$74)</f>
        <v>0.99922519876127136</v>
      </c>
      <c r="F70" s="44">
        <f t="shared" si="8"/>
        <v>5.4049031775349476E-4</v>
      </c>
      <c r="G70" s="125">
        <v>1</v>
      </c>
      <c r="H70" s="16" t="str">
        <f t="shared" ca="1" si="9"/>
        <v/>
      </c>
      <c r="I70" s="17">
        <f t="shared" ca="1" si="10"/>
        <v>1.22</v>
      </c>
      <c r="J70" s="18">
        <f t="shared" si="3"/>
        <v>0.8</v>
      </c>
      <c r="L70" s="183"/>
      <c r="M70" s="183"/>
      <c r="N70" s="183"/>
      <c r="O70" s="184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</row>
    <row r="71" spans="2:57" x14ac:dyDescent="0.2">
      <c r="B71" s="95">
        <f t="shared" si="0"/>
        <v>39</v>
      </c>
      <c r="C71" s="31" t="s">
        <v>73</v>
      </c>
      <c r="D71" s="221">
        <v>0.68888888884801414</v>
      </c>
      <c r="E71" s="15">
        <f>SUM(D$33:D71)/SUM($D$33:$D$74)</f>
        <v>0.99953039365834528</v>
      </c>
      <c r="F71" s="44">
        <f t="shared" si="8"/>
        <v>3.0519489707392378E-4</v>
      </c>
      <c r="G71" s="125">
        <v>2</v>
      </c>
      <c r="H71" s="16" t="str">
        <f t="shared" ca="1" si="9"/>
        <v/>
      </c>
      <c r="I71" s="17">
        <f t="shared" ca="1" si="10"/>
        <v>0.68888888884801414</v>
      </c>
      <c r="J71" s="18">
        <f t="shared" si="3"/>
        <v>0.8</v>
      </c>
      <c r="L71" s="183"/>
      <c r="M71" s="183"/>
      <c r="N71" s="183"/>
      <c r="O71" s="184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</row>
    <row r="72" spans="2:57" x14ac:dyDescent="0.2">
      <c r="B72" s="95">
        <f t="shared" si="0"/>
        <v>40</v>
      </c>
      <c r="C72" s="31" t="s">
        <v>202</v>
      </c>
      <c r="D72" s="221">
        <v>0.48</v>
      </c>
      <c r="E72" s="15">
        <f>SUM(D$33:D72)/SUM($D$33:$D$74)</f>
        <v>0.99974304558664184</v>
      </c>
      <c r="F72" s="44">
        <f t="shared" si="8"/>
        <v>2.1265192829655888E-4</v>
      </c>
      <c r="G72" s="125">
        <v>1</v>
      </c>
      <c r="H72" s="16" t="str">
        <f t="shared" ca="1" si="9"/>
        <v/>
      </c>
      <c r="I72" s="17">
        <f t="shared" ca="1" si="10"/>
        <v>0.48</v>
      </c>
      <c r="J72" s="18">
        <f t="shared" si="3"/>
        <v>0.8</v>
      </c>
      <c r="L72" s="183"/>
      <c r="M72" s="183"/>
      <c r="N72" s="183"/>
      <c r="O72" s="184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</row>
    <row r="73" spans="2:57" x14ac:dyDescent="0.2">
      <c r="B73" s="95">
        <f t="shared" si="0"/>
        <v>41</v>
      </c>
      <c r="C73" s="31" t="s">
        <v>203</v>
      </c>
      <c r="D73" s="221">
        <v>0.39</v>
      </c>
      <c r="E73" s="15">
        <f>SUM(D$33:D73)/SUM($D$33:$D$74)</f>
        <v>0.99991582527838263</v>
      </c>
      <c r="F73" s="44">
        <f t="shared" si="8"/>
        <v>1.7277969174078756E-4</v>
      </c>
      <c r="G73" s="125">
        <v>2</v>
      </c>
      <c r="H73" s="16" t="str">
        <f t="shared" ca="1" si="9"/>
        <v/>
      </c>
      <c r="I73" s="17">
        <f t="shared" ca="1" si="10"/>
        <v>0.39</v>
      </c>
      <c r="J73" s="18">
        <f t="shared" si="3"/>
        <v>0.8</v>
      </c>
      <c r="L73" s="183"/>
      <c r="M73" s="183"/>
      <c r="N73" s="183"/>
      <c r="O73" s="184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</row>
    <row r="74" spans="2:57" x14ac:dyDescent="0.2">
      <c r="B74" s="95">
        <f t="shared" si="0"/>
        <v>42</v>
      </c>
      <c r="C74" s="31" t="s">
        <v>76</v>
      </c>
      <c r="D74" s="221">
        <v>0.19</v>
      </c>
      <c r="E74" s="15">
        <f>SUM(D$33:D74)/SUM($D$33:$D$74)</f>
        <v>1</v>
      </c>
      <c r="F74" s="44">
        <f t="shared" si="8"/>
        <v>8.4174721617369386E-5</v>
      </c>
      <c r="G74" s="125">
        <v>1</v>
      </c>
      <c r="H74" s="16" t="str">
        <f t="shared" ca="1" si="9"/>
        <v/>
      </c>
      <c r="I74" s="17">
        <f t="shared" ca="1" si="10"/>
        <v>0.19</v>
      </c>
      <c r="J74" s="18">
        <f t="shared" si="3"/>
        <v>0.8</v>
      </c>
      <c r="L74" s="183"/>
      <c r="M74" s="183"/>
      <c r="N74" s="183"/>
      <c r="O74" s="184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</row>
    <row r="75" spans="2:57" x14ac:dyDescent="0.2">
      <c r="B75" s="19" t="s">
        <v>12</v>
      </c>
      <c r="C75" s="1"/>
      <c r="D75" s="1"/>
      <c r="E75" s="1"/>
      <c r="F75" s="1"/>
      <c r="G75" s="1"/>
      <c r="H75" s="1"/>
      <c r="I75" s="1"/>
      <c r="J75" s="1"/>
      <c r="L75" s="183"/>
      <c r="M75" s="183"/>
      <c r="N75" s="183"/>
      <c r="O75" s="184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</row>
    <row r="76" spans="2:57" x14ac:dyDescent="0.2">
      <c r="L76" s="183"/>
      <c r="M76" s="183"/>
      <c r="N76" s="183"/>
      <c r="O76" s="184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  <c r="BC76" s="183"/>
      <c r="BD76" s="183"/>
      <c r="BE76" s="183"/>
    </row>
    <row r="77" spans="2:57" x14ac:dyDescent="0.2">
      <c r="L77" s="183"/>
      <c r="M77" s="183"/>
      <c r="N77" s="183"/>
      <c r="O77" s="184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</row>
    <row r="78" spans="2:57" x14ac:dyDescent="0.2">
      <c r="L78" s="183"/>
      <c r="M78" s="183"/>
      <c r="N78" s="183"/>
      <c r="O78" s="184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</row>
    <row r="79" spans="2:57" x14ac:dyDescent="0.2">
      <c r="H79" s="14"/>
      <c r="I79" s="14"/>
      <c r="J79" s="14"/>
      <c r="L79" s="183"/>
      <c r="M79" s="183"/>
      <c r="N79" s="183"/>
      <c r="O79" s="184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</row>
    <row r="80" spans="2:57" x14ac:dyDescent="0.2">
      <c r="H80" s="14"/>
      <c r="I80" s="14"/>
      <c r="J80" s="14"/>
      <c r="L80" s="183"/>
      <c r="M80" s="183"/>
      <c r="N80" s="183"/>
      <c r="O80" s="184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</row>
    <row r="81" spans="2:57" x14ac:dyDescent="0.2">
      <c r="H81" s="14"/>
      <c r="I81" s="14"/>
      <c r="J81" s="14"/>
      <c r="L81" s="183"/>
      <c r="M81" s="183"/>
      <c r="N81" s="183"/>
      <c r="O81" s="184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</row>
    <row r="82" spans="2:57" x14ac:dyDescent="0.2">
      <c r="H82" s="14"/>
      <c r="I82" s="14"/>
      <c r="J82" s="14"/>
      <c r="L82" s="183"/>
      <c r="M82" s="183"/>
      <c r="N82" s="183"/>
      <c r="O82" s="184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</row>
    <row r="83" spans="2:57" x14ac:dyDescent="0.2">
      <c r="H83" s="14"/>
      <c r="I83" s="14"/>
      <c r="J83" s="14"/>
      <c r="L83" s="183"/>
      <c r="M83" s="183"/>
      <c r="N83" s="183"/>
      <c r="O83" s="184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</row>
    <row r="84" spans="2:57" x14ac:dyDescent="0.2">
      <c r="H84" s="14"/>
      <c r="I84" s="14"/>
      <c r="J84" s="14"/>
      <c r="L84" s="183"/>
      <c r="M84" s="183"/>
      <c r="N84" s="183"/>
      <c r="O84" s="184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</row>
    <row r="85" spans="2:57" x14ac:dyDescent="0.2">
      <c r="H85" s="14"/>
      <c r="I85" s="14"/>
      <c r="J85" s="14"/>
      <c r="L85" s="183"/>
      <c r="M85" s="183"/>
      <c r="N85" s="183"/>
      <c r="O85" s="184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</row>
    <row r="86" spans="2:57" x14ac:dyDescent="0.2">
      <c r="H86" s="14"/>
      <c r="I86" s="14"/>
      <c r="J86" s="14"/>
      <c r="L86" s="183"/>
      <c r="M86" s="183"/>
      <c r="N86" s="183"/>
      <c r="O86" s="184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3"/>
    </row>
    <row r="87" spans="2:57" x14ac:dyDescent="0.2">
      <c r="H87" s="14"/>
      <c r="I87" s="14"/>
      <c r="J87" s="14"/>
      <c r="L87" s="183"/>
      <c r="M87" s="183"/>
      <c r="N87" s="183"/>
      <c r="O87" s="184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3"/>
    </row>
    <row r="88" spans="2:57" x14ac:dyDescent="0.2">
      <c r="H88" s="14"/>
      <c r="I88" s="14"/>
      <c r="J88" s="14"/>
      <c r="L88" s="183"/>
      <c r="M88" s="183"/>
      <c r="N88" s="183"/>
      <c r="O88" s="184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</row>
    <row r="89" spans="2:57" x14ac:dyDescent="0.2">
      <c r="B89" s="132" t="s">
        <v>3</v>
      </c>
      <c r="C89" s="133" t="s">
        <v>161</v>
      </c>
      <c r="D89" s="133"/>
      <c r="E89" s="134" t="s">
        <v>162</v>
      </c>
      <c r="H89" s="14"/>
      <c r="I89" s="14"/>
      <c r="J89" s="14"/>
      <c r="L89" s="183"/>
      <c r="M89" s="183"/>
      <c r="N89" s="183"/>
      <c r="O89" s="184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3"/>
    </row>
    <row r="90" spans="2:57" x14ac:dyDescent="0.2">
      <c r="G90" s="14"/>
      <c r="H90" s="14"/>
      <c r="I90" s="14"/>
      <c r="L90" s="183"/>
      <c r="M90" s="183"/>
      <c r="N90" s="183"/>
      <c r="O90" s="184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</row>
    <row r="91" spans="2:57" x14ac:dyDescent="0.2">
      <c r="B91" s="95">
        <v>1</v>
      </c>
      <c r="C91" s="2" t="str">
        <f>VLOOKUP(B91,$L$3:$O$54,2,0)</f>
        <v>Spuds / Xmass Tree (Walking Spud)</v>
      </c>
      <c r="D91" s="162">
        <f>VLOOKUP(B91,$L$3:$O$54,4,0)</f>
        <v>507.34</v>
      </c>
      <c r="E91" s="2">
        <f>VLOOKUP(B91,$L$3:$O$54,3,0)</f>
        <v>23</v>
      </c>
      <c r="G91" s="14"/>
      <c r="H91" s="14"/>
      <c r="I91" s="14"/>
      <c r="L91" s="183"/>
      <c r="M91" s="183"/>
      <c r="N91" s="183"/>
      <c r="O91" s="184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</row>
    <row r="92" spans="2:57" x14ac:dyDescent="0.2">
      <c r="B92" s="95">
        <v>2</v>
      </c>
      <c r="C92" s="2" t="str">
        <f t="shared" ref="C92:C142" si="11">VLOOKUP(B92,$L$3:$O$54,2,0)</f>
        <v>Main Pump (Bearings / Shafts)</v>
      </c>
      <c r="D92" s="162">
        <f t="shared" ref="D92:D142" si="12">VLOOKUP(B92,$L$3:$O$54,4,0)</f>
        <v>273.54416666661859</v>
      </c>
      <c r="E92" s="2">
        <f t="shared" ref="E92:E142" si="13">VLOOKUP(B92,$L$3:$O$54,3,0)</f>
        <v>32</v>
      </c>
      <c r="G92" s="14"/>
      <c r="H92" s="14"/>
      <c r="I92" s="14"/>
      <c r="L92" s="183"/>
      <c r="M92" s="183"/>
      <c r="N92" s="183"/>
      <c r="O92" s="184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3"/>
    </row>
    <row r="93" spans="2:57" x14ac:dyDescent="0.2">
      <c r="B93" s="95">
        <v>3</v>
      </c>
      <c r="C93" s="2" t="str">
        <f t="shared" si="11"/>
        <v>Cutter (Motor)</v>
      </c>
      <c r="D93" s="162">
        <f t="shared" si="12"/>
        <v>236.99250000005821</v>
      </c>
      <c r="E93" s="2">
        <f t="shared" si="13"/>
        <v>43</v>
      </c>
      <c r="G93" s="14"/>
      <c r="H93" s="14"/>
      <c r="I93" s="14"/>
      <c r="L93" s="183"/>
      <c r="M93" s="183"/>
      <c r="N93" s="183"/>
      <c r="O93" s="184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</row>
    <row r="94" spans="2:57" x14ac:dyDescent="0.2">
      <c r="B94" s="132">
        <v>4</v>
      </c>
      <c r="C94" s="2" t="str">
        <f t="shared" si="11"/>
        <v>Spuds / Xmass Tree (Winch / Hoist System)</v>
      </c>
      <c r="D94" s="162">
        <f t="shared" si="12"/>
        <v>209.40722222212469</v>
      </c>
      <c r="E94" s="2">
        <f t="shared" si="13"/>
        <v>56</v>
      </c>
      <c r="G94" s="14"/>
      <c r="H94" s="14"/>
      <c r="I94" s="14"/>
      <c r="L94" s="183"/>
      <c r="M94" s="183"/>
      <c r="N94" s="183"/>
      <c r="O94" s="184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3"/>
    </row>
    <row r="95" spans="2:57" x14ac:dyDescent="0.2">
      <c r="B95" s="95">
        <v>5</v>
      </c>
      <c r="C95" s="2" t="str">
        <f t="shared" si="11"/>
        <v>Ladder Pump (Pump Leak)</v>
      </c>
      <c r="D95" s="162">
        <f t="shared" si="12"/>
        <v>135.23777777773327</v>
      </c>
      <c r="E95" s="2">
        <f t="shared" si="13"/>
        <v>12</v>
      </c>
      <c r="G95" s="14"/>
      <c r="H95" s="14"/>
      <c r="I95" s="14"/>
      <c r="L95" s="183"/>
      <c r="M95" s="183"/>
      <c r="N95" s="183"/>
      <c r="O95" s="184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3"/>
    </row>
    <row r="96" spans="2:57" x14ac:dyDescent="0.2">
      <c r="B96" s="95">
        <v>6</v>
      </c>
      <c r="C96" s="2" t="str">
        <f t="shared" si="11"/>
        <v>Swing System (SCR Drive)</v>
      </c>
      <c r="D96" s="162">
        <f t="shared" si="12"/>
        <v>102.38027777786832</v>
      </c>
      <c r="E96" s="2">
        <f t="shared" si="13"/>
        <v>56</v>
      </c>
      <c r="G96" s="14"/>
      <c r="H96" s="14"/>
      <c r="I96" s="14"/>
      <c r="L96" s="183"/>
      <c r="M96" s="183"/>
      <c r="N96" s="183"/>
      <c r="O96" s="184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</row>
    <row r="97" spans="2:57" x14ac:dyDescent="0.2">
      <c r="B97" s="95">
        <v>7</v>
      </c>
      <c r="C97" s="2" t="str">
        <f t="shared" si="11"/>
        <v>Cutter (Cutter Canister)</v>
      </c>
      <c r="D97" s="162">
        <f t="shared" si="12"/>
        <v>99.63722222220386</v>
      </c>
      <c r="E97" s="2">
        <f t="shared" si="13"/>
        <v>36</v>
      </c>
      <c r="G97" s="14"/>
      <c r="H97" s="14"/>
      <c r="I97" s="14"/>
      <c r="L97" s="183"/>
      <c r="M97" s="183"/>
      <c r="N97" s="183"/>
      <c r="O97" s="184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</row>
    <row r="98" spans="2:57" x14ac:dyDescent="0.2">
      <c r="B98" s="132">
        <v>8</v>
      </c>
      <c r="C98" s="2" t="str">
        <f t="shared" si="11"/>
        <v>Swing System (Swing Wire)</v>
      </c>
      <c r="D98" s="162">
        <f t="shared" si="12"/>
        <v>81.704444444535767</v>
      </c>
      <c r="E98" s="2">
        <f t="shared" si="13"/>
        <v>28</v>
      </c>
      <c r="G98" s="14"/>
      <c r="H98" s="14"/>
      <c r="I98" s="14"/>
      <c r="L98" s="183"/>
      <c r="M98" s="183"/>
      <c r="N98" s="183"/>
      <c r="O98" s="184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</row>
    <row r="99" spans="2:57" x14ac:dyDescent="0.2">
      <c r="B99" s="95">
        <v>9</v>
      </c>
      <c r="C99" s="2" t="str">
        <f t="shared" si="11"/>
        <v>Spuds / Xmass Tree (Wires)</v>
      </c>
      <c r="D99" s="162">
        <f t="shared" si="12"/>
        <v>78.314166666637178</v>
      </c>
      <c r="E99" s="2">
        <f t="shared" si="13"/>
        <v>24</v>
      </c>
      <c r="G99" s="14"/>
      <c r="H99" s="14"/>
      <c r="I99" s="14"/>
      <c r="L99" s="183"/>
      <c r="M99" s="183"/>
      <c r="N99" s="183"/>
      <c r="O99" s="184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</row>
    <row r="100" spans="2:57" x14ac:dyDescent="0.2">
      <c r="B100" s="95">
        <v>10</v>
      </c>
      <c r="C100" s="2" t="str">
        <f t="shared" si="11"/>
        <v>Main Pump (Engine / Motor)</v>
      </c>
      <c r="D100" s="162">
        <f t="shared" si="12"/>
        <v>76.411388888913208</v>
      </c>
      <c r="E100" s="2">
        <f t="shared" si="13"/>
        <v>29</v>
      </c>
      <c r="G100" s="14"/>
      <c r="H100" s="14"/>
      <c r="I100" s="14"/>
      <c r="L100" s="183"/>
      <c r="M100" s="183"/>
      <c r="N100" s="183"/>
      <c r="O100" s="184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</row>
    <row r="101" spans="2:57" x14ac:dyDescent="0.2">
      <c r="B101" s="95">
        <v>11</v>
      </c>
      <c r="C101" s="2" t="str">
        <f t="shared" si="11"/>
        <v>Main Pump (Pump Rebuild)</v>
      </c>
      <c r="D101" s="162">
        <f t="shared" si="12"/>
        <v>73.53</v>
      </c>
      <c r="E101" s="2">
        <f t="shared" si="13"/>
        <v>2</v>
      </c>
      <c r="G101" s="14"/>
      <c r="H101" s="14"/>
      <c r="I101" s="14"/>
      <c r="L101" s="183"/>
      <c r="M101" s="183"/>
      <c r="N101" s="183"/>
      <c r="O101" s="184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</row>
    <row r="102" spans="2:57" x14ac:dyDescent="0.2">
      <c r="B102" s="132">
        <v>12</v>
      </c>
      <c r="C102" s="2" t="str">
        <f t="shared" si="11"/>
        <v>Ladder Pump (Pump Rebuild)</v>
      </c>
      <c r="D102" s="162">
        <f t="shared" si="12"/>
        <v>65.759722222082786</v>
      </c>
      <c r="E102" s="2">
        <f t="shared" si="13"/>
        <v>2</v>
      </c>
      <c r="G102" s="14"/>
      <c r="H102" s="14"/>
      <c r="I102" s="14"/>
      <c r="L102" s="183"/>
      <c r="M102" s="183"/>
      <c r="N102" s="183"/>
      <c r="O102" s="184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</row>
    <row r="103" spans="2:57" x14ac:dyDescent="0.2">
      <c r="B103" s="95">
        <v>13</v>
      </c>
      <c r="C103" s="2" t="str">
        <f t="shared" si="11"/>
        <v>Main Pump (Packing / Stuffing Box)</v>
      </c>
      <c r="D103" s="162">
        <f t="shared" si="12"/>
        <v>39.765833333199843</v>
      </c>
      <c r="E103" s="2">
        <f t="shared" si="13"/>
        <v>42</v>
      </c>
      <c r="G103" s="14"/>
      <c r="H103" s="14"/>
      <c r="I103" s="14"/>
      <c r="L103" s="183"/>
      <c r="M103" s="183"/>
      <c r="N103" s="183"/>
      <c r="O103" s="184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</row>
    <row r="104" spans="2:57" x14ac:dyDescent="0.2">
      <c r="B104" s="95">
        <v>14</v>
      </c>
      <c r="C104" s="2" t="str">
        <f t="shared" si="11"/>
        <v>Cutter (SCR Drive / MG Set)</v>
      </c>
      <c r="D104" s="162">
        <f t="shared" si="12"/>
        <v>36.02222222235752</v>
      </c>
      <c r="E104" s="2">
        <f t="shared" si="13"/>
        <v>19</v>
      </c>
      <c r="G104" s="14"/>
      <c r="H104" s="14"/>
      <c r="I104" s="14"/>
      <c r="L104" s="183"/>
      <c r="M104" s="183"/>
      <c r="N104" s="183"/>
      <c r="O104" s="184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</row>
    <row r="105" spans="2:57" x14ac:dyDescent="0.2">
      <c r="B105" s="95">
        <v>15</v>
      </c>
      <c r="C105" s="2" t="str">
        <f t="shared" si="11"/>
        <v>Cutter (Bearing / Shaft)</v>
      </c>
      <c r="D105" s="162">
        <f t="shared" si="12"/>
        <v>29.278888888857324</v>
      </c>
      <c r="E105" s="2">
        <f t="shared" si="13"/>
        <v>19</v>
      </c>
      <c r="G105" s="14"/>
      <c r="H105" s="14"/>
      <c r="I105" s="14"/>
      <c r="L105" s="183"/>
      <c r="M105" s="183"/>
      <c r="N105" s="183"/>
      <c r="O105" s="184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3"/>
    </row>
    <row r="106" spans="2:57" x14ac:dyDescent="0.2">
      <c r="B106" s="132">
        <v>16</v>
      </c>
      <c r="C106" s="2" t="str">
        <f t="shared" si="11"/>
        <v>Generators (Main Generator)</v>
      </c>
      <c r="D106" s="162">
        <f t="shared" si="12"/>
        <v>20.584999999941793</v>
      </c>
      <c r="E106" s="2">
        <f t="shared" si="13"/>
        <v>37</v>
      </c>
      <c r="G106" s="14"/>
      <c r="H106" s="14"/>
      <c r="I106" s="14"/>
      <c r="L106" s="183"/>
      <c r="M106" s="183"/>
      <c r="N106" s="183"/>
      <c r="O106" s="184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3"/>
    </row>
    <row r="107" spans="2:57" x14ac:dyDescent="0.2">
      <c r="B107" s="95">
        <v>17</v>
      </c>
      <c r="C107" s="2" t="str">
        <f t="shared" si="11"/>
        <v>Ladder Pump (Bearings / Shafts)</v>
      </c>
      <c r="D107" s="162">
        <f t="shared" si="12"/>
        <v>19.52916666680947</v>
      </c>
      <c r="E107" s="2">
        <f t="shared" si="13"/>
        <v>3</v>
      </c>
      <c r="G107" s="14"/>
      <c r="H107" s="14"/>
      <c r="I107" s="14"/>
      <c r="L107" s="183"/>
      <c r="M107" s="183"/>
      <c r="N107" s="183"/>
      <c r="O107" s="184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3"/>
    </row>
    <row r="108" spans="2:57" x14ac:dyDescent="0.2">
      <c r="B108" s="95">
        <v>18</v>
      </c>
      <c r="C108" s="2" t="str">
        <f t="shared" si="11"/>
        <v>Generators (Main Generator Engine)</v>
      </c>
      <c r="D108" s="162">
        <f t="shared" si="12"/>
        <v>16.131944444503169</v>
      </c>
      <c r="E108" s="2">
        <f t="shared" si="13"/>
        <v>22</v>
      </c>
      <c r="G108" s="14"/>
      <c r="H108" s="14"/>
      <c r="I108" s="14"/>
      <c r="L108" s="183"/>
      <c r="M108" s="183"/>
      <c r="N108" s="183"/>
      <c r="O108" s="184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3"/>
    </row>
    <row r="109" spans="2:57" x14ac:dyDescent="0.2">
      <c r="B109" s="95">
        <v>19</v>
      </c>
      <c r="C109" s="2" t="str">
        <f t="shared" si="11"/>
        <v>Ladder (Wire)</v>
      </c>
      <c r="D109" s="162">
        <f t="shared" si="12"/>
        <v>14.899999999999999</v>
      </c>
      <c r="E109" s="2">
        <f t="shared" si="13"/>
        <v>2</v>
      </c>
      <c r="G109" s="14"/>
      <c r="H109" s="14"/>
      <c r="I109" s="14"/>
      <c r="L109" s="183"/>
      <c r="M109" s="183"/>
      <c r="N109" s="183"/>
      <c r="O109" s="184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</row>
    <row r="110" spans="2:57" x14ac:dyDescent="0.2">
      <c r="B110" s="132">
        <v>20</v>
      </c>
      <c r="C110" s="2" t="str">
        <f t="shared" si="11"/>
        <v>Ladder (Ladder Structure)</v>
      </c>
      <c r="D110" s="162">
        <f t="shared" si="12"/>
        <v>13.659999999999998</v>
      </c>
      <c r="E110" s="2">
        <f t="shared" si="13"/>
        <v>10</v>
      </c>
      <c r="G110" s="14"/>
      <c r="H110" s="14"/>
      <c r="I110" s="14"/>
      <c r="L110" s="183"/>
      <c r="M110" s="183"/>
      <c r="N110" s="183"/>
      <c r="O110" s="184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</row>
    <row r="111" spans="2:57" x14ac:dyDescent="0.2">
      <c r="B111" s="95">
        <v>21</v>
      </c>
      <c r="C111" s="2" t="str">
        <f t="shared" si="11"/>
        <v>Electrical System (PLC / Automation)</v>
      </c>
      <c r="D111" s="162">
        <f t="shared" si="12"/>
        <v>13.39</v>
      </c>
      <c r="E111" s="2">
        <f t="shared" si="13"/>
        <v>16</v>
      </c>
      <c r="G111" s="14"/>
      <c r="H111" s="14"/>
      <c r="I111" s="14"/>
      <c r="L111" s="183"/>
      <c r="M111" s="183"/>
      <c r="N111" s="183"/>
      <c r="O111" s="184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3"/>
    </row>
    <row r="112" spans="2:57" x14ac:dyDescent="0.2">
      <c r="B112" s="95">
        <v>22</v>
      </c>
      <c r="C112" s="2" t="str">
        <f t="shared" si="11"/>
        <v>Auxiliary Systems (Water (Pottable / Raw))</v>
      </c>
      <c r="D112" s="162">
        <f t="shared" si="12"/>
        <v>13.229722222294658</v>
      </c>
      <c r="E112" s="2">
        <f t="shared" si="13"/>
        <v>9</v>
      </c>
      <c r="G112" s="14"/>
      <c r="H112" s="14"/>
      <c r="I112" s="14"/>
      <c r="L112" s="183"/>
      <c r="M112" s="183"/>
      <c r="N112" s="183"/>
      <c r="O112" s="184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3"/>
    </row>
    <row r="113" spans="2:57" x14ac:dyDescent="0.2">
      <c r="B113" s="95">
        <v>23</v>
      </c>
      <c r="C113" s="2" t="str">
        <f t="shared" si="11"/>
        <v>Ladder Pump (Gearbox)</v>
      </c>
      <c r="D113" s="162">
        <f t="shared" si="12"/>
        <v>12.754166666630191</v>
      </c>
      <c r="E113" s="2">
        <f t="shared" si="13"/>
        <v>8</v>
      </c>
      <c r="G113" s="14"/>
      <c r="H113" s="14"/>
      <c r="I113" s="14"/>
      <c r="L113" s="183"/>
      <c r="M113" s="183"/>
      <c r="N113" s="183"/>
      <c r="O113" s="184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3"/>
    </row>
    <row r="114" spans="2:57" x14ac:dyDescent="0.2">
      <c r="B114" s="132">
        <v>24</v>
      </c>
      <c r="C114" s="2" t="str">
        <f t="shared" si="11"/>
        <v>Spuds / Xmass Tree (Setting Spud)</v>
      </c>
      <c r="D114" s="162">
        <f t="shared" si="12"/>
        <v>12.28</v>
      </c>
      <c r="E114" s="2">
        <f t="shared" si="13"/>
        <v>3</v>
      </c>
      <c r="G114" s="14"/>
      <c r="H114" s="14"/>
      <c r="I114" s="14"/>
      <c r="L114" s="183"/>
      <c r="M114" s="183"/>
      <c r="N114" s="183"/>
      <c r="O114" s="184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</row>
    <row r="115" spans="2:57" x14ac:dyDescent="0.2">
      <c r="B115" s="95">
        <v>25</v>
      </c>
      <c r="C115" s="2" t="str">
        <f t="shared" si="11"/>
        <v>Cutter (Gear Box)</v>
      </c>
      <c r="D115" s="162">
        <f t="shared" si="12"/>
        <v>11.43416666663019</v>
      </c>
      <c r="E115" s="2">
        <f t="shared" si="13"/>
        <v>9</v>
      </c>
      <c r="G115" s="14"/>
      <c r="H115" s="14"/>
      <c r="I115" s="14"/>
      <c r="L115" s="183"/>
      <c r="M115" s="183"/>
      <c r="N115" s="183"/>
      <c r="O115" s="184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</row>
    <row r="116" spans="2:57" x14ac:dyDescent="0.2">
      <c r="B116" s="95">
        <v>26</v>
      </c>
      <c r="C116" s="2" t="str">
        <f t="shared" si="11"/>
        <v>Main Pump (Gland Seal)</v>
      </c>
      <c r="D116" s="162">
        <f t="shared" si="12"/>
        <v>10.389444444270339</v>
      </c>
      <c r="E116" s="2">
        <f t="shared" si="13"/>
        <v>19</v>
      </c>
      <c r="G116" s="14"/>
      <c r="H116" s="14"/>
      <c r="I116" s="14"/>
      <c r="L116" s="183"/>
      <c r="M116" s="183"/>
      <c r="N116" s="183"/>
      <c r="O116" s="184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</row>
    <row r="117" spans="2:57" x14ac:dyDescent="0.2">
      <c r="B117" s="95">
        <v>27</v>
      </c>
      <c r="C117" s="2" t="str">
        <f t="shared" si="11"/>
        <v>Ladder Pump (Motor / Engine)</v>
      </c>
      <c r="D117" s="162">
        <f t="shared" si="12"/>
        <v>7.4874999999301508</v>
      </c>
      <c r="E117" s="2">
        <f t="shared" si="13"/>
        <v>18</v>
      </c>
      <c r="G117" s="14"/>
      <c r="H117" s="14"/>
      <c r="I117" s="14"/>
      <c r="L117" s="183"/>
      <c r="M117" s="183"/>
      <c r="N117" s="183"/>
      <c r="O117" s="184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</row>
    <row r="118" spans="2:57" x14ac:dyDescent="0.2">
      <c r="B118" s="132">
        <v>28</v>
      </c>
      <c r="C118" s="2" t="str">
        <f t="shared" si="11"/>
        <v>Swing System (Winch System)</v>
      </c>
      <c r="D118" s="162">
        <f t="shared" si="12"/>
        <v>7.4500000000000011</v>
      </c>
      <c r="E118" s="2">
        <f t="shared" si="13"/>
        <v>17</v>
      </c>
      <c r="G118" s="14"/>
      <c r="H118" s="14"/>
      <c r="I118" s="14"/>
      <c r="L118" s="183"/>
      <c r="M118" s="183"/>
      <c r="N118" s="183"/>
      <c r="O118" s="184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</row>
    <row r="119" spans="2:57" x14ac:dyDescent="0.2">
      <c r="B119" s="95">
        <v>29</v>
      </c>
      <c r="C119" s="2" t="str">
        <f t="shared" si="11"/>
        <v>Auxiliary Systems (Fuel)</v>
      </c>
      <c r="D119" s="162">
        <f t="shared" si="12"/>
        <v>7.3900000000000006</v>
      </c>
      <c r="E119" s="2">
        <f t="shared" si="13"/>
        <v>5</v>
      </c>
      <c r="G119" s="14"/>
      <c r="H119" s="14"/>
      <c r="I119" s="14"/>
      <c r="L119" s="183"/>
      <c r="M119" s="183"/>
      <c r="N119" s="183"/>
      <c r="O119" s="184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</row>
    <row r="120" spans="2:57" x14ac:dyDescent="0.2">
      <c r="B120" s="95">
        <v>30</v>
      </c>
      <c r="C120" s="2" t="str">
        <f t="shared" si="11"/>
        <v>Ladder Pump (SCR Drive)</v>
      </c>
      <c r="D120" s="162">
        <f t="shared" si="12"/>
        <v>6.874999999981374</v>
      </c>
      <c r="E120" s="2">
        <f t="shared" si="13"/>
        <v>5</v>
      </c>
      <c r="G120" s="14"/>
      <c r="H120" s="14"/>
      <c r="I120" s="14"/>
      <c r="L120" s="183"/>
      <c r="M120" s="183"/>
      <c r="N120" s="183"/>
      <c r="O120" s="184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</row>
    <row r="121" spans="2:57" x14ac:dyDescent="0.2">
      <c r="B121" s="95">
        <v>31</v>
      </c>
      <c r="C121" s="2" t="str">
        <f t="shared" si="11"/>
        <v>Main Pump (Gearbox)</v>
      </c>
      <c r="D121" s="162">
        <f t="shared" si="12"/>
        <v>5.5163888887758361</v>
      </c>
      <c r="E121" s="2">
        <f t="shared" si="13"/>
        <v>7</v>
      </c>
      <c r="G121" s="14"/>
      <c r="H121" s="14"/>
      <c r="I121" s="14"/>
      <c r="L121" s="183"/>
      <c r="M121" s="183"/>
      <c r="N121" s="183"/>
      <c r="O121" s="184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</row>
    <row r="122" spans="2:57" x14ac:dyDescent="0.2">
      <c r="B122" s="132">
        <v>32</v>
      </c>
      <c r="C122" s="2" t="str">
        <f t="shared" si="11"/>
        <v>Electrical System (MCC / Switch Gear)</v>
      </c>
      <c r="D122" s="162">
        <f t="shared" si="12"/>
        <v>4</v>
      </c>
      <c r="E122" s="2">
        <f t="shared" si="13"/>
        <v>3</v>
      </c>
      <c r="G122" s="14"/>
      <c r="H122" s="14"/>
      <c r="I122" s="14"/>
      <c r="L122" s="183"/>
      <c r="M122" s="183"/>
      <c r="N122" s="183"/>
      <c r="O122" s="184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</row>
    <row r="123" spans="2:57" x14ac:dyDescent="0.2">
      <c r="B123" s="95">
        <v>33</v>
      </c>
      <c r="C123" s="2" t="str">
        <f t="shared" si="11"/>
        <v>Ladder (SCR Drive)</v>
      </c>
      <c r="D123" s="162">
        <f t="shared" si="12"/>
        <v>3.1461111111519862</v>
      </c>
      <c r="E123" s="2">
        <f t="shared" si="13"/>
        <v>11</v>
      </c>
      <c r="G123" s="14"/>
      <c r="H123" s="14"/>
      <c r="I123" s="14"/>
      <c r="L123" s="183"/>
      <c r="M123" s="183"/>
      <c r="N123" s="183"/>
      <c r="O123" s="184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3"/>
    </row>
    <row r="124" spans="2:57" x14ac:dyDescent="0.2">
      <c r="B124" s="95">
        <v>34</v>
      </c>
      <c r="C124" s="2" t="str">
        <f t="shared" si="11"/>
        <v>Ladder (Ladder Winch)</v>
      </c>
      <c r="D124" s="162">
        <f t="shared" si="12"/>
        <v>3.04</v>
      </c>
      <c r="E124" s="2">
        <f t="shared" si="13"/>
        <v>4</v>
      </c>
      <c r="G124" s="14"/>
      <c r="H124" s="14"/>
      <c r="I124" s="14"/>
      <c r="L124" s="183"/>
      <c r="M124" s="183"/>
      <c r="N124" s="183"/>
      <c r="O124" s="184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3"/>
    </row>
    <row r="125" spans="2:57" x14ac:dyDescent="0.2">
      <c r="B125" s="95">
        <v>35</v>
      </c>
      <c r="C125" s="2" t="str">
        <f t="shared" si="11"/>
        <v>Spuds / Xmass Tree (Sheaves)</v>
      </c>
      <c r="D125" s="162">
        <f t="shared" si="12"/>
        <v>2.2105555555899628</v>
      </c>
      <c r="E125" s="2">
        <f t="shared" si="13"/>
        <v>1</v>
      </c>
      <c r="G125" s="14"/>
      <c r="H125" s="14"/>
      <c r="I125" s="14"/>
      <c r="L125" s="183"/>
      <c r="M125" s="183"/>
      <c r="N125" s="183"/>
      <c r="O125" s="184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</row>
    <row r="126" spans="2:57" x14ac:dyDescent="0.2">
      <c r="B126" s="132">
        <v>36</v>
      </c>
      <c r="C126" s="2" t="str">
        <f t="shared" si="11"/>
        <v>Ladder Pump (Packing / Stuffing Box)</v>
      </c>
      <c r="D126" s="162">
        <f t="shared" si="12"/>
        <v>2.0458333332673648</v>
      </c>
      <c r="E126" s="2">
        <f t="shared" si="13"/>
        <v>4</v>
      </c>
      <c r="G126" s="14"/>
      <c r="H126" s="14"/>
      <c r="I126" s="14"/>
      <c r="L126" s="183"/>
      <c r="M126" s="183"/>
      <c r="N126" s="183"/>
      <c r="O126" s="184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</row>
    <row r="127" spans="2:57" x14ac:dyDescent="0.2">
      <c r="B127" s="95">
        <v>37</v>
      </c>
      <c r="C127" s="2" t="str">
        <f t="shared" si="11"/>
        <v>Electrical System (Transformer)</v>
      </c>
      <c r="D127" s="162">
        <f t="shared" si="12"/>
        <v>1.47</v>
      </c>
      <c r="E127" s="2">
        <f t="shared" si="13"/>
        <v>1</v>
      </c>
      <c r="G127" s="14"/>
      <c r="H127" s="14"/>
      <c r="I127" s="14"/>
      <c r="L127" s="183"/>
      <c r="M127" s="183"/>
      <c r="N127" s="183"/>
      <c r="O127" s="184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</row>
    <row r="128" spans="2:57" x14ac:dyDescent="0.2">
      <c r="B128" s="95">
        <v>38</v>
      </c>
      <c r="C128" s="2" t="str">
        <f t="shared" si="11"/>
        <v>Ladder (Sheaves and Blocks)</v>
      </c>
      <c r="D128" s="162">
        <f t="shared" si="12"/>
        <v>1.22</v>
      </c>
      <c r="E128" s="2">
        <f t="shared" si="13"/>
        <v>1</v>
      </c>
      <c r="G128" s="14"/>
      <c r="H128" s="14"/>
      <c r="I128" s="14"/>
      <c r="L128" s="183"/>
      <c r="M128" s="183"/>
      <c r="N128" s="183"/>
      <c r="O128" s="184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</row>
    <row r="129" spans="2:57" x14ac:dyDescent="0.2">
      <c r="B129" s="95">
        <v>39</v>
      </c>
      <c r="C129" s="2" t="str">
        <f t="shared" si="11"/>
        <v>Auxiliary Systems (Fire Prevention System)</v>
      </c>
      <c r="D129" s="162">
        <f t="shared" si="12"/>
        <v>0.68888888884801414</v>
      </c>
      <c r="E129" s="2">
        <f t="shared" si="13"/>
        <v>2</v>
      </c>
      <c r="G129" s="14"/>
      <c r="H129" s="14"/>
      <c r="I129" s="14"/>
      <c r="L129" s="183"/>
      <c r="M129" s="183"/>
      <c r="N129" s="183"/>
      <c r="O129" s="184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</row>
    <row r="130" spans="2:57" x14ac:dyDescent="0.2">
      <c r="B130" s="132">
        <v>40</v>
      </c>
      <c r="C130" s="2" t="str">
        <f t="shared" si="11"/>
        <v>Spuds / Xmass Tree (Tree Structure)</v>
      </c>
      <c r="D130" s="162">
        <f t="shared" si="12"/>
        <v>0.48</v>
      </c>
      <c r="E130" s="2">
        <f t="shared" si="13"/>
        <v>1</v>
      </c>
      <c r="G130" s="14"/>
      <c r="H130" s="14"/>
      <c r="I130" s="14"/>
      <c r="L130" s="183"/>
      <c r="M130" s="183"/>
      <c r="N130" s="183"/>
      <c r="O130" s="184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3"/>
    </row>
    <row r="131" spans="2:57" x14ac:dyDescent="0.2">
      <c r="B131" s="95">
        <v>41</v>
      </c>
      <c r="C131" s="2" t="str">
        <f t="shared" si="11"/>
        <v>Auxiliary Systems (Deck Crane / Hoists)</v>
      </c>
      <c r="D131" s="162">
        <f t="shared" si="12"/>
        <v>0.39</v>
      </c>
      <c r="E131" s="2">
        <f t="shared" si="13"/>
        <v>2</v>
      </c>
      <c r="G131" s="14"/>
      <c r="H131" s="14"/>
      <c r="I131" s="14"/>
      <c r="L131" s="183"/>
      <c r="M131" s="183"/>
      <c r="N131" s="183"/>
      <c r="O131" s="184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</row>
    <row r="132" spans="2:57" x14ac:dyDescent="0.2">
      <c r="B132" s="95">
        <v>42</v>
      </c>
      <c r="C132" s="2" t="str">
        <f t="shared" si="11"/>
        <v>Auxiliary Systems (Sanitary)</v>
      </c>
      <c r="D132" s="162">
        <f t="shared" si="12"/>
        <v>0.19</v>
      </c>
      <c r="E132" s="2">
        <f t="shared" si="13"/>
        <v>1</v>
      </c>
      <c r="L132" s="183"/>
      <c r="M132" s="183"/>
      <c r="N132" s="183"/>
      <c r="O132" s="184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</row>
    <row r="133" spans="2:57" x14ac:dyDescent="0.2">
      <c r="B133" s="95">
        <v>43</v>
      </c>
      <c r="C133" s="2" t="str">
        <f t="shared" si="11"/>
        <v>Auxiliary Systems (Compressed Air)</v>
      </c>
      <c r="D133" s="162">
        <f t="shared" si="12"/>
        <v>0</v>
      </c>
      <c r="E133" s="2">
        <f t="shared" si="13"/>
        <v>0</v>
      </c>
      <c r="L133" s="183"/>
      <c r="M133" s="183"/>
      <c r="N133" s="183"/>
      <c r="O133" s="184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</row>
    <row r="134" spans="2:57" x14ac:dyDescent="0.2">
      <c r="B134" s="132">
        <v>44</v>
      </c>
      <c r="C134" s="2" t="str">
        <f t="shared" si="11"/>
        <v>Auxiliary Systems (HVAC)</v>
      </c>
      <c r="D134" s="162">
        <f t="shared" si="12"/>
        <v>0</v>
      </c>
      <c r="E134" s="2">
        <f t="shared" si="13"/>
        <v>0</v>
      </c>
      <c r="L134" s="183"/>
      <c r="M134" s="183"/>
      <c r="N134" s="183"/>
      <c r="O134" s="184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</row>
    <row r="135" spans="2:57" x14ac:dyDescent="0.2">
      <c r="B135" s="95">
        <v>45</v>
      </c>
      <c r="C135" s="2" t="str">
        <f t="shared" si="11"/>
        <v>Generators (Auxiliary Generator)</v>
      </c>
      <c r="D135" s="162">
        <f t="shared" si="12"/>
        <v>0</v>
      </c>
      <c r="E135" s="2">
        <f t="shared" si="13"/>
        <v>0</v>
      </c>
      <c r="L135" s="183"/>
      <c r="M135" s="183"/>
      <c r="N135" s="183"/>
      <c r="O135" s="184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</row>
    <row r="136" spans="2:57" x14ac:dyDescent="0.2">
      <c r="B136" s="95">
        <v>46</v>
      </c>
      <c r="C136" s="2" t="str">
        <f t="shared" si="11"/>
        <v>Ladder Pump (Gland Seal)</v>
      </c>
      <c r="D136" s="162">
        <f t="shared" si="12"/>
        <v>0</v>
      </c>
      <c r="E136" s="2">
        <f t="shared" si="13"/>
        <v>0</v>
      </c>
      <c r="L136" s="183"/>
      <c r="M136" s="183"/>
      <c r="N136" s="183"/>
      <c r="O136" s="184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</row>
    <row r="137" spans="2:57" x14ac:dyDescent="0.2">
      <c r="B137" s="95">
        <v>47</v>
      </c>
      <c r="C137" s="2" t="str">
        <f t="shared" si="11"/>
        <v>Ladder Pump (Shaft)</v>
      </c>
      <c r="D137" s="162">
        <f t="shared" si="12"/>
        <v>0</v>
      </c>
      <c r="E137" s="2">
        <f t="shared" si="13"/>
        <v>0</v>
      </c>
      <c r="L137" s="183"/>
      <c r="M137" s="183"/>
      <c r="N137" s="183"/>
      <c r="O137" s="184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</row>
    <row r="138" spans="2:57" x14ac:dyDescent="0.2">
      <c r="B138" s="132">
        <v>48</v>
      </c>
      <c r="C138" s="2" t="str">
        <f t="shared" si="11"/>
        <v>Main Pump (Pump Leak)</v>
      </c>
      <c r="D138" s="162">
        <f t="shared" si="12"/>
        <v>0</v>
      </c>
      <c r="E138" s="2">
        <f t="shared" si="13"/>
        <v>0</v>
      </c>
      <c r="L138" s="183"/>
      <c r="M138" s="183"/>
      <c r="N138" s="183"/>
      <c r="O138" s="184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</row>
    <row r="139" spans="2:57" x14ac:dyDescent="0.2">
      <c r="B139" s="95">
        <v>49</v>
      </c>
      <c r="C139" s="2" t="str">
        <f t="shared" si="11"/>
        <v>Spuds / Xmass Tree (SCR Drive)</v>
      </c>
      <c r="D139" s="162">
        <f t="shared" si="12"/>
        <v>0</v>
      </c>
      <c r="E139" s="2">
        <f t="shared" si="13"/>
        <v>0</v>
      </c>
      <c r="L139" s="183"/>
      <c r="M139" s="183"/>
      <c r="N139" s="183"/>
      <c r="O139" s="184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</row>
    <row r="140" spans="2:57" x14ac:dyDescent="0.2">
      <c r="B140" s="95">
        <v>50</v>
      </c>
      <c r="C140" s="2" t="str">
        <f t="shared" si="11"/>
        <v>Suction  / Discharge Pipe (Dredge)</v>
      </c>
      <c r="D140" s="162">
        <f t="shared" si="12"/>
        <v>0</v>
      </c>
      <c r="E140" s="2">
        <f t="shared" si="13"/>
        <v>0</v>
      </c>
      <c r="L140" s="183"/>
      <c r="M140" s="183"/>
      <c r="N140" s="183"/>
      <c r="O140" s="184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</row>
    <row r="141" spans="2:57" x14ac:dyDescent="0.2">
      <c r="B141" s="95">
        <v>51</v>
      </c>
      <c r="C141" s="2" t="str">
        <f t="shared" si="11"/>
        <v>Swing System (Control System)</v>
      </c>
      <c r="D141" s="162">
        <f t="shared" si="12"/>
        <v>0</v>
      </c>
      <c r="E141" s="2">
        <f t="shared" si="13"/>
        <v>0</v>
      </c>
      <c r="L141" s="183"/>
      <c r="M141" s="183"/>
      <c r="N141" s="183"/>
      <c r="O141" s="184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3"/>
    </row>
    <row r="142" spans="2:57" x14ac:dyDescent="0.2">
      <c r="B142" s="132">
        <v>52</v>
      </c>
      <c r="C142" s="2" t="str">
        <f t="shared" si="11"/>
        <v>Swing System (Swing Sheaves)</v>
      </c>
      <c r="D142" s="162">
        <f t="shared" si="12"/>
        <v>0</v>
      </c>
      <c r="E142" s="2">
        <f t="shared" si="13"/>
        <v>0</v>
      </c>
      <c r="L142" s="183"/>
      <c r="M142" s="183"/>
      <c r="N142" s="183"/>
      <c r="O142" s="184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3"/>
    </row>
    <row r="143" spans="2:57" x14ac:dyDescent="0.2">
      <c r="B143" s="95"/>
      <c r="L143" s="183"/>
      <c r="M143" s="183"/>
      <c r="N143" s="183"/>
      <c r="O143" s="184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3"/>
    </row>
    <row r="144" spans="2:57" x14ac:dyDescent="0.2">
      <c r="B144" s="95"/>
      <c r="L144" s="183"/>
      <c r="M144" s="183"/>
      <c r="N144" s="183"/>
      <c r="O144" s="184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</row>
    <row r="145" spans="2:57" x14ac:dyDescent="0.2">
      <c r="B145" s="95"/>
      <c r="L145" s="183"/>
      <c r="M145" s="183"/>
      <c r="N145" s="183"/>
      <c r="O145" s="184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</row>
    <row r="146" spans="2:57" x14ac:dyDescent="0.2">
      <c r="B146" s="132"/>
      <c r="L146" s="183"/>
      <c r="M146" s="183"/>
      <c r="N146" s="183"/>
      <c r="O146" s="184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</row>
    <row r="147" spans="2:57" x14ac:dyDescent="0.2">
      <c r="B147" s="95"/>
      <c r="L147" s="183"/>
      <c r="M147" s="183"/>
      <c r="N147" s="183"/>
      <c r="O147" s="184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</row>
    <row r="148" spans="2:57" x14ac:dyDescent="0.2">
      <c r="L148" s="183"/>
      <c r="M148" s="183"/>
      <c r="N148" s="183"/>
      <c r="O148" s="184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</row>
    <row r="149" spans="2:57" x14ac:dyDescent="0.2">
      <c r="L149" s="183"/>
      <c r="M149" s="183"/>
      <c r="N149" s="183"/>
      <c r="O149" s="184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</row>
    <row r="150" spans="2:57" x14ac:dyDescent="0.2">
      <c r="L150" s="183"/>
      <c r="M150" s="183"/>
      <c r="N150" s="183"/>
      <c r="O150" s="184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</row>
    <row r="151" spans="2:57" x14ac:dyDescent="0.2">
      <c r="L151" s="183"/>
      <c r="M151" s="183"/>
      <c r="N151" s="183"/>
      <c r="O151" s="184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</row>
    <row r="152" spans="2:57" x14ac:dyDescent="0.2">
      <c r="L152" s="183"/>
      <c r="M152" s="183"/>
      <c r="N152" s="183"/>
      <c r="O152" s="184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</row>
    <row r="153" spans="2:57" x14ac:dyDescent="0.2">
      <c r="L153" s="183"/>
      <c r="M153" s="183"/>
      <c r="N153" s="183"/>
      <c r="O153" s="184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</row>
    <row r="154" spans="2:57" x14ac:dyDescent="0.2">
      <c r="L154" s="183"/>
      <c r="M154" s="183"/>
      <c r="N154" s="183"/>
      <c r="O154" s="184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</row>
    <row r="155" spans="2:57" x14ac:dyDescent="0.2">
      <c r="L155" s="183"/>
      <c r="M155" s="183"/>
      <c r="N155" s="183"/>
      <c r="O155" s="184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</row>
    <row r="156" spans="2:57" x14ac:dyDescent="0.2">
      <c r="L156" s="183"/>
      <c r="M156" s="183"/>
      <c r="N156" s="183"/>
      <c r="O156" s="184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</row>
    <row r="157" spans="2:57" x14ac:dyDescent="0.2">
      <c r="L157" s="183"/>
      <c r="M157" s="183"/>
      <c r="N157" s="183"/>
      <c r="O157" s="184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</row>
    <row r="158" spans="2:57" x14ac:dyDescent="0.2">
      <c r="L158" s="183"/>
      <c r="M158" s="183"/>
      <c r="N158" s="183"/>
      <c r="O158" s="184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</row>
    <row r="159" spans="2:57" x14ac:dyDescent="0.2">
      <c r="L159" s="183"/>
      <c r="M159" s="183"/>
      <c r="N159" s="183"/>
      <c r="O159" s="184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</row>
    <row r="160" spans="2:57" x14ac:dyDescent="0.2">
      <c r="L160" s="183"/>
      <c r="M160" s="183"/>
      <c r="N160" s="183"/>
      <c r="O160" s="184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</row>
    <row r="161" spans="12:57" x14ac:dyDescent="0.2">
      <c r="L161" s="183"/>
      <c r="M161" s="183"/>
      <c r="N161" s="183"/>
      <c r="O161" s="184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3"/>
    </row>
    <row r="162" spans="12:57" x14ac:dyDescent="0.2">
      <c r="L162" s="183"/>
      <c r="M162" s="183"/>
      <c r="N162" s="183"/>
      <c r="O162" s="184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3"/>
    </row>
    <row r="163" spans="12:57" x14ac:dyDescent="0.2">
      <c r="L163" s="183"/>
      <c r="M163" s="183"/>
      <c r="N163" s="183"/>
      <c r="O163" s="184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3"/>
    </row>
    <row r="164" spans="12:57" x14ac:dyDescent="0.2">
      <c r="L164" s="183"/>
      <c r="M164" s="183"/>
      <c r="N164" s="183"/>
      <c r="O164" s="184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3"/>
    </row>
    <row r="165" spans="12:57" x14ac:dyDescent="0.2">
      <c r="L165" s="183"/>
      <c r="M165" s="183"/>
      <c r="N165" s="183"/>
      <c r="O165" s="184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3"/>
    </row>
    <row r="166" spans="12:57" x14ac:dyDescent="0.2">
      <c r="L166" s="183"/>
      <c r="M166" s="183"/>
      <c r="N166" s="183"/>
      <c r="O166" s="184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3"/>
    </row>
    <row r="167" spans="12:57" x14ac:dyDescent="0.2">
      <c r="L167" s="183"/>
      <c r="M167" s="183"/>
      <c r="N167" s="183"/>
      <c r="O167" s="184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3"/>
    </row>
    <row r="168" spans="12:57" x14ac:dyDescent="0.2">
      <c r="L168" s="183"/>
      <c r="M168" s="183"/>
      <c r="N168" s="183"/>
      <c r="O168" s="184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</row>
    <row r="169" spans="12:57" x14ac:dyDescent="0.2">
      <c r="L169" s="183"/>
      <c r="M169" s="183"/>
      <c r="N169" s="183"/>
      <c r="O169" s="184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3"/>
    </row>
    <row r="170" spans="12:57" x14ac:dyDescent="0.2">
      <c r="L170" s="183"/>
      <c r="M170" s="183"/>
      <c r="N170" s="183"/>
      <c r="O170" s="184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</row>
    <row r="171" spans="12:57" x14ac:dyDescent="0.2">
      <c r="L171" s="183"/>
      <c r="M171" s="183"/>
      <c r="N171" s="183"/>
      <c r="O171" s="184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</row>
    <row r="172" spans="12:57" x14ac:dyDescent="0.2">
      <c r="L172" s="183"/>
      <c r="M172" s="183"/>
      <c r="N172" s="183"/>
      <c r="O172" s="184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</row>
    <row r="173" spans="12:57" x14ac:dyDescent="0.2">
      <c r="L173" s="183"/>
      <c r="M173" s="183"/>
      <c r="N173" s="183"/>
      <c r="O173" s="184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</row>
    <row r="174" spans="12:57" x14ac:dyDescent="0.2">
      <c r="L174" s="183"/>
      <c r="M174" s="183"/>
      <c r="N174" s="183"/>
      <c r="O174" s="184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</row>
    <row r="175" spans="12:57" x14ac:dyDescent="0.2">
      <c r="L175" s="183"/>
      <c r="M175" s="183"/>
      <c r="N175" s="183"/>
      <c r="O175" s="184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</row>
    <row r="176" spans="12:57" x14ac:dyDescent="0.2">
      <c r="L176" s="183"/>
      <c r="M176" s="183"/>
      <c r="N176" s="183"/>
      <c r="O176" s="184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</row>
    <row r="177" spans="12:57" x14ac:dyDescent="0.2">
      <c r="L177" s="183"/>
      <c r="M177" s="183"/>
      <c r="N177" s="183"/>
      <c r="O177" s="184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</row>
    <row r="178" spans="12:57" x14ac:dyDescent="0.2">
      <c r="L178" s="183"/>
      <c r="M178" s="183"/>
      <c r="N178" s="183"/>
      <c r="O178" s="184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3"/>
    </row>
    <row r="179" spans="12:57" x14ac:dyDescent="0.2">
      <c r="L179" s="183"/>
      <c r="M179" s="183"/>
      <c r="N179" s="183"/>
      <c r="O179" s="184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3"/>
    </row>
    <row r="180" spans="12:57" x14ac:dyDescent="0.2">
      <c r="L180" s="183"/>
      <c r="M180" s="183"/>
      <c r="N180" s="183"/>
      <c r="O180" s="184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3"/>
    </row>
    <row r="181" spans="12:57" x14ac:dyDescent="0.2">
      <c r="L181" s="183"/>
      <c r="M181" s="183"/>
      <c r="N181" s="183"/>
      <c r="O181" s="184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3"/>
    </row>
    <row r="182" spans="12:57" x14ac:dyDescent="0.2">
      <c r="L182" s="183"/>
      <c r="M182" s="183"/>
      <c r="N182" s="183"/>
      <c r="O182" s="184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</row>
    <row r="183" spans="12:57" x14ac:dyDescent="0.2">
      <c r="L183" s="183"/>
      <c r="M183" s="183"/>
      <c r="N183" s="183"/>
      <c r="O183" s="184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3"/>
    </row>
    <row r="184" spans="12:57" x14ac:dyDescent="0.2">
      <c r="L184" s="183"/>
      <c r="M184" s="183"/>
      <c r="N184" s="183"/>
      <c r="O184" s="184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3"/>
    </row>
    <row r="185" spans="12:57" x14ac:dyDescent="0.2">
      <c r="L185" s="183"/>
      <c r="M185" s="183"/>
      <c r="N185" s="183"/>
      <c r="O185" s="184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3"/>
    </row>
    <row r="186" spans="12:57" x14ac:dyDescent="0.2">
      <c r="L186" s="183"/>
      <c r="M186" s="183"/>
      <c r="N186" s="183"/>
      <c r="O186" s="184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3"/>
    </row>
    <row r="187" spans="12:57" x14ac:dyDescent="0.2">
      <c r="L187" s="183"/>
      <c r="M187" s="183"/>
      <c r="N187" s="183"/>
      <c r="O187" s="184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3"/>
    </row>
    <row r="188" spans="12:57" x14ac:dyDescent="0.2">
      <c r="L188" s="183"/>
      <c r="M188" s="183"/>
      <c r="N188" s="183"/>
      <c r="O188" s="184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</row>
    <row r="189" spans="12:57" x14ac:dyDescent="0.2">
      <c r="L189" s="183"/>
      <c r="M189" s="183"/>
      <c r="N189" s="183"/>
      <c r="O189" s="184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</row>
    <row r="190" spans="12:57" x14ac:dyDescent="0.2">
      <c r="L190" s="183"/>
      <c r="M190" s="183"/>
      <c r="N190" s="183"/>
      <c r="O190" s="184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</row>
    <row r="191" spans="12:57" x14ac:dyDescent="0.2">
      <c r="L191" s="183"/>
      <c r="M191" s="183"/>
      <c r="N191" s="183"/>
      <c r="O191" s="184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</row>
    <row r="192" spans="12:57" x14ac:dyDescent="0.2">
      <c r="L192" s="183"/>
      <c r="M192" s="183"/>
      <c r="N192" s="183"/>
      <c r="O192" s="184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</row>
    <row r="193" spans="12:57" x14ac:dyDescent="0.2">
      <c r="L193" s="183"/>
      <c r="M193" s="183"/>
      <c r="N193" s="183"/>
      <c r="O193" s="184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</row>
  </sheetData>
  <sortState ref="C76:F127">
    <sortCondition descending="1" ref="D76:D127"/>
  </sortState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36"/>
  <sheetViews>
    <sheetView tabSelected="1" workbookViewId="0">
      <selection activeCell="S29" sqref="S29:V31"/>
    </sheetView>
  </sheetViews>
  <sheetFormatPr defaultRowHeight="12.75" x14ac:dyDescent="0.2"/>
  <cols>
    <col min="5" max="5" width="19.28515625" customWidth="1"/>
    <col min="6" max="6" width="16.5703125" bestFit="1" customWidth="1"/>
    <col min="7" max="8" width="7.5703125" bestFit="1" customWidth="1"/>
    <col min="9" max="9" width="10.140625" bestFit="1" customWidth="1"/>
    <col min="10" max="10" width="9.42578125" bestFit="1" customWidth="1"/>
    <col min="11" max="11" width="6.7109375" bestFit="1" customWidth="1"/>
    <col min="12" max="12" width="13.5703125" bestFit="1" customWidth="1"/>
    <col min="13" max="13" width="17" bestFit="1" customWidth="1"/>
    <col min="14" max="14" width="14" bestFit="1" customWidth="1"/>
  </cols>
  <sheetData>
    <row r="5" spans="3:14" ht="13.5" thickBot="1" x14ac:dyDescent="0.25"/>
    <row r="6" spans="3:14" ht="13.5" thickBot="1" x14ac:dyDescent="0.25">
      <c r="F6" s="237" t="s">
        <v>208</v>
      </c>
      <c r="G6" s="238" t="s">
        <v>209</v>
      </c>
      <c r="H6" s="238" t="s">
        <v>22</v>
      </c>
      <c r="I6" s="238" t="s">
        <v>206</v>
      </c>
      <c r="J6" s="238" t="s">
        <v>18</v>
      </c>
      <c r="K6" s="238" t="s">
        <v>210</v>
      </c>
      <c r="L6" s="238" t="s">
        <v>205</v>
      </c>
      <c r="M6" s="238" t="s">
        <v>211</v>
      </c>
      <c r="N6" s="239" t="s">
        <v>17</v>
      </c>
    </row>
    <row r="7" spans="3:14" x14ac:dyDescent="0.2">
      <c r="C7" s="233" t="s">
        <v>141</v>
      </c>
      <c r="E7" t="s">
        <v>207</v>
      </c>
      <c r="F7" s="262">
        <v>523.85</v>
      </c>
      <c r="G7" s="262">
        <v>272.74</v>
      </c>
      <c r="H7" s="262">
        <v>44.96</v>
      </c>
      <c r="I7" s="262">
        <v>105.39</v>
      </c>
      <c r="J7" s="262">
        <v>6.29</v>
      </c>
      <c r="K7" s="262">
        <v>233.98</v>
      </c>
      <c r="L7" s="262">
        <v>853.02</v>
      </c>
      <c r="M7" s="262">
        <v>1</v>
      </c>
      <c r="N7" s="262">
        <v>159.75</v>
      </c>
    </row>
    <row r="8" spans="3:14" x14ac:dyDescent="0.2">
      <c r="E8" t="s">
        <v>213</v>
      </c>
      <c r="F8" s="235">
        <v>170.702</v>
      </c>
      <c r="G8" s="235">
        <v>80.295000000000002</v>
      </c>
      <c r="H8" s="235">
        <v>123.87</v>
      </c>
      <c r="I8" s="235">
        <v>97.356999999999999</v>
      </c>
      <c r="J8" s="235">
        <v>52.015000000000001</v>
      </c>
      <c r="K8" s="235">
        <v>77.436999999999998</v>
      </c>
      <c r="L8" s="235">
        <v>154.209</v>
      </c>
      <c r="M8" s="235">
        <v>77.876999999999995</v>
      </c>
      <c r="N8" s="235">
        <v>0</v>
      </c>
    </row>
    <row r="10" spans="3:14" ht="13.5" thickBot="1" x14ac:dyDescent="0.25">
      <c r="F10" s="234"/>
      <c r="G10" s="234"/>
      <c r="H10" s="234"/>
      <c r="I10" s="234"/>
      <c r="J10" s="234"/>
      <c r="K10" s="234"/>
      <c r="L10" s="234"/>
      <c r="M10" s="234"/>
      <c r="N10" s="236"/>
    </row>
    <row r="11" spans="3:14" ht="13.5" thickBot="1" x14ac:dyDescent="0.25">
      <c r="F11" s="237" t="s">
        <v>208</v>
      </c>
      <c r="G11" s="238" t="s">
        <v>209</v>
      </c>
      <c r="H11" s="238" t="s">
        <v>22</v>
      </c>
      <c r="I11" s="238" t="s">
        <v>206</v>
      </c>
      <c r="J11" s="238" t="s">
        <v>18</v>
      </c>
      <c r="K11" s="238" t="s">
        <v>210</v>
      </c>
      <c r="L11" s="238" t="s">
        <v>205</v>
      </c>
      <c r="M11" s="238" t="s">
        <v>211</v>
      </c>
      <c r="N11" s="239" t="s">
        <v>17</v>
      </c>
    </row>
    <row r="12" spans="3:14" x14ac:dyDescent="0.2">
      <c r="C12" s="233" t="s">
        <v>142</v>
      </c>
      <c r="E12" t="s">
        <v>207</v>
      </c>
      <c r="F12" s="262">
        <v>2967.86</v>
      </c>
      <c r="G12" s="262">
        <v>300.70999999999998</v>
      </c>
      <c r="H12" s="262">
        <v>189.29</v>
      </c>
      <c r="I12" s="262">
        <v>408.2</v>
      </c>
      <c r="J12" s="262">
        <v>93.3</v>
      </c>
      <c r="K12" s="262">
        <v>186.48</v>
      </c>
      <c r="L12" s="262">
        <v>964.29</v>
      </c>
      <c r="M12" s="262">
        <v>14.41</v>
      </c>
      <c r="N12" s="262">
        <v>243.14</v>
      </c>
    </row>
    <row r="13" spans="3:14" x14ac:dyDescent="0.2">
      <c r="E13" t="s">
        <v>213</v>
      </c>
      <c r="F13" s="235">
        <v>497.05500000000001</v>
      </c>
      <c r="G13" s="235">
        <v>0</v>
      </c>
      <c r="H13" s="235">
        <v>144.07</v>
      </c>
      <c r="I13" s="235">
        <v>180.55199999999999</v>
      </c>
      <c r="J13" s="235">
        <v>95.903999999999996</v>
      </c>
      <c r="K13" s="235">
        <v>54.399000000000001</v>
      </c>
      <c r="L13" s="235">
        <v>127.18</v>
      </c>
      <c r="M13" s="235">
        <v>62.540999999999997</v>
      </c>
      <c r="N13" s="235">
        <v>58.908999999999999</v>
      </c>
    </row>
    <row r="15" spans="3:14" ht="13.5" thickBot="1" x14ac:dyDescent="0.25">
      <c r="F15" s="234"/>
      <c r="G15" s="234"/>
      <c r="H15" s="234"/>
      <c r="I15" s="234"/>
      <c r="J15" s="234"/>
      <c r="K15" s="234"/>
      <c r="L15" s="234"/>
      <c r="M15" s="234"/>
      <c r="N15" s="236"/>
    </row>
    <row r="16" spans="3:14" ht="13.5" thickBot="1" x14ac:dyDescent="0.25">
      <c r="F16" s="237" t="s">
        <v>208</v>
      </c>
      <c r="G16" s="238" t="s">
        <v>209</v>
      </c>
      <c r="H16" s="238" t="s">
        <v>22</v>
      </c>
      <c r="I16" s="238" t="s">
        <v>206</v>
      </c>
      <c r="J16" s="238" t="s">
        <v>18</v>
      </c>
      <c r="K16" s="238" t="s">
        <v>210</v>
      </c>
      <c r="L16" s="238" t="s">
        <v>205</v>
      </c>
      <c r="M16" s="238" t="s">
        <v>211</v>
      </c>
      <c r="N16" s="239" t="s">
        <v>17</v>
      </c>
    </row>
    <row r="17" spans="3:19" x14ac:dyDescent="0.2">
      <c r="C17" s="233" t="s">
        <v>143</v>
      </c>
      <c r="E17" t="s">
        <v>207</v>
      </c>
      <c r="F17" s="262">
        <v>774.19</v>
      </c>
      <c r="G17" s="262">
        <v>156.19</v>
      </c>
      <c r="H17" s="262">
        <v>44.28</v>
      </c>
      <c r="I17" s="262">
        <v>23.93</v>
      </c>
      <c r="J17" s="262">
        <v>34.979999999999997</v>
      </c>
      <c r="K17" s="262">
        <v>494.8</v>
      </c>
      <c r="L17" s="262">
        <v>1108.69</v>
      </c>
      <c r="M17" s="262">
        <v>5.52</v>
      </c>
      <c r="N17" s="262">
        <v>256.17</v>
      </c>
    </row>
    <row r="18" spans="3:19" x14ac:dyDescent="0.2">
      <c r="E18" t="s">
        <v>213</v>
      </c>
      <c r="F18" s="235">
        <v>323.30099999999999</v>
      </c>
      <c r="G18" s="235">
        <v>162.30699999999999</v>
      </c>
      <c r="H18" s="235">
        <v>78.58</v>
      </c>
      <c r="I18" s="235">
        <v>110.01300000000001</v>
      </c>
      <c r="J18" s="235">
        <v>99.447999999999993</v>
      </c>
      <c r="K18" s="235">
        <v>47.125</v>
      </c>
      <c r="L18" s="235">
        <v>111.962</v>
      </c>
      <c r="M18" s="235">
        <v>79.358000000000004</v>
      </c>
      <c r="N18" s="235">
        <v>0</v>
      </c>
    </row>
    <row r="20" spans="3:19" ht="13.5" thickBot="1" x14ac:dyDescent="0.25">
      <c r="F20" s="234"/>
      <c r="G20" s="234"/>
      <c r="H20" s="234"/>
      <c r="I20" s="234"/>
      <c r="J20" s="234"/>
      <c r="K20" s="234"/>
      <c r="L20" s="234"/>
      <c r="M20" s="234"/>
      <c r="N20" s="236"/>
    </row>
    <row r="21" spans="3:19" ht="13.5" thickBot="1" x14ac:dyDescent="0.25">
      <c r="F21" s="237" t="s">
        <v>208</v>
      </c>
      <c r="G21" s="238" t="s">
        <v>209</v>
      </c>
      <c r="H21" s="238" t="s">
        <v>22</v>
      </c>
      <c r="I21" s="238" t="s">
        <v>206</v>
      </c>
      <c r="J21" s="238" t="s">
        <v>18</v>
      </c>
      <c r="K21" s="238" t="s">
        <v>210</v>
      </c>
      <c r="L21" s="238" t="s">
        <v>205</v>
      </c>
      <c r="M21" s="238" t="s">
        <v>211</v>
      </c>
      <c r="N21" s="239" t="s">
        <v>17</v>
      </c>
    </row>
    <row r="22" spans="3:19" x14ac:dyDescent="0.2">
      <c r="C22" s="233" t="s">
        <v>144</v>
      </c>
      <c r="E22" t="s">
        <v>207</v>
      </c>
      <c r="F22" s="262">
        <v>2333.0100000000002</v>
      </c>
      <c r="G22" s="262">
        <v>142.16999999999999</v>
      </c>
      <c r="H22" s="262">
        <v>177.84</v>
      </c>
      <c r="I22" s="262">
        <v>106.49</v>
      </c>
      <c r="J22" s="262">
        <v>34.700000000000003</v>
      </c>
      <c r="K22" s="262">
        <v>207.03</v>
      </c>
      <c r="L22" s="262">
        <v>598.86</v>
      </c>
      <c r="M22" s="262">
        <v>0</v>
      </c>
      <c r="N22" s="262">
        <v>457.84</v>
      </c>
    </row>
    <row r="23" spans="3:19" x14ac:dyDescent="0.2">
      <c r="E23" t="s">
        <v>213</v>
      </c>
      <c r="F23" s="235">
        <v>479.13</v>
      </c>
      <c r="G23" s="235">
        <v>163.114</v>
      </c>
      <c r="H23" s="235">
        <v>147.017</v>
      </c>
      <c r="I23" s="235">
        <v>121.6</v>
      </c>
      <c r="J23" s="235">
        <v>97.143000000000001</v>
      </c>
      <c r="K23" s="235">
        <v>94.221999999999994</v>
      </c>
      <c r="L23" s="235">
        <v>77.61</v>
      </c>
      <c r="M23" s="235">
        <v>53.415999999999997</v>
      </c>
      <c r="N23" s="235">
        <v>0</v>
      </c>
    </row>
    <row r="25" spans="3:19" ht="13.5" thickBot="1" x14ac:dyDescent="0.25">
      <c r="F25" s="234"/>
      <c r="G25" s="234"/>
      <c r="H25" s="234"/>
      <c r="I25" s="234"/>
      <c r="J25" s="234"/>
      <c r="K25" s="234"/>
      <c r="L25" s="234"/>
      <c r="M25" s="234"/>
      <c r="N25" s="236"/>
    </row>
    <row r="26" spans="3:19" ht="13.5" thickBot="1" x14ac:dyDescent="0.25">
      <c r="F26" s="237" t="s">
        <v>208</v>
      </c>
      <c r="G26" s="238" t="s">
        <v>209</v>
      </c>
      <c r="H26" s="238" t="s">
        <v>22</v>
      </c>
      <c r="I26" s="238" t="s">
        <v>206</v>
      </c>
      <c r="J26" s="238" t="s">
        <v>18</v>
      </c>
      <c r="K26" s="238" t="s">
        <v>210</v>
      </c>
      <c r="L26" s="238" t="s">
        <v>205</v>
      </c>
      <c r="M26" s="238" t="s">
        <v>211</v>
      </c>
      <c r="N26" s="239" t="s">
        <v>212</v>
      </c>
    </row>
    <row r="27" spans="3:19" x14ac:dyDescent="0.2">
      <c r="C27" s="233" t="s">
        <v>145</v>
      </c>
      <c r="E27" t="s">
        <v>207</v>
      </c>
      <c r="F27" s="262">
        <v>413.37</v>
      </c>
      <c r="G27" s="262">
        <v>810.03</v>
      </c>
      <c r="H27" s="262">
        <v>35.97</v>
      </c>
      <c r="I27" s="262">
        <v>36.72</v>
      </c>
      <c r="J27" s="262">
        <v>18.86</v>
      </c>
      <c r="K27" s="262">
        <v>191.53</v>
      </c>
      <c r="L27" s="262">
        <v>479.16</v>
      </c>
      <c r="M27" s="262">
        <v>13.23</v>
      </c>
      <c r="N27" s="262">
        <v>249.69</v>
      </c>
    </row>
    <row r="28" spans="3:19" x14ac:dyDescent="0.2">
      <c r="E28" t="s">
        <v>213</v>
      </c>
      <c r="F28" s="235">
        <v>577.56799999999998</v>
      </c>
      <c r="G28" s="235">
        <v>161.464</v>
      </c>
      <c r="H28" s="235">
        <v>221.214</v>
      </c>
      <c r="I28" s="235">
        <v>116.199</v>
      </c>
      <c r="J28" s="235">
        <v>156.011</v>
      </c>
      <c r="K28" s="235">
        <v>77.036000000000001</v>
      </c>
      <c r="L28" s="235">
        <v>215.89500000000001</v>
      </c>
      <c r="M28" s="235">
        <v>0</v>
      </c>
      <c r="N28" s="235">
        <v>0</v>
      </c>
    </row>
    <row r="29" spans="3:19" x14ac:dyDescent="0.2">
      <c r="S29" s="233" t="s">
        <v>214</v>
      </c>
    </row>
    <row r="30" spans="3:19" ht="13.5" thickBot="1" x14ac:dyDescent="0.25">
      <c r="S30" s="233" t="s">
        <v>215</v>
      </c>
    </row>
    <row r="31" spans="3:19" ht="13.5" thickBot="1" x14ac:dyDescent="0.25">
      <c r="F31" s="237" t="s">
        <v>208</v>
      </c>
      <c r="G31" s="238" t="s">
        <v>209</v>
      </c>
      <c r="H31" s="238" t="s">
        <v>22</v>
      </c>
      <c r="I31" s="238" t="s">
        <v>206</v>
      </c>
      <c r="J31" s="238" t="s">
        <v>18</v>
      </c>
      <c r="K31" s="238" t="s">
        <v>210</v>
      </c>
      <c r="L31" s="238" t="s">
        <v>205</v>
      </c>
      <c r="M31" s="238" t="s">
        <v>211</v>
      </c>
      <c r="N31" s="239" t="s">
        <v>212</v>
      </c>
      <c r="S31" s="233" t="s">
        <v>216</v>
      </c>
    </row>
    <row r="32" spans="3:19" x14ac:dyDescent="0.2">
      <c r="E32" s="113" t="s">
        <v>141</v>
      </c>
      <c r="F32" s="261">
        <f>F8</f>
        <v>170.702</v>
      </c>
      <c r="G32" s="261">
        <f t="shared" ref="G32:N32" si="0">G8</f>
        <v>80.295000000000002</v>
      </c>
      <c r="H32" s="261">
        <f t="shared" si="0"/>
        <v>123.87</v>
      </c>
      <c r="I32" s="261">
        <f t="shared" si="0"/>
        <v>97.356999999999999</v>
      </c>
      <c r="J32" s="261">
        <f t="shared" si="0"/>
        <v>52.015000000000001</v>
      </c>
      <c r="K32" s="261">
        <f t="shared" si="0"/>
        <v>77.436999999999998</v>
      </c>
      <c r="L32" s="261">
        <f t="shared" si="0"/>
        <v>154.209</v>
      </c>
      <c r="M32" s="261">
        <f t="shared" si="0"/>
        <v>77.876999999999995</v>
      </c>
      <c r="N32" s="261">
        <f t="shared" si="0"/>
        <v>0</v>
      </c>
    </row>
    <row r="33" spans="5:14" x14ac:dyDescent="0.2">
      <c r="E33" s="113" t="s">
        <v>142</v>
      </c>
      <c r="F33" s="261">
        <f>F13</f>
        <v>497.05500000000001</v>
      </c>
      <c r="G33" s="261">
        <f t="shared" ref="G33:N33" si="1">G13</f>
        <v>0</v>
      </c>
      <c r="H33" s="261">
        <f t="shared" si="1"/>
        <v>144.07</v>
      </c>
      <c r="I33" s="261">
        <f t="shared" si="1"/>
        <v>180.55199999999999</v>
      </c>
      <c r="J33" s="261">
        <f t="shared" si="1"/>
        <v>95.903999999999996</v>
      </c>
      <c r="K33" s="261">
        <f t="shared" si="1"/>
        <v>54.399000000000001</v>
      </c>
      <c r="L33" s="261">
        <f t="shared" si="1"/>
        <v>127.18</v>
      </c>
      <c r="M33" s="261">
        <f t="shared" si="1"/>
        <v>62.540999999999997</v>
      </c>
      <c r="N33" s="261">
        <f t="shared" si="1"/>
        <v>58.908999999999999</v>
      </c>
    </row>
    <row r="34" spans="5:14" x14ac:dyDescent="0.2">
      <c r="E34" s="113" t="s">
        <v>143</v>
      </c>
      <c r="F34" s="261">
        <f>F18</f>
        <v>323.30099999999999</v>
      </c>
      <c r="G34" s="261">
        <f t="shared" ref="G34:N34" si="2">G18</f>
        <v>162.30699999999999</v>
      </c>
      <c r="H34" s="261">
        <f t="shared" si="2"/>
        <v>78.58</v>
      </c>
      <c r="I34" s="261">
        <f t="shared" si="2"/>
        <v>110.01300000000001</v>
      </c>
      <c r="J34" s="261">
        <f t="shared" si="2"/>
        <v>99.447999999999993</v>
      </c>
      <c r="K34" s="261">
        <f t="shared" si="2"/>
        <v>47.125</v>
      </c>
      <c r="L34" s="261">
        <f t="shared" si="2"/>
        <v>111.962</v>
      </c>
      <c r="M34" s="261">
        <f t="shared" si="2"/>
        <v>79.358000000000004</v>
      </c>
      <c r="N34" s="261">
        <f t="shared" si="2"/>
        <v>0</v>
      </c>
    </row>
    <row r="35" spans="5:14" x14ac:dyDescent="0.2">
      <c r="E35" s="113" t="s">
        <v>144</v>
      </c>
      <c r="F35" s="261">
        <f>F23</f>
        <v>479.13</v>
      </c>
      <c r="G35" s="261">
        <f t="shared" ref="G35:N35" si="3">G23</f>
        <v>163.114</v>
      </c>
      <c r="H35" s="261">
        <f t="shared" si="3"/>
        <v>147.017</v>
      </c>
      <c r="I35" s="261">
        <f t="shared" si="3"/>
        <v>121.6</v>
      </c>
      <c r="J35" s="261">
        <f t="shared" si="3"/>
        <v>97.143000000000001</v>
      </c>
      <c r="K35" s="261">
        <f t="shared" si="3"/>
        <v>94.221999999999994</v>
      </c>
      <c r="L35" s="261">
        <f t="shared" si="3"/>
        <v>77.61</v>
      </c>
      <c r="M35" s="261">
        <f t="shared" si="3"/>
        <v>53.415999999999997</v>
      </c>
      <c r="N35" s="261">
        <f t="shared" si="3"/>
        <v>0</v>
      </c>
    </row>
    <row r="36" spans="5:14" x14ac:dyDescent="0.2">
      <c r="E36" s="113" t="s">
        <v>145</v>
      </c>
      <c r="F36" s="261">
        <f>F28</f>
        <v>577.56799999999998</v>
      </c>
      <c r="G36" s="261">
        <f t="shared" ref="G36:N36" si="4">G28</f>
        <v>161.464</v>
      </c>
      <c r="H36" s="261">
        <f t="shared" si="4"/>
        <v>221.214</v>
      </c>
      <c r="I36" s="261">
        <f t="shared" si="4"/>
        <v>116.199</v>
      </c>
      <c r="J36" s="261">
        <f t="shared" si="4"/>
        <v>156.011</v>
      </c>
      <c r="K36" s="261">
        <f t="shared" si="4"/>
        <v>77.036000000000001</v>
      </c>
      <c r="L36" s="261">
        <f t="shared" si="4"/>
        <v>215.89500000000001</v>
      </c>
      <c r="M36" s="261">
        <f t="shared" si="4"/>
        <v>0</v>
      </c>
      <c r="N36" s="261">
        <f t="shared" si="4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6"/>
  <sheetViews>
    <sheetView showGridLines="0" zoomScaleNormal="100" workbookViewId="0">
      <selection activeCell="J17" sqref="J17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7109375" style="14" bestFit="1" customWidth="1"/>
    <col min="7" max="7" width="7.140625" style="2" bestFit="1" customWidth="1"/>
    <col min="8" max="8" width="10.140625" style="2" bestFit="1" customWidth="1"/>
    <col min="9" max="9" width="13.140625" style="2" bestFit="1" customWidth="1"/>
    <col min="10" max="10" width="22.7109375" style="2" bestFit="1" customWidth="1"/>
    <col min="11" max="11" width="5.140625" style="2" customWidth="1"/>
    <col min="12" max="13" width="1.7109375" style="2" bestFit="1" customWidth="1"/>
    <col min="14" max="14" width="22.7109375" style="2" bestFit="1" customWidth="1"/>
    <col min="15" max="15" width="20.28515625" style="2" bestFit="1" customWidth="1"/>
    <col min="16" max="16" width="38.140625" style="2" bestFit="1" customWidth="1"/>
    <col min="17" max="17" width="9.42578125" style="2" bestFit="1" customWidth="1"/>
    <col min="18" max="18" width="8.140625" style="2" bestFit="1" customWidth="1"/>
    <col min="19" max="19" width="3.42578125" style="2" customWidth="1"/>
    <col min="20" max="21" width="9.140625" style="2"/>
    <col min="22" max="22" width="4" style="2" customWidth="1"/>
    <col min="23" max="23" width="9.140625" style="2"/>
    <col min="24" max="24" width="8" style="40" bestFit="1" customWidth="1"/>
    <col min="25" max="25" width="3.7109375" style="40" customWidth="1"/>
    <col min="26" max="26" width="40.85546875" style="40" bestFit="1" customWidth="1"/>
    <col min="27" max="27" width="8" style="40" bestFit="1" customWidth="1"/>
    <col min="28" max="28" width="8.140625" style="40" bestFit="1" customWidth="1"/>
    <col min="29" max="29" width="3.85546875" style="40" customWidth="1"/>
    <col min="30" max="30" width="9.28515625" style="40" bestFit="1" customWidth="1"/>
    <col min="31" max="31" width="7.7109375" style="40" bestFit="1" customWidth="1"/>
    <col min="32" max="32" width="3.85546875" style="32" customWidth="1"/>
    <col min="33" max="33" width="33.28515625" style="32" bestFit="1" customWidth="1"/>
    <col min="34" max="34" width="9.28515625" style="32" bestFit="1" customWidth="1"/>
    <col min="35" max="35" width="7.7109375" style="32" bestFit="1" customWidth="1"/>
    <col min="36" max="16384" width="9.140625" style="2"/>
  </cols>
  <sheetData>
    <row r="1" spans="1:35" s="22" customFormat="1" ht="30" customHeight="1" x14ac:dyDescent="0.2">
      <c r="A1" s="27" t="s">
        <v>2</v>
      </c>
      <c r="B1" s="20"/>
      <c r="C1" s="21"/>
      <c r="D1" s="21"/>
      <c r="E1" s="21"/>
      <c r="F1" s="45"/>
      <c r="N1" s="252" t="s">
        <v>180</v>
      </c>
      <c r="O1" s="253"/>
      <c r="P1" s="253"/>
      <c r="Q1" s="251" t="s">
        <v>151</v>
      </c>
      <c r="R1" s="251"/>
      <c r="S1" s="120"/>
      <c r="T1" s="247" t="s">
        <v>152</v>
      </c>
      <c r="U1" s="247"/>
      <c r="V1" s="121"/>
      <c r="W1" s="247" t="s">
        <v>153</v>
      </c>
      <c r="X1" s="247"/>
      <c r="Y1" s="81"/>
      <c r="Z1" s="55"/>
      <c r="AA1" s="248"/>
      <c r="AB1" s="248"/>
      <c r="AC1" s="40"/>
      <c r="AD1" s="40"/>
      <c r="AE1" s="40"/>
      <c r="AF1" s="34"/>
      <c r="AG1" s="34"/>
      <c r="AH1" s="34"/>
      <c r="AI1" s="34"/>
    </row>
    <row r="2" spans="1:35" ht="33" customHeight="1" x14ac:dyDescent="0.25">
      <c r="A2" s="3"/>
      <c r="C2" s="4"/>
      <c r="D2" s="4"/>
      <c r="E2" s="4"/>
      <c r="H2" s="30"/>
      <c r="L2" s="97"/>
      <c r="M2" s="97"/>
      <c r="N2" s="170" t="s">
        <v>23</v>
      </c>
      <c r="O2" s="170" t="s">
        <v>24</v>
      </c>
      <c r="P2" s="170" t="s">
        <v>123</v>
      </c>
      <c r="Q2" s="171" t="s">
        <v>20</v>
      </c>
      <c r="R2" s="172" t="s">
        <v>13</v>
      </c>
      <c r="S2" s="58"/>
      <c r="T2" s="171" t="s">
        <v>20</v>
      </c>
      <c r="U2" s="172" t="s">
        <v>13</v>
      </c>
      <c r="V2" s="173"/>
      <c r="W2" s="171" t="s">
        <v>20</v>
      </c>
      <c r="X2" s="172" t="s">
        <v>13</v>
      </c>
      <c r="Y2" s="47"/>
      <c r="Z2" s="82" t="s">
        <v>154</v>
      </c>
      <c r="AA2" s="83" t="s">
        <v>20</v>
      </c>
      <c r="AB2" s="84" t="s">
        <v>13</v>
      </c>
    </row>
    <row r="3" spans="1:35" ht="15.75" x14ac:dyDescent="0.25">
      <c r="A3" s="5" t="s">
        <v>0</v>
      </c>
      <c r="C3" s="6"/>
      <c r="D3" s="7"/>
      <c r="E3" s="7"/>
      <c r="H3" s="8"/>
      <c r="L3" s="93" t="s">
        <v>69</v>
      </c>
      <c r="M3" s="93" t="s">
        <v>70</v>
      </c>
      <c r="N3" s="96" t="s">
        <v>25</v>
      </c>
      <c r="O3" s="96" t="s">
        <v>26</v>
      </c>
      <c r="P3" s="94" t="str">
        <f t="shared" ref="P3:P34" si="0">N3&amp;" "&amp;L3&amp;O3&amp;M3</f>
        <v>Auxiliary Systems (Compressed Air)</v>
      </c>
      <c r="Q3" s="85">
        <v>0</v>
      </c>
      <c r="R3" s="150">
        <v>0</v>
      </c>
      <c r="S3" s="55"/>
      <c r="T3" s="86">
        <v>0</v>
      </c>
      <c r="U3" s="87">
        <v>0</v>
      </c>
      <c r="V3" s="55"/>
      <c r="W3" s="88">
        <f>Q3+T3</f>
        <v>0</v>
      </c>
      <c r="X3" s="151">
        <f>R3+U3</f>
        <v>0</v>
      </c>
      <c r="Y3" s="47"/>
      <c r="Z3" s="89" t="s">
        <v>71</v>
      </c>
      <c r="AA3" s="90">
        <f>W3</f>
        <v>0</v>
      </c>
      <c r="AB3" s="152">
        <f>X3</f>
        <v>0</v>
      </c>
    </row>
    <row r="4" spans="1:35" x14ac:dyDescent="0.2">
      <c r="A4" s="9" t="s">
        <v>8</v>
      </c>
      <c r="C4" s="6"/>
      <c r="D4" s="7"/>
      <c r="E4" s="7"/>
      <c r="L4" s="93" t="s">
        <v>69</v>
      </c>
      <c r="M4" s="93" t="s">
        <v>70</v>
      </c>
      <c r="N4" s="93" t="s">
        <v>25</v>
      </c>
      <c r="O4" s="93" t="s">
        <v>177</v>
      </c>
      <c r="P4" s="94" t="str">
        <f t="shared" si="0"/>
        <v>Auxiliary Systems (Deck Crane / Hoists)</v>
      </c>
      <c r="Q4" s="85">
        <v>0</v>
      </c>
      <c r="R4" s="150">
        <v>0</v>
      </c>
      <c r="S4" s="55"/>
      <c r="T4" s="86">
        <v>0</v>
      </c>
      <c r="U4" s="87">
        <v>0</v>
      </c>
      <c r="V4" s="55"/>
      <c r="W4" s="88">
        <f t="shared" ref="W4:W54" si="1">Q4+T4</f>
        <v>0</v>
      </c>
      <c r="X4" s="151">
        <f t="shared" ref="X4:X54" si="2">R4+U4</f>
        <v>0</v>
      </c>
      <c r="Y4" s="47"/>
      <c r="Z4" s="89" t="s">
        <v>72</v>
      </c>
      <c r="AA4" s="90">
        <f t="shared" ref="AA4:AA9" si="3">W4</f>
        <v>0</v>
      </c>
      <c r="AB4" s="152">
        <f t="shared" ref="AB4:AB9" si="4">X4</f>
        <v>0</v>
      </c>
    </row>
    <row r="5" spans="1:35" x14ac:dyDescent="0.2">
      <c r="A5" s="10" t="s">
        <v>1</v>
      </c>
      <c r="C5" s="6"/>
      <c r="D5" s="7"/>
      <c r="E5" s="7"/>
      <c r="L5" s="93" t="s">
        <v>69</v>
      </c>
      <c r="M5" s="93" t="s">
        <v>70</v>
      </c>
      <c r="N5" s="93" t="s">
        <v>25</v>
      </c>
      <c r="O5" s="96" t="s">
        <v>28</v>
      </c>
      <c r="P5" s="94" t="str">
        <f t="shared" si="0"/>
        <v>Auxiliary Systems (Fire Prevention System)</v>
      </c>
      <c r="Q5" s="85">
        <v>0</v>
      </c>
      <c r="R5" s="150">
        <v>0</v>
      </c>
      <c r="S5" s="55"/>
      <c r="T5" s="86">
        <v>0</v>
      </c>
      <c r="U5" s="87">
        <v>0</v>
      </c>
      <c r="V5" s="55"/>
      <c r="W5" s="88">
        <f t="shared" si="1"/>
        <v>0</v>
      </c>
      <c r="X5" s="151">
        <f t="shared" si="2"/>
        <v>0</v>
      </c>
      <c r="Y5" s="47"/>
      <c r="Z5" s="89" t="s">
        <v>73</v>
      </c>
      <c r="AA5" s="90">
        <f t="shared" si="3"/>
        <v>0</v>
      </c>
      <c r="AB5" s="152">
        <f t="shared" si="4"/>
        <v>0</v>
      </c>
    </row>
    <row r="6" spans="1:35" x14ac:dyDescent="0.2">
      <c r="L6" s="93" t="s">
        <v>69</v>
      </c>
      <c r="M6" s="93" t="s">
        <v>70</v>
      </c>
      <c r="N6" s="96" t="s">
        <v>25</v>
      </c>
      <c r="O6" s="96" t="s">
        <v>29</v>
      </c>
      <c r="P6" s="94" t="str">
        <f t="shared" si="0"/>
        <v>Auxiliary Systems (Fuel)</v>
      </c>
      <c r="Q6" s="85">
        <v>0</v>
      </c>
      <c r="R6" s="150">
        <v>0</v>
      </c>
      <c r="S6" s="55"/>
      <c r="T6" s="86">
        <v>13</v>
      </c>
      <c r="U6" s="87">
        <v>21.07</v>
      </c>
      <c r="V6" s="55"/>
      <c r="W6" s="88">
        <f t="shared" si="1"/>
        <v>13</v>
      </c>
      <c r="X6" s="151">
        <f t="shared" si="2"/>
        <v>21.07</v>
      </c>
      <c r="Y6" s="47"/>
      <c r="Z6" s="89" t="s">
        <v>74</v>
      </c>
      <c r="AA6" s="90">
        <f t="shared" si="3"/>
        <v>13</v>
      </c>
      <c r="AB6" s="152">
        <f t="shared" si="4"/>
        <v>21.07</v>
      </c>
    </row>
    <row r="7" spans="1:35" x14ac:dyDescent="0.2">
      <c r="L7" s="93" t="s">
        <v>69</v>
      </c>
      <c r="M7" s="93" t="s">
        <v>70</v>
      </c>
      <c r="N7" s="93" t="s">
        <v>25</v>
      </c>
      <c r="O7" s="93" t="s">
        <v>30</v>
      </c>
      <c r="P7" s="94" t="str">
        <f t="shared" si="0"/>
        <v>Auxiliary Systems (HVAC)</v>
      </c>
      <c r="Q7" s="85">
        <v>0</v>
      </c>
      <c r="R7" s="150">
        <v>0</v>
      </c>
      <c r="S7" s="55"/>
      <c r="T7" s="86">
        <v>0</v>
      </c>
      <c r="U7" s="87">
        <v>0</v>
      </c>
      <c r="V7" s="55"/>
      <c r="W7" s="88">
        <f t="shared" si="1"/>
        <v>0</v>
      </c>
      <c r="X7" s="151">
        <f t="shared" si="2"/>
        <v>0</v>
      </c>
      <c r="Y7" s="47"/>
      <c r="Z7" s="89" t="s">
        <v>75</v>
      </c>
      <c r="AA7" s="90">
        <f t="shared" si="3"/>
        <v>0</v>
      </c>
      <c r="AB7" s="152">
        <f t="shared" si="4"/>
        <v>0</v>
      </c>
    </row>
    <row r="8" spans="1:35" x14ac:dyDescent="0.2">
      <c r="L8" s="93" t="s">
        <v>69</v>
      </c>
      <c r="M8" s="93" t="s">
        <v>70</v>
      </c>
      <c r="N8" s="93" t="s">
        <v>25</v>
      </c>
      <c r="O8" s="93" t="s">
        <v>31</v>
      </c>
      <c r="P8" s="94" t="str">
        <f t="shared" si="0"/>
        <v>Auxiliary Systems (Sanitary)</v>
      </c>
      <c r="Q8" s="85">
        <v>0</v>
      </c>
      <c r="R8" s="150">
        <v>0</v>
      </c>
      <c r="S8" s="55"/>
      <c r="T8" s="86">
        <v>0</v>
      </c>
      <c r="U8" s="87">
        <v>0</v>
      </c>
      <c r="V8" s="55"/>
      <c r="W8" s="88">
        <f t="shared" si="1"/>
        <v>0</v>
      </c>
      <c r="X8" s="151">
        <f t="shared" si="2"/>
        <v>0</v>
      </c>
      <c r="Y8" s="47"/>
      <c r="Z8" s="89" t="s">
        <v>76</v>
      </c>
      <c r="AA8" s="90">
        <f t="shared" si="3"/>
        <v>0</v>
      </c>
      <c r="AB8" s="152">
        <f t="shared" si="4"/>
        <v>0</v>
      </c>
    </row>
    <row r="9" spans="1:35" x14ac:dyDescent="0.2">
      <c r="L9" s="97" t="s">
        <v>69</v>
      </c>
      <c r="M9" s="97" t="s">
        <v>70</v>
      </c>
      <c r="N9" s="97" t="s">
        <v>25</v>
      </c>
      <c r="O9" s="99" t="s">
        <v>178</v>
      </c>
      <c r="P9" s="156" t="str">
        <f t="shared" si="0"/>
        <v>Auxiliary Systems (Water (Pottable / Raw))</v>
      </c>
      <c r="Q9" s="157">
        <v>0</v>
      </c>
      <c r="R9" s="158">
        <v>0</v>
      </c>
      <c r="S9" s="58"/>
      <c r="T9" s="91">
        <v>1</v>
      </c>
      <c r="U9" s="92">
        <v>1</v>
      </c>
      <c r="V9" s="58"/>
      <c r="W9" s="155">
        <f t="shared" si="1"/>
        <v>1</v>
      </c>
      <c r="X9" s="159">
        <f t="shared" si="2"/>
        <v>1</v>
      </c>
      <c r="Y9" s="47"/>
      <c r="Z9" s="89" t="s">
        <v>77</v>
      </c>
      <c r="AA9" s="90">
        <f t="shared" si="3"/>
        <v>1</v>
      </c>
      <c r="AB9" s="152">
        <f t="shared" si="4"/>
        <v>1</v>
      </c>
    </row>
    <row r="10" spans="1:35" x14ac:dyDescent="0.2">
      <c r="L10" s="101" t="s">
        <v>69</v>
      </c>
      <c r="M10" s="101" t="s">
        <v>70</v>
      </c>
      <c r="N10" s="101" t="s">
        <v>15</v>
      </c>
      <c r="O10" s="103" t="s">
        <v>171</v>
      </c>
      <c r="P10" s="94" t="str">
        <f t="shared" si="0"/>
        <v>Cutter (Bearing / Shaft)</v>
      </c>
      <c r="Q10" s="85">
        <v>0</v>
      </c>
      <c r="R10" s="150">
        <v>0</v>
      </c>
      <c r="S10" s="55"/>
      <c r="T10" s="86">
        <v>9</v>
      </c>
      <c r="U10" s="87">
        <v>91.93</v>
      </c>
      <c r="V10" s="55"/>
      <c r="W10" s="88">
        <f t="shared" si="1"/>
        <v>9</v>
      </c>
      <c r="X10" s="151">
        <f t="shared" si="2"/>
        <v>91.93</v>
      </c>
      <c r="Y10" s="47"/>
      <c r="Z10" s="89"/>
      <c r="AA10" s="90"/>
      <c r="AB10" s="152"/>
    </row>
    <row r="11" spans="1:35" x14ac:dyDescent="0.2">
      <c r="L11" s="101" t="s">
        <v>69</v>
      </c>
      <c r="M11" s="101" t="s">
        <v>70</v>
      </c>
      <c r="N11" s="101" t="s">
        <v>15</v>
      </c>
      <c r="O11" s="101" t="s">
        <v>34</v>
      </c>
      <c r="P11" s="94" t="str">
        <f t="shared" si="0"/>
        <v>Cutter (Cutter Canister)</v>
      </c>
      <c r="Q11" s="85">
        <v>0</v>
      </c>
      <c r="R11" s="150">
        <v>0</v>
      </c>
      <c r="S11" s="55"/>
      <c r="T11" s="86">
        <v>2</v>
      </c>
      <c r="U11" s="87">
        <v>1.35</v>
      </c>
      <c r="V11" s="55"/>
      <c r="W11" s="88">
        <f t="shared" si="1"/>
        <v>2</v>
      </c>
      <c r="X11" s="151">
        <f t="shared" si="2"/>
        <v>1.35</v>
      </c>
      <c r="Y11" s="47"/>
      <c r="Z11" s="89"/>
      <c r="AA11" s="90"/>
      <c r="AB11" s="152"/>
    </row>
    <row r="12" spans="1:35" x14ac:dyDescent="0.2">
      <c r="L12" s="101" t="s">
        <v>69</v>
      </c>
      <c r="M12" s="101" t="s">
        <v>70</v>
      </c>
      <c r="N12" s="101" t="s">
        <v>15</v>
      </c>
      <c r="O12" s="101" t="s">
        <v>35</v>
      </c>
      <c r="P12" s="167" t="str">
        <f t="shared" si="0"/>
        <v>Cutter (Gear Box)</v>
      </c>
      <c r="Q12" s="85">
        <v>0</v>
      </c>
      <c r="R12" s="150">
        <v>0</v>
      </c>
      <c r="S12" s="55"/>
      <c r="T12" s="86">
        <v>3</v>
      </c>
      <c r="U12" s="87">
        <v>4.76</v>
      </c>
      <c r="V12" s="55"/>
      <c r="W12" s="88">
        <f t="shared" si="1"/>
        <v>3</v>
      </c>
      <c r="X12" s="151">
        <f t="shared" si="2"/>
        <v>4.76</v>
      </c>
      <c r="Y12" s="47"/>
      <c r="Z12" s="89" t="s">
        <v>78</v>
      </c>
      <c r="AA12" s="90">
        <f t="shared" ref="AA12:AB16" si="5">W10</f>
        <v>9</v>
      </c>
      <c r="AB12" s="152">
        <f t="shared" si="5"/>
        <v>91.93</v>
      </c>
    </row>
    <row r="13" spans="1:35" x14ac:dyDescent="0.2">
      <c r="L13" s="101" t="s">
        <v>69</v>
      </c>
      <c r="M13" s="101" t="s">
        <v>70</v>
      </c>
      <c r="N13" s="101" t="s">
        <v>15</v>
      </c>
      <c r="O13" s="101" t="s">
        <v>36</v>
      </c>
      <c r="P13" s="167" t="str">
        <f t="shared" si="0"/>
        <v>Cutter (Motor)</v>
      </c>
      <c r="Q13" s="85">
        <v>0</v>
      </c>
      <c r="R13" s="150">
        <v>0</v>
      </c>
      <c r="S13" s="55"/>
      <c r="T13" s="86">
        <v>19</v>
      </c>
      <c r="U13" s="87">
        <v>344.28</v>
      </c>
      <c r="V13" s="55"/>
      <c r="W13" s="88">
        <f t="shared" si="1"/>
        <v>19</v>
      </c>
      <c r="X13" s="151">
        <f t="shared" si="2"/>
        <v>344.28</v>
      </c>
      <c r="Y13" s="47"/>
      <c r="Z13" s="89" t="s">
        <v>79</v>
      </c>
      <c r="AA13" s="90">
        <f t="shared" si="5"/>
        <v>2</v>
      </c>
      <c r="AB13" s="152">
        <f t="shared" si="5"/>
        <v>1.35</v>
      </c>
    </row>
    <row r="14" spans="1:35" x14ac:dyDescent="0.2">
      <c r="L14" s="97" t="s">
        <v>69</v>
      </c>
      <c r="M14" s="97" t="s">
        <v>70</v>
      </c>
      <c r="N14" s="97" t="s">
        <v>15</v>
      </c>
      <c r="O14" s="99" t="s">
        <v>167</v>
      </c>
      <c r="P14" s="156" t="str">
        <f t="shared" si="0"/>
        <v>Cutter (SCR Drive / MG Set)</v>
      </c>
      <c r="Q14" s="157">
        <v>0</v>
      </c>
      <c r="R14" s="158">
        <v>0</v>
      </c>
      <c r="S14" s="58"/>
      <c r="T14" s="91">
        <v>8</v>
      </c>
      <c r="U14" s="92">
        <v>81.53</v>
      </c>
      <c r="V14" s="58"/>
      <c r="W14" s="155">
        <f t="shared" si="1"/>
        <v>8</v>
      </c>
      <c r="X14" s="159">
        <f t="shared" si="2"/>
        <v>81.53</v>
      </c>
      <c r="Y14" s="47"/>
      <c r="Z14" s="89" t="s">
        <v>80</v>
      </c>
      <c r="AA14" s="90">
        <f t="shared" si="5"/>
        <v>3</v>
      </c>
      <c r="AB14" s="152">
        <f t="shared" si="5"/>
        <v>4.76</v>
      </c>
    </row>
    <row r="15" spans="1:35" x14ac:dyDescent="0.2">
      <c r="L15" s="101" t="s">
        <v>69</v>
      </c>
      <c r="M15" s="101" t="s">
        <v>70</v>
      </c>
      <c r="N15" s="101" t="s">
        <v>38</v>
      </c>
      <c r="O15" s="103" t="s">
        <v>163</v>
      </c>
      <c r="P15" s="94" t="str">
        <f t="shared" si="0"/>
        <v>Electrical System (MCC / Switch Gear)</v>
      </c>
      <c r="Q15" s="85">
        <v>0</v>
      </c>
      <c r="R15" s="150">
        <v>0</v>
      </c>
      <c r="S15" s="55"/>
      <c r="T15" s="86">
        <v>0</v>
      </c>
      <c r="U15" s="87">
        <v>0</v>
      </c>
      <c r="V15" s="55"/>
      <c r="W15" s="88">
        <f t="shared" si="1"/>
        <v>0</v>
      </c>
      <c r="X15" s="151">
        <f t="shared" si="2"/>
        <v>0</v>
      </c>
      <c r="Y15" s="47"/>
      <c r="Z15" s="89" t="s">
        <v>81</v>
      </c>
      <c r="AA15" s="90">
        <f t="shared" si="5"/>
        <v>19</v>
      </c>
      <c r="AB15" s="152">
        <f t="shared" si="5"/>
        <v>344.28</v>
      </c>
    </row>
    <row r="16" spans="1:35" x14ac:dyDescent="0.2">
      <c r="L16" s="101" t="s">
        <v>69</v>
      </c>
      <c r="M16" s="101" t="s">
        <v>70</v>
      </c>
      <c r="N16" s="101" t="s">
        <v>38</v>
      </c>
      <c r="O16" s="103" t="s">
        <v>170</v>
      </c>
      <c r="P16" s="94" t="str">
        <f t="shared" si="0"/>
        <v>Electrical System (PLC / Automation)</v>
      </c>
      <c r="Q16" s="85">
        <v>0</v>
      </c>
      <c r="R16" s="150">
        <v>0</v>
      </c>
      <c r="S16" s="55"/>
      <c r="T16" s="86">
        <v>4</v>
      </c>
      <c r="U16" s="87">
        <v>6.29</v>
      </c>
      <c r="V16" s="55"/>
      <c r="W16" s="88">
        <f t="shared" si="1"/>
        <v>4</v>
      </c>
      <c r="X16" s="151">
        <f t="shared" si="2"/>
        <v>6.29</v>
      </c>
      <c r="Y16" s="47"/>
      <c r="Z16" s="89" t="s">
        <v>82</v>
      </c>
      <c r="AA16" s="90">
        <f t="shared" si="5"/>
        <v>8</v>
      </c>
      <c r="AB16" s="152">
        <f t="shared" si="5"/>
        <v>81.53</v>
      </c>
    </row>
    <row r="17" spans="2:28" x14ac:dyDescent="0.2">
      <c r="L17" s="97" t="s">
        <v>69</v>
      </c>
      <c r="M17" s="97" t="s">
        <v>70</v>
      </c>
      <c r="N17" s="97" t="s">
        <v>38</v>
      </c>
      <c r="O17" s="97" t="s">
        <v>41</v>
      </c>
      <c r="P17" s="156" t="str">
        <f t="shared" si="0"/>
        <v>Electrical System (Transformer)</v>
      </c>
      <c r="Q17" s="157">
        <v>0</v>
      </c>
      <c r="R17" s="158">
        <v>0</v>
      </c>
      <c r="S17" s="58"/>
      <c r="T17" s="91">
        <v>0</v>
      </c>
      <c r="U17" s="92">
        <v>0</v>
      </c>
      <c r="V17" s="58"/>
      <c r="W17" s="155">
        <f t="shared" si="1"/>
        <v>0</v>
      </c>
      <c r="X17" s="159">
        <f t="shared" si="2"/>
        <v>0</v>
      </c>
      <c r="Y17" s="47"/>
      <c r="Z17" s="89"/>
      <c r="AA17" s="90"/>
      <c r="AB17" s="152"/>
    </row>
    <row r="18" spans="2:28" x14ac:dyDescent="0.2">
      <c r="L18" s="101" t="s">
        <v>69</v>
      </c>
      <c r="M18" s="101" t="s">
        <v>70</v>
      </c>
      <c r="N18" s="101" t="s">
        <v>19</v>
      </c>
      <c r="O18" s="101" t="s">
        <v>42</v>
      </c>
      <c r="P18" s="94" t="str">
        <f t="shared" si="0"/>
        <v>Generators (Auxiliary Generator)</v>
      </c>
      <c r="Q18" s="85">
        <v>0</v>
      </c>
      <c r="R18" s="150">
        <v>0</v>
      </c>
      <c r="S18" s="55"/>
      <c r="T18" s="86">
        <v>0</v>
      </c>
      <c r="U18" s="87">
        <v>0</v>
      </c>
      <c r="V18" s="55"/>
      <c r="W18" s="88">
        <f t="shared" si="1"/>
        <v>0</v>
      </c>
      <c r="X18" s="151">
        <f t="shared" si="2"/>
        <v>0</v>
      </c>
      <c r="Y18" s="47"/>
      <c r="Z18" s="89"/>
      <c r="AA18" s="90"/>
      <c r="AB18" s="152"/>
    </row>
    <row r="19" spans="2:28" x14ac:dyDescent="0.2">
      <c r="L19" s="101" t="s">
        <v>69</v>
      </c>
      <c r="M19" s="101" t="s">
        <v>70</v>
      </c>
      <c r="N19" s="101" t="s">
        <v>19</v>
      </c>
      <c r="O19" s="101" t="s">
        <v>44</v>
      </c>
      <c r="P19" s="94" t="str">
        <f t="shared" si="0"/>
        <v>Generators (Main Generator Engine)</v>
      </c>
      <c r="Q19" s="85">
        <v>0</v>
      </c>
      <c r="R19" s="150">
        <v>0</v>
      </c>
      <c r="S19" s="55"/>
      <c r="T19" s="86">
        <v>3</v>
      </c>
      <c r="U19" s="87">
        <v>34.76</v>
      </c>
      <c r="V19" s="55"/>
      <c r="W19" s="88">
        <f t="shared" si="1"/>
        <v>3</v>
      </c>
      <c r="X19" s="151">
        <f t="shared" si="2"/>
        <v>34.76</v>
      </c>
      <c r="Y19" s="47"/>
      <c r="Z19" s="89" t="s">
        <v>83</v>
      </c>
      <c r="AA19" s="90">
        <f t="shared" ref="AA19:AB21" si="6">W15</f>
        <v>0</v>
      </c>
      <c r="AB19" s="152">
        <f t="shared" si="6"/>
        <v>0</v>
      </c>
    </row>
    <row r="20" spans="2:28" x14ac:dyDescent="0.2">
      <c r="L20" s="97" t="s">
        <v>69</v>
      </c>
      <c r="M20" s="97" t="s">
        <v>70</v>
      </c>
      <c r="N20" s="97" t="s">
        <v>19</v>
      </c>
      <c r="O20" s="97" t="s">
        <v>43</v>
      </c>
      <c r="P20" s="156" t="str">
        <f t="shared" si="0"/>
        <v>Generators (Main Generator)</v>
      </c>
      <c r="Q20" s="157">
        <v>0</v>
      </c>
      <c r="R20" s="158">
        <v>0</v>
      </c>
      <c r="S20" s="58"/>
      <c r="T20" s="91">
        <v>8</v>
      </c>
      <c r="U20" s="92">
        <v>70.63</v>
      </c>
      <c r="V20" s="58"/>
      <c r="W20" s="155">
        <f t="shared" si="1"/>
        <v>8</v>
      </c>
      <c r="X20" s="159">
        <f t="shared" si="2"/>
        <v>70.63</v>
      </c>
      <c r="Y20" s="47"/>
      <c r="Z20" s="89" t="s">
        <v>84</v>
      </c>
      <c r="AA20" s="90">
        <f t="shared" si="6"/>
        <v>4</v>
      </c>
      <c r="AB20" s="152">
        <f t="shared" si="6"/>
        <v>6.29</v>
      </c>
    </row>
    <row r="21" spans="2:28" x14ac:dyDescent="0.2">
      <c r="K21" s="183"/>
      <c r="L21" s="101" t="s">
        <v>69</v>
      </c>
      <c r="M21" s="101" t="s">
        <v>70</v>
      </c>
      <c r="N21" s="101" t="s">
        <v>22</v>
      </c>
      <c r="O21" s="101" t="s">
        <v>45</v>
      </c>
      <c r="P21" s="94" t="str">
        <f t="shared" si="0"/>
        <v>Ladder (Ladder Structure)</v>
      </c>
      <c r="Q21" s="85">
        <v>1</v>
      </c>
      <c r="R21" s="150">
        <v>8.3333333255723119E-2</v>
      </c>
      <c r="S21" s="55"/>
      <c r="T21" s="86">
        <v>2</v>
      </c>
      <c r="U21" s="87">
        <v>2</v>
      </c>
      <c r="V21" s="55"/>
      <c r="W21" s="88">
        <f t="shared" si="1"/>
        <v>3</v>
      </c>
      <c r="X21" s="151">
        <f t="shared" si="2"/>
        <v>2.0833333332557231</v>
      </c>
      <c r="Y21" s="47"/>
      <c r="Z21" s="89" t="s">
        <v>85</v>
      </c>
      <c r="AA21" s="90">
        <f t="shared" si="6"/>
        <v>0</v>
      </c>
      <c r="AB21" s="152">
        <f t="shared" si="6"/>
        <v>0</v>
      </c>
    </row>
    <row r="22" spans="2:28" x14ac:dyDescent="0.2">
      <c r="K22" s="183"/>
      <c r="L22" s="101" t="s">
        <v>69</v>
      </c>
      <c r="M22" s="101" t="s">
        <v>70</v>
      </c>
      <c r="N22" s="101" t="s">
        <v>22</v>
      </c>
      <c r="O22" s="101" t="s">
        <v>46</v>
      </c>
      <c r="P22" s="94" t="str">
        <f t="shared" si="0"/>
        <v>Ladder (Ladder Winch)</v>
      </c>
      <c r="Q22" s="85">
        <v>0</v>
      </c>
      <c r="R22" s="150">
        <v>0</v>
      </c>
      <c r="S22" s="55"/>
      <c r="T22" s="86">
        <v>4</v>
      </c>
      <c r="U22" s="87">
        <v>27.91</v>
      </c>
      <c r="V22" s="55"/>
      <c r="W22" s="88">
        <f t="shared" si="1"/>
        <v>4</v>
      </c>
      <c r="X22" s="151">
        <f t="shared" si="2"/>
        <v>27.91</v>
      </c>
      <c r="Y22" s="47"/>
      <c r="Z22" s="89"/>
      <c r="AA22" s="90"/>
      <c r="AB22" s="152"/>
    </row>
    <row r="23" spans="2:28" x14ac:dyDescent="0.2">
      <c r="B23" s="11" t="s">
        <v>11</v>
      </c>
      <c r="K23" s="183"/>
      <c r="L23" s="101" t="s">
        <v>69</v>
      </c>
      <c r="M23" s="101" t="s">
        <v>70</v>
      </c>
      <c r="N23" s="101" t="s">
        <v>22</v>
      </c>
      <c r="O23" s="103" t="s">
        <v>54</v>
      </c>
      <c r="P23" s="94" t="str">
        <f t="shared" si="0"/>
        <v>Ladder (SCR Drive)</v>
      </c>
      <c r="Q23" s="85">
        <v>0</v>
      </c>
      <c r="R23" s="150">
        <v>0</v>
      </c>
      <c r="S23" s="55"/>
      <c r="T23" s="86">
        <v>2</v>
      </c>
      <c r="U23" s="87">
        <v>5.33</v>
      </c>
      <c r="V23" s="55"/>
      <c r="W23" s="88">
        <f t="shared" si="1"/>
        <v>2</v>
      </c>
      <c r="X23" s="151">
        <f t="shared" si="2"/>
        <v>5.33</v>
      </c>
      <c r="Y23" s="47"/>
      <c r="Z23" s="89"/>
      <c r="AA23" s="90"/>
      <c r="AB23" s="152"/>
    </row>
    <row r="24" spans="2:28" x14ac:dyDescent="0.2">
      <c r="K24" s="183"/>
      <c r="L24" s="101" t="s">
        <v>69</v>
      </c>
      <c r="M24" s="101" t="s">
        <v>70</v>
      </c>
      <c r="N24" s="101" t="s">
        <v>22</v>
      </c>
      <c r="O24" s="103" t="s">
        <v>176</v>
      </c>
      <c r="P24" s="94" t="str">
        <f t="shared" si="0"/>
        <v>Ladder (Sheaves and Blocks)</v>
      </c>
      <c r="Q24" s="85">
        <v>1</v>
      </c>
      <c r="R24" s="150">
        <v>3.1558333332650363</v>
      </c>
      <c r="S24" s="55"/>
      <c r="T24" s="86">
        <v>0</v>
      </c>
      <c r="U24" s="87">
        <v>0</v>
      </c>
      <c r="V24" s="55"/>
      <c r="W24" s="88">
        <f t="shared" si="1"/>
        <v>1</v>
      </c>
      <c r="X24" s="151">
        <f t="shared" si="2"/>
        <v>3.1558333332650363</v>
      </c>
      <c r="Y24" s="47"/>
      <c r="Z24" s="89"/>
      <c r="AA24" s="90"/>
      <c r="AB24" s="152"/>
    </row>
    <row r="25" spans="2:28" x14ac:dyDescent="0.2">
      <c r="K25" s="183"/>
      <c r="L25" s="97" t="s">
        <v>69</v>
      </c>
      <c r="M25" s="97" t="s">
        <v>70</v>
      </c>
      <c r="N25" s="97" t="s">
        <v>22</v>
      </c>
      <c r="O25" s="97" t="s">
        <v>48</v>
      </c>
      <c r="P25" s="156" t="str">
        <f t="shared" si="0"/>
        <v>Ladder (Wire)</v>
      </c>
      <c r="Q25" s="157">
        <v>1</v>
      </c>
      <c r="R25" s="158">
        <v>6.7222222220152617E-2</v>
      </c>
      <c r="S25" s="58"/>
      <c r="T25" s="91">
        <v>1</v>
      </c>
      <c r="U25" s="92">
        <v>6.41</v>
      </c>
      <c r="V25" s="58"/>
      <c r="W25" s="155">
        <f t="shared" si="1"/>
        <v>2</v>
      </c>
      <c r="X25" s="159">
        <f t="shared" si="2"/>
        <v>6.4772222222201528</v>
      </c>
      <c r="Y25" s="47"/>
      <c r="Z25" s="89"/>
      <c r="AA25" s="90"/>
      <c r="AB25" s="152"/>
    </row>
    <row r="26" spans="2:28" x14ac:dyDescent="0.2">
      <c r="L26" s="101" t="s">
        <v>69</v>
      </c>
      <c r="M26" s="101" t="s">
        <v>70</v>
      </c>
      <c r="N26" s="101" t="s">
        <v>17</v>
      </c>
      <c r="O26" s="103" t="s">
        <v>175</v>
      </c>
      <c r="P26" s="94" t="str">
        <f t="shared" si="0"/>
        <v>Ladder Pump (Bearings / Shafts)</v>
      </c>
      <c r="Q26" s="85">
        <v>0</v>
      </c>
      <c r="R26" s="150">
        <v>0</v>
      </c>
      <c r="S26" s="55"/>
      <c r="T26" s="86">
        <v>1</v>
      </c>
      <c r="U26" s="87">
        <v>0.33</v>
      </c>
      <c r="V26" s="55"/>
      <c r="W26" s="88">
        <f t="shared" si="1"/>
        <v>1</v>
      </c>
      <c r="X26" s="151">
        <f t="shared" si="2"/>
        <v>0.33</v>
      </c>
      <c r="Y26" s="47"/>
      <c r="Z26" s="89"/>
      <c r="AA26" s="90"/>
      <c r="AB26" s="152"/>
    </row>
    <row r="27" spans="2:28" x14ac:dyDescent="0.2">
      <c r="L27" s="101" t="s">
        <v>69</v>
      </c>
      <c r="M27" s="101" t="s">
        <v>70</v>
      </c>
      <c r="N27" s="101" t="s">
        <v>17</v>
      </c>
      <c r="O27" s="103" t="s">
        <v>169</v>
      </c>
      <c r="P27" s="94" t="str">
        <f t="shared" si="0"/>
        <v>Ladder Pump (Gearbox)</v>
      </c>
      <c r="Q27" s="85">
        <v>1</v>
      </c>
      <c r="R27" s="150">
        <v>1.2633333333651535</v>
      </c>
      <c r="S27" s="55"/>
      <c r="T27" s="86">
        <v>1</v>
      </c>
      <c r="U27" s="87">
        <v>0.9</v>
      </c>
      <c r="V27" s="55"/>
      <c r="W27" s="88">
        <f t="shared" si="1"/>
        <v>2</v>
      </c>
      <c r="X27" s="151">
        <f t="shared" si="2"/>
        <v>2.1633333333651534</v>
      </c>
      <c r="Y27" s="47"/>
      <c r="Z27" s="89"/>
      <c r="AA27" s="90"/>
      <c r="AB27" s="152"/>
    </row>
    <row r="28" spans="2:28" ht="15.75" x14ac:dyDescent="0.25">
      <c r="B28" s="28" t="str">
        <f ca="1">"The first "&amp;COUNT(H33:H73)&amp;" "&amp;C32&amp;" cover "&amp;TEXT(OFFSET(E32,COUNT(H33:H73),0,1,1),"0.??%")&amp;" of the Total "&amp;D32</f>
        <v>The first 13 Causes cover 80.09% of the Total Count</v>
      </c>
      <c r="C28" s="7"/>
      <c r="L28" s="101" t="s">
        <v>69</v>
      </c>
      <c r="M28" s="101" t="s">
        <v>70</v>
      </c>
      <c r="N28" s="101" t="s">
        <v>17</v>
      </c>
      <c r="O28" s="101" t="s">
        <v>49</v>
      </c>
      <c r="P28" s="94" t="str">
        <f t="shared" si="0"/>
        <v>Ladder Pump (Gland Seal)</v>
      </c>
      <c r="Q28" s="85">
        <v>0</v>
      </c>
      <c r="R28" s="150">
        <v>0</v>
      </c>
      <c r="S28" s="55"/>
      <c r="T28" s="86">
        <v>1</v>
      </c>
      <c r="U28" s="87">
        <v>1.65</v>
      </c>
      <c r="V28" s="55"/>
      <c r="W28" s="88">
        <f t="shared" si="1"/>
        <v>1</v>
      </c>
      <c r="X28" s="151">
        <f t="shared" si="2"/>
        <v>1.65</v>
      </c>
      <c r="Y28" s="47"/>
      <c r="Z28" s="89"/>
      <c r="AA28" s="90"/>
      <c r="AB28" s="152"/>
    </row>
    <row r="29" spans="2:28" x14ac:dyDescent="0.2">
      <c r="L29" s="101" t="s">
        <v>69</v>
      </c>
      <c r="M29" s="101" t="s">
        <v>70</v>
      </c>
      <c r="N29" s="101" t="s">
        <v>17</v>
      </c>
      <c r="O29" s="103" t="s">
        <v>172</v>
      </c>
      <c r="P29" s="94" t="str">
        <f t="shared" si="0"/>
        <v>Ladder Pump (Motor / Engine)</v>
      </c>
      <c r="Q29" s="85">
        <v>0</v>
      </c>
      <c r="R29" s="150">
        <v>0</v>
      </c>
      <c r="S29" s="55"/>
      <c r="T29" s="86">
        <v>3</v>
      </c>
      <c r="U29" s="87">
        <v>112.65</v>
      </c>
      <c r="V29" s="55"/>
      <c r="W29" s="88">
        <f t="shared" si="1"/>
        <v>3</v>
      </c>
      <c r="X29" s="151">
        <f t="shared" si="2"/>
        <v>112.65</v>
      </c>
      <c r="Y29" s="47"/>
      <c r="Z29" s="89"/>
      <c r="AA29" s="90"/>
      <c r="AB29" s="152"/>
    </row>
    <row r="30" spans="2:28" x14ac:dyDescent="0.2">
      <c r="L30" s="101" t="s">
        <v>69</v>
      </c>
      <c r="M30" s="101" t="s">
        <v>70</v>
      </c>
      <c r="N30" s="101" t="s">
        <v>17</v>
      </c>
      <c r="O30" s="103" t="s">
        <v>166</v>
      </c>
      <c r="P30" s="94" t="str">
        <f t="shared" si="0"/>
        <v>Ladder Pump (Packing / Stuffing Box)</v>
      </c>
      <c r="Q30" s="85">
        <v>0</v>
      </c>
      <c r="R30" s="150">
        <v>0</v>
      </c>
      <c r="S30" s="55"/>
      <c r="T30" s="86">
        <v>2</v>
      </c>
      <c r="U30" s="87">
        <v>3</v>
      </c>
      <c r="V30" s="55"/>
      <c r="W30" s="88">
        <f t="shared" si="1"/>
        <v>2</v>
      </c>
      <c r="X30" s="151">
        <f t="shared" si="2"/>
        <v>3</v>
      </c>
      <c r="Y30" s="47"/>
      <c r="Z30" s="89"/>
      <c r="AA30" s="90"/>
      <c r="AB30" s="152"/>
    </row>
    <row r="31" spans="2:28" x14ac:dyDescent="0.2">
      <c r="D31" s="12" t="s">
        <v>9</v>
      </c>
      <c r="E31" s="29">
        <v>0.8</v>
      </c>
      <c r="L31" s="101" t="s">
        <v>69</v>
      </c>
      <c r="M31" s="101" t="s">
        <v>70</v>
      </c>
      <c r="N31" s="101" t="s">
        <v>17</v>
      </c>
      <c r="O31" s="101" t="s">
        <v>52</v>
      </c>
      <c r="P31" s="94" t="str">
        <f t="shared" si="0"/>
        <v>Ladder Pump (Pump Leak)</v>
      </c>
      <c r="Q31" s="85">
        <v>0</v>
      </c>
      <c r="R31" s="150">
        <v>0</v>
      </c>
      <c r="S31" s="55"/>
      <c r="T31" s="86">
        <v>3</v>
      </c>
      <c r="U31" s="87">
        <v>38</v>
      </c>
      <c r="V31" s="55"/>
      <c r="W31" s="88">
        <f t="shared" si="1"/>
        <v>3</v>
      </c>
      <c r="X31" s="151">
        <f t="shared" si="2"/>
        <v>38</v>
      </c>
      <c r="Y31" s="47"/>
      <c r="Z31" s="89" t="s">
        <v>86</v>
      </c>
      <c r="AA31" s="90">
        <f t="shared" ref="AA31:AB33" si="7">W18</f>
        <v>0</v>
      </c>
      <c r="AB31" s="152">
        <f t="shared" si="7"/>
        <v>0</v>
      </c>
    </row>
    <row r="32" spans="2:28" ht="15.75" x14ac:dyDescent="0.25">
      <c r="B32" s="24" t="s">
        <v>3</v>
      </c>
      <c r="C32" s="25" t="s">
        <v>5</v>
      </c>
      <c r="D32" s="26" t="s">
        <v>20</v>
      </c>
      <c r="E32" s="24" t="s">
        <v>4</v>
      </c>
      <c r="F32" s="24" t="s">
        <v>132</v>
      </c>
      <c r="G32" s="24" t="s">
        <v>13</v>
      </c>
      <c r="H32" s="13" t="s">
        <v>6</v>
      </c>
      <c r="I32" s="13" t="s">
        <v>7</v>
      </c>
      <c r="J32" s="13" t="s">
        <v>10</v>
      </c>
      <c r="K32" s="13"/>
      <c r="L32" s="101" t="s">
        <v>69</v>
      </c>
      <c r="M32" s="101" t="s">
        <v>70</v>
      </c>
      <c r="N32" s="101" t="s">
        <v>17</v>
      </c>
      <c r="O32" s="101" t="s">
        <v>53</v>
      </c>
      <c r="P32" s="94" t="str">
        <f t="shared" si="0"/>
        <v>Ladder Pump (Pump Rebuild)</v>
      </c>
      <c r="Q32" s="85">
        <v>0</v>
      </c>
      <c r="R32" s="150">
        <v>0</v>
      </c>
      <c r="S32" s="55"/>
      <c r="T32" s="86">
        <v>0</v>
      </c>
      <c r="U32" s="87">
        <v>0</v>
      </c>
      <c r="V32" s="55"/>
      <c r="W32" s="88">
        <f t="shared" si="1"/>
        <v>0</v>
      </c>
      <c r="X32" s="151">
        <f t="shared" si="2"/>
        <v>0</v>
      </c>
      <c r="Y32" s="47"/>
      <c r="Z32" s="89" t="s">
        <v>88</v>
      </c>
      <c r="AA32" s="90">
        <f t="shared" si="7"/>
        <v>3</v>
      </c>
      <c r="AB32" s="152">
        <f t="shared" si="7"/>
        <v>34.76</v>
      </c>
    </row>
    <row r="33" spans="2:28" x14ac:dyDescent="0.2">
      <c r="B33" s="95">
        <f t="shared" ref="B33:B73" si="8">ROW(B33)-ROW($B$32)</f>
        <v>1</v>
      </c>
      <c r="C33" s="117" t="s">
        <v>122</v>
      </c>
      <c r="D33" s="116">
        <v>99</v>
      </c>
      <c r="E33" s="227">
        <f>SUM(D33:D$33)/SUM($D$33:$D$73)</f>
        <v>0.21428571428571427</v>
      </c>
      <c r="F33" s="228">
        <f>E33</f>
        <v>0.21428571428571427</v>
      </c>
      <c r="G33" s="218">
        <v>107.93805555552011</v>
      </c>
      <c r="H33" s="230">
        <f t="shared" ref="H33:H69" ca="1" si="9">IF(OR(B33=1,OFFSET($E$32,B33-1,0,1,1)&lt;=$E$31),OFFSET($D$32,B33,0,1,1),"")</f>
        <v>99</v>
      </c>
      <c r="I33" s="17" t="str">
        <f t="shared" ref="I33:I69" ca="1" si="10">IF(H33="",OFFSET($D$32,B33,0,1,1),"")</f>
        <v/>
      </c>
      <c r="J33" s="18">
        <f t="shared" ref="J33:J73" si="11">$E$31</f>
        <v>0.8</v>
      </c>
      <c r="K33" s="135"/>
      <c r="L33" s="93" t="s">
        <v>69</v>
      </c>
      <c r="M33" s="93" t="s">
        <v>70</v>
      </c>
      <c r="N33" s="93" t="s">
        <v>17</v>
      </c>
      <c r="O33" s="93" t="s">
        <v>54</v>
      </c>
      <c r="P33" s="94" t="str">
        <f t="shared" si="0"/>
        <v>Ladder Pump (SCR Drive)</v>
      </c>
      <c r="Q33" s="85">
        <v>0</v>
      </c>
      <c r="R33" s="150">
        <v>0</v>
      </c>
      <c r="S33" s="55"/>
      <c r="T33" s="86">
        <v>0</v>
      </c>
      <c r="U33" s="87">
        <v>0</v>
      </c>
      <c r="V33" s="55"/>
      <c r="W33" s="88">
        <f t="shared" si="1"/>
        <v>0</v>
      </c>
      <c r="X33" s="151">
        <f t="shared" si="2"/>
        <v>0</v>
      </c>
      <c r="Y33" s="47"/>
      <c r="Z33" s="89" t="s">
        <v>87</v>
      </c>
      <c r="AA33" s="90">
        <f t="shared" si="7"/>
        <v>8</v>
      </c>
      <c r="AB33" s="152">
        <f t="shared" si="7"/>
        <v>70.63</v>
      </c>
    </row>
    <row r="34" spans="2:28" x14ac:dyDescent="0.2">
      <c r="B34" s="95">
        <f t="shared" si="8"/>
        <v>2</v>
      </c>
      <c r="C34" s="117" t="s">
        <v>183</v>
      </c>
      <c r="D34" s="116">
        <v>52</v>
      </c>
      <c r="E34" s="227">
        <f>SUM(D$33:D34)/SUM($D$33:$D$73)</f>
        <v>0.32683982683982682</v>
      </c>
      <c r="F34" s="228">
        <f>E34-E33</f>
        <v>0.11255411255411255</v>
      </c>
      <c r="G34" s="229">
        <v>67.572777777700679</v>
      </c>
      <c r="H34" s="230">
        <f t="shared" ca="1" si="9"/>
        <v>52</v>
      </c>
      <c r="I34" s="17" t="str">
        <f t="shared" ca="1" si="10"/>
        <v/>
      </c>
      <c r="J34" s="18">
        <f t="shared" si="11"/>
        <v>0.8</v>
      </c>
      <c r="K34" s="135"/>
      <c r="L34" s="97" t="s">
        <v>69</v>
      </c>
      <c r="M34" s="97" t="s">
        <v>70</v>
      </c>
      <c r="N34" s="97" t="s">
        <v>17</v>
      </c>
      <c r="O34" s="97" t="s">
        <v>55</v>
      </c>
      <c r="P34" s="156" t="str">
        <f t="shared" si="0"/>
        <v>Ladder Pump (Shaft)</v>
      </c>
      <c r="Q34" s="157">
        <v>0</v>
      </c>
      <c r="R34" s="158">
        <v>0</v>
      </c>
      <c r="S34" s="58"/>
      <c r="T34" s="91">
        <v>1</v>
      </c>
      <c r="U34" s="92">
        <v>1.96</v>
      </c>
      <c r="V34" s="58"/>
      <c r="W34" s="155">
        <f t="shared" si="1"/>
        <v>1</v>
      </c>
      <c r="X34" s="159">
        <f t="shared" si="2"/>
        <v>1.96</v>
      </c>
      <c r="Y34" s="47"/>
      <c r="Z34" s="89"/>
      <c r="AA34" s="90"/>
      <c r="AB34" s="152"/>
    </row>
    <row r="35" spans="2:28" x14ac:dyDescent="0.2">
      <c r="B35" s="95">
        <f t="shared" si="8"/>
        <v>3</v>
      </c>
      <c r="C35" s="117" t="s">
        <v>119</v>
      </c>
      <c r="D35" s="116">
        <v>44</v>
      </c>
      <c r="E35" s="227">
        <f>SUM(D$33:D35)/SUM($D$33:$D$73)</f>
        <v>0.42207792207792205</v>
      </c>
      <c r="F35" s="228">
        <f t="shared" ref="F35:F73" si="12">E35-E34</f>
        <v>9.5238095238095233E-2</v>
      </c>
      <c r="G35" s="229">
        <v>28.19555555564817</v>
      </c>
      <c r="H35" s="230">
        <f t="shared" ca="1" si="9"/>
        <v>44</v>
      </c>
      <c r="I35" s="17" t="str">
        <f t="shared" ca="1" si="10"/>
        <v/>
      </c>
      <c r="J35" s="18">
        <f t="shared" si="11"/>
        <v>0.8</v>
      </c>
      <c r="K35" s="135"/>
      <c r="L35" s="101" t="s">
        <v>69</v>
      </c>
      <c r="M35" s="101" t="s">
        <v>70</v>
      </c>
      <c r="N35" s="101" t="s">
        <v>14</v>
      </c>
      <c r="O35" s="103" t="s">
        <v>175</v>
      </c>
      <c r="P35" s="94" t="str">
        <f t="shared" ref="P35:P54" si="13">N35&amp;" "&amp;L35&amp;O35&amp;M35</f>
        <v>Main Pump (Bearings / Shafts)</v>
      </c>
      <c r="Q35" s="85">
        <v>2</v>
      </c>
      <c r="R35" s="150">
        <v>0.23916666652075946</v>
      </c>
      <c r="S35" s="55"/>
      <c r="T35" s="86">
        <v>8</v>
      </c>
      <c r="U35" s="87">
        <v>145.43</v>
      </c>
      <c r="V35" s="55"/>
      <c r="W35" s="88">
        <f t="shared" si="1"/>
        <v>10</v>
      </c>
      <c r="X35" s="151">
        <f t="shared" si="2"/>
        <v>145.66916666652077</v>
      </c>
      <c r="Y35" s="47"/>
      <c r="Z35" s="89"/>
      <c r="AA35" s="90"/>
      <c r="AB35" s="152"/>
    </row>
    <row r="36" spans="2:28" x14ac:dyDescent="0.2">
      <c r="B36" s="95">
        <f t="shared" si="8"/>
        <v>4</v>
      </c>
      <c r="C36" s="117" t="s">
        <v>121</v>
      </c>
      <c r="D36" s="116">
        <v>32</v>
      </c>
      <c r="E36" s="227">
        <f>SUM(D$33:D36)/SUM($D$33:$D$73)</f>
        <v>0.49134199134199136</v>
      </c>
      <c r="F36" s="228">
        <f t="shared" si="12"/>
        <v>6.9264069264069306E-2</v>
      </c>
      <c r="G36" s="218">
        <v>95.75</v>
      </c>
      <c r="H36" s="230">
        <f t="shared" ca="1" si="9"/>
        <v>32</v>
      </c>
      <c r="I36" s="17" t="str">
        <f t="shared" ca="1" si="10"/>
        <v/>
      </c>
      <c r="J36" s="18">
        <f t="shared" si="11"/>
        <v>0.8</v>
      </c>
      <c r="K36" s="135"/>
      <c r="L36" s="101" t="s">
        <v>69</v>
      </c>
      <c r="M36" s="101" t="s">
        <v>70</v>
      </c>
      <c r="N36" s="101" t="s">
        <v>14</v>
      </c>
      <c r="O36" s="103" t="s">
        <v>168</v>
      </c>
      <c r="P36" s="94" t="str">
        <f t="shared" si="13"/>
        <v>Main Pump (Engine / Motor)</v>
      </c>
      <c r="Q36" s="85">
        <v>1</v>
      </c>
      <c r="R36" s="150">
        <v>5.972777777700685</v>
      </c>
      <c r="S36" s="55"/>
      <c r="T36" s="86">
        <v>51</v>
      </c>
      <c r="U36" s="87">
        <v>61.599999999999994</v>
      </c>
      <c r="V36" s="55"/>
      <c r="W36" s="88">
        <f t="shared" si="1"/>
        <v>52</v>
      </c>
      <c r="X36" s="151">
        <f t="shared" si="2"/>
        <v>67.572777777700679</v>
      </c>
      <c r="Y36" s="47"/>
      <c r="Z36" s="89" t="s">
        <v>89</v>
      </c>
      <c r="AA36" s="90">
        <f t="shared" ref="AA36:AB40" si="14">W21</f>
        <v>3</v>
      </c>
      <c r="AB36" s="152">
        <f t="shared" si="14"/>
        <v>2.0833333332557231</v>
      </c>
    </row>
    <row r="37" spans="2:28" x14ac:dyDescent="0.2">
      <c r="B37" s="95">
        <f t="shared" si="8"/>
        <v>5</v>
      </c>
      <c r="C37" s="117" t="s">
        <v>199</v>
      </c>
      <c r="D37" s="116">
        <v>25</v>
      </c>
      <c r="E37" s="227">
        <f>SUM(D$33:D37)/SUM($D$33:$D$73)</f>
        <v>0.54545454545454541</v>
      </c>
      <c r="F37" s="228">
        <f t="shared" si="12"/>
        <v>5.4112554112554057E-2</v>
      </c>
      <c r="G37" s="218">
        <v>241.35</v>
      </c>
      <c r="H37" s="230">
        <f t="shared" ca="1" si="9"/>
        <v>25</v>
      </c>
      <c r="I37" s="17" t="str">
        <f t="shared" ca="1" si="10"/>
        <v/>
      </c>
      <c r="J37" s="18">
        <f t="shared" si="11"/>
        <v>0.8</v>
      </c>
      <c r="K37" s="135"/>
      <c r="L37" s="101" t="s">
        <v>69</v>
      </c>
      <c r="M37" s="101" t="s">
        <v>70</v>
      </c>
      <c r="N37" s="101" t="s">
        <v>14</v>
      </c>
      <c r="O37" s="103" t="s">
        <v>169</v>
      </c>
      <c r="P37" s="94" t="str">
        <f t="shared" si="13"/>
        <v>Main Pump (Gearbox)</v>
      </c>
      <c r="Q37" s="85">
        <v>0</v>
      </c>
      <c r="R37" s="150">
        <v>0</v>
      </c>
      <c r="S37" s="55"/>
      <c r="T37" s="86">
        <v>4</v>
      </c>
      <c r="U37" s="87">
        <v>7.6400000000000006</v>
      </c>
      <c r="V37" s="55"/>
      <c r="W37" s="88">
        <f t="shared" si="1"/>
        <v>4</v>
      </c>
      <c r="X37" s="151">
        <f t="shared" si="2"/>
        <v>7.6400000000000006</v>
      </c>
      <c r="Y37" s="47"/>
      <c r="Z37" s="89" t="s">
        <v>90</v>
      </c>
      <c r="AA37" s="90">
        <f t="shared" si="14"/>
        <v>4</v>
      </c>
      <c r="AB37" s="152">
        <f t="shared" si="14"/>
        <v>27.91</v>
      </c>
    </row>
    <row r="38" spans="2:28" x14ac:dyDescent="0.2">
      <c r="B38" s="95">
        <f t="shared" si="8"/>
        <v>6</v>
      </c>
      <c r="C38" s="117" t="s">
        <v>189</v>
      </c>
      <c r="D38" s="116">
        <v>20</v>
      </c>
      <c r="E38" s="227">
        <f>SUM(D$33:D38)/SUM($D$33:$D$73)</f>
        <v>0.58874458874458879</v>
      </c>
      <c r="F38" s="228">
        <f t="shared" si="12"/>
        <v>4.3290043290043378E-2</v>
      </c>
      <c r="G38" s="229">
        <v>22.94</v>
      </c>
      <c r="H38" s="230">
        <f t="shared" ca="1" si="9"/>
        <v>20</v>
      </c>
      <c r="I38" s="17" t="str">
        <f t="shared" ca="1" si="10"/>
        <v/>
      </c>
      <c r="J38" s="18">
        <f t="shared" si="11"/>
        <v>0.8</v>
      </c>
      <c r="K38" s="135"/>
      <c r="L38" s="93" t="s">
        <v>69</v>
      </c>
      <c r="M38" s="93" t="s">
        <v>70</v>
      </c>
      <c r="N38" s="93" t="s">
        <v>14</v>
      </c>
      <c r="O38" s="93" t="s">
        <v>49</v>
      </c>
      <c r="P38" s="94" t="str">
        <f t="shared" si="13"/>
        <v>Main Pump (Gland Seal)</v>
      </c>
      <c r="Q38" s="85">
        <v>1</v>
      </c>
      <c r="R38" s="150">
        <v>1.0133333332487382</v>
      </c>
      <c r="S38" s="55"/>
      <c r="T38" s="86">
        <v>3</v>
      </c>
      <c r="U38" s="87">
        <v>7.06</v>
      </c>
      <c r="V38" s="55"/>
      <c r="W38" s="88">
        <f t="shared" si="1"/>
        <v>4</v>
      </c>
      <c r="X38" s="151">
        <f t="shared" si="2"/>
        <v>8.0733333332487369</v>
      </c>
      <c r="Y38" s="47"/>
      <c r="Z38" s="89" t="s">
        <v>91</v>
      </c>
      <c r="AA38" s="90">
        <f t="shared" si="14"/>
        <v>2</v>
      </c>
      <c r="AB38" s="152">
        <f t="shared" si="14"/>
        <v>5.33</v>
      </c>
    </row>
    <row r="39" spans="2:28" x14ac:dyDescent="0.2">
      <c r="B39" s="95">
        <f t="shared" si="8"/>
        <v>7</v>
      </c>
      <c r="C39" s="117" t="s">
        <v>186</v>
      </c>
      <c r="D39" s="116">
        <v>19</v>
      </c>
      <c r="E39" s="227">
        <f>SUM(D$33:D39)/SUM($D$33:$D$73)</f>
        <v>0.62987012987012991</v>
      </c>
      <c r="F39" s="228">
        <f t="shared" si="12"/>
        <v>4.1125541125541121E-2</v>
      </c>
      <c r="G39" s="229">
        <v>32.450000000000003</v>
      </c>
      <c r="H39" s="230">
        <f t="shared" ca="1" si="9"/>
        <v>19</v>
      </c>
      <c r="I39" s="17" t="str">
        <f t="shared" ca="1" si="10"/>
        <v/>
      </c>
      <c r="J39" s="18">
        <f t="shared" si="11"/>
        <v>0.8</v>
      </c>
      <c r="K39" s="135"/>
      <c r="L39" s="93" t="s">
        <v>69</v>
      </c>
      <c r="M39" s="93" t="s">
        <v>70</v>
      </c>
      <c r="N39" s="93" t="s">
        <v>14</v>
      </c>
      <c r="O39" s="96" t="s">
        <v>166</v>
      </c>
      <c r="P39" s="94" t="str">
        <f t="shared" si="13"/>
        <v>Main Pump (Packing / Stuffing Box)</v>
      </c>
      <c r="Q39" s="85">
        <v>0</v>
      </c>
      <c r="R39" s="150">
        <v>0</v>
      </c>
      <c r="S39" s="55"/>
      <c r="T39" s="86">
        <v>20</v>
      </c>
      <c r="U39" s="87">
        <v>22.94</v>
      </c>
      <c r="V39" s="55"/>
      <c r="W39" s="88">
        <f t="shared" si="1"/>
        <v>20</v>
      </c>
      <c r="X39" s="151">
        <f t="shared" si="2"/>
        <v>22.94</v>
      </c>
      <c r="Y39" s="47"/>
      <c r="Z39" s="89" t="s">
        <v>92</v>
      </c>
      <c r="AA39" s="90">
        <f t="shared" si="14"/>
        <v>1</v>
      </c>
      <c r="AB39" s="152">
        <f t="shared" si="14"/>
        <v>3.1558333332650363</v>
      </c>
    </row>
    <row r="40" spans="2:28" x14ac:dyDescent="0.2">
      <c r="B40" s="95">
        <f t="shared" si="8"/>
        <v>8</v>
      </c>
      <c r="C40" s="117" t="s">
        <v>81</v>
      </c>
      <c r="D40" s="116">
        <v>19</v>
      </c>
      <c r="E40" s="227">
        <f>SUM(D$33:D40)/SUM($D$33:$D$73)</f>
        <v>0.67099567099567103</v>
      </c>
      <c r="F40" s="228">
        <f t="shared" si="12"/>
        <v>4.1125541125541121E-2</v>
      </c>
      <c r="G40" s="218">
        <v>344.28</v>
      </c>
      <c r="H40" s="230">
        <f t="shared" ca="1" si="9"/>
        <v>19</v>
      </c>
      <c r="I40" s="17" t="str">
        <f t="shared" ca="1" si="10"/>
        <v/>
      </c>
      <c r="J40" s="18">
        <f t="shared" si="11"/>
        <v>0.8</v>
      </c>
      <c r="K40" s="135"/>
      <c r="L40" s="93" t="s">
        <v>69</v>
      </c>
      <c r="M40" s="93" t="s">
        <v>70</v>
      </c>
      <c r="N40" s="93" t="s">
        <v>14</v>
      </c>
      <c r="O40" s="93" t="s">
        <v>52</v>
      </c>
      <c r="P40" s="94" t="str">
        <f t="shared" si="13"/>
        <v>Main Pump (Pump Leak)</v>
      </c>
      <c r="Q40" s="85">
        <v>0</v>
      </c>
      <c r="R40" s="150">
        <v>0</v>
      </c>
      <c r="S40" s="55"/>
      <c r="T40" s="86">
        <v>16</v>
      </c>
      <c r="U40" s="87">
        <v>65.599999999999994</v>
      </c>
      <c r="V40" s="55"/>
      <c r="W40" s="88">
        <f t="shared" si="1"/>
        <v>16</v>
      </c>
      <c r="X40" s="151">
        <f t="shared" si="2"/>
        <v>65.599999999999994</v>
      </c>
      <c r="Y40" s="47"/>
      <c r="Z40" s="89" t="s">
        <v>93</v>
      </c>
      <c r="AA40" s="90">
        <f t="shared" si="14"/>
        <v>2</v>
      </c>
      <c r="AB40" s="152">
        <f t="shared" si="14"/>
        <v>6.4772222222201528</v>
      </c>
    </row>
    <row r="41" spans="2:28" x14ac:dyDescent="0.2">
      <c r="B41" s="95">
        <f t="shared" si="8"/>
        <v>9</v>
      </c>
      <c r="C41" s="117" t="s">
        <v>108</v>
      </c>
      <c r="D41" s="116">
        <v>16</v>
      </c>
      <c r="E41" s="227">
        <f>SUM(D$33:D41)/SUM($D$33:$D$73)</f>
        <v>0.7056277056277056</v>
      </c>
      <c r="F41" s="228">
        <f t="shared" si="12"/>
        <v>3.463203463203457E-2</v>
      </c>
      <c r="G41" s="229">
        <v>65.599999999999994</v>
      </c>
      <c r="H41" s="230">
        <f t="shared" ca="1" si="9"/>
        <v>16</v>
      </c>
      <c r="I41" s="17" t="str">
        <f t="shared" ca="1" si="10"/>
        <v/>
      </c>
      <c r="J41" s="18">
        <f t="shared" si="11"/>
        <v>0.8</v>
      </c>
      <c r="K41" s="135"/>
      <c r="L41" s="97" t="s">
        <v>69</v>
      </c>
      <c r="M41" s="97" t="s">
        <v>70</v>
      </c>
      <c r="N41" s="97" t="s">
        <v>14</v>
      </c>
      <c r="O41" s="97" t="s">
        <v>53</v>
      </c>
      <c r="P41" s="156" t="str">
        <f t="shared" si="13"/>
        <v>Main Pump (Pump Rebuild)</v>
      </c>
      <c r="Q41" s="157">
        <v>0</v>
      </c>
      <c r="R41" s="158">
        <v>0</v>
      </c>
      <c r="S41" s="58"/>
      <c r="T41" s="91">
        <v>10</v>
      </c>
      <c r="U41" s="92">
        <v>535.5200000000001</v>
      </c>
      <c r="V41" s="58"/>
      <c r="W41" s="155">
        <f t="shared" si="1"/>
        <v>10</v>
      </c>
      <c r="X41" s="159">
        <f t="shared" si="2"/>
        <v>535.5200000000001</v>
      </c>
      <c r="Y41" s="47"/>
      <c r="Z41" s="89"/>
      <c r="AA41" s="90"/>
      <c r="AB41" s="152"/>
    </row>
    <row r="42" spans="2:28" x14ac:dyDescent="0.2">
      <c r="B42" s="95">
        <f t="shared" si="8"/>
        <v>10</v>
      </c>
      <c r="C42" s="117" t="s">
        <v>74</v>
      </c>
      <c r="D42" s="116">
        <v>13</v>
      </c>
      <c r="E42" s="227">
        <f>SUM(D$33:D42)/SUM($D$33:$D$73)</f>
        <v>0.73376623376623373</v>
      </c>
      <c r="F42" s="228">
        <f t="shared" si="12"/>
        <v>2.8138528138528129E-2</v>
      </c>
      <c r="G42" s="229">
        <v>21.07</v>
      </c>
      <c r="H42" s="230">
        <f t="shared" ca="1" si="9"/>
        <v>13</v>
      </c>
      <c r="I42" s="17" t="str">
        <f t="shared" ca="1" si="10"/>
        <v/>
      </c>
      <c r="J42" s="18">
        <f t="shared" si="11"/>
        <v>0.8</v>
      </c>
      <c r="K42" s="135"/>
      <c r="L42" s="93" t="s">
        <v>69</v>
      </c>
      <c r="M42" s="93" t="s">
        <v>70</v>
      </c>
      <c r="N42" s="96" t="s">
        <v>164</v>
      </c>
      <c r="O42" s="93" t="s">
        <v>54</v>
      </c>
      <c r="P42" s="94" t="str">
        <f t="shared" si="13"/>
        <v>Spuds / Xmass Tree (SCR Drive)</v>
      </c>
      <c r="Q42" s="85">
        <v>0</v>
      </c>
      <c r="R42" s="150">
        <v>0</v>
      </c>
      <c r="S42" s="55"/>
      <c r="T42" s="86">
        <v>2</v>
      </c>
      <c r="U42" s="87">
        <v>0.24</v>
      </c>
      <c r="V42" s="55"/>
      <c r="W42" s="88">
        <f t="shared" si="1"/>
        <v>2</v>
      </c>
      <c r="X42" s="151">
        <f t="shared" si="2"/>
        <v>0.24</v>
      </c>
      <c r="Y42" s="47"/>
      <c r="Z42" s="89"/>
      <c r="AA42" s="90"/>
      <c r="AB42" s="152"/>
    </row>
    <row r="43" spans="2:28" x14ac:dyDescent="0.2">
      <c r="B43" s="95">
        <f t="shared" si="8"/>
        <v>11</v>
      </c>
      <c r="C43" s="117" t="s">
        <v>193</v>
      </c>
      <c r="D43" s="116">
        <v>11</v>
      </c>
      <c r="E43" s="227">
        <f>SUM(D$33:D43)/SUM($D$33:$D$73)</f>
        <v>0.75757575757575757</v>
      </c>
      <c r="F43" s="228">
        <f t="shared" si="12"/>
        <v>2.3809523809523836E-2</v>
      </c>
      <c r="G43" s="229">
        <v>66.72</v>
      </c>
      <c r="H43" s="230">
        <f t="shared" ca="1" si="9"/>
        <v>11</v>
      </c>
      <c r="I43" s="17" t="str">
        <f t="shared" ca="1" si="10"/>
        <v/>
      </c>
      <c r="J43" s="18">
        <f t="shared" si="11"/>
        <v>0.8</v>
      </c>
      <c r="K43" s="135"/>
      <c r="L43" s="93" t="s">
        <v>69</v>
      </c>
      <c r="M43" s="93" t="s">
        <v>70</v>
      </c>
      <c r="N43" s="96" t="s">
        <v>164</v>
      </c>
      <c r="O43" s="93" t="s">
        <v>58</v>
      </c>
      <c r="P43" s="94" t="str">
        <f t="shared" si="13"/>
        <v>Spuds / Xmass Tree (Setting Spud)</v>
      </c>
      <c r="Q43" s="85">
        <v>4</v>
      </c>
      <c r="R43" s="150">
        <v>0.79805555543862283</v>
      </c>
      <c r="S43" s="55"/>
      <c r="T43" s="86">
        <v>2</v>
      </c>
      <c r="U43" s="87">
        <v>0.18</v>
      </c>
      <c r="V43" s="55"/>
      <c r="W43" s="88">
        <f t="shared" si="1"/>
        <v>6</v>
      </c>
      <c r="X43" s="151">
        <f t="shared" si="2"/>
        <v>0.97805555543862277</v>
      </c>
      <c r="Y43" s="47"/>
      <c r="Z43" s="89" t="s">
        <v>94</v>
      </c>
      <c r="AA43" s="90">
        <f t="shared" ref="AA43:AA51" si="15">W26</f>
        <v>1</v>
      </c>
      <c r="AB43" s="152">
        <f t="shared" ref="AB43:AB51" si="16">X26</f>
        <v>0.33</v>
      </c>
    </row>
    <row r="44" spans="2:28" x14ac:dyDescent="0.2">
      <c r="B44" s="95">
        <f t="shared" si="8"/>
        <v>12</v>
      </c>
      <c r="C44" s="117" t="s">
        <v>200</v>
      </c>
      <c r="D44" s="116">
        <v>10</v>
      </c>
      <c r="E44" s="227">
        <f>SUM(D$33:D44)/SUM($D$33:$D$73)</f>
        <v>0.77922077922077926</v>
      </c>
      <c r="F44" s="228">
        <f t="shared" si="12"/>
        <v>2.1645021645021689E-2</v>
      </c>
      <c r="G44" s="229">
        <v>18.77</v>
      </c>
      <c r="H44" s="230">
        <f t="shared" ca="1" si="9"/>
        <v>10</v>
      </c>
      <c r="I44" s="17" t="str">
        <f t="shared" ca="1" si="10"/>
        <v/>
      </c>
      <c r="J44" s="18">
        <f t="shared" si="11"/>
        <v>0.8</v>
      </c>
      <c r="K44" s="135"/>
      <c r="L44" s="93" t="s">
        <v>69</v>
      </c>
      <c r="M44" s="93" t="s">
        <v>70</v>
      </c>
      <c r="N44" s="96" t="s">
        <v>164</v>
      </c>
      <c r="O44" s="93" t="s">
        <v>59</v>
      </c>
      <c r="P44" s="94" t="str">
        <f t="shared" si="13"/>
        <v>Spuds / Xmass Tree (Sheaves)</v>
      </c>
      <c r="Q44" s="85">
        <v>0</v>
      </c>
      <c r="R44" s="150">
        <v>0</v>
      </c>
      <c r="S44" s="55"/>
      <c r="T44" s="86">
        <v>1</v>
      </c>
      <c r="U44" s="87">
        <v>143.58000000000001</v>
      </c>
      <c r="V44" s="55"/>
      <c r="W44" s="88">
        <f t="shared" si="1"/>
        <v>1</v>
      </c>
      <c r="X44" s="151">
        <f t="shared" si="2"/>
        <v>143.58000000000001</v>
      </c>
      <c r="Y44" s="47"/>
      <c r="Z44" s="89" t="s">
        <v>95</v>
      </c>
      <c r="AA44" s="90">
        <f t="shared" si="15"/>
        <v>2</v>
      </c>
      <c r="AB44" s="152">
        <f t="shared" si="16"/>
        <v>2.1633333333651534</v>
      </c>
    </row>
    <row r="45" spans="2:28" x14ac:dyDescent="0.2">
      <c r="B45" s="95">
        <f t="shared" si="8"/>
        <v>13</v>
      </c>
      <c r="C45" s="117" t="s">
        <v>109</v>
      </c>
      <c r="D45" s="116">
        <v>10</v>
      </c>
      <c r="E45" s="227">
        <f>SUM(D$33:D45)/SUM($D$33:$D$73)</f>
        <v>0.80086580086580084</v>
      </c>
      <c r="F45" s="228">
        <f t="shared" si="12"/>
        <v>2.1645021645021578E-2</v>
      </c>
      <c r="G45" s="218">
        <v>535.5200000000001</v>
      </c>
      <c r="H45" s="230">
        <f t="shared" ca="1" si="9"/>
        <v>10</v>
      </c>
      <c r="I45" s="17" t="str">
        <f t="shared" ca="1" si="10"/>
        <v/>
      </c>
      <c r="J45" s="18">
        <f t="shared" si="11"/>
        <v>0.8</v>
      </c>
      <c r="K45" s="135"/>
      <c r="L45" s="101" t="s">
        <v>69</v>
      </c>
      <c r="M45" s="101" t="s">
        <v>70</v>
      </c>
      <c r="N45" s="103" t="s">
        <v>164</v>
      </c>
      <c r="O45" s="101" t="s">
        <v>60</v>
      </c>
      <c r="P45" s="94" t="str">
        <f t="shared" si="13"/>
        <v>Spuds / Xmass Tree (Tree Structure)</v>
      </c>
      <c r="Q45" s="85">
        <v>0</v>
      </c>
      <c r="R45" s="150">
        <v>0</v>
      </c>
      <c r="S45" s="55"/>
      <c r="T45" s="86">
        <v>1</v>
      </c>
      <c r="U45" s="87">
        <v>10</v>
      </c>
      <c r="V45" s="55"/>
      <c r="W45" s="88">
        <f t="shared" si="1"/>
        <v>1</v>
      </c>
      <c r="X45" s="151">
        <f t="shared" si="2"/>
        <v>10</v>
      </c>
      <c r="Y45" s="47"/>
      <c r="Z45" s="89" t="s">
        <v>96</v>
      </c>
      <c r="AA45" s="90">
        <f t="shared" si="15"/>
        <v>1</v>
      </c>
      <c r="AB45" s="152">
        <f t="shared" si="16"/>
        <v>1.65</v>
      </c>
    </row>
    <row r="46" spans="2:28" x14ac:dyDescent="0.2">
      <c r="B46" s="95">
        <f t="shared" si="8"/>
        <v>14</v>
      </c>
      <c r="C46" s="214" t="s">
        <v>182</v>
      </c>
      <c r="D46" s="215">
        <v>10</v>
      </c>
      <c r="E46" s="227">
        <f>SUM(D$33:D46)/SUM($D$33:$D$73)</f>
        <v>0.82251082251082253</v>
      </c>
      <c r="F46" s="228">
        <f t="shared" si="12"/>
        <v>2.1645021645021689E-2</v>
      </c>
      <c r="G46" s="218">
        <v>145.66916666652077</v>
      </c>
      <c r="H46" s="230" t="str">
        <f t="shared" ca="1" si="9"/>
        <v/>
      </c>
      <c r="I46" s="17">
        <f t="shared" ca="1" si="10"/>
        <v>10</v>
      </c>
      <c r="J46" s="18">
        <f t="shared" si="11"/>
        <v>0.8</v>
      </c>
      <c r="K46" s="135"/>
      <c r="L46" s="101" t="s">
        <v>69</v>
      </c>
      <c r="M46" s="101" t="s">
        <v>70</v>
      </c>
      <c r="N46" s="103" t="s">
        <v>164</v>
      </c>
      <c r="O46" s="101" t="s">
        <v>61</v>
      </c>
      <c r="P46" s="94" t="str">
        <f t="shared" si="13"/>
        <v>Spuds / Xmass Tree (Walking Spud)</v>
      </c>
      <c r="Q46" s="85">
        <v>0</v>
      </c>
      <c r="R46" s="150">
        <v>0</v>
      </c>
      <c r="S46" s="55"/>
      <c r="T46" s="86">
        <v>10</v>
      </c>
      <c r="U46" s="87">
        <v>18.77</v>
      </c>
      <c r="V46" s="55"/>
      <c r="W46" s="88">
        <f t="shared" si="1"/>
        <v>10</v>
      </c>
      <c r="X46" s="151">
        <f t="shared" si="2"/>
        <v>18.77</v>
      </c>
      <c r="Y46" s="47"/>
      <c r="Z46" s="89" t="s">
        <v>97</v>
      </c>
      <c r="AA46" s="90">
        <f t="shared" si="15"/>
        <v>3</v>
      </c>
      <c r="AB46" s="152">
        <f t="shared" si="16"/>
        <v>112.65</v>
      </c>
    </row>
    <row r="47" spans="2:28" x14ac:dyDescent="0.2">
      <c r="B47" s="95">
        <f t="shared" si="8"/>
        <v>15</v>
      </c>
      <c r="C47" s="214" t="s">
        <v>191</v>
      </c>
      <c r="D47" s="215">
        <v>9</v>
      </c>
      <c r="E47" s="227">
        <f>SUM(D$33:D47)/SUM($D$33:$D$73)</f>
        <v>0.84199134199134196</v>
      </c>
      <c r="F47" s="228">
        <f t="shared" si="12"/>
        <v>1.9480519480519431E-2</v>
      </c>
      <c r="G47" s="218">
        <v>91.93</v>
      </c>
      <c r="H47" s="230" t="str">
        <f t="shared" ca="1" si="9"/>
        <v/>
      </c>
      <c r="I47" s="17">
        <f t="shared" ca="1" si="10"/>
        <v>9</v>
      </c>
      <c r="J47" s="18">
        <f t="shared" si="11"/>
        <v>0.8</v>
      </c>
      <c r="K47" s="135"/>
      <c r="L47" s="101" t="s">
        <v>69</v>
      </c>
      <c r="M47" s="101" t="s">
        <v>70</v>
      </c>
      <c r="N47" s="103" t="s">
        <v>164</v>
      </c>
      <c r="O47" s="103" t="s">
        <v>173</v>
      </c>
      <c r="P47" s="94" t="str">
        <f t="shared" si="13"/>
        <v>Spuds / Xmass Tree (Winch / Hoist System)</v>
      </c>
      <c r="Q47" s="85">
        <v>0</v>
      </c>
      <c r="R47" s="150">
        <v>0</v>
      </c>
      <c r="S47" s="55"/>
      <c r="T47" s="86">
        <v>19</v>
      </c>
      <c r="U47" s="87">
        <v>32.450000000000003</v>
      </c>
      <c r="V47" s="55"/>
      <c r="W47" s="88">
        <f t="shared" si="1"/>
        <v>19</v>
      </c>
      <c r="X47" s="151">
        <f t="shared" si="2"/>
        <v>32.450000000000003</v>
      </c>
      <c r="Y47" s="47"/>
      <c r="Z47" s="89" t="s">
        <v>98</v>
      </c>
      <c r="AA47" s="90">
        <f t="shared" si="15"/>
        <v>2</v>
      </c>
      <c r="AB47" s="152">
        <f t="shared" si="16"/>
        <v>3</v>
      </c>
    </row>
    <row r="48" spans="2:28" x14ac:dyDescent="0.2">
      <c r="B48" s="95">
        <f t="shared" si="8"/>
        <v>16</v>
      </c>
      <c r="C48" s="214" t="s">
        <v>87</v>
      </c>
      <c r="D48" s="215">
        <v>8</v>
      </c>
      <c r="E48" s="227">
        <f>SUM(D$33:D48)/SUM($D$33:$D$73)</f>
        <v>0.85930735930735935</v>
      </c>
      <c r="F48" s="228">
        <f t="shared" si="12"/>
        <v>1.7316017316017396E-2</v>
      </c>
      <c r="G48" s="218">
        <v>70.63</v>
      </c>
      <c r="H48" s="230" t="str">
        <f t="shared" ca="1" si="9"/>
        <v/>
      </c>
      <c r="I48" s="17">
        <f t="shared" ca="1" si="10"/>
        <v>8</v>
      </c>
      <c r="J48" s="18">
        <f t="shared" si="11"/>
        <v>0.8</v>
      </c>
      <c r="K48" s="135"/>
      <c r="L48" s="97" t="s">
        <v>69</v>
      </c>
      <c r="M48" s="97" t="s">
        <v>70</v>
      </c>
      <c r="N48" s="99" t="s">
        <v>164</v>
      </c>
      <c r="O48" s="99" t="s">
        <v>174</v>
      </c>
      <c r="P48" s="156" t="str">
        <f t="shared" si="13"/>
        <v>Spuds / Xmass Tree (Wires)</v>
      </c>
      <c r="Q48" s="157">
        <v>0</v>
      </c>
      <c r="R48" s="158">
        <v>0</v>
      </c>
      <c r="S48" s="58"/>
      <c r="T48" s="91">
        <v>11</v>
      </c>
      <c r="U48" s="92">
        <v>66.72</v>
      </c>
      <c r="V48" s="58"/>
      <c r="W48" s="155">
        <f t="shared" si="1"/>
        <v>11</v>
      </c>
      <c r="X48" s="159">
        <f t="shared" si="2"/>
        <v>66.72</v>
      </c>
      <c r="Y48" s="47"/>
      <c r="Z48" s="89" t="s">
        <v>99</v>
      </c>
      <c r="AA48" s="90">
        <f t="shared" si="15"/>
        <v>3</v>
      </c>
      <c r="AB48" s="152">
        <f t="shared" si="16"/>
        <v>38</v>
      </c>
    </row>
    <row r="49" spans="2:31" x14ac:dyDescent="0.2">
      <c r="B49" s="95">
        <f t="shared" si="8"/>
        <v>17</v>
      </c>
      <c r="C49" s="214" t="s">
        <v>187</v>
      </c>
      <c r="D49" s="215">
        <v>8</v>
      </c>
      <c r="E49" s="227">
        <f>SUM(D$33:D49)/SUM($D$33:$D$73)</f>
        <v>0.87662337662337664</v>
      </c>
      <c r="F49" s="228">
        <f t="shared" si="12"/>
        <v>1.7316017316017285E-2</v>
      </c>
      <c r="G49" s="218">
        <v>81.53</v>
      </c>
      <c r="H49" s="230" t="str">
        <f t="shared" ca="1" si="9"/>
        <v/>
      </c>
      <c r="I49" s="17">
        <f t="shared" ca="1" si="10"/>
        <v>8</v>
      </c>
      <c r="J49" s="18">
        <f t="shared" si="11"/>
        <v>0.8</v>
      </c>
      <c r="K49" s="135"/>
      <c r="L49" s="189" t="s">
        <v>69</v>
      </c>
      <c r="M49" s="189" t="s">
        <v>70</v>
      </c>
      <c r="N49" s="192" t="s">
        <v>165</v>
      </c>
      <c r="O49" s="189" t="s">
        <v>64</v>
      </c>
      <c r="P49" s="156" t="str">
        <f t="shared" si="13"/>
        <v>Suction  / Discharge Pipe (Dredge)</v>
      </c>
      <c r="Q49" s="157">
        <v>0</v>
      </c>
      <c r="R49" s="158">
        <v>0</v>
      </c>
      <c r="S49" s="58"/>
      <c r="T49" s="91">
        <v>25</v>
      </c>
      <c r="U49" s="92">
        <v>241.35</v>
      </c>
      <c r="V49" s="58"/>
      <c r="W49" s="155">
        <f t="shared" si="1"/>
        <v>25</v>
      </c>
      <c r="X49" s="159">
        <f t="shared" si="2"/>
        <v>241.35</v>
      </c>
      <c r="Y49" s="47"/>
      <c r="Z49" s="89" t="s">
        <v>100</v>
      </c>
      <c r="AA49" s="90">
        <f t="shared" si="15"/>
        <v>0</v>
      </c>
      <c r="AB49" s="152">
        <f t="shared" si="16"/>
        <v>0</v>
      </c>
    </row>
    <row r="50" spans="2:31" x14ac:dyDescent="0.2">
      <c r="B50" s="95">
        <f t="shared" si="8"/>
        <v>18</v>
      </c>
      <c r="C50" s="214" t="s">
        <v>181</v>
      </c>
      <c r="D50" s="215">
        <v>6</v>
      </c>
      <c r="E50" s="227">
        <f>SUM(D$33:D50)/SUM($D$33:$D$73)</f>
        <v>0.88961038961038963</v>
      </c>
      <c r="F50" s="228">
        <f t="shared" si="12"/>
        <v>1.2987012987012991E-2</v>
      </c>
      <c r="G50" s="229">
        <v>0.97805555543862277</v>
      </c>
      <c r="H50" s="230" t="str">
        <f t="shared" ca="1" si="9"/>
        <v/>
      </c>
      <c r="I50" s="17">
        <f t="shared" ca="1" si="10"/>
        <v>6</v>
      </c>
      <c r="J50" s="18">
        <f t="shared" si="11"/>
        <v>0.8</v>
      </c>
      <c r="K50" s="135"/>
      <c r="L50" s="101" t="s">
        <v>69</v>
      </c>
      <c r="M50" s="101" t="s">
        <v>70</v>
      </c>
      <c r="N50" s="101" t="s">
        <v>16</v>
      </c>
      <c r="O50" s="103" t="s">
        <v>179</v>
      </c>
      <c r="P50" s="94" t="str">
        <f t="shared" si="13"/>
        <v>Swing System (Control System)</v>
      </c>
      <c r="Q50" s="85">
        <v>0</v>
      </c>
      <c r="R50" s="150">
        <v>0</v>
      </c>
      <c r="S50" s="55"/>
      <c r="T50" s="86">
        <v>0</v>
      </c>
      <c r="U50" s="87">
        <v>0</v>
      </c>
      <c r="V50" s="55"/>
      <c r="W50" s="88">
        <f t="shared" si="1"/>
        <v>0</v>
      </c>
      <c r="X50" s="151">
        <f t="shared" si="2"/>
        <v>0</v>
      </c>
      <c r="Y50" s="47"/>
      <c r="Z50" s="89" t="s">
        <v>101</v>
      </c>
      <c r="AA50" s="90">
        <f t="shared" si="15"/>
        <v>0</v>
      </c>
      <c r="AB50" s="152">
        <f t="shared" si="16"/>
        <v>0</v>
      </c>
    </row>
    <row r="51" spans="2:31" x14ac:dyDescent="0.2">
      <c r="B51" s="95">
        <f t="shared" si="8"/>
        <v>19</v>
      </c>
      <c r="C51" s="214" t="s">
        <v>106</v>
      </c>
      <c r="D51" s="215">
        <v>4</v>
      </c>
      <c r="E51" s="227">
        <f>SUM(D$33:D51)/SUM($D$33:$D$73)</f>
        <v>0.89826839826839822</v>
      </c>
      <c r="F51" s="228">
        <f t="shared" si="12"/>
        <v>8.6580086580085869E-3</v>
      </c>
      <c r="G51" s="229">
        <v>8.0733333332487369</v>
      </c>
      <c r="H51" s="230" t="str">
        <f t="shared" ca="1" si="9"/>
        <v/>
      </c>
      <c r="I51" s="17">
        <f t="shared" ca="1" si="10"/>
        <v>4</v>
      </c>
      <c r="J51" s="18">
        <f t="shared" si="11"/>
        <v>0.8</v>
      </c>
      <c r="K51" s="135"/>
      <c r="L51" s="93" t="s">
        <v>69</v>
      </c>
      <c r="M51" s="93" t="s">
        <v>70</v>
      </c>
      <c r="N51" s="93" t="s">
        <v>16</v>
      </c>
      <c r="O51" s="93" t="s">
        <v>54</v>
      </c>
      <c r="P51" s="94" t="str">
        <f t="shared" si="13"/>
        <v>Swing System (SCR Drive)</v>
      </c>
      <c r="Q51" s="85">
        <v>8</v>
      </c>
      <c r="R51" s="150">
        <v>3.8355555556481704</v>
      </c>
      <c r="S51" s="55"/>
      <c r="T51" s="86">
        <v>36</v>
      </c>
      <c r="U51" s="87">
        <v>24.36</v>
      </c>
      <c r="V51" s="55"/>
      <c r="W51" s="88">
        <f t="shared" si="1"/>
        <v>44</v>
      </c>
      <c r="X51" s="151">
        <f t="shared" si="2"/>
        <v>28.19555555564817</v>
      </c>
      <c r="Y51" s="47"/>
      <c r="Z51" s="89" t="s">
        <v>102</v>
      </c>
      <c r="AA51" s="90">
        <f t="shared" si="15"/>
        <v>1</v>
      </c>
      <c r="AB51" s="152">
        <f t="shared" si="16"/>
        <v>1.96</v>
      </c>
    </row>
    <row r="52" spans="2:31" x14ac:dyDescent="0.2">
      <c r="B52" s="95">
        <f t="shared" si="8"/>
        <v>20</v>
      </c>
      <c r="C52" s="214" t="s">
        <v>190</v>
      </c>
      <c r="D52" s="215">
        <v>4</v>
      </c>
      <c r="E52" s="227">
        <f>SUM(D$33:D52)/SUM($D$33:$D$73)</f>
        <v>0.90692640692640691</v>
      </c>
      <c r="F52" s="228">
        <f t="shared" si="12"/>
        <v>8.6580086580086979E-3</v>
      </c>
      <c r="G52" s="229">
        <v>7.6400000000000006</v>
      </c>
      <c r="H52" s="230" t="str">
        <f t="shared" ca="1" si="9"/>
        <v/>
      </c>
      <c r="I52" s="17">
        <f t="shared" ca="1" si="10"/>
        <v>4</v>
      </c>
      <c r="J52" s="18">
        <f t="shared" si="11"/>
        <v>0.8</v>
      </c>
      <c r="K52" s="135"/>
      <c r="L52" s="93" t="s">
        <v>69</v>
      </c>
      <c r="M52" s="93" t="s">
        <v>70</v>
      </c>
      <c r="N52" s="93" t="s">
        <v>16</v>
      </c>
      <c r="O52" s="93" t="s">
        <v>66</v>
      </c>
      <c r="P52" s="94" t="str">
        <f t="shared" si="13"/>
        <v>Swing System (Swing Sheaves)</v>
      </c>
      <c r="Q52" s="85">
        <v>0</v>
      </c>
      <c r="R52" s="150">
        <v>0</v>
      </c>
      <c r="S52" s="55"/>
      <c r="T52" s="86">
        <v>1</v>
      </c>
      <c r="U52" s="87">
        <v>2.1</v>
      </c>
      <c r="V52" s="55"/>
      <c r="W52" s="88">
        <f t="shared" si="1"/>
        <v>1</v>
      </c>
      <c r="X52" s="151">
        <f t="shared" si="2"/>
        <v>2.1</v>
      </c>
      <c r="Y52" s="47"/>
      <c r="Z52" s="89"/>
      <c r="AA52" s="90"/>
      <c r="AB52" s="152"/>
    </row>
    <row r="53" spans="2:31" x14ac:dyDescent="0.2">
      <c r="B53" s="95">
        <f t="shared" si="8"/>
        <v>21</v>
      </c>
      <c r="C53" s="214" t="s">
        <v>90</v>
      </c>
      <c r="D53" s="215">
        <v>4</v>
      </c>
      <c r="E53" s="227">
        <f>SUM(D$33:D53)/SUM($D$33:$D$73)</f>
        <v>0.91558441558441561</v>
      </c>
      <c r="F53" s="228">
        <f t="shared" si="12"/>
        <v>8.6580086580086979E-3</v>
      </c>
      <c r="G53" s="229">
        <v>27.91</v>
      </c>
      <c r="H53" s="230" t="str">
        <f t="shared" ca="1" si="9"/>
        <v/>
      </c>
      <c r="I53" s="17">
        <f t="shared" ca="1" si="10"/>
        <v>4</v>
      </c>
      <c r="J53" s="18">
        <f t="shared" si="11"/>
        <v>0.8</v>
      </c>
      <c r="K53" s="135"/>
      <c r="L53" s="93" t="s">
        <v>69</v>
      </c>
      <c r="M53" s="93" t="s">
        <v>70</v>
      </c>
      <c r="N53" s="93" t="s">
        <v>16</v>
      </c>
      <c r="O53" s="93" t="s">
        <v>67</v>
      </c>
      <c r="P53" s="94" t="str">
        <f t="shared" si="13"/>
        <v>Swing System (Swing Wire)</v>
      </c>
      <c r="Q53" s="85">
        <v>0</v>
      </c>
      <c r="R53" s="150">
        <v>0</v>
      </c>
      <c r="S53" s="55"/>
      <c r="T53" s="86">
        <v>32</v>
      </c>
      <c r="U53" s="87">
        <v>95.75</v>
      </c>
      <c r="V53" s="55"/>
      <c r="W53" s="88">
        <f t="shared" si="1"/>
        <v>32</v>
      </c>
      <c r="X53" s="151">
        <f t="shared" si="2"/>
        <v>95.75</v>
      </c>
      <c r="Y53" s="47"/>
      <c r="Z53" s="89"/>
      <c r="AA53" s="90"/>
      <c r="AB53" s="152"/>
    </row>
    <row r="54" spans="2:31" x14ac:dyDescent="0.2">
      <c r="B54" s="95">
        <f t="shared" si="8"/>
        <v>22</v>
      </c>
      <c r="C54" s="214" t="s">
        <v>188</v>
      </c>
      <c r="D54" s="215">
        <v>4</v>
      </c>
      <c r="E54" s="227">
        <f>SUM(D$33:D54)/SUM($D$33:$D$73)</f>
        <v>0.9242424242424242</v>
      </c>
      <c r="F54" s="228">
        <f t="shared" si="12"/>
        <v>8.6580086580085869E-3</v>
      </c>
      <c r="G54" s="229">
        <v>6.29</v>
      </c>
      <c r="H54" s="230" t="str">
        <f t="shared" ca="1" si="9"/>
        <v/>
      </c>
      <c r="I54" s="17">
        <f t="shared" ca="1" si="10"/>
        <v>4</v>
      </c>
      <c r="J54" s="18">
        <f t="shared" si="11"/>
        <v>0.8</v>
      </c>
      <c r="K54" s="135"/>
      <c r="L54" s="97" t="s">
        <v>69</v>
      </c>
      <c r="M54" s="97" t="s">
        <v>70</v>
      </c>
      <c r="N54" s="97" t="s">
        <v>16</v>
      </c>
      <c r="O54" s="97" t="s">
        <v>68</v>
      </c>
      <c r="P54" s="156" t="str">
        <f t="shared" si="13"/>
        <v>Swing System (Winch System)</v>
      </c>
      <c r="Q54" s="157">
        <v>3</v>
      </c>
      <c r="R54" s="158">
        <v>2.6980555555201136</v>
      </c>
      <c r="S54" s="58"/>
      <c r="T54" s="91">
        <v>96</v>
      </c>
      <c r="U54" s="92">
        <v>105.24</v>
      </c>
      <c r="V54" s="58"/>
      <c r="W54" s="155">
        <f t="shared" si="1"/>
        <v>99</v>
      </c>
      <c r="X54" s="159">
        <f t="shared" si="2"/>
        <v>107.93805555552011</v>
      </c>
      <c r="Y54" s="47"/>
      <c r="Z54" s="89" t="s">
        <v>103</v>
      </c>
      <c r="AA54" s="90">
        <f t="shared" ref="AA54:AB60" si="17">W35</f>
        <v>10</v>
      </c>
      <c r="AB54" s="152">
        <f t="shared" si="17"/>
        <v>145.66916666652077</v>
      </c>
    </row>
    <row r="55" spans="2:31" x14ac:dyDescent="0.2">
      <c r="B55" s="95">
        <f t="shared" si="8"/>
        <v>23</v>
      </c>
      <c r="C55" s="214" t="s">
        <v>99</v>
      </c>
      <c r="D55" s="215">
        <v>3</v>
      </c>
      <c r="E55" s="227">
        <f>SUM(D$33:D55)/SUM($D$33:$D$73)</f>
        <v>0.93073593073593075</v>
      </c>
      <c r="F55" s="228">
        <f t="shared" si="12"/>
        <v>6.4935064935065512E-3</v>
      </c>
      <c r="G55" s="229">
        <v>38</v>
      </c>
      <c r="H55" s="230" t="str">
        <f t="shared" ca="1" si="9"/>
        <v/>
      </c>
      <c r="I55" s="17">
        <f t="shared" ca="1" si="10"/>
        <v>3</v>
      </c>
      <c r="J55" s="18">
        <f t="shared" si="11"/>
        <v>0.8</v>
      </c>
      <c r="K55" s="135"/>
      <c r="L55" s="194"/>
      <c r="M55" s="194"/>
      <c r="N55" s="195"/>
      <c r="O55" s="195"/>
      <c r="Q55" s="40"/>
      <c r="R55" s="40"/>
      <c r="S55" s="40"/>
      <c r="T55" s="40"/>
      <c r="U55" s="40"/>
      <c r="V55" s="40"/>
      <c r="W55" s="40"/>
      <c r="Y55" s="32"/>
      <c r="Z55" s="89" t="s">
        <v>104</v>
      </c>
      <c r="AA55" s="90">
        <f t="shared" si="17"/>
        <v>52</v>
      </c>
      <c r="AB55" s="152">
        <f t="shared" si="17"/>
        <v>67.572777777700679</v>
      </c>
    </row>
    <row r="56" spans="2:31" x14ac:dyDescent="0.2">
      <c r="B56" s="95">
        <f t="shared" si="8"/>
        <v>24</v>
      </c>
      <c r="C56" s="214" t="s">
        <v>192</v>
      </c>
      <c r="D56" s="215">
        <v>3</v>
      </c>
      <c r="E56" s="227">
        <f>SUM(D$33:D56)/SUM($D$33:$D$73)</f>
        <v>0.93722943722943719</v>
      </c>
      <c r="F56" s="228">
        <f t="shared" si="12"/>
        <v>6.4935064935064402E-3</v>
      </c>
      <c r="G56" s="218">
        <v>112.65</v>
      </c>
      <c r="H56" s="230" t="str">
        <f t="shared" ca="1" si="9"/>
        <v/>
      </c>
      <c r="I56" s="17">
        <f t="shared" ca="1" si="10"/>
        <v>3</v>
      </c>
      <c r="J56" s="18">
        <f t="shared" si="11"/>
        <v>0.8</v>
      </c>
      <c r="K56" s="135"/>
      <c r="L56" s="194"/>
      <c r="M56" s="194"/>
      <c r="N56" s="249" t="s">
        <v>158</v>
      </c>
      <c r="O56" s="249"/>
      <c r="P56" s="249"/>
      <c r="Q56" s="55"/>
      <c r="R56" s="55"/>
      <c r="S56" s="40"/>
      <c r="T56" s="40"/>
      <c r="U56" s="40"/>
      <c r="V56" s="40"/>
      <c r="W56" s="40"/>
      <c r="Y56" s="32"/>
      <c r="Z56" s="89" t="s">
        <v>105</v>
      </c>
      <c r="AA56" s="90">
        <f t="shared" si="17"/>
        <v>4</v>
      </c>
      <c r="AB56" s="152">
        <f t="shared" si="17"/>
        <v>7.6400000000000006</v>
      </c>
    </row>
    <row r="57" spans="2:31" x14ac:dyDescent="0.2">
      <c r="B57" s="95">
        <f t="shared" si="8"/>
        <v>25</v>
      </c>
      <c r="C57" s="214" t="s">
        <v>89</v>
      </c>
      <c r="D57" s="215">
        <v>3</v>
      </c>
      <c r="E57" s="227">
        <f>SUM(D$33:D57)/SUM($D$33:$D$73)</f>
        <v>0.94372294372294374</v>
      </c>
      <c r="F57" s="228">
        <f t="shared" si="12"/>
        <v>6.4935064935065512E-3</v>
      </c>
      <c r="G57" s="229">
        <v>2.0833333332557231</v>
      </c>
      <c r="H57" s="230" t="str">
        <f t="shared" ca="1" si="9"/>
        <v/>
      </c>
      <c r="I57" s="17">
        <f t="shared" ca="1" si="10"/>
        <v>3</v>
      </c>
      <c r="J57" s="18">
        <f t="shared" si="11"/>
        <v>0.8</v>
      </c>
      <c r="K57" s="135"/>
      <c r="L57" s="194"/>
      <c r="M57" s="194"/>
      <c r="N57" s="195"/>
      <c r="O57" s="128"/>
      <c r="P57" s="128"/>
      <c r="Q57" s="55"/>
      <c r="R57" s="55"/>
      <c r="Z57" s="89" t="s">
        <v>106</v>
      </c>
      <c r="AA57" s="90">
        <f t="shared" si="17"/>
        <v>4</v>
      </c>
      <c r="AB57" s="152">
        <f t="shared" si="17"/>
        <v>8.0733333332487369</v>
      </c>
    </row>
    <row r="58" spans="2:31" x14ac:dyDescent="0.2">
      <c r="B58" s="95">
        <f t="shared" si="8"/>
        <v>26</v>
      </c>
      <c r="C58" s="214" t="s">
        <v>88</v>
      </c>
      <c r="D58" s="215">
        <v>3</v>
      </c>
      <c r="E58" s="227">
        <f>SUM(D$33:D58)/SUM($D$33:$D$73)</f>
        <v>0.95021645021645018</v>
      </c>
      <c r="F58" s="228">
        <f t="shared" si="12"/>
        <v>6.4935064935064402E-3</v>
      </c>
      <c r="G58" s="229">
        <v>34.76</v>
      </c>
      <c r="H58" s="230" t="str">
        <f t="shared" ca="1" si="9"/>
        <v/>
      </c>
      <c r="I58" s="17">
        <f t="shared" ca="1" si="10"/>
        <v>3</v>
      </c>
      <c r="J58" s="18">
        <f t="shared" si="11"/>
        <v>0.8</v>
      </c>
      <c r="K58" s="135"/>
      <c r="L58" s="194"/>
      <c r="M58" s="194"/>
      <c r="N58" s="195"/>
      <c r="O58" s="128"/>
      <c r="P58" s="128"/>
      <c r="Q58" s="55"/>
      <c r="R58" s="55"/>
      <c r="S58" s="42"/>
      <c r="T58" s="42"/>
      <c r="Z58" s="89" t="s">
        <v>107</v>
      </c>
      <c r="AA58" s="90">
        <f t="shared" si="17"/>
        <v>20</v>
      </c>
      <c r="AB58" s="152">
        <f t="shared" si="17"/>
        <v>22.94</v>
      </c>
    </row>
    <row r="59" spans="2:31" x14ac:dyDescent="0.2">
      <c r="B59" s="95">
        <f t="shared" si="8"/>
        <v>27</v>
      </c>
      <c r="C59" s="214" t="s">
        <v>80</v>
      </c>
      <c r="D59" s="215">
        <v>3</v>
      </c>
      <c r="E59" s="227">
        <f>SUM(D$33:D59)/SUM($D$33:$D$73)</f>
        <v>0.95670995670995673</v>
      </c>
      <c r="F59" s="228">
        <f t="shared" si="12"/>
        <v>6.4935064935065512E-3</v>
      </c>
      <c r="G59" s="229">
        <v>4.76</v>
      </c>
      <c r="H59" s="230" t="str">
        <f t="shared" ca="1" si="9"/>
        <v/>
      </c>
      <c r="I59" s="17">
        <f t="shared" ca="1" si="10"/>
        <v>3</v>
      </c>
      <c r="J59" s="18">
        <f t="shared" si="11"/>
        <v>0.8</v>
      </c>
      <c r="K59" s="135"/>
      <c r="L59" s="194"/>
      <c r="M59" s="194"/>
      <c r="N59" s="126"/>
      <c r="O59" s="128"/>
      <c r="P59" s="128"/>
      <c r="Q59" s="55"/>
      <c r="R59" s="55"/>
      <c r="S59" s="42"/>
      <c r="T59" s="42"/>
      <c r="X59" s="105"/>
      <c r="Y59" s="105"/>
      <c r="Z59" s="89" t="s">
        <v>108</v>
      </c>
      <c r="AA59" s="90">
        <f t="shared" si="17"/>
        <v>16</v>
      </c>
      <c r="AB59" s="152">
        <f t="shared" si="17"/>
        <v>65.599999999999994</v>
      </c>
      <c r="AC59" s="105"/>
      <c r="AD59" s="105"/>
      <c r="AE59" s="105"/>
    </row>
    <row r="60" spans="2:31" x14ac:dyDescent="0.2">
      <c r="B60" s="95">
        <f t="shared" si="8"/>
        <v>28</v>
      </c>
      <c r="C60" s="214" t="s">
        <v>201</v>
      </c>
      <c r="D60" s="215">
        <v>2</v>
      </c>
      <c r="E60" s="227">
        <f>SUM(D$33:D60)/SUM($D$33:$D$73)</f>
        <v>0.96103896103896103</v>
      </c>
      <c r="F60" s="228">
        <f t="shared" si="12"/>
        <v>4.3290043290042934E-3</v>
      </c>
      <c r="G60" s="229">
        <v>0.24</v>
      </c>
      <c r="H60" s="230" t="str">
        <f t="shared" ca="1" si="9"/>
        <v/>
      </c>
      <c r="I60" s="17">
        <f t="shared" ca="1" si="10"/>
        <v>2</v>
      </c>
      <c r="J60" s="18">
        <f t="shared" si="11"/>
        <v>0.8</v>
      </c>
      <c r="K60" s="135"/>
      <c r="L60" s="194"/>
      <c r="M60" s="194"/>
      <c r="N60" s="196"/>
      <c r="O60" s="195"/>
      <c r="P60" s="183"/>
      <c r="Q60" s="183"/>
      <c r="R60" s="183"/>
      <c r="S60" s="42"/>
      <c r="T60" s="42"/>
      <c r="X60" s="105"/>
      <c r="Y60" s="105"/>
      <c r="Z60" s="89" t="s">
        <v>109</v>
      </c>
      <c r="AA60" s="90">
        <f t="shared" si="17"/>
        <v>10</v>
      </c>
      <c r="AB60" s="152">
        <f t="shared" si="17"/>
        <v>535.5200000000001</v>
      </c>
      <c r="AC60" s="105"/>
      <c r="AD60" s="105"/>
      <c r="AE60" s="105"/>
    </row>
    <row r="61" spans="2:31" x14ac:dyDescent="0.2">
      <c r="B61" s="95">
        <f t="shared" si="8"/>
        <v>29</v>
      </c>
      <c r="C61" s="214" t="s">
        <v>194</v>
      </c>
      <c r="D61" s="215">
        <v>2</v>
      </c>
      <c r="E61" s="227">
        <f>SUM(D$33:D61)/SUM($D$33:$D$73)</f>
        <v>0.96536796536796532</v>
      </c>
      <c r="F61" s="228">
        <f t="shared" si="12"/>
        <v>4.3290043290042934E-3</v>
      </c>
      <c r="G61" s="229">
        <v>3</v>
      </c>
      <c r="H61" s="230" t="str">
        <f t="shared" ca="1" si="9"/>
        <v/>
      </c>
      <c r="I61" s="17">
        <f t="shared" ca="1" si="10"/>
        <v>2</v>
      </c>
      <c r="J61" s="18">
        <f t="shared" si="11"/>
        <v>0.8</v>
      </c>
      <c r="K61" s="135"/>
      <c r="L61" s="38"/>
      <c r="M61" s="38"/>
      <c r="N61" s="127"/>
      <c r="O61" s="41"/>
      <c r="S61" s="42"/>
      <c r="T61" s="42"/>
      <c r="X61" s="105"/>
      <c r="Y61" s="105"/>
      <c r="Z61" s="89"/>
      <c r="AA61" s="90"/>
      <c r="AB61" s="152"/>
      <c r="AC61" s="105"/>
      <c r="AD61" s="105"/>
      <c r="AE61" s="105"/>
    </row>
    <row r="62" spans="2:31" x14ac:dyDescent="0.2">
      <c r="B62" s="95">
        <f t="shared" si="8"/>
        <v>30</v>
      </c>
      <c r="C62" s="214" t="s">
        <v>184</v>
      </c>
      <c r="D62" s="215">
        <v>2</v>
      </c>
      <c r="E62" s="227">
        <f>SUM(D$33:D62)/SUM($D$33:$D$73)</f>
        <v>0.96969696969696972</v>
      </c>
      <c r="F62" s="228">
        <f t="shared" si="12"/>
        <v>4.3290043290044045E-3</v>
      </c>
      <c r="G62" s="229">
        <v>2.1633333333651534</v>
      </c>
      <c r="H62" s="230" t="str">
        <f t="shared" ca="1" si="9"/>
        <v/>
      </c>
      <c r="I62" s="17">
        <f t="shared" ca="1" si="10"/>
        <v>2</v>
      </c>
      <c r="J62" s="18">
        <f t="shared" si="11"/>
        <v>0.8</v>
      </c>
      <c r="K62" s="135"/>
      <c r="L62" s="38"/>
      <c r="M62" s="38"/>
      <c r="N62" s="127"/>
      <c r="O62" s="131" t="s">
        <v>160</v>
      </c>
      <c r="P62" s="250" t="s">
        <v>159</v>
      </c>
      <c r="Q62" s="250"/>
      <c r="R62" s="250"/>
      <c r="S62" s="42"/>
      <c r="T62" s="42"/>
      <c r="X62" s="105"/>
      <c r="Y62" s="105"/>
      <c r="Z62" s="89"/>
      <c r="AA62" s="90"/>
      <c r="AB62" s="152"/>
      <c r="AC62" s="105"/>
      <c r="AD62" s="105"/>
      <c r="AE62" s="105"/>
    </row>
    <row r="63" spans="2:31" x14ac:dyDescent="0.2">
      <c r="B63" s="95">
        <f t="shared" si="8"/>
        <v>31</v>
      </c>
      <c r="C63" s="214" t="s">
        <v>93</v>
      </c>
      <c r="D63" s="215">
        <v>2</v>
      </c>
      <c r="E63" s="227">
        <f>SUM(D$33:D63)/SUM($D$33:$D$73)</f>
        <v>0.97402597402597402</v>
      </c>
      <c r="F63" s="228">
        <f t="shared" si="12"/>
        <v>4.3290043290042934E-3</v>
      </c>
      <c r="G63" s="229">
        <v>6.4772222222201528</v>
      </c>
      <c r="H63" s="230" t="str">
        <f t="shared" ca="1" si="9"/>
        <v/>
      </c>
      <c r="I63" s="17">
        <f t="shared" ca="1" si="10"/>
        <v>2</v>
      </c>
      <c r="J63" s="18">
        <f t="shared" si="11"/>
        <v>0.8</v>
      </c>
      <c r="K63" s="135"/>
      <c r="L63" s="38"/>
      <c r="M63" s="38"/>
      <c r="N63" s="127"/>
      <c r="O63" s="41"/>
      <c r="S63" s="42"/>
      <c r="T63" s="42"/>
      <c r="Z63" s="89" t="s">
        <v>110</v>
      </c>
      <c r="AA63" s="90">
        <f t="shared" ref="AA63:AB69" si="18">W42</f>
        <v>2</v>
      </c>
      <c r="AB63" s="152">
        <f t="shared" si="18"/>
        <v>0.24</v>
      </c>
    </row>
    <row r="64" spans="2:31" x14ac:dyDescent="0.2">
      <c r="B64" s="95">
        <f t="shared" si="8"/>
        <v>32</v>
      </c>
      <c r="C64" s="214" t="s">
        <v>195</v>
      </c>
      <c r="D64" s="215">
        <v>2</v>
      </c>
      <c r="E64" s="227">
        <f>SUM(D$33:D64)/SUM($D$33:$D$73)</f>
        <v>0.97835497835497831</v>
      </c>
      <c r="F64" s="228">
        <f t="shared" si="12"/>
        <v>4.3290043290042934E-3</v>
      </c>
      <c r="G64" s="229">
        <v>5.33</v>
      </c>
      <c r="H64" s="230" t="str">
        <f t="shared" ca="1" si="9"/>
        <v/>
      </c>
      <c r="I64" s="17">
        <f t="shared" ca="1" si="10"/>
        <v>2</v>
      </c>
      <c r="J64" s="18">
        <f t="shared" si="11"/>
        <v>0.8</v>
      </c>
      <c r="K64" s="135"/>
      <c r="N64" s="127"/>
      <c r="O64" s="119">
        <f>RANK(Q64,$Q$64:$Q$115,0)+COUNTIF(Q64:$Q$115,Q64)-1</f>
        <v>52</v>
      </c>
      <c r="P64" s="122" t="str">
        <f>P3</f>
        <v>Auxiliary Systems (Compressed Air)</v>
      </c>
      <c r="Q64" s="137">
        <f>W3</f>
        <v>0</v>
      </c>
      <c r="R64" s="153">
        <f>X3</f>
        <v>0</v>
      </c>
      <c r="Z64" s="89" t="s">
        <v>111</v>
      </c>
      <c r="AA64" s="90">
        <f t="shared" si="18"/>
        <v>6</v>
      </c>
      <c r="AB64" s="152">
        <f t="shared" si="18"/>
        <v>0.97805555543862277</v>
      </c>
    </row>
    <row r="65" spans="2:28" x14ac:dyDescent="0.2">
      <c r="B65" s="95">
        <f t="shared" si="8"/>
        <v>33</v>
      </c>
      <c r="C65" s="214" t="s">
        <v>79</v>
      </c>
      <c r="D65" s="215">
        <v>2</v>
      </c>
      <c r="E65" s="227">
        <f>SUM(D$33:D65)/SUM($D$33:$D$73)</f>
        <v>0.98268398268398272</v>
      </c>
      <c r="F65" s="228">
        <f t="shared" si="12"/>
        <v>4.3290043290044045E-3</v>
      </c>
      <c r="G65" s="229">
        <v>1.35</v>
      </c>
      <c r="H65" s="230" t="str">
        <f t="shared" ca="1" si="9"/>
        <v/>
      </c>
      <c r="I65" s="17">
        <f t="shared" ca="1" si="10"/>
        <v>2</v>
      </c>
      <c r="J65" s="18">
        <f t="shared" si="11"/>
        <v>0.8</v>
      </c>
      <c r="K65" s="135"/>
      <c r="N65" s="127"/>
      <c r="O65" s="119">
        <f>RANK(Q65,$Q$64:$Q$115,0)+COUNTIF(Q65:$Q$115,Q65)-1</f>
        <v>51</v>
      </c>
      <c r="P65" s="122" t="str">
        <f t="shared" ref="P65:P115" si="19">P4</f>
        <v>Auxiliary Systems (Deck Crane / Hoists)</v>
      </c>
      <c r="Q65" s="137">
        <f t="shared" ref="Q65:R65" si="20">W4</f>
        <v>0</v>
      </c>
      <c r="R65" s="153">
        <f t="shared" si="20"/>
        <v>0</v>
      </c>
      <c r="Z65" s="89" t="s">
        <v>112</v>
      </c>
      <c r="AA65" s="90">
        <f t="shared" si="18"/>
        <v>1</v>
      </c>
      <c r="AB65" s="152">
        <f t="shared" si="18"/>
        <v>143.58000000000001</v>
      </c>
    </row>
    <row r="66" spans="2:28" x14ac:dyDescent="0.2">
      <c r="B66" s="95">
        <f t="shared" si="8"/>
        <v>34</v>
      </c>
      <c r="C66" s="214" t="s">
        <v>120</v>
      </c>
      <c r="D66" s="215">
        <v>1</v>
      </c>
      <c r="E66" s="227">
        <f>SUM(D$33:D66)/SUM($D$33:$D$73)</f>
        <v>0.98484848484848486</v>
      </c>
      <c r="F66" s="228">
        <f t="shared" si="12"/>
        <v>2.1645021645021467E-3</v>
      </c>
      <c r="G66" s="229">
        <v>2.1</v>
      </c>
      <c r="H66" s="230" t="str">
        <f t="shared" ca="1" si="9"/>
        <v/>
      </c>
      <c r="I66" s="17">
        <f t="shared" ca="1" si="10"/>
        <v>1</v>
      </c>
      <c r="J66" s="18">
        <f t="shared" si="11"/>
        <v>0.8</v>
      </c>
      <c r="K66" s="135"/>
      <c r="N66" s="127"/>
      <c r="O66" s="119">
        <f>RANK(Q66,$Q$64:$Q$115,0)+COUNTIF(Q66:$Q$115,Q66)-1</f>
        <v>50</v>
      </c>
      <c r="P66" s="122" t="str">
        <f t="shared" si="19"/>
        <v>Auxiliary Systems (Fire Prevention System)</v>
      </c>
      <c r="Q66" s="137">
        <f t="shared" ref="Q66:R66" si="21">W5</f>
        <v>0</v>
      </c>
      <c r="R66" s="153">
        <f t="shared" si="21"/>
        <v>0</v>
      </c>
      <c r="Z66" s="89" t="s">
        <v>113</v>
      </c>
      <c r="AA66" s="90">
        <f t="shared" si="18"/>
        <v>1</v>
      </c>
      <c r="AB66" s="152">
        <f t="shared" si="18"/>
        <v>10</v>
      </c>
    </row>
    <row r="67" spans="2:28" x14ac:dyDescent="0.2">
      <c r="B67" s="95">
        <f t="shared" si="8"/>
        <v>35</v>
      </c>
      <c r="C67" s="214" t="s">
        <v>202</v>
      </c>
      <c r="D67" s="215">
        <v>1</v>
      </c>
      <c r="E67" s="227">
        <f>SUM(D$33:D67)/SUM($D$33:$D$73)</f>
        <v>0.98701298701298701</v>
      </c>
      <c r="F67" s="228">
        <f t="shared" si="12"/>
        <v>2.1645021645021467E-3</v>
      </c>
      <c r="G67" s="229">
        <v>10</v>
      </c>
      <c r="H67" s="230" t="str">
        <f t="shared" ca="1" si="9"/>
        <v/>
      </c>
      <c r="I67" s="17">
        <f t="shared" ca="1" si="10"/>
        <v>1</v>
      </c>
      <c r="J67" s="18">
        <f t="shared" si="11"/>
        <v>0.8</v>
      </c>
      <c r="K67" s="135"/>
      <c r="N67" s="127"/>
      <c r="O67" s="119">
        <f>RANK(Q67,$Q$64:$Q$115,0)+COUNTIF(Q67:$Q$115,Q67)-1</f>
        <v>10</v>
      </c>
      <c r="P67" s="122" t="str">
        <f t="shared" si="19"/>
        <v>Auxiliary Systems (Fuel)</v>
      </c>
      <c r="Q67" s="137">
        <f t="shared" ref="Q67:R67" si="22">W6</f>
        <v>13</v>
      </c>
      <c r="R67" s="153">
        <f t="shared" si="22"/>
        <v>21.07</v>
      </c>
      <c r="Z67" s="89" t="s">
        <v>114</v>
      </c>
      <c r="AA67" s="90">
        <f t="shared" si="18"/>
        <v>10</v>
      </c>
      <c r="AB67" s="152">
        <f t="shared" si="18"/>
        <v>18.77</v>
      </c>
    </row>
    <row r="68" spans="2:28" x14ac:dyDescent="0.2">
      <c r="B68" s="95">
        <f t="shared" si="8"/>
        <v>36</v>
      </c>
      <c r="C68" s="214" t="s">
        <v>197</v>
      </c>
      <c r="D68" s="215">
        <v>1</v>
      </c>
      <c r="E68" s="227">
        <f>SUM(D$33:D68)/SUM($D$33:$D$73)</f>
        <v>0.98917748917748916</v>
      </c>
      <c r="F68" s="228">
        <f t="shared" si="12"/>
        <v>2.1645021645021467E-3</v>
      </c>
      <c r="G68" s="218">
        <v>143.58000000000001</v>
      </c>
      <c r="H68" s="230" t="str">
        <f t="shared" ca="1" si="9"/>
        <v/>
      </c>
      <c r="I68" s="17">
        <f t="shared" ca="1" si="10"/>
        <v>1</v>
      </c>
      <c r="J68" s="18">
        <f t="shared" si="11"/>
        <v>0.8</v>
      </c>
      <c r="K68" s="135"/>
      <c r="N68" s="127"/>
      <c r="O68" s="119">
        <f>RANK(Q68,$Q$64:$Q$115,0)+COUNTIF(Q68:$Q$115,Q68)-1</f>
        <v>49</v>
      </c>
      <c r="P68" s="122" t="str">
        <f t="shared" si="19"/>
        <v>Auxiliary Systems (HVAC)</v>
      </c>
      <c r="Q68" s="137">
        <f t="shared" ref="Q68:R68" si="23">W7</f>
        <v>0</v>
      </c>
      <c r="R68" s="153">
        <f t="shared" si="23"/>
        <v>0</v>
      </c>
      <c r="Z68" s="89" t="s">
        <v>115</v>
      </c>
      <c r="AA68" s="90">
        <f t="shared" si="18"/>
        <v>19</v>
      </c>
      <c r="AB68" s="152">
        <f t="shared" si="18"/>
        <v>32.450000000000003</v>
      </c>
    </row>
    <row r="69" spans="2:28" x14ac:dyDescent="0.2">
      <c r="B69" s="95">
        <f t="shared" si="8"/>
        <v>37</v>
      </c>
      <c r="C69" s="214" t="s">
        <v>102</v>
      </c>
      <c r="D69" s="215">
        <v>1</v>
      </c>
      <c r="E69" s="227">
        <f>SUM(D$33:D69)/SUM($D$33:$D$73)</f>
        <v>0.9913419913419913</v>
      </c>
      <c r="F69" s="228">
        <f t="shared" si="12"/>
        <v>2.1645021645021467E-3</v>
      </c>
      <c r="G69" s="229">
        <v>1.96</v>
      </c>
      <c r="H69" s="230" t="str">
        <f t="shared" ca="1" si="9"/>
        <v/>
      </c>
      <c r="I69" s="17">
        <f t="shared" ca="1" si="10"/>
        <v>1</v>
      </c>
      <c r="J69" s="18">
        <f t="shared" si="11"/>
        <v>0.8</v>
      </c>
      <c r="K69" s="135"/>
      <c r="N69" s="127"/>
      <c r="O69" s="119">
        <f>RANK(Q69,$Q$64:$Q$115,0)+COUNTIF(Q69:$Q$115,Q69)-1</f>
        <v>48</v>
      </c>
      <c r="P69" s="122" t="str">
        <f t="shared" si="19"/>
        <v>Auxiliary Systems (Sanitary)</v>
      </c>
      <c r="Q69" s="137">
        <f t="shared" ref="Q69:R69" si="24">W8</f>
        <v>0</v>
      </c>
      <c r="R69" s="153">
        <f t="shared" si="24"/>
        <v>0</v>
      </c>
      <c r="Z69" s="89" t="s">
        <v>116</v>
      </c>
      <c r="AA69" s="90">
        <f t="shared" si="18"/>
        <v>11</v>
      </c>
      <c r="AB69" s="152">
        <f t="shared" si="18"/>
        <v>66.72</v>
      </c>
    </row>
    <row r="70" spans="2:28" x14ac:dyDescent="0.2">
      <c r="B70" s="14">
        <f t="shared" si="8"/>
        <v>38</v>
      </c>
      <c r="C70" s="214" t="s">
        <v>96</v>
      </c>
      <c r="D70" s="215">
        <v>1</v>
      </c>
      <c r="E70" s="227">
        <f>SUM(D$33:D70)/SUM($D$33:$D$73)</f>
        <v>0.99350649350649356</v>
      </c>
      <c r="F70" s="228">
        <f t="shared" si="12"/>
        <v>2.1645021645022577E-3</v>
      </c>
      <c r="G70" s="229">
        <v>1.65</v>
      </c>
      <c r="H70" s="230" t="str">
        <f t="shared" ref="H70:H73" ca="1" si="25">IF(OR(B70=1,OFFSET($E$32,B70-1,0,1,1)&lt;=$E$31),OFFSET($D$32,B70,0,1,1),"")</f>
        <v/>
      </c>
      <c r="I70" s="17">
        <f t="shared" ref="I70:I73" ca="1" si="26">IF(H70="",OFFSET($D$32,B70,0,1,1),"")</f>
        <v>1</v>
      </c>
      <c r="J70" s="18">
        <f t="shared" si="11"/>
        <v>0.8</v>
      </c>
      <c r="K70" s="135"/>
      <c r="N70" s="127"/>
      <c r="O70" s="58">
        <f>RANK(Q70,$Q$64:$Q$115,0)+COUNTIF(Q70:$Q$115,Q70)-1</f>
        <v>41</v>
      </c>
      <c r="P70" s="175" t="str">
        <f t="shared" si="19"/>
        <v>Auxiliary Systems (Water (Pottable / Raw))</v>
      </c>
      <c r="Q70" s="176">
        <f t="shared" ref="Q70:R70" si="27">W9</f>
        <v>1</v>
      </c>
      <c r="R70" s="177">
        <f t="shared" si="27"/>
        <v>1</v>
      </c>
      <c r="Z70" s="89"/>
      <c r="AA70" s="90"/>
      <c r="AB70" s="152"/>
    </row>
    <row r="71" spans="2:28" x14ac:dyDescent="0.2">
      <c r="B71" s="14">
        <f t="shared" si="8"/>
        <v>39</v>
      </c>
      <c r="C71" s="214" t="s">
        <v>198</v>
      </c>
      <c r="D71" s="215">
        <v>1</v>
      </c>
      <c r="E71" s="227">
        <f>SUM(D$33:D71)/SUM($D$33:$D$73)</f>
        <v>0.99567099567099571</v>
      </c>
      <c r="F71" s="228">
        <f t="shared" si="12"/>
        <v>2.1645021645021467E-3</v>
      </c>
      <c r="G71" s="229">
        <v>0.33</v>
      </c>
      <c r="H71" s="230" t="str">
        <f t="shared" ca="1" si="25"/>
        <v/>
      </c>
      <c r="I71" s="17">
        <f t="shared" ca="1" si="26"/>
        <v>1</v>
      </c>
      <c r="J71" s="18">
        <f t="shared" si="11"/>
        <v>0.8</v>
      </c>
      <c r="K71" s="135"/>
      <c r="N71" s="127"/>
      <c r="O71" s="119">
        <f>RANK(Q71,$Q$64:$Q$115,0)+COUNTIF(Q71:$Q$115,Q71)-1</f>
        <v>15</v>
      </c>
      <c r="P71" s="122" t="str">
        <f t="shared" si="19"/>
        <v>Cutter (Bearing / Shaft)</v>
      </c>
      <c r="Q71" s="137">
        <f t="shared" ref="Q71:R71" si="28">W10</f>
        <v>9</v>
      </c>
      <c r="R71" s="153">
        <f t="shared" si="28"/>
        <v>91.93</v>
      </c>
      <c r="Z71" s="89"/>
      <c r="AA71" s="90"/>
      <c r="AB71" s="152"/>
    </row>
    <row r="72" spans="2:28" x14ac:dyDescent="0.2">
      <c r="B72" s="14">
        <f t="shared" si="8"/>
        <v>40</v>
      </c>
      <c r="C72" s="214" t="s">
        <v>185</v>
      </c>
      <c r="D72" s="215">
        <v>1</v>
      </c>
      <c r="E72" s="227">
        <f>SUM(D$33:D72)/SUM($D$33:$D$73)</f>
        <v>0.99783549783549785</v>
      </c>
      <c r="F72" s="228">
        <f t="shared" si="12"/>
        <v>2.1645021645021467E-3</v>
      </c>
      <c r="G72" s="229">
        <v>3.1558333332650363</v>
      </c>
      <c r="H72" s="230" t="str">
        <f t="shared" ca="1" si="25"/>
        <v/>
      </c>
      <c r="I72" s="17">
        <f t="shared" ca="1" si="26"/>
        <v>1</v>
      </c>
      <c r="J72" s="18">
        <f t="shared" si="11"/>
        <v>0.8</v>
      </c>
      <c r="K72" s="135"/>
      <c r="N72" s="126"/>
      <c r="O72" s="55">
        <f>RANK(Q72,$Q$64:$Q$115,0)+COUNTIF(Q72:$Q$115,Q72)-1</f>
        <v>33</v>
      </c>
      <c r="P72" s="179" t="str">
        <f t="shared" si="19"/>
        <v>Cutter (Cutter Canister)</v>
      </c>
      <c r="Q72" s="182">
        <f t="shared" ref="Q72:R72" si="29">W11</f>
        <v>2</v>
      </c>
      <c r="R72" s="185">
        <f t="shared" si="29"/>
        <v>1.35</v>
      </c>
      <c r="Z72" s="89" t="s">
        <v>117</v>
      </c>
      <c r="AA72" s="90">
        <f>W49</f>
        <v>25</v>
      </c>
      <c r="AB72" s="152">
        <f>X49</f>
        <v>241.35</v>
      </c>
    </row>
    <row r="73" spans="2:28" x14ac:dyDescent="0.2">
      <c r="B73" s="14">
        <f t="shared" si="8"/>
        <v>41</v>
      </c>
      <c r="C73" s="214" t="s">
        <v>196</v>
      </c>
      <c r="D73" s="215">
        <v>1</v>
      </c>
      <c r="E73" s="227">
        <f>SUM(D$33:D73)/SUM($D$33:$D$73)</f>
        <v>1</v>
      </c>
      <c r="F73" s="228">
        <f t="shared" si="12"/>
        <v>2.1645021645021467E-3</v>
      </c>
      <c r="G73" s="229">
        <v>1</v>
      </c>
      <c r="H73" s="230" t="str">
        <f t="shared" ca="1" si="25"/>
        <v/>
      </c>
      <c r="I73" s="17">
        <f t="shared" ca="1" si="26"/>
        <v>1</v>
      </c>
      <c r="J73" s="18">
        <f t="shared" si="11"/>
        <v>0.8</v>
      </c>
      <c r="K73" s="129"/>
      <c r="N73" s="126"/>
      <c r="O73" s="55">
        <f>RANK(Q73,$Q$64:$Q$115,0)+COUNTIF(Q73:$Q$115,Q73)-1</f>
        <v>27</v>
      </c>
      <c r="P73" s="179" t="str">
        <f t="shared" si="19"/>
        <v>Cutter (Gear Box)</v>
      </c>
      <c r="Q73" s="182">
        <f t="shared" ref="Q73:R73" si="30">W12</f>
        <v>3</v>
      </c>
      <c r="R73" s="185">
        <f t="shared" si="30"/>
        <v>4.76</v>
      </c>
      <c r="Z73" s="89"/>
      <c r="AA73" s="90"/>
      <c r="AB73" s="152"/>
    </row>
    <row r="74" spans="2:28" x14ac:dyDescent="0.2">
      <c r="B74" s="19" t="s">
        <v>12</v>
      </c>
      <c r="C74" s="1"/>
      <c r="D74" s="1"/>
      <c r="E74" s="1"/>
      <c r="F74" s="1"/>
      <c r="G74" s="1"/>
      <c r="H74" s="1"/>
      <c r="I74" s="1"/>
      <c r="J74" s="1"/>
      <c r="N74" s="127"/>
      <c r="O74" s="119">
        <f>RANK(Q74,$Q$64:$Q$115,0)+COUNTIF(Q74:$Q$115,Q74)-1</f>
        <v>8</v>
      </c>
      <c r="P74" s="122" t="str">
        <f t="shared" si="19"/>
        <v>Cutter (Motor)</v>
      </c>
      <c r="Q74" s="137">
        <f t="shared" ref="Q74:R74" si="31">W13</f>
        <v>19</v>
      </c>
      <c r="R74" s="153">
        <f t="shared" si="31"/>
        <v>344.28</v>
      </c>
      <c r="Z74" s="89"/>
      <c r="AA74" s="90"/>
      <c r="AB74" s="152"/>
    </row>
    <row r="75" spans="2:28" x14ac:dyDescent="0.2">
      <c r="N75" s="127"/>
      <c r="O75" s="58">
        <f>RANK(Q75,$Q$64:$Q$115,0)+COUNTIF(Q75:$Q$115,Q75)-1</f>
        <v>17</v>
      </c>
      <c r="P75" s="175" t="str">
        <f t="shared" si="19"/>
        <v>Cutter (SCR Drive / MG Set)</v>
      </c>
      <c r="Q75" s="176">
        <f t="shared" ref="Q75:R75" si="32">W14</f>
        <v>8</v>
      </c>
      <c r="R75" s="177">
        <f t="shared" si="32"/>
        <v>81.53</v>
      </c>
      <c r="Z75" s="89" t="s">
        <v>118</v>
      </c>
      <c r="AA75" s="90">
        <f t="shared" ref="AA75:AB79" si="33">W50</f>
        <v>0</v>
      </c>
      <c r="AB75" s="152">
        <f t="shared" si="33"/>
        <v>0</v>
      </c>
    </row>
    <row r="76" spans="2:28" x14ac:dyDescent="0.2">
      <c r="N76" s="127"/>
      <c r="O76" s="119">
        <f>RANK(Q76,$Q$64:$Q$115,0)+COUNTIF(Q76:$Q$115,Q76)-1</f>
        <v>47</v>
      </c>
      <c r="P76" s="122" t="str">
        <f t="shared" si="19"/>
        <v>Electrical System (MCC / Switch Gear)</v>
      </c>
      <c r="Q76" s="137">
        <f t="shared" ref="Q76:R76" si="34">W15</f>
        <v>0</v>
      </c>
      <c r="R76" s="153">
        <f t="shared" si="34"/>
        <v>0</v>
      </c>
      <c r="Z76" s="89" t="s">
        <v>119</v>
      </c>
      <c r="AA76" s="90">
        <f t="shared" si="33"/>
        <v>44</v>
      </c>
      <c r="AB76" s="152">
        <f t="shared" si="33"/>
        <v>28.19555555564817</v>
      </c>
    </row>
    <row r="77" spans="2:28" x14ac:dyDescent="0.2">
      <c r="N77" s="127"/>
      <c r="O77" s="55">
        <f>RANK(Q77,$Q$64:$Q$115,0)+COUNTIF(Q77:$Q$115,Q77)-1</f>
        <v>22</v>
      </c>
      <c r="P77" s="179" t="str">
        <f t="shared" si="19"/>
        <v>Electrical System (PLC / Automation)</v>
      </c>
      <c r="Q77" s="182">
        <f t="shared" ref="Q77:R77" si="35">W16</f>
        <v>4</v>
      </c>
      <c r="R77" s="185">
        <f t="shared" si="35"/>
        <v>6.29</v>
      </c>
      <c r="Z77" s="89" t="s">
        <v>120</v>
      </c>
      <c r="AA77" s="90">
        <f t="shared" si="33"/>
        <v>1</v>
      </c>
      <c r="AB77" s="152">
        <f t="shared" si="33"/>
        <v>2.1</v>
      </c>
    </row>
    <row r="78" spans="2:28" x14ac:dyDescent="0.2">
      <c r="F78" s="95"/>
      <c r="N78" s="127"/>
      <c r="O78" s="58">
        <f>RANK(Q78,$Q$64:$Q$115,0)+COUNTIF(Q78:$Q$115,Q78)-1</f>
        <v>46</v>
      </c>
      <c r="P78" s="175" t="str">
        <f t="shared" si="19"/>
        <v>Electrical System (Transformer)</v>
      </c>
      <c r="Q78" s="176">
        <f t="shared" ref="Q78:R78" si="36">W17</f>
        <v>0</v>
      </c>
      <c r="R78" s="177">
        <f t="shared" si="36"/>
        <v>0</v>
      </c>
      <c r="Z78" s="89" t="s">
        <v>121</v>
      </c>
      <c r="AA78" s="90">
        <f t="shared" si="33"/>
        <v>32</v>
      </c>
      <c r="AB78" s="152">
        <f t="shared" si="33"/>
        <v>95.75</v>
      </c>
    </row>
    <row r="79" spans="2:28" x14ac:dyDescent="0.2">
      <c r="F79" s="95"/>
      <c r="M79" s="183"/>
      <c r="N79" s="126"/>
      <c r="O79" s="55">
        <f>RANK(Q79,$Q$64:$Q$115,0)+COUNTIF(Q79:$Q$115,Q79)-1</f>
        <v>45</v>
      </c>
      <c r="P79" s="179" t="str">
        <f t="shared" si="19"/>
        <v>Generators (Auxiliary Generator)</v>
      </c>
      <c r="Q79" s="182">
        <f t="shared" ref="Q79:R79" si="37">W18</f>
        <v>0</v>
      </c>
      <c r="R79" s="185">
        <f t="shared" si="37"/>
        <v>0</v>
      </c>
      <c r="S79" s="183"/>
      <c r="Z79" s="89" t="s">
        <v>122</v>
      </c>
      <c r="AA79" s="90">
        <f t="shared" si="33"/>
        <v>99</v>
      </c>
      <c r="AB79" s="152">
        <f t="shared" si="33"/>
        <v>107.93805555552011</v>
      </c>
    </row>
    <row r="80" spans="2:28" x14ac:dyDescent="0.2">
      <c r="F80" s="95"/>
      <c r="M80" s="183"/>
      <c r="N80" s="126"/>
      <c r="O80" s="55">
        <f>RANK(Q80,$Q$64:$Q$115,0)+COUNTIF(Q80:$Q$115,Q80)-1</f>
        <v>26</v>
      </c>
      <c r="P80" s="179" t="str">
        <f t="shared" si="19"/>
        <v>Generators (Main Generator Engine)</v>
      </c>
      <c r="Q80" s="182">
        <f t="shared" ref="Q80:R80" si="38">W19</f>
        <v>3</v>
      </c>
      <c r="R80" s="185">
        <f t="shared" si="38"/>
        <v>34.76</v>
      </c>
      <c r="S80" s="183"/>
      <c r="Z80" s="32"/>
      <c r="AA80" s="32"/>
      <c r="AB80" s="32"/>
    </row>
    <row r="81" spans="2:28" x14ac:dyDescent="0.2">
      <c r="F81" s="95"/>
      <c r="M81" s="183"/>
      <c r="N81" s="126"/>
      <c r="O81" s="58">
        <f>RANK(Q81,$Q$64:$Q$115,0)+COUNTIF(Q81:$Q$115,Q81)-1</f>
        <v>16</v>
      </c>
      <c r="P81" s="175" t="str">
        <f t="shared" si="19"/>
        <v>Generators (Main Generator)</v>
      </c>
      <c r="Q81" s="176">
        <f t="shared" ref="Q81:R81" si="39">W20</f>
        <v>8</v>
      </c>
      <c r="R81" s="177">
        <f t="shared" si="39"/>
        <v>70.63</v>
      </c>
      <c r="S81" s="183"/>
      <c r="Z81" s="32"/>
      <c r="AA81" s="32"/>
      <c r="AB81" s="32"/>
    </row>
    <row r="82" spans="2:28" x14ac:dyDescent="0.2">
      <c r="M82" s="183"/>
      <c r="N82" s="126"/>
      <c r="O82" s="55">
        <f>RANK(Q82,$Q$64:$Q$115,0)+COUNTIF(Q82:$Q$115,Q82)-1</f>
        <v>25</v>
      </c>
      <c r="P82" s="179" t="str">
        <f t="shared" si="19"/>
        <v>Ladder (Ladder Structure)</v>
      </c>
      <c r="Q82" s="182">
        <f t="shared" ref="Q82:R82" si="40">W21</f>
        <v>3</v>
      </c>
      <c r="R82" s="185">
        <f t="shared" si="40"/>
        <v>2.0833333332557231</v>
      </c>
      <c r="S82" s="183"/>
    </row>
    <row r="83" spans="2:28" x14ac:dyDescent="0.2">
      <c r="M83" s="183"/>
      <c r="N83" s="126"/>
      <c r="O83" s="55">
        <f>RANK(Q83,$Q$64:$Q$115,0)+COUNTIF(Q83:$Q$115,Q83)-1</f>
        <v>21</v>
      </c>
      <c r="P83" s="179" t="str">
        <f t="shared" si="19"/>
        <v>Ladder (Ladder Winch)</v>
      </c>
      <c r="Q83" s="182">
        <f t="shared" ref="Q83:R83" si="41">W22</f>
        <v>4</v>
      </c>
      <c r="R83" s="185">
        <f t="shared" si="41"/>
        <v>27.91</v>
      </c>
      <c r="S83" s="183"/>
    </row>
    <row r="84" spans="2:28" x14ac:dyDescent="0.2">
      <c r="M84" s="183"/>
      <c r="N84" s="126"/>
      <c r="O84" s="55">
        <f>RANK(Q84,$Q$64:$Q$115,0)+COUNTIF(Q84:$Q$115,Q84)-1</f>
        <v>32</v>
      </c>
      <c r="P84" s="179" t="str">
        <f t="shared" si="19"/>
        <v>Ladder (SCR Drive)</v>
      </c>
      <c r="Q84" s="182">
        <f t="shared" ref="Q84:R84" si="42">W23</f>
        <v>2</v>
      </c>
      <c r="R84" s="185">
        <f t="shared" si="42"/>
        <v>5.33</v>
      </c>
      <c r="S84" s="183"/>
      <c r="Z84" s="105"/>
      <c r="AA84" s="105"/>
      <c r="AB84" s="105"/>
    </row>
    <row r="85" spans="2:28" x14ac:dyDescent="0.2">
      <c r="M85" s="183"/>
      <c r="N85" s="126"/>
      <c r="O85" s="55">
        <f>RANK(Q85,$Q$64:$Q$115,0)+COUNTIF(Q85:$Q$115,Q85)-1</f>
        <v>40</v>
      </c>
      <c r="P85" s="179" t="str">
        <f t="shared" si="19"/>
        <v>Ladder (Sheaves and Blocks)</v>
      </c>
      <c r="Q85" s="182">
        <f t="shared" ref="Q85:R85" si="43">W24</f>
        <v>1</v>
      </c>
      <c r="R85" s="185">
        <f t="shared" si="43"/>
        <v>3.1558333332650363</v>
      </c>
      <c r="S85" s="183"/>
      <c r="Z85" s="105"/>
      <c r="AA85" s="105"/>
      <c r="AB85" s="105"/>
    </row>
    <row r="86" spans="2:28" x14ac:dyDescent="0.2">
      <c r="M86" s="183"/>
      <c r="N86" s="126"/>
      <c r="O86" s="58">
        <f>RANK(Q86,$Q$64:$Q$115,0)+COUNTIF(Q86:$Q$115,Q86)-1</f>
        <v>31</v>
      </c>
      <c r="P86" s="175" t="str">
        <f t="shared" si="19"/>
        <v>Ladder (Wire)</v>
      </c>
      <c r="Q86" s="176">
        <f t="shared" ref="Q86:R86" si="44">W25</f>
        <v>2</v>
      </c>
      <c r="R86" s="177">
        <f t="shared" si="44"/>
        <v>6.4772222222201528</v>
      </c>
      <c r="S86" s="183"/>
      <c r="Z86" s="105"/>
      <c r="AA86" s="105"/>
      <c r="AB86" s="105"/>
    </row>
    <row r="87" spans="2:28" x14ac:dyDescent="0.2">
      <c r="B87" s="132" t="s">
        <v>3</v>
      </c>
      <c r="C87" s="133" t="s">
        <v>161</v>
      </c>
      <c r="D87" s="133"/>
      <c r="E87" s="134" t="s">
        <v>162</v>
      </c>
      <c r="M87" s="183"/>
      <c r="N87" s="126"/>
      <c r="O87" s="55">
        <f>RANK(Q87,$Q$64:$Q$115,0)+COUNTIF(Q87:$Q$115,Q87)-1</f>
        <v>39</v>
      </c>
      <c r="P87" s="179" t="str">
        <f t="shared" si="19"/>
        <v>Ladder Pump (Bearings / Shafts)</v>
      </c>
      <c r="Q87" s="182">
        <f t="shared" ref="Q87:R87" si="45">W26</f>
        <v>1</v>
      </c>
      <c r="R87" s="185">
        <f t="shared" si="45"/>
        <v>0.33</v>
      </c>
      <c r="S87" s="183"/>
      <c r="Z87" s="105"/>
      <c r="AA87" s="105"/>
      <c r="AB87" s="105"/>
    </row>
    <row r="88" spans="2:28" x14ac:dyDescent="0.2">
      <c r="N88" s="126"/>
      <c r="O88" s="55">
        <f>RANK(Q88,$Q$64:$Q$115,0)+COUNTIF(Q88:$Q$115,Q88)-1</f>
        <v>30</v>
      </c>
      <c r="P88" s="179" t="str">
        <f t="shared" si="19"/>
        <v>Ladder Pump (Gearbox)</v>
      </c>
      <c r="Q88" s="182">
        <f t="shared" ref="Q88:R88" si="46">W27</f>
        <v>2</v>
      </c>
      <c r="R88" s="185">
        <f t="shared" si="46"/>
        <v>2.1633333333651534</v>
      </c>
    </row>
    <row r="89" spans="2:28" x14ac:dyDescent="0.2">
      <c r="B89" s="2">
        <v>1</v>
      </c>
      <c r="C89" s="2" t="str">
        <f t="shared" ref="C89:C120" si="47">VLOOKUP(B89,$O$64:$R$115,2,0)</f>
        <v>Swing System (Winch System)</v>
      </c>
      <c r="D89" s="95">
        <f t="shared" ref="D89:D120" si="48">VLOOKUP(B89,$O$64:$R$115,3,0)</f>
        <v>99</v>
      </c>
      <c r="E89" s="154">
        <f t="shared" ref="E89:E120" si="49">VLOOKUP(B89,$O$64:$R$115,4,0)</f>
        <v>107.93805555552011</v>
      </c>
      <c r="N89" s="126"/>
      <c r="O89" s="55">
        <f>RANK(Q89,$Q$64:$Q$115,0)+COUNTIF(Q89:$Q$115,Q89)-1</f>
        <v>38</v>
      </c>
      <c r="P89" s="179" t="str">
        <f t="shared" si="19"/>
        <v>Ladder Pump (Gland Seal)</v>
      </c>
      <c r="Q89" s="182">
        <f t="shared" ref="Q89:R89" si="50">W28</f>
        <v>1</v>
      </c>
      <c r="R89" s="185">
        <f t="shared" si="50"/>
        <v>1.65</v>
      </c>
      <c r="S89" s="183"/>
    </row>
    <row r="90" spans="2:28" x14ac:dyDescent="0.2">
      <c r="B90" s="2">
        <v>2</v>
      </c>
      <c r="C90" s="2" t="str">
        <f t="shared" si="47"/>
        <v>Main Pump (Engine / Motor)</v>
      </c>
      <c r="D90" s="95">
        <f t="shared" si="48"/>
        <v>52</v>
      </c>
      <c r="E90" s="154">
        <f t="shared" si="49"/>
        <v>67.572777777700679</v>
      </c>
      <c r="N90" s="126"/>
      <c r="O90" s="55">
        <f>RANK(Q90,$Q$64:$Q$115,0)+COUNTIF(Q90:$Q$115,Q90)-1</f>
        <v>24</v>
      </c>
      <c r="P90" s="179" t="str">
        <f t="shared" si="19"/>
        <v>Ladder Pump (Motor / Engine)</v>
      </c>
      <c r="Q90" s="182">
        <f t="shared" ref="Q90:R90" si="51">W29</f>
        <v>3</v>
      </c>
      <c r="R90" s="185">
        <f t="shared" si="51"/>
        <v>112.65</v>
      </c>
      <c r="S90" s="183"/>
    </row>
    <row r="91" spans="2:28" x14ac:dyDescent="0.2">
      <c r="B91" s="2">
        <v>3</v>
      </c>
      <c r="C91" s="2" t="str">
        <f t="shared" si="47"/>
        <v>Swing System (SCR Drive)</v>
      </c>
      <c r="D91" s="95">
        <f t="shared" si="48"/>
        <v>44</v>
      </c>
      <c r="E91" s="154">
        <f t="shared" si="49"/>
        <v>28.19555555564817</v>
      </c>
      <c r="N91" s="126"/>
      <c r="O91" s="55">
        <f>RANK(Q91,$Q$64:$Q$115,0)+COUNTIF(Q91:$Q$115,Q91)-1</f>
        <v>29</v>
      </c>
      <c r="P91" s="179" t="str">
        <f t="shared" si="19"/>
        <v>Ladder Pump (Packing / Stuffing Box)</v>
      </c>
      <c r="Q91" s="182">
        <f t="shared" ref="Q91:R91" si="52">W30</f>
        <v>2</v>
      </c>
      <c r="R91" s="185">
        <f t="shared" si="52"/>
        <v>3</v>
      </c>
      <c r="S91" s="183"/>
    </row>
    <row r="92" spans="2:28" x14ac:dyDescent="0.2">
      <c r="B92" s="2">
        <v>4</v>
      </c>
      <c r="C92" s="2" t="str">
        <f t="shared" si="47"/>
        <v>Swing System (Swing Wire)</v>
      </c>
      <c r="D92" s="95">
        <f t="shared" si="48"/>
        <v>32</v>
      </c>
      <c r="E92" s="154">
        <f t="shared" si="49"/>
        <v>95.75</v>
      </c>
      <c r="N92" s="126"/>
      <c r="O92" s="55">
        <f>RANK(Q92,$Q$64:$Q$115,0)+COUNTIF(Q92:$Q$115,Q92)-1</f>
        <v>23</v>
      </c>
      <c r="P92" s="179" t="str">
        <f t="shared" si="19"/>
        <v>Ladder Pump (Pump Leak)</v>
      </c>
      <c r="Q92" s="182">
        <f t="shared" ref="Q92:R92" si="53">W31</f>
        <v>3</v>
      </c>
      <c r="R92" s="185">
        <f t="shared" si="53"/>
        <v>38</v>
      </c>
      <c r="S92" s="183"/>
    </row>
    <row r="93" spans="2:28" x14ac:dyDescent="0.2">
      <c r="B93" s="2">
        <v>5</v>
      </c>
      <c r="C93" s="2" t="str">
        <f t="shared" si="47"/>
        <v>Suction  / Discharge Pipe (Dredge)</v>
      </c>
      <c r="D93" s="95">
        <f t="shared" si="48"/>
        <v>25</v>
      </c>
      <c r="E93" s="154">
        <f t="shared" si="49"/>
        <v>241.35</v>
      </c>
      <c r="N93" s="126"/>
      <c r="O93" s="55">
        <f>RANK(Q93,$Q$64:$Q$115,0)+COUNTIF(Q93:$Q$115,Q93)-1</f>
        <v>44</v>
      </c>
      <c r="P93" s="179" t="str">
        <f t="shared" si="19"/>
        <v>Ladder Pump (Pump Rebuild)</v>
      </c>
      <c r="Q93" s="182">
        <f t="shared" ref="Q93:R93" si="54">W32</f>
        <v>0</v>
      </c>
      <c r="R93" s="185">
        <f t="shared" si="54"/>
        <v>0</v>
      </c>
      <c r="S93" s="183"/>
    </row>
    <row r="94" spans="2:28" x14ac:dyDescent="0.2">
      <c r="B94" s="2">
        <v>6</v>
      </c>
      <c r="C94" s="2" t="str">
        <f t="shared" si="47"/>
        <v>Main Pump (Packing / Stuffing Box)</v>
      </c>
      <c r="D94" s="95">
        <f t="shared" si="48"/>
        <v>20</v>
      </c>
      <c r="E94" s="154">
        <f t="shared" si="49"/>
        <v>22.94</v>
      </c>
      <c r="N94" s="126"/>
      <c r="O94" s="55">
        <f>RANK(Q94,$Q$64:$Q$115,0)+COUNTIF(Q94:$Q$115,Q94)-1</f>
        <v>43</v>
      </c>
      <c r="P94" s="179" t="str">
        <f t="shared" si="19"/>
        <v>Ladder Pump (SCR Drive)</v>
      </c>
      <c r="Q94" s="182">
        <f t="shared" ref="Q94:R94" si="55">W33</f>
        <v>0</v>
      </c>
      <c r="R94" s="185">
        <f t="shared" si="55"/>
        <v>0</v>
      </c>
      <c r="S94" s="183"/>
    </row>
    <row r="95" spans="2:28" x14ac:dyDescent="0.2">
      <c r="B95" s="2">
        <v>7</v>
      </c>
      <c r="C95" s="2" t="str">
        <f t="shared" si="47"/>
        <v>Spuds / Xmass Tree (Winch / Hoist System)</v>
      </c>
      <c r="D95" s="95">
        <f t="shared" si="48"/>
        <v>19</v>
      </c>
      <c r="E95" s="154">
        <f t="shared" si="49"/>
        <v>32.450000000000003</v>
      </c>
      <c r="N95" s="126"/>
      <c r="O95" s="58">
        <f>RANK(Q95,$Q$64:$Q$115,0)+COUNTIF(Q95:$Q$115,Q95)-1</f>
        <v>37</v>
      </c>
      <c r="P95" s="175" t="str">
        <f t="shared" si="19"/>
        <v>Ladder Pump (Shaft)</v>
      </c>
      <c r="Q95" s="176">
        <f t="shared" ref="Q95:R95" si="56">W34</f>
        <v>1</v>
      </c>
      <c r="R95" s="177">
        <f t="shared" si="56"/>
        <v>1.96</v>
      </c>
      <c r="S95" s="183"/>
    </row>
    <row r="96" spans="2:28" x14ac:dyDescent="0.2">
      <c r="B96" s="2">
        <v>8</v>
      </c>
      <c r="C96" s="2" t="str">
        <f t="shared" si="47"/>
        <v>Cutter (Motor)</v>
      </c>
      <c r="D96" s="95">
        <f t="shared" si="48"/>
        <v>19</v>
      </c>
      <c r="E96" s="154">
        <f t="shared" si="49"/>
        <v>344.28</v>
      </c>
      <c r="N96" s="126"/>
      <c r="O96" s="55">
        <f>RANK(Q96,$Q$64:$Q$115,0)+COUNTIF(Q96:$Q$115,Q96)-1</f>
        <v>14</v>
      </c>
      <c r="P96" s="179" t="str">
        <f t="shared" si="19"/>
        <v>Main Pump (Bearings / Shafts)</v>
      </c>
      <c r="Q96" s="182">
        <f t="shared" ref="Q96:R96" si="57">W35</f>
        <v>10</v>
      </c>
      <c r="R96" s="185">
        <f t="shared" si="57"/>
        <v>145.66916666652077</v>
      </c>
      <c r="S96" s="183"/>
    </row>
    <row r="97" spans="2:19" x14ac:dyDescent="0.2">
      <c r="B97" s="2">
        <v>9</v>
      </c>
      <c r="C97" s="2" t="str">
        <f t="shared" si="47"/>
        <v>Main Pump (Pump Leak)</v>
      </c>
      <c r="D97" s="95">
        <f t="shared" si="48"/>
        <v>16</v>
      </c>
      <c r="E97" s="154">
        <f t="shared" si="49"/>
        <v>65.599999999999994</v>
      </c>
      <c r="N97" s="126"/>
      <c r="O97" s="55">
        <f>RANK(Q97,$Q$64:$Q$115,0)+COUNTIF(Q97:$Q$115,Q97)-1</f>
        <v>2</v>
      </c>
      <c r="P97" s="179" t="str">
        <f t="shared" si="19"/>
        <v>Main Pump (Engine / Motor)</v>
      </c>
      <c r="Q97" s="182">
        <f t="shared" ref="Q97:R97" si="58">W36</f>
        <v>52</v>
      </c>
      <c r="R97" s="185">
        <f t="shared" si="58"/>
        <v>67.572777777700679</v>
      </c>
      <c r="S97" s="183"/>
    </row>
    <row r="98" spans="2:19" x14ac:dyDescent="0.2">
      <c r="B98" s="2">
        <v>10</v>
      </c>
      <c r="C98" s="2" t="str">
        <f t="shared" si="47"/>
        <v>Auxiliary Systems (Fuel)</v>
      </c>
      <c r="D98" s="95">
        <f t="shared" si="48"/>
        <v>13</v>
      </c>
      <c r="E98" s="154">
        <f t="shared" si="49"/>
        <v>21.07</v>
      </c>
      <c r="N98" s="126"/>
      <c r="O98" s="55">
        <f>RANK(Q98,$Q$64:$Q$115,0)+COUNTIF(Q98:$Q$115,Q98)-1</f>
        <v>20</v>
      </c>
      <c r="P98" s="179" t="str">
        <f t="shared" si="19"/>
        <v>Main Pump (Gearbox)</v>
      </c>
      <c r="Q98" s="182">
        <f t="shared" ref="Q98:R98" si="59">W37</f>
        <v>4</v>
      </c>
      <c r="R98" s="185">
        <f t="shared" si="59"/>
        <v>7.6400000000000006</v>
      </c>
      <c r="S98" s="183"/>
    </row>
    <row r="99" spans="2:19" x14ac:dyDescent="0.2">
      <c r="B99" s="2">
        <v>11</v>
      </c>
      <c r="C99" s="2" t="str">
        <f t="shared" si="47"/>
        <v>Spuds / Xmass Tree (Wires)</v>
      </c>
      <c r="D99" s="95">
        <f t="shared" si="48"/>
        <v>11</v>
      </c>
      <c r="E99" s="154">
        <f t="shared" si="49"/>
        <v>66.72</v>
      </c>
      <c r="N99" s="126"/>
      <c r="O99" s="55">
        <f>RANK(Q99,$Q$64:$Q$115,0)+COUNTIF(Q99:$Q$115,Q99)-1</f>
        <v>19</v>
      </c>
      <c r="P99" s="179" t="str">
        <f t="shared" si="19"/>
        <v>Main Pump (Gland Seal)</v>
      </c>
      <c r="Q99" s="182">
        <f t="shared" ref="Q99:R99" si="60">W38</f>
        <v>4</v>
      </c>
      <c r="R99" s="185">
        <f t="shared" si="60"/>
        <v>8.0733333332487369</v>
      </c>
      <c r="S99" s="183"/>
    </row>
    <row r="100" spans="2:19" x14ac:dyDescent="0.2">
      <c r="B100" s="2">
        <v>12</v>
      </c>
      <c r="C100" s="2" t="str">
        <f t="shared" si="47"/>
        <v>Spuds / Xmass Tree (Walking Spud)</v>
      </c>
      <c r="D100" s="95">
        <f t="shared" si="48"/>
        <v>10</v>
      </c>
      <c r="E100" s="154">
        <f t="shared" si="49"/>
        <v>18.77</v>
      </c>
      <c r="N100" s="126"/>
      <c r="O100" s="55">
        <f>RANK(Q100,$Q$64:$Q$115,0)+COUNTIF(Q100:$Q$115,Q100)-1</f>
        <v>6</v>
      </c>
      <c r="P100" s="179" t="str">
        <f t="shared" si="19"/>
        <v>Main Pump (Packing / Stuffing Box)</v>
      </c>
      <c r="Q100" s="182">
        <f t="shared" ref="Q100:R100" si="61">W39</f>
        <v>20</v>
      </c>
      <c r="R100" s="185">
        <f t="shared" si="61"/>
        <v>22.94</v>
      </c>
      <c r="S100" s="183"/>
    </row>
    <row r="101" spans="2:19" x14ac:dyDescent="0.2">
      <c r="B101" s="2">
        <v>13</v>
      </c>
      <c r="C101" s="2" t="str">
        <f t="shared" si="47"/>
        <v>Main Pump (Pump Rebuild)</v>
      </c>
      <c r="D101" s="95">
        <f t="shared" si="48"/>
        <v>10</v>
      </c>
      <c r="E101" s="154">
        <f t="shared" si="49"/>
        <v>535.5200000000001</v>
      </c>
      <c r="N101" s="126"/>
      <c r="O101" s="55">
        <f>RANK(Q101,$Q$64:$Q$115,0)+COUNTIF(Q101:$Q$115,Q101)-1</f>
        <v>9</v>
      </c>
      <c r="P101" s="179" t="str">
        <f t="shared" si="19"/>
        <v>Main Pump (Pump Leak)</v>
      </c>
      <c r="Q101" s="182">
        <f t="shared" ref="Q101:R101" si="62">W40</f>
        <v>16</v>
      </c>
      <c r="R101" s="185">
        <f t="shared" si="62"/>
        <v>65.599999999999994</v>
      </c>
      <c r="S101" s="183"/>
    </row>
    <row r="102" spans="2:19" x14ac:dyDescent="0.2">
      <c r="B102" s="2">
        <v>14</v>
      </c>
      <c r="C102" s="2" t="str">
        <f t="shared" si="47"/>
        <v>Main Pump (Bearings / Shafts)</v>
      </c>
      <c r="D102" s="95">
        <f t="shared" si="48"/>
        <v>10</v>
      </c>
      <c r="E102" s="154">
        <f t="shared" si="49"/>
        <v>145.66916666652077</v>
      </c>
      <c r="N102" s="126"/>
      <c r="O102" s="58">
        <f>RANK(Q102,$Q$64:$Q$115,0)+COUNTIF(Q102:$Q$115,Q102)-1</f>
        <v>13</v>
      </c>
      <c r="P102" s="175" t="str">
        <f t="shared" si="19"/>
        <v>Main Pump (Pump Rebuild)</v>
      </c>
      <c r="Q102" s="176">
        <f t="shared" ref="Q102:R102" si="63">W41</f>
        <v>10</v>
      </c>
      <c r="R102" s="177">
        <f t="shared" si="63"/>
        <v>535.5200000000001</v>
      </c>
      <c r="S102" s="183"/>
    </row>
    <row r="103" spans="2:19" x14ac:dyDescent="0.2">
      <c r="B103" s="2">
        <v>15</v>
      </c>
      <c r="C103" s="2" t="str">
        <f t="shared" si="47"/>
        <v>Cutter (Bearing / Shaft)</v>
      </c>
      <c r="D103" s="95">
        <f t="shared" si="48"/>
        <v>9</v>
      </c>
      <c r="E103" s="154">
        <f t="shared" si="49"/>
        <v>91.93</v>
      </c>
      <c r="N103" s="126"/>
      <c r="O103" s="55">
        <f>RANK(Q103,$Q$64:$Q$115,0)+COUNTIF(Q103:$Q$115,Q103)-1</f>
        <v>28</v>
      </c>
      <c r="P103" s="179" t="str">
        <f t="shared" si="19"/>
        <v>Spuds / Xmass Tree (SCR Drive)</v>
      </c>
      <c r="Q103" s="182">
        <f t="shared" ref="Q103:R103" si="64">W42</f>
        <v>2</v>
      </c>
      <c r="R103" s="185">
        <f t="shared" si="64"/>
        <v>0.24</v>
      </c>
      <c r="S103" s="183"/>
    </row>
    <row r="104" spans="2:19" x14ac:dyDescent="0.2">
      <c r="B104" s="2">
        <v>16</v>
      </c>
      <c r="C104" s="2" t="str">
        <f t="shared" si="47"/>
        <v>Generators (Main Generator)</v>
      </c>
      <c r="D104" s="95">
        <f t="shared" si="48"/>
        <v>8</v>
      </c>
      <c r="E104" s="154">
        <f t="shared" si="49"/>
        <v>70.63</v>
      </c>
      <c r="N104" s="126"/>
      <c r="O104" s="55">
        <f>RANK(Q104,$Q$64:$Q$115,0)+COUNTIF(Q104:$Q$115,Q104)-1</f>
        <v>18</v>
      </c>
      <c r="P104" s="179" t="str">
        <f t="shared" si="19"/>
        <v>Spuds / Xmass Tree (Setting Spud)</v>
      </c>
      <c r="Q104" s="182">
        <f t="shared" ref="Q104:R104" si="65">W43</f>
        <v>6</v>
      </c>
      <c r="R104" s="185">
        <f t="shared" si="65"/>
        <v>0.97805555543862277</v>
      </c>
      <c r="S104" s="183"/>
    </row>
    <row r="105" spans="2:19" x14ac:dyDescent="0.2">
      <c r="B105" s="2">
        <v>17</v>
      </c>
      <c r="C105" s="2" t="str">
        <f t="shared" si="47"/>
        <v>Cutter (SCR Drive / MG Set)</v>
      </c>
      <c r="D105" s="95">
        <f t="shared" si="48"/>
        <v>8</v>
      </c>
      <c r="E105" s="154">
        <f t="shared" si="49"/>
        <v>81.53</v>
      </c>
      <c r="N105" s="126"/>
      <c r="O105" s="55">
        <f>RANK(Q105,$Q$64:$Q$115,0)+COUNTIF(Q105:$Q$115,Q105)-1</f>
        <v>36</v>
      </c>
      <c r="P105" s="179" t="str">
        <f t="shared" si="19"/>
        <v>Spuds / Xmass Tree (Sheaves)</v>
      </c>
      <c r="Q105" s="182">
        <f t="shared" ref="Q105:R105" si="66">W44</f>
        <v>1</v>
      </c>
      <c r="R105" s="185">
        <f t="shared" si="66"/>
        <v>143.58000000000001</v>
      </c>
      <c r="S105" s="183"/>
    </row>
    <row r="106" spans="2:19" x14ac:dyDescent="0.2">
      <c r="B106" s="2">
        <v>18</v>
      </c>
      <c r="C106" s="2" t="str">
        <f t="shared" si="47"/>
        <v>Spuds / Xmass Tree (Setting Spud)</v>
      </c>
      <c r="D106" s="95">
        <f t="shared" si="48"/>
        <v>6</v>
      </c>
      <c r="E106" s="154">
        <f t="shared" si="49"/>
        <v>0.97805555543862277</v>
      </c>
      <c r="N106" s="126"/>
      <c r="O106" s="55">
        <f>RANK(Q106,$Q$64:$Q$115,0)+COUNTIF(Q106:$Q$115,Q106)-1</f>
        <v>35</v>
      </c>
      <c r="P106" s="179" t="str">
        <f t="shared" si="19"/>
        <v>Spuds / Xmass Tree (Tree Structure)</v>
      </c>
      <c r="Q106" s="182">
        <f t="shared" ref="Q106:R106" si="67">W45</f>
        <v>1</v>
      </c>
      <c r="R106" s="185">
        <f t="shared" si="67"/>
        <v>10</v>
      </c>
      <c r="S106" s="183"/>
    </row>
    <row r="107" spans="2:19" x14ac:dyDescent="0.2">
      <c r="B107" s="2">
        <v>19</v>
      </c>
      <c r="C107" s="2" t="str">
        <f t="shared" si="47"/>
        <v>Main Pump (Gland Seal)</v>
      </c>
      <c r="D107" s="95">
        <f t="shared" si="48"/>
        <v>4</v>
      </c>
      <c r="E107" s="154">
        <f t="shared" si="49"/>
        <v>8.0733333332487369</v>
      </c>
      <c r="N107" s="126"/>
      <c r="O107" s="55">
        <f>RANK(Q107,$Q$64:$Q$115,0)+COUNTIF(Q107:$Q$115,Q107)-1</f>
        <v>12</v>
      </c>
      <c r="P107" s="179" t="str">
        <f t="shared" si="19"/>
        <v>Spuds / Xmass Tree (Walking Spud)</v>
      </c>
      <c r="Q107" s="182">
        <f t="shared" ref="Q107:R107" si="68">W46</f>
        <v>10</v>
      </c>
      <c r="R107" s="185">
        <f t="shared" si="68"/>
        <v>18.77</v>
      </c>
      <c r="S107" s="183"/>
    </row>
    <row r="108" spans="2:19" x14ac:dyDescent="0.2">
      <c r="B108" s="2">
        <v>20</v>
      </c>
      <c r="C108" s="2" t="str">
        <f t="shared" si="47"/>
        <v>Main Pump (Gearbox)</v>
      </c>
      <c r="D108" s="95">
        <f t="shared" si="48"/>
        <v>4</v>
      </c>
      <c r="E108" s="154">
        <f t="shared" si="49"/>
        <v>7.6400000000000006</v>
      </c>
      <c r="N108" s="126"/>
      <c r="O108" s="55">
        <f>RANK(Q108,$Q$64:$Q$115,0)+COUNTIF(Q108:$Q$115,Q108)-1</f>
        <v>7</v>
      </c>
      <c r="P108" s="179" t="str">
        <f t="shared" si="19"/>
        <v>Spuds / Xmass Tree (Winch / Hoist System)</v>
      </c>
      <c r="Q108" s="182">
        <f t="shared" ref="Q108:R108" si="69">W47</f>
        <v>19</v>
      </c>
      <c r="R108" s="185">
        <f t="shared" si="69"/>
        <v>32.450000000000003</v>
      </c>
      <c r="S108" s="183"/>
    </row>
    <row r="109" spans="2:19" x14ac:dyDescent="0.2">
      <c r="B109" s="2">
        <v>21</v>
      </c>
      <c r="C109" s="2" t="str">
        <f t="shared" si="47"/>
        <v>Ladder (Ladder Winch)</v>
      </c>
      <c r="D109" s="95">
        <f t="shared" si="48"/>
        <v>4</v>
      </c>
      <c r="E109" s="154">
        <f t="shared" si="49"/>
        <v>27.91</v>
      </c>
      <c r="N109" s="126"/>
      <c r="O109" s="58">
        <f>RANK(Q109,$Q$64:$Q$115,0)+COUNTIF(Q109:$Q$115,Q109)-1</f>
        <v>11</v>
      </c>
      <c r="P109" s="175" t="str">
        <f t="shared" si="19"/>
        <v>Spuds / Xmass Tree (Wires)</v>
      </c>
      <c r="Q109" s="176">
        <f t="shared" ref="Q109:R109" si="70">W48</f>
        <v>11</v>
      </c>
      <c r="R109" s="177">
        <f t="shared" si="70"/>
        <v>66.72</v>
      </c>
      <c r="S109" s="183"/>
    </row>
    <row r="110" spans="2:19" x14ac:dyDescent="0.2">
      <c r="B110" s="2">
        <v>22</v>
      </c>
      <c r="C110" s="2" t="str">
        <f t="shared" si="47"/>
        <v>Electrical System (PLC / Automation)</v>
      </c>
      <c r="D110" s="95">
        <f t="shared" si="48"/>
        <v>4</v>
      </c>
      <c r="E110" s="154">
        <f t="shared" si="49"/>
        <v>6.29</v>
      </c>
      <c r="N110" s="126"/>
      <c r="O110" s="58">
        <f>RANK(Q110,$Q$64:$Q$115,0)+COUNTIF(Q110:$Q$115,Q110)-1</f>
        <v>5</v>
      </c>
      <c r="P110" s="175" t="str">
        <f t="shared" si="19"/>
        <v>Suction  / Discharge Pipe (Dredge)</v>
      </c>
      <c r="Q110" s="176">
        <f t="shared" ref="Q110:R110" si="71">W49</f>
        <v>25</v>
      </c>
      <c r="R110" s="177">
        <f t="shared" si="71"/>
        <v>241.35</v>
      </c>
      <c r="S110" s="183"/>
    </row>
    <row r="111" spans="2:19" x14ac:dyDescent="0.2">
      <c r="B111" s="2">
        <v>23</v>
      </c>
      <c r="C111" s="2" t="str">
        <f t="shared" si="47"/>
        <v>Ladder Pump (Pump Leak)</v>
      </c>
      <c r="D111" s="95">
        <f t="shared" si="48"/>
        <v>3</v>
      </c>
      <c r="E111" s="154">
        <f t="shared" si="49"/>
        <v>38</v>
      </c>
      <c r="N111" s="126"/>
      <c r="O111" s="55">
        <f>RANK(Q111,$Q$64:$Q$115,0)+COUNTIF(Q111:$Q$115,Q111)-1</f>
        <v>42</v>
      </c>
      <c r="P111" s="179" t="str">
        <f t="shared" si="19"/>
        <v>Swing System (Control System)</v>
      </c>
      <c r="Q111" s="182">
        <f t="shared" ref="Q111:R111" si="72">W50</f>
        <v>0</v>
      </c>
      <c r="R111" s="185">
        <f t="shared" si="72"/>
        <v>0</v>
      </c>
      <c r="S111" s="183"/>
    </row>
    <row r="112" spans="2:19" x14ac:dyDescent="0.2">
      <c r="B112" s="2">
        <v>24</v>
      </c>
      <c r="C112" s="2" t="str">
        <f t="shared" si="47"/>
        <v>Ladder Pump (Motor / Engine)</v>
      </c>
      <c r="D112" s="95">
        <f t="shared" si="48"/>
        <v>3</v>
      </c>
      <c r="E112" s="154">
        <f t="shared" si="49"/>
        <v>112.65</v>
      </c>
      <c r="N112" s="126"/>
      <c r="O112" s="55">
        <f>RANK(Q112,$Q$64:$Q$115,0)+COUNTIF(Q112:$Q$115,Q112)-1</f>
        <v>3</v>
      </c>
      <c r="P112" s="179" t="str">
        <f t="shared" si="19"/>
        <v>Swing System (SCR Drive)</v>
      </c>
      <c r="Q112" s="182">
        <f t="shared" ref="Q112:R112" si="73">W51</f>
        <v>44</v>
      </c>
      <c r="R112" s="185">
        <f t="shared" si="73"/>
        <v>28.19555555564817</v>
      </c>
      <c r="S112" s="183"/>
    </row>
    <row r="113" spans="2:19" x14ac:dyDescent="0.2">
      <c r="B113" s="2">
        <v>25</v>
      </c>
      <c r="C113" s="2" t="str">
        <f t="shared" si="47"/>
        <v>Ladder (Ladder Structure)</v>
      </c>
      <c r="D113" s="95">
        <f t="shared" si="48"/>
        <v>3</v>
      </c>
      <c r="E113" s="154">
        <f t="shared" si="49"/>
        <v>2.0833333332557231</v>
      </c>
      <c r="N113" s="183"/>
      <c r="O113" s="55">
        <f>RANK(Q113,$Q$64:$Q$115,0)+COUNTIF(Q113:$Q$115,Q113)-1</f>
        <v>34</v>
      </c>
      <c r="P113" s="179" t="str">
        <f t="shared" si="19"/>
        <v>Swing System (Swing Sheaves)</v>
      </c>
      <c r="Q113" s="182">
        <f t="shared" ref="Q113:R113" si="74">W52</f>
        <v>1</v>
      </c>
      <c r="R113" s="185">
        <f t="shared" si="74"/>
        <v>2.1</v>
      </c>
      <c r="S113" s="183"/>
    </row>
    <row r="114" spans="2:19" x14ac:dyDescent="0.2">
      <c r="B114" s="2">
        <v>26</v>
      </c>
      <c r="C114" s="2" t="str">
        <f t="shared" si="47"/>
        <v>Generators (Main Generator Engine)</v>
      </c>
      <c r="D114" s="95">
        <f t="shared" si="48"/>
        <v>3</v>
      </c>
      <c r="E114" s="154">
        <f t="shared" si="49"/>
        <v>34.76</v>
      </c>
      <c r="N114" s="183"/>
      <c r="O114" s="55">
        <f>RANK(Q114,$Q$64:$Q$115,0)+COUNTIF(Q114:$Q$115,Q114)-1</f>
        <v>4</v>
      </c>
      <c r="P114" s="179" t="str">
        <f t="shared" si="19"/>
        <v>Swing System (Swing Wire)</v>
      </c>
      <c r="Q114" s="182">
        <f t="shared" ref="Q114:R114" si="75">W53</f>
        <v>32</v>
      </c>
      <c r="R114" s="185">
        <f t="shared" si="75"/>
        <v>95.75</v>
      </c>
      <c r="S114" s="183"/>
    </row>
    <row r="115" spans="2:19" x14ac:dyDescent="0.2">
      <c r="B115" s="2">
        <v>27</v>
      </c>
      <c r="C115" s="2" t="str">
        <f t="shared" si="47"/>
        <v>Cutter (Gear Box)</v>
      </c>
      <c r="D115" s="95">
        <f t="shared" si="48"/>
        <v>3</v>
      </c>
      <c r="E115" s="154">
        <f t="shared" si="49"/>
        <v>4.76</v>
      </c>
      <c r="N115" s="183"/>
      <c r="O115" s="55">
        <f>RANK(Q115,$Q$64:$Q$115,0)+COUNTIF(Q115:$Q$115,Q115)-1</f>
        <v>1</v>
      </c>
      <c r="P115" s="179" t="str">
        <f t="shared" si="19"/>
        <v>Swing System (Winch System)</v>
      </c>
      <c r="Q115" s="182">
        <f t="shared" ref="Q115:R115" si="76">W54</f>
        <v>99</v>
      </c>
      <c r="R115" s="185">
        <f t="shared" si="76"/>
        <v>107.93805555552011</v>
      </c>
      <c r="S115" s="183"/>
    </row>
    <row r="116" spans="2:19" x14ac:dyDescent="0.2">
      <c r="B116" s="2">
        <v>28</v>
      </c>
      <c r="C116" s="2" t="str">
        <f t="shared" si="47"/>
        <v>Spuds / Xmass Tree (SCR Drive)</v>
      </c>
      <c r="D116" s="95">
        <f t="shared" si="48"/>
        <v>2</v>
      </c>
      <c r="E116" s="154">
        <f t="shared" si="49"/>
        <v>0.24</v>
      </c>
      <c r="N116" s="183"/>
      <c r="O116" s="183"/>
      <c r="P116" s="183"/>
      <c r="Q116" s="183"/>
      <c r="R116" s="183"/>
      <c r="S116" s="183"/>
    </row>
    <row r="117" spans="2:19" x14ac:dyDescent="0.2">
      <c r="B117" s="2">
        <v>29</v>
      </c>
      <c r="C117" s="2" t="str">
        <f t="shared" si="47"/>
        <v>Ladder Pump (Packing / Stuffing Box)</v>
      </c>
      <c r="D117" s="95">
        <f t="shared" si="48"/>
        <v>2</v>
      </c>
      <c r="E117" s="154">
        <f t="shared" si="49"/>
        <v>3</v>
      </c>
      <c r="N117" s="183"/>
      <c r="O117" s="183"/>
      <c r="P117" s="183"/>
      <c r="Q117" s="183"/>
      <c r="R117" s="183"/>
      <c r="S117" s="183"/>
    </row>
    <row r="118" spans="2:19" x14ac:dyDescent="0.2">
      <c r="B118" s="2">
        <v>30</v>
      </c>
      <c r="C118" s="2" t="str">
        <f t="shared" si="47"/>
        <v>Ladder Pump (Gearbox)</v>
      </c>
      <c r="D118" s="95">
        <f t="shared" si="48"/>
        <v>2</v>
      </c>
      <c r="E118" s="154">
        <f t="shared" si="49"/>
        <v>2.1633333333651534</v>
      </c>
      <c r="N118" s="183"/>
      <c r="O118" s="183"/>
      <c r="P118" s="183"/>
      <c r="Q118" s="183"/>
      <c r="R118" s="183"/>
      <c r="S118" s="183"/>
    </row>
    <row r="119" spans="2:19" x14ac:dyDescent="0.2">
      <c r="B119" s="2">
        <v>31</v>
      </c>
      <c r="C119" s="2" t="str">
        <f t="shared" si="47"/>
        <v>Ladder (Wire)</v>
      </c>
      <c r="D119" s="95">
        <f t="shared" si="48"/>
        <v>2</v>
      </c>
      <c r="E119" s="154">
        <f t="shared" si="49"/>
        <v>6.4772222222201528</v>
      </c>
      <c r="N119" s="183"/>
      <c r="O119" s="183"/>
      <c r="P119" s="183"/>
      <c r="Q119" s="183"/>
      <c r="R119" s="183"/>
      <c r="S119" s="183"/>
    </row>
    <row r="120" spans="2:19" x14ac:dyDescent="0.2">
      <c r="B120" s="2">
        <v>32</v>
      </c>
      <c r="C120" s="2" t="str">
        <f t="shared" si="47"/>
        <v>Ladder (SCR Drive)</v>
      </c>
      <c r="D120" s="95">
        <f t="shared" si="48"/>
        <v>2</v>
      </c>
      <c r="E120" s="154">
        <f t="shared" si="49"/>
        <v>5.33</v>
      </c>
      <c r="N120" s="183"/>
      <c r="O120" s="183"/>
      <c r="P120" s="183"/>
      <c r="Q120" s="183"/>
      <c r="R120" s="183"/>
      <c r="S120" s="183"/>
    </row>
    <row r="121" spans="2:19" x14ac:dyDescent="0.2">
      <c r="B121" s="2">
        <v>33</v>
      </c>
      <c r="C121" s="2" t="str">
        <f t="shared" ref="C121:C140" si="77">VLOOKUP(B121,$O$64:$R$115,2,0)</f>
        <v>Cutter (Cutter Canister)</v>
      </c>
      <c r="D121" s="95">
        <f t="shared" ref="D121:D140" si="78">VLOOKUP(B121,$O$64:$R$115,3,0)</f>
        <v>2</v>
      </c>
      <c r="E121" s="154">
        <f t="shared" ref="E121:E140" si="79">VLOOKUP(B121,$O$64:$R$115,4,0)</f>
        <v>1.35</v>
      </c>
      <c r="N121" s="183"/>
      <c r="O121" s="183"/>
      <c r="P121" s="183"/>
      <c r="Q121" s="183"/>
      <c r="R121" s="183"/>
      <c r="S121" s="183"/>
    </row>
    <row r="122" spans="2:19" x14ac:dyDescent="0.2">
      <c r="B122" s="2">
        <v>34</v>
      </c>
      <c r="C122" s="2" t="str">
        <f t="shared" si="77"/>
        <v>Swing System (Swing Sheaves)</v>
      </c>
      <c r="D122" s="95">
        <f t="shared" si="78"/>
        <v>1</v>
      </c>
      <c r="E122" s="154">
        <f t="shared" si="79"/>
        <v>2.1</v>
      </c>
      <c r="N122" s="183"/>
      <c r="O122" s="183"/>
      <c r="P122" s="183"/>
      <c r="Q122" s="183"/>
      <c r="R122" s="183"/>
      <c r="S122" s="183"/>
    </row>
    <row r="123" spans="2:19" x14ac:dyDescent="0.2">
      <c r="B123" s="2">
        <v>35</v>
      </c>
      <c r="C123" s="2" t="str">
        <f t="shared" si="77"/>
        <v>Spuds / Xmass Tree (Tree Structure)</v>
      </c>
      <c r="D123" s="95">
        <f t="shared" si="78"/>
        <v>1</v>
      </c>
      <c r="E123" s="154">
        <f t="shared" si="79"/>
        <v>10</v>
      </c>
      <c r="N123" s="183"/>
      <c r="O123" s="183"/>
      <c r="P123" s="183"/>
      <c r="Q123" s="183"/>
      <c r="R123" s="183"/>
      <c r="S123" s="183"/>
    </row>
    <row r="124" spans="2:19" x14ac:dyDescent="0.2">
      <c r="B124" s="2">
        <v>36</v>
      </c>
      <c r="C124" s="2" t="str">
        <f t="shared" si="77"/>
        <v>Spuds / Xmass Tree (Sheaves)</v>
      </c>
      <c r="D124" s="95">
        <f t="shared" si="78"/>
        <v>1</v>
      </c>
      <c r="E124" s="154">
        <f t="shared" si="79"/>
        <v>143.58000000000001</v>
      </c>
      <c r="N124" s="183"/>
      <c r="O124" s="183"/>
      <c r="P124" s="183"/>
      <c r="Q124" s="183"/>
      <c r="R124" s="183"/>
      <c r="S124" s="183"/>
    </row>
    <row r="125" spans="2:19" x14ac:dyDescent="0.2">
      <c r="B125" s="2">
        <v>37</v>
      </c>
      <c r="C125" s="2" t="str">
        <f t="shared" si="77"/>
        <v>Ladder Pump (Shaft)</v>
      </c>
      <c r="D125" s="95">
        <f t="shared" si="78"/>
        <v>1</v>
      </c>
      <c r="E125" s="154">
        <f t="shared" si="79"/>
        <v>1.96</v>
      </c>
      <c r="N125" s="183"/>
      <c r="O125" s="183"/>
      <c r="P125" s="183"/>
      <c r="Q125" s="183"/>
      <c r="R125" s="183"/>
      <c r="S125" s="183"/>
    </row>
    <row r="126" spans="2:19" x14ac:dyDescent="0.2">
      <c r="B126" s="2">
        <v>38</v>
      </c>
      <c r="C126" s="2" t="str">
        <f t="shared" si="77"/>
        <v>Ladder Pump (Gland Seal)</v>
      </c>
      <c r="D126" s="95">
        <f t="shared" si="78"/>
        <v>1</v>
      </c>
      <c r="E126" s="154">
        <f t="shared" si="79"/>
        <v>1.65</v>
      </c>
      <c r="N126" s="183"/>
      <c r="O126" s="183"/>
      <c r="P126" s="183"/>
      <c r="Q126" s="183"/>
      <c r="R126" s="183"/>
      <c r="S126" s="183"/>
    </row>
    <row r="127" spans="2:19" x14ac:dyDescent="0.2">
      <c r="B127" s="2">
        <v>39</v>
      </c>
      <c r="C127" s="2" t="str">
        <f t="shared" si="77"/>
        <v>Ladder Pump (Bearings / Shafts)</v>
      </c>
      <c r="D127" s="95">
        <f t="shared" si="78"/>
        <v>1</v>
      </c>
      <c r="E127" s="154">
        <f t="shared" si="79"/>
        <v>0.33</v>
      </c>
      <c r="N127" s="183"/>
      <c r="O127" s="183"/>
      <c r="P127" s="183"/>
      <c r="Q127" s="183"/>
      <c r="R127" s="183"/>
      <c r="S127" s="183"/>
    </row>
    <row r="128" spans="2:19" x14ac:dyDescent="0.2">
      <c r="B128" s="2">
        <v>40</v>
      </c>
      <c r="C128" s="2" t="str">
        <f t="shared" si="77"/>
        <v>Ladder (Sheaves and Blocks)</v>
      </c>
      <c r="D128" s="95">
        <f t="shared" si="78"/>
        <v>1</v>
      </c>
      <c r="E128" s="154">
        <f t="shared" si="79"/>
        <v>3.1558333332650363</v>
      </c>
      <c r="N128" s="183"/>
      <c r="O128" s="183"/>
      <c r="P128" s="183"/>
      <c r="Q128" s="183"/>
      <c r="R128" s="183"/>
      <c r="S128" s="183"/>
    </row>
    <row r="129" spans="2:19" x14ac:dyDescent="0.2">
      <c r="B129" s="2">
        <v>41</v>
      </c>
      <c r="C129" s="2" t="str">
        <f t="shared" si="77"/>
        <v>Auxiliary Systems (Water (Pottable / Raw))</v>
      </c>
      <c r="D129" s="95">
        <f t="shared" si="78"/>
        <v>1</v>
      </c>
      <c r="E129" s="154">
        <f t="shared" si="79"/>
        <v>1</v>
      </c>
      <c r="N129" s="183"/>
      <c r="O129" s="183"/>
      <c r="P129" s="183"/>
      <c r="Q129" s="183"/>
      <c r="R129" s="183"/>
      <c r="S129" s="183"/>
    </row>
    <row r="130" spans="2:19" x14ac:dyDescent="0.2">
      <c r="B130" s="2">
        <v>42</v>
      </c>
      <c r="C130" s="2" t="str">
        <f t="shared" si="77"/>
        <v>Swing System (Control System)</v>
      </c>
      <c r="D130" s="95">
        <f t="shared" si="78"/>
        <v>0</v>
      </c>
      <c r="E130" s="154">
        <f t="shared" si="79"/>
        <v>0</v>
      </c>
      <c r="N130" s="183"/>
      <c r="O130" s="183"/>
      <c r="P130" s="183"/>
      <c r="Q130" s="183"/>
      <c r="R130" s="183"/>
      <c r="S130" s="183"/>
    </row>
    <row r="131" spans="2:19" x14ac:dyDescent="0.2">
      <c r="B131" s="2">
        <v>43</v>
      </c>
      <c r="C131" s="2" t="str">
        <f t="shared" si="77"/>
        <v>Ladder Pump (SCR Drive)</v>
      </c>
      <c r="D131" s="95">
        <f t="shared" si="78"/>
        <v>0</v>
      </c>
      <c r="E131" s="154">
        <f t="shared" si="79"/>
        <v>0</v>
      </c>
      <c r="N131" s="183"/>
      <c r="O131" s="183"/>
      <c r="P131" s="183"/>
      <c r="Q131" s="183"/>
      <c r="R131" s="183"/>
      <c r="S131" s="183"/>
    </row>
    <row r="132" spans="2:19" x14ac:dyDescent="0.2">
      <c r="B132" s="2">
        <v>44</v>
      </c>
      <c r="C132" s="2" t="str">
        <f t="shared" si="77"/>
        <v>Ladder Pump (Pump Rebuild)</v>
      </c>
      <c r="D132" s="95">
        <f t="shared" si="78"/>
        <v>0</v>
      </c>
      <c r="E132" s="154">
        <f t="shared" si="79"/>
        <v>0</v>
      </c>
      <c r="N132" s="183"/>
      <c r="O132" s="183"/>
      <c r="P132" s="183"/>
      <c r="Q132" s="183"/>
      <c r="R132" s="183"/>
      <c r="S132" s="183"/>
    </row>
    <row r="133" spans="2:19" x14ac:dyDescent="0.2">
      <c r="B133" s="2">
        <v>45</v>
      </c>
      <c r="C133" s="2" t="str">
        <f t="shared" si="77"/>
        <v>Generators (Auxiliary Generator)</v>
      </c>
      <c r="D133" s="95">
        <f t="shared" si="78"/>
        <v>0</v>
      </c>
      <c r="E133" s="154">
        <f t="shared" si="79"/>
        <v>0</v>
      </c>
      <c r="N133" s="183"/>
      <c r="O133" s="183"/>
      <c r="P133" s="183"/>
      <c r="Q133" s="183"/>
      <c r="R133" s="183"/>
      <c r="S133" s="183"/>
    </row>
    <row r="134" spans="2:19" x14ac:dyDescent="0.2">
      <c r="B134" s="2">
        <v>46</v>
      </c>
      <c r="C134" s="2" t="str">
        <f t="shared" si="77"/>
        <v>Electrical System (Transformer)</v>
      </c>
      <c r="D134" s="95">
        <f t="shared" si="78"/>
        <v>0</v>
      </c>
      <c r="E134" s="154">
        <f t="shared" si="79"/>
        <v>0</v>
      </c>
      <c r="N134" s="183"/>
      <c r="O134" s="183"/>
      <c r="P134" s="183"/>
      <c r="Q134" s="183"/>
      <c r="R134" s="183"/>
      <c r="S134" s="183"/>
    </row>
    <row r="135" spans="2:19" x14ac:dyDescent="0.2">
      <c r="B135" s="2">
        <v>47</v>
      </c>
      <c r="C135" s="2" t="str">
        <f t="shared" si="77"/>
        <v>Electrical System (MCC / Switch Gear)</v>
      </c>
      <c r="D135" s="95">
        <f t="shared" si="78"/>
        <v>0</v>
      </c>
      <c r="E135" s="154">
        <f t="shared" si="79"/>
        <v>0</v>
      </c>
      <c r="N135" s="183"/>
      <c r="O135" s="183"/>
      <c r="P135" s="183"/>
      <c r="Q135" s="183"/>
      <c r="R135" s="183"/>
      <c r="S135" s="183"/>
    </row>
    <row r="136" spans="2:19" x14ac:dyDescent="0.2">
      <c r="B136" s="2">
        <v>48</v>
      </c>
      <c r="C136" s="2" t="str">
        <f t="shared" si="77"/>
        <v>Auxiliary Systems (Sanitary)</v>
      </c>
      <c r="D136" s="95">
        <f t="shared" si="78"/>
        <v>0</v>
      </c>
      <c r="E136" s="154">
        <f t="shared" si="79"/>
        <v>0</v>
      </c>
      <c r="N136" s="183"/>
      <c r="O136" s="183"/>
      <c r="P136" s="183"/>
      <c r="Q136" s="183"/>
      <c r="R136" s="183"/>
      <c r="S136" s="183"/>
    </row>
    <row r="137" spans="2:19" x14ac:dyDescent="0.2">
      <c r="B137" s="2">
        <v>49</v>
      </c>
      <c r="C137" s="2" t="str">
        <f t="shared" si="77"/>
        <v>Auxiliary Systems (HVAC)</v>
      </c>
      <c r="D137" s="95">
        <f t="shared" si="78"/>
        <v>0</v>
      </c>
      <c r="E137" s="154">
        <f t="shared" si="79"/>
        <v>0</v>
      </c>
      <c r="N137" s="183"/>
      <c r="O137" s="183"/>
      <c r="P137" s="183"/>
      <c r="Q137" s="183"/>
      <c r="R137" s="183"/>
      <c r="S137" s="183"/>
    </row>
    <row r="138" spans="2:19" x14ac:dyDescent="0.2">
      <c r="B138" s="2">
        <v>50</v>
      </c>
      <c r="C138" s="2" t="str">
        <f t="shared" si="77"/>
        <v>Auxiliary Systems (Fire Prevention System)</v>
      </c>
      <c r="D138" s="95">
        <f t="shared" si="78"/>
        <v>0</v>
      </c>
      <c r="E138" s="154">
        <f t="shared" si="79"/>
        <v>0</v>
      </c>
      <c r="N138" s="183"/>
      <c r="O138" s="183"/>
      <c r="P138" s="183"/>
      <c r="Q138" s="183"/>
      <c r="R138" s="183"/>
      <c r="S138" s="183"/>
    </row>
    <row r="139" spans="2:19" x14ac:dyDescent="0.2">
      <c r="B139" s="2">
        <v>51</v>
      </c>
      <c r="C139" s="2" t="str">
        <f t="shared" si="77"/>
        <v>Auxiliary Systems (Deck Crane / Hoists)</v>
      </c>
      <c r="D139" s="95">
        <f t="shared" si="78"/>
        <v>0</v>
      </c>
      <c r="E139" s="154">
        <f t="shared" si="79"/>
        <v>0</v>
      </c>
      <c r="N139" s="183"/>
      <c r="O139" s="183"/>
      <c r="P139" s="183"/>
      <c r="Q139" s="183"/>
      <c r="R139" s="183"/>
      <c r="S139" s="183"/>
    </row>
    <row r="140" spans="2:19" x14ac:dyDescent="0.2">
      <c r="B140" s="2">
        <v>52</v>
      </c>
      <c r="C140" s="2" t="str">
        <f t="shared" si="77"/>
        <v>Auxiliary Systems (Compressed Air)</v>
      </c>
      <c r="D140" s="95">
        <f t="shared" si="78"/>
        <v>0</v>
      </c>
      <c r="E140" s="154">
        <f t="shared" si="79"/>
        <v>0</v>
      </c>
      <c r="N140" s="183"/>
      <c r="O140" s="183"/>
      <c r="P140" s="183"/>
      <c r="Q140" s="183"/>
      <c r="R140" s="183"/>
      <c r="S140" s="183"/>
    </row>
    <row r="141" spans="2:19" x14ac:dyDescent="0.2">
      <c r="N141" s="183"/>
      <c r="O141" s="183"/>
      <c r="P141" s="183"/>
      <c r="Q141" s="183"/>
      <c r="R141" s="183"/>
      <c r="S141" s="183"/>
    </row>
    <row r="142" spans="2:19" x14ac:dyDescent="0.2">
      <c r="N142" s="183"/>
      <c r="O142" s="183"/>
      <c r="P142" s="183"/>
      <c r="Q142" s="183"/>
      <c r="R142" s="183"/>
      <c r="S142" s="183"/>
    </row>
    <row r="143" spans="2:19" x14ac:dyDescent="0.2">
      <c r="N143" s="183"/>
      <c r="O143" s="183"/>
      <c r="P143" s="183"/>
      <c r="Q143" s="183"/>
      <c r="R143" s="183"/>
      <c r="S143" s="183"/>
    </row>
    <row r="144" spans="2:19" x14ac:dyDescent="0.2">
      <c r="N144" s="183"/>
      <c r="O144" s="183"/>
      <c r="P144" s="183"/>
      <c r="Q144" s="183"/>
      <c r="R144" s="183"/>
      <c r="S144" s="183"/>
    </row>
    <row r="145" spans="14:19" x14ac:dyDescent="0.2">
      <c r="N145" s="183"/>
      <c r="O145" s="183"/>
      <c r="P145" s="183"/>
      <c r="Q145" s="183"/>
      <c r="R145" s="183"/>
      <c r="S145" s="183"/>
    </row>
    <row r="146" spans="14:19" x14ac:dyDescent="0.2">
      <c r="N146" s="183"/>
      <c r="O146" s="183"/>
      <c r="P146" s="183"/>
      <c r="Q146" s="183"/>
      <c r="R146" s="183"/>
      <c r="S146" s="183"/>
    </row>
  </sheetData>
  <sortState ref="P57:R108">
    <sortCondition descending="1" ref="Q57:Q108"/>
  </sortState>
  <mergeCells count="7">
    <mergeCell ref="W1:X1"/>
    <mergeCell ref="AA1:AB1"/>
    <mergeCell ref="N56:P56"/>
    <mergeCell ref="P62:R62"/>
    <mergeCell ref="Q1:R1"/>
    <mergeCell ref="T1:U1"/>
    <mergeCell ref="N1:P1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6"/>
  <sheetViews>
    <sheetView showGridLines="0" zoomScaleNormal="100" workbookViewId="0">
      <selection activeCell="M68" sqref="M68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9" bestFit="1" customWidth="1"/>
    <col min="7" max="7" width="7.5703125" style="104" bestFit="1" customWidth="1"/>
    <col min="8" max="11" width="13.42578125" style="2" customWidth="1"/>
    <col min="12" max="12" width="9.85546875" style="2" bestFit="1" customWidth="1"/>
    <col min="13" max="13" width="38.7109375" style="2" bestFit="1" customWidth="1"/>
    <col min="14" max="14" width="3" style="2" bestFit="1" customWidth="1"/>
    <col min="15" max="15" width="7" style="162" bestFit="1" customWidth="1"/>
    <col min="16" max="16384" width="9.140625" style="2"/>
  </cols>
  <sheetData>
    <row r="1" spans="1:25" s="22" customFormat="1" ht="30" customHeight="1" x14ac:dyDescent="0.2">
      <c r="A1" s="27" t="s">
        <v>2</v>
      </c>
      <c r="B1" s="20"/>
      <c r="C1" s="21"/>
      <c r="D1" s="21"/>
      <c r="E1" s="21"/>
      <c r="F1" s="45"/>
      <c r="G1" s="104"/>
      <c r="O1" s="160"/>
      <c r="P1" s="199"/>
      <c r="Q1" s="199"/>
      <c r="R1" s="199"/>
      <c r="S1" s="199"/>
      <c r="T1" s="199"/>
      <c r="U1" s="199"/>
      <c r="V1" s="199"/>
      <c r="W1" s="199"/>
      <c r="X1" s="199"/>
      <c r="Y1" s="199"/>
    </row>
    <row r="2" spans="1:25" ht="15.75" x14ac:dyDescent="0.25">
      <c r="A2" s="3"/>
      <c r="C2" s="4"/>
      <c r="D2" s="4"/>
      <c r="E2" s="4"/>
      <c r="H2" s="30"/>
      <c r="L2" s="188" t="s">
        <v>160</v>
      </c>
      <c r="M2" s="254" t="s">
        <v>159</v>
      </c>
      <c r="N2" s="254"/>
      <c r="O2" s="254"/>
      <c r="P2" s="183"/>
      <c r="Q2" s="183"/>
      <c r="R2" s="183"/>
      <c r="S2" s="183"/>
      <c r="T2" s="183"/>
      <c r="U2" s="183"/>
      <c r="V2" s="183"/>
      <c r="W2" s="183"/>
      <c r="X2" s="183"/>
      <c r="Y2" s="183"/>
    </row>
    <row r="3" spans="1:25" ht="15.75" x14ac:dyDescent="0.25">
      <c r="A3" s="5" t="s">
        <v>0</v>
      </c>
      <c r="C3" s="6"/>
      <c r="D3" s="7"/>
      <c r="E3" s="7"/>
      <c r="H3" s="8"/>
      <c r="L3" s="95">
        <f>RANK(O3,$O$3:$O$54,0)+COUNTIF($O3:O$3,O3)-1</f>
        <v>42</v>
      </c>
      <c r="M3" s="122" t="str">
        <f>'AL count'!P64</f>
        <v>Auxiliary Systems (Compressed Air)</v>
      </c>
      <c r="N3" s="122">
        <f>'AL count'!Q64</f>
        <v>0</v>
      </c>
      <c r="O3" s="161">
        <f>'AL count'!R64</f>
        <v>0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</row>
    <row r="4" spans="1:25" x14ac:dyDescent="0.2">
      <c r="A4" s="9" t="s">
        <v>8</v>
      </c>
      <c r="C4" s="6"/>
      <c r="D4" s="7"/>
      <c r="E4" s="7"/>
      <c r="L4" s="95">
        <f>RANK(O4,$O$3:$O$54,0)+COUNTIF($O$3:O4,O4)-1</f>
        <v>43</v>
      </c>
      <c r="M4" s="122" t="str">
        <f>'AL count'!P65</f>
        <v>Auxiliary Systems (Deck Crane / Hoists)</v>
      </c>
      <c r="N4" s="122">
        <f>'AL count'!Q65</f>
        <v>0</v>
      </c>
      <c r="O4" s="161">
        <f>'AL count'!R65</f>
        <v>0</v>
      </c>
      <c r="P4" s="183"/>
      <c r="Q4" s="183"/>
      <c r="R4" s="183"/>
      <c r="S4" s="183"/>
      <c r="T4" s="183"/>
      <c r="U4" s="183"/>
      <c r="V4" s="183"/>
      <c r="W4" s="183"/>
      <c r="X4" s="183"/>
      <c r="Y4" s="183"/>
    </row>
    <row r="5" spans="1:25" x14ac:dyDescent="0.2">
      <c r="A5" s="10" t="s">
        <v>1</v>
      </c>
      <c r="C5" s="6"/>
      <c r="D5" s="7"/>
      <c r="E5" s="7"/>
      <c r="L5" s="95">
        <f>RANK(O5,$O$3:$O$54,0)+COUNTIF($O$3:O5,O5)-1</f>
        <v>44</v>
      </c>
      <c r="M5" s="122" t="str">
        <f>'AL count'!P66</f>
        <v>Auxiliary Systems (Fire Prevention System)</v>
      </c>
      <c r="N5" s="122">
        <f>'AL count'!Q66</f>
        <v>0</v>
      </c>
      <c r="O5" s="161">
        <f>'AL count'!R66</f>
        <v>0</v>
      </c>
      <c r="P5" s="183"/>
      <c r="Q5" s="183"/>
      <c r="R5" s="183"/>
      <c r="S5" s="183"/>
      <c r="T5" s="183"/>
      <c r="U5" s="183"/>
      <c r="V5" s="183"/>
      <c r="W5" s="183"/>
      <c r="X5" s="183"/>
      <c r="Y5" s="183"/>
    </row>
    <row r="6" spans="1:25" x14ac:dyDescent="0.2">
      <c r="L6" s="95">
        <f>RANK(O6,$O$3:$O$54,0)+COUNTIF($O$3:O6,O6)-1</f>
        <v>21</v>
      </c>
      <c r="M6" s="122" t="str">
        <f>'AL count'!P67</f>
        <v>Auxiliary Systems (Fuel)</v>
      </c>
      <c r="N6" s="122">
        <f>'AL count'!Q67</f>
        <v>13</v>
      </c>
      <c r="O6" s="161">
        <f>'AL count'!R67</f>
        <v>21.07</v>
      </c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spans="1:25" x14ac:dyDescent="0.2">
      <c r="L7" s="95">
        <f>RANK(O7,$O$3:$O$54,0)+COUNTIF($O$3:O7,O7)-1</f>
        <v>45</v>
      </c>
      <c r="M7" s="122" t="str">
        <f>'AL count'!P68</f>
        <v>Auxiliary Systems (HVAC)</v>
      </c>
      <c r="N7" s="122">
        <f>'AL count'!Q68</f>
        <v>0</v>
      </c>
      <c r="O7" s="161">
        <f>'AL count'!R68</f>
        <v>0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</row>
    <row r="8" spans="1:25" x14ac:dyDescent="0.2">
      <c r="L8" s="95">
        <f>RANK(O8,$O$3:$O$54,0)+COUNTIF($O$3:O8,O8)-1</f>
        <v>46</v>
      </c>
      <c r="M8" s="122" t="str">
        <f>'AL count'!P69</f>
        <v>Auxiliary Systems (Sanitary)</v>
      </c>
      <c r="N8" s="122">
        <f>'AL count'!Q69</f>
        <v>0</v>
      </c>
      <c r="O8" s="161">
        <f>'AL count'!R69</f>
        <v>0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</row>
    <row r="9" spans="1:25" x14ac:dyDescent="0.2">
      <c r="L9" s="100">
        <f>RANK(O9,$O$3:$O$54,0)+COUNTIF($O$3:O9,O9)-1</f>
        <v>38</v>
      </c>
      <c r="M9" s="175" t="str">
        <f>'AL count'!P70</f>
        <v>Auxiliary Systems (Water (Pottable / Raw))</v>
      </c>
      <c r="N9" s="175">
        <f>'AL count'!Q70</f>
        <v>1</v>
      </c>
      <c r="O9" s="178">
        <f>'AL count'!R70</f>
        <v>1</v>
      </c>
      <c r="P9" s="183"/>
      <c r="Q9" s="183"/>
      <c r="R9" s="183"/>
      <c r="S9" s="183"/>
      <c r="T9" s="183"/>
      <c r="U9" s="183"/>
      <c r="V9" s="183"/>
      <c r="W9" s="183"/>
      <c r="X9" s="183"/>
      <c r="Y9" s="183"/>
    </row>
    <row r="10" spans="1:25" x14ac:dyDescent="0.2">
      <c r="L10" s="181">
        <f>RANK(O10,$O$3:$O$54,0)+COUNTIF($O$3:O10,O10)-1</f>
        <v>9</v>
      </c>
      <c r="M10" s="179" t="str">
        <f>'AL count'!P71</f>
        <v>Cutter (Bearing / Shaft)</v>
      </c>
      <c r="N10" s="179">
        <f>'AL count'!Q71</f>
        <v>9</v>
      </c>
      <c r="O10" s="180">
        <f>'AL count'!R71</f>
        <v>91.93</v>
      </c>
      <c r="P10" s="183"/>
      <c r="Q10" s="183"/>
      <c r="R10" s="183"/>
      <c r="S10" s="183"/>
      <c r="T10" s="183"/>
      <c r="U10" s="183"/>
      <c r="V10" s="183"/>
      <c r="W10" s="183"/>
      <c r="X10" s="183"/>
      <c r="Y10" s="183"/>
    </row>
    <row r="11" spans="1:25" x14ac:dyDescent="0.2">
      <c r="L11" s="181">
        <f>RANK(O11,$O$3:$O$54,0)+COUNTIF($O$3:O11,O11)-1</f>
        <v>37</v>
      </c>
      <c r="M11" s="179" t="str">
        <f>'AL count'!P72</f>
        <v>Cutter (Cutter Canister)</v>
      </c>
      <c r="N11" s="179">
        <f>'AL count'!Q72</f>
        <v>2</v>
      </c>
      <c r="O11" s="180">
        <f>'AL count'!R72</f>
        <v>1.35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</row>
    <row r="12" spans="1:25" x14ac:dyDescent="0.2">
      <c r="L12" s="181">
        <f>RANK(O12,$O$3:$O$54,0)+COUNTIF($O$3:O12,O12)-1</f>
        <v>29</v>
      </c>
      <c r="M12" s="179" t="str">
        <f>'AL count'!P73</f>
        <v>Cutter (Gear Box)</v>
      </c>
      <c r="N12" s="179">
        <f>'AL count'!Q73</f>
        <v>3</v>
      </c>
      <c r="O12" s="180">
        <f>'AL count'!R73</f>
        <v>4.76</v>
      </c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2">
      <c r="L13" s="181">
        <f>RANK(O13,$O$3:$O$54,0)+COUNTIF($O$3:O13,O13)-1</f>
        <v>2</v>
      </c>
      <c r="M13" s="179" t="str">
        <f>'AL count'!P74</f>
        <v>Cutter (Motor)</v>
      </c>
      <c r="N13" s="179">
        <f>'AL count'!Q74</f>
        <v>19</v>
      </c>
      <c r="O13" s="180">
        <f>'AL count'!R74</f>
        <v>344.28</v>
      </c>
      <c r="P13" s="183"/>
      <c r="Q13" s="183"/>
      <c r="R13" s="183"/>
      <c r="S13" s="183"/>
      <c r="T13" s="183"/>
      <c r="U13" s="183"/>
      <c r="V13" s="183"/>
      <c r="W13" s="183"/>
      <c r="X13" s="183"/>
      <c r="Y13" s="183"/>
    </row>
    <row r="14" spans="1:25" x14ac:dyDescent="0.2">
      <c r="L14" s="100">
        <f>RANK(O14,$O$3:$O$54,0)+COUNTIF($O$3:O14,O14)-1</f>
        <v>10</v>
      </c>
      <c r="M14" s="175" t="str">
        <f>'AL count'!P75</f>
        <v>Cutter (SCR Drive / MG Set)</v>
      </c>
      <c r="N14" s="175">
        <f>'AL count'!Q75</f>
        <v>8</v>
      </c>
      <c r="O14" s="178">
        <f>'AL count'!R75</f>
        <v>81.53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</row>
    <row r="15" spans="1:25" x14ac:dyDescent="0.2">
      <c r="L15" s="181">
        <f>RANK(O15,$O$3:$O$54,0)+COUNTIF($O$3:O15,O15)-1</f>
        <v>47</v>
      </c>
      <c r="M15" s="179" t="str">
        <f>'AL count'!P76</f>
        <v>Electrical System (MCC / Switch Gear)</v>
      </c>
      <c r="N15" s="179">
        <f>'AL count'!Q76</f>
        <v>0</v>
      </c>
      <c r="O15" s="180">
        <f>'AL count'!R76</f>
        <v>0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</row>
    <row r="16" spans="1:25" x14ac:dyDescent="0.2">
      <c r="L16" s="181">
        <f>RANK(O16,$O$3:$O$54,0)+COUNTIF($O$3:O16,O16)-1</f>
        <v>27</v>
      </c>
      <c r="M16" s="179" t="str">
        <f>'AL count'!P77</f>
        <v>Electrical System (PLC / Automation)</v>
      </c>
      <c r="N16" s="179">
        <f>'AL count'!Q77</f>
        <v>4</v>
      </c>
      <c r="O16" s="180">
        <f>'AL count'!R77</f>
        <v>6.29</v>
      </c>
      <c r="P16" s="183"/>
      <c r="Q16" s="183"/>
      <c r="R16" s="183"/>
      <c r="S16" s="183"/>
      <c r="T16" s="183"/>
      <c r="U16" s="183"/>
      <c r="V16" s="183"/>
      <c r="W16" s="183"/>
      <c r="X16" s="183"/>
      <c r="Y16" s="183"/>
    </row>
    <row r="17" spans="2:25" x14ac:dyDescent="0.2">
      <c r="L17" s="100">
        <f>RANK(O17,$O$3:$O$54,0)+COUNTIF($O$3:O17,O17)-1</f>
        <v>48</v>
      </c>
      <c r="M17" s="175" t="str">
        <f>'AL count'!P78</f>
        <v>Electrical System (Transformer)</v>
      </c>
      <c r="N17" s="175">
        <f>'AL count'!Q78</f>
        <v>0</v>
      </c>
      <c r="O17" s="178">
        <f>'AL count'!R78</f>
        <v>0</v>
      </c>
      <c r="P17" s="183"/>
      <c r="Q17" s="183"/>
      <c r="R17" s="183"/>
      <c r="S17" s="183"/>
      <c r="T17" s="183"/>
      <c r="U17" s="183"/>
      <c r="V17" s="183"/>
      <c r="W17" s="183"/>
      <c r="X17" s="183"/>
      <c r="Y17" s="183"/>
    </row>
    <row r="18" spans="2:25" x14ac:dyDescent="0.2">
      <c r="L18" s="181">
        <f>RANK(O18,$O$3:$O$54,0)+COUNTIF($O$3:O18,O18)-1</f>
        <v>49</v>
      </c>
      <c r="M18" s="179" t="str">
        <f>'AL count'!P79</f>
        <v>Generators (Auxiliary Generator)</v>
      </c>
      <c r="N18" s="179">
        <f>'AL count'!Q79</f>
        <v>0</v>
      </c>
      <c r="O18" s="180">
        <f>'AL count'!R79</f>
        <v>0</v>
      </c>
      <c r="P18" s="183"/>
      <c r="Q18" s="183"/>
      <c r="R18" s="183"/>
      <c r="S18" s="183"/>
      <c r="T18" s="183"/>
      <c r="U18" s="183"/>
      <c r="V18" s="183"/>
      <c r="W18" s="183"/>
      <c r="X18" s="183"/>
      <c r="Y18" s="183"/>
    </row>
    <row r="19" spans="2:25" x14ac:dyDescent="0.2">
      <c r="L19" s="181">
        <f>RANK(O19,$O$3:$O$54,0)+COUNTIF($O$3:O19,O19)-1</f>
        <v>16</v>
      </c>
      <c r="M19" s="179" t="str">
        <f>'AL count'!P80</f>
        <v>Generators (Main Generator Engine)</v>
      </c>
      <c r="N19" s="179">
        <f>'AL count'!Q80</f>
        <v>3</v>
      </c>
      <c r="O19" s="180">
        <f>'AL count'!R80</f>
        <v>34.76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</row>
    <row r="20" spans="2:25" x14ac:dyDescent="0.2">
      <c r="L20" s="100">
        <f>RANK(O20,$O$3:$O$54,0)+COUNTIF($O$3:O20,O20)-1</f>
        <v>11</v>
      </c>
      <c r="M20" s="175" t="str">
        <f>'AL count'!P81</f>
        <v>Generators (Main Generator)</v>
      </c>
      <c r="N20" s="175">
        <f>'AL count'!Q81</f>
        <v>8</v>
      </c>
      <c r="O20" s="178">
        <f>'AL count'!R81</f>
        <v>70.63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</row>
    <row r="21" spans="2:25" x14ac:dyDescent="0.2">
      <c r="K21" s="183"/>
      <c r="L21" s="181">
        <f>RANK(O21,$O$3:$O$54,0)+COUNTIF($O$3:O21,O21)-1</f>
        <v>34</v>
      </c>
      <c r="M21" s="179" t="str">
        <f>'AL count'!P82</f>
        <v>Ladder (Ladder Structure)</v>
      </c>
      <c r="N21" s="179">
        <f>'AL count'!Q82</f>
        <v>3</v>
      </c>
      <c r="O21" s="180">
        <f>'AL count'!R82</f>
        <v>2.0833333332557231</v>
      </c>
      <c r="P21" s="183"/>
      <c r="Q21" s="183"/>
      <c r="R21" s="183"/>
      <c r="S21" s="183"/>
      <c r="T21" s="183"/>
      <c r="U21" s="183"/>
      <c r="V21" s="183"/>
      <c r="W21" s="183"/>
      <c r="X21" s="183"/>
      <c r="Y21" s="183"/>
    </row>
    <row r="22" spans="2:25" x14ac:dyDescent="0.2">
      <c r="K22" s="183"/>
      <c r="L22" s="181">
        <f>RANK(O22,$O$3:$O$54,0)+COUNTIF($O$3:O22,O22)-1</f>
        <v>19</v>
      </c>
      <c r="M22" s="179" t="str">
        <f>'AL count'!P83</f>
        <v>Ladder (Ladder Winch)</v>
      </c>
      <c r="N22" s="179">
        <f>'AL count'!Q83</f>
        <v>4</v>
      </c>
      <c r="O22" s="180">
        <f>'AL count'!R83</f>
        <v>27.91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2:25" x14ac:dyDescent="0.2">
      <c r="B23" s="11" t="s">
        <v>11</v>
      </c>
      <c r="K23" s="183"/>
      <c r="L23" s="181">
        <f>RANK(O23,$O$3:$O$54,0)+COUNTIF($O$3:O23,O23)-1</f>
        <v>28</v>
      </c>
      <c r="M23" s="179" t="str">
        <f>'AL count'!P84</f>
        <v>Ladder (SCR Drive)</v>
      </c>
      <c r="N23" s="179">
        <f>'AL count'!Q84</f>
        <v>2</v>
      </c>
      <c r="O23" s="180">
        <f>'AL count'!R84</f>
        <v>5.33</v>
      </c>
      <c r="P23" s="183"/>
      <c r="Q23" s="183"/>
      <c r="R23" s="183"/>
      <c r="S23" s="183"/>
      <c r="T23" s="183"/>
      <c r="U23" s="183"/>
      <c r="V23" s="183"/>
      <c r="W23" s="183"/>
      <c r="X23" s="183"/>
      <c r="Y23" s="183"/>
    </row>
    <row r="24" spans="2:25" x14ac:dyDescent="0.2">
      <c r="K24" s="183"/>
      <c r="L24" s="181">
        <f>RANK(O24,$O$3:$O$54,0)+COUNTIF($O$3:O24,O24)-1</f>
        <v>30</v>
      </c>
      <c r="M24" s="179" t="str">
        <f>'AL count'!P85</f>
        <v>Ladder (Sheaves and Blocks)</v>
      </c>
      <c r="N24" s="179">
        <f>'AL count'!Q85</f>
        <v>1</v>
      </c>
      <c r="O24" s="180">
        <f>'AL count'!R85</f>
        <v>3.1558333332650363</v>
      </c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2:25" x14ac:dyDescent="0.2">
      <c r="K25" s="183"/>
      <c r="L25" s="100">
        <f>RANK(O25,$O$3:$O$54,0)+COUNTIF($O$3:O25,O25)-1</f>
        <v>26</v>
      </c>
      <c r="M25" s="175" t="str">
        <f>'AL count'!P86</f>
        <v>Ladder (Wire)</v>
      </c>
      <c r="N25" s="175">
        <f>'AL count'!Q86</f>
        <v>2</v>
      </c>
      <c r="O25" s="178">
        <f>'AL count'!R86</f>
        <v>6.4772222222201528</v>
      </c>
      <c r="P25" s="183"/>
      <c r="Q25" s="183"/>
      <c r="R25" s="183"/>
      <c r="S25" s="183"/>
      <c r="T25" s="183"/>
      <c r="U25" s="183"/>
      <c r="V25" s="183"/>
      <c r="W25" s="183"/>
      <c r="X25" s="183"/>
      <c r="Y25" s="183"/>
    </row>
    <row r="26" spans="2:25" x14ac:dyDescent="0.2">
      <c r="L26" s="181">
        <f>RANK(O26,$O$3:$O$54,0)+COUNTIF($O$3:O26,O26)-1</f>
        <v>40</v>
      </c>
      <c r="M26" s="179" t="str">
        <f>'AL count'!P87</f>
        <v>Ladder Pump (Bearings / Shafts)</v>
      </c>
      <c r="N26" s="179">
        <f>'AL count'!Q87</f>
        <v>1</v>
      </c>
      <c r="O26" s="180">
        <f>'AL count'!R87</f>
        <v>0.33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</row>
    <row r="27" spans="2:25" x14ac:dyDescent="0.2">
      <c r="L27" s="181">
        <f>RANK(O27,$O$3:$O$54,0)+COUNTIF($O$3:O27,O27)-1</f>
        <v>32</v>
      </c>
      <c r="M27" s="179" t="str">
        <f>'AL count'!P88</f>
        <v>Ladder Pump (Gearbox)</v>
      </c>
      <c r="N27" s="179">
        <f>'AL count'!Q88</f>
        <v>2</v>
      </c>
      <c r="O27" s="180">
        <f>'AL count'!R88</f>
        <v>2.1633333333651534</v>
      </c>
      <c r="P27" s="183"/>
      <c r="Q27" s="183"/>
      <c r="R27" s="183"/>
      <c r="S27" s="183"/>
      <c r="T27" s="183"/>
      <c r="U27" s="183"/>
      <c r="V27" s="183"/>
      <c r="W27" s="183"/>
      <c r="X27" s="183"/>
      <c r="Y27" s="183"/>
    </row>
    <row r="28" spans="2:25" ht="15.75" x14ac:dyDescent="0.25">
      <c r="B28" s="28" t="str">
        <f ca="1">"The first "&amp;COUNT(H33:H73)&amp;" "&amp;C32&amp;" cover "&amp;TEXT(OFFSET(E32,COUNT(H33:H73),0,1,1),"0.??%")&amp;" of the Total "&amp;D32</f>
        <v>The first 11 Causes cover 80.  % of the Total Hours</v>
      </c>
      <c r="C28" s="7"/>
      <c r="L28" s="181">
        <f>RANK(O28,$O$3:$O$54,0)+COUNTIF($O$3:O28,O28)-1</f>
        <v>36</v>
      </c>
      <c r="M28" s="179" t="str">
        <f>'AL count'!P89</f>
        <v>Ladder Pump (Gland Seal)</v>
      </c>
      <c r="N28" s="179">
        <f>'AL count'!Q89</f>
        <v>1</v>
      </c>
      <c r="O28" s="180">
        <f>'AL count'!R89</f>
        <v>1.65</v>
      </c>
      <c r="P28" s="183"/>
      <c r="Q28" s="183"/>
      <c r="R28" s="183"/>
      <c r="S28" s="183"/>
      <c r="T28" s="183"/>
      <c r="U28" s="183"/>
      <c r="V28" s="183"/>
      <c r="W28" s="183"/>
      <c r="X28" s="183"/>
      <c r="Y28" s="183"/>
    </row>
    <row r="29" spans="2:25" x14ac:dyDescent="0.2">
      <c r="L29" s="181">
        <f>RANK(O29,$O$3:$O$54,0)+COUNTIF($O$3:O29,O29)-1</f>
        <v>6</v>
      </c>
      <c r="M29" s="179" t="str">
        <f>'AL count'!P90</f>
        <v>Ladder Pump (Motor / Engine)</v>
      </c>
      <c r="N29" s="179">
        <f>'AL count'!Q90</f>
        <v>3</v>
      </c>
      <c r="O29" s="180">
        <f>'AL count'!R90</f>
        <v>112.65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</row>
    <row r="30" spans="2:25" x14ac:dyDescent="0.2">
      <c r="L30" s="181">
        <f>RANK(O30,$O$3:$O$54,0)+COUNTIF($O$3:O30,O30)-1</f>
        <v>31</v>
      </c>
      <c r="M30" s="179" t="str">
        <f>'AL count'!P91</f>
        <v>Ladder Pump (Packing / Stuffing Box)</v>
      </c>
      <c r="N30" s="179">
        <f>'AL count'!Q91</f>
        <v>2</v>
      </c>
      <c r="O30" s="180">
        <f>'AL count'!R91</f>
        <v>3</v>
      </c>
      <c r="P30" s="183"/>
      <c r="Q30" s="183"/>
      <c r="R30" s="183"/>
      <c r="S30" s="183"/>
      <c r="T30" s="183"/>
      <c r="U30" s="183"/>
      <c r="V30" s="183"/>
      <c r="W30" s="183"/>
      <c r="X30" s="183"/>
      <c r="Y30" s="183"/>
    </row>
    <row r="31" spans="2:25" x14ac:dyDescent="0.2">
      <c r="D31" s="12" t="s">
        <v>9</v>
      </c>
      <c r="E31" s="29">
        <v>0.8</v>
      </c>
      <c r="L31" s="181">
        <f>RANK(O31,$O$3:$O$54,0)+COUNTIF($O$3:O31,O31)-1</f>
        <v>15</v>
      </c>
      <c r="M31" s="179" t="str">
        <f>'AL count'!P92</f>
        <v>Ladder Pump (Pump Leak)</v>
      </c>
      <c r="N31" s="179">
        <f>'AL count'!Q92</f>
        <v>3</v>
      </c>
      <c r="O31" s="180">
        <f>'AL count'!R92</f>
        <v>38</v>
      </c>
      <c r="P31" s="183"/>
      <c r="Q31" s="183"/>
      <c r="R31" s="183"/>
      <c r="S31" s="183"/>
      <c r="T31" s="183"/>
      <c r="U31" s="183"/>
      <c r="V31" s="183"/>
      <c r="W31" s="183"/>
      <c r="X31" s="183"/>
      <c r="Y31" s="183"/>
    </row>
    <row r="32" spans="2:25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43" t="s">
        <v>132</v>
      </c>
      <c r="G32" s="43" t="s">
        <v>20</v>
      </c>
      <c r="H32" s="13" t="s">
        <v>6</v>
      </c>
      <c r="I32" s="13" t="s">
        <v>7</v>
      </c>
      <c r="J32" s="13" t="s">
        <v>10</v>
      </c>
      <c r="K32" s="13"/>
      <c r="L32" s="181">
        <f>RANK(O32,$O$3:$O$54,0)+COUNTIF($O$3:O32,O32)-1</f>
        <v>50</v>
      </c>
      <c r="M32" s="179" t="str">
        <f>'AL count'!P93</f>
        <v>Ladder Pump (Pump Rebuild)</v>
      </c>
      <c r="N32" s="179">
        <f>'AL count'!Q93</f>
        <v>0</v>
      </c>
      <c r="O32" s="180">
        <f>'AL count'!R93</f>
        <v>0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</row>
    <row r="33" spans="2:25" x14ac:dyDescent="0.2">
      <c r="B33" s="14">
        <f t="shared" ref="B33:B73" si="0">ROW(B33)-ROW($B$32)</f>
        <v>1</v>
      </c>
      <c r="C33" s="117" t="s">
        <v>109</v>
      </c>
      <c r="D33" s="216">
        <v>535.5200000000001</v>
      </c>
      <c r="E33" s="227">
        <f>SUM(D33:D$33)/SUM($D$33:$D$73)</f>
        <v>0.21739089252107402</v>
      </c>
      <c r="F33" s="231">
        <f>E33</f>
        <v>0.21739089252107402</v>
      </c>
      <c r="G33" s="219">
        <v>10</v>
      </c>
      <c r="H33" s="16">
        <f t="shared" ref="H33:H69" ca="1" si="1">IF(OR(B33=1,OFFSET($E$32,B33-1,0,1,1)&lt;=$E$31),OFFSET($D$32,B33,0,1,1),"")</f>
        <v>535.5200000000001</v>
      </c>
      <c r="I33" s="17" t="str">
        <f t="shared" ref="I33:I69" ca="1" si="2">IF(H33="",OFFSET($D$32,B33,0,1,1),"")</f>
        <v/>
      </c>
      <c r="J33" s="18">
        <f t="shared" ref="J33:J73" si="3">$E$31</f>
        <v>0.8</v>
      </c>
      <c r="K33" s="135"/>
      <c r="L33" s="95">
        <f>RANK(O33,$O$3:$O$54,0)+COUNTIF($O$3:O33,O33)-1</f>
        <v>51</v>
      </c>
      <c r="M33" s="122" t="str">
        <f>'AL count'!P94</f>
        <v>Ladder Pump (SCR Drive)</v>
      </c>
      <c r="N33" s="122">
        <f>'AL count'!Q94</f>
        <v>0</v>
      </c>
      <c r="O33" s="161">
        <f>'AL count'!R94</f>
        <v>0</v>
      </c>
      <c r="P33" s="183"/>
      <c r="Q33" s="183"/>
      <c r="R33" s="183"/>
      <c r="S33" s="183"/>
      <c r="T33" s="183"/>
      <c r="U33" s="183"/>
      <c r="V33" s="183"/>
      <c r="W33" s="183"/>
      <c r="X33" s="183"/>
      <c r="Y33" s="183"/>
    </row>
    <row r="34" spans="2:25" x14ac:dyDescent="0.2">
      <c r="B34" s="95">
        <f t="shared" si="0"/>
        <v>2</v>
      </c>
      <c r="C34" s="117" t="s">
        <v>81</v>
      </c>
      <c r="D34" s="216">
        <v>344.28</v>
      </c>
      <c r="E34" s="227">
        <f>SUM(D$33:D34)/SUM($D$33:$D$73)</f>
        <v>0.35714913960270556</v>
      </c>
      <c r="F34" s="231">
        <f t="shared" ref="F34:F70" si="4">E34-E33</f>
        <v>0.13975824708163154</v>
      </c>
      <c r="G34" s="219">
        <v>19</v>
      </c>
      <c r="H34" s="16">
        <f t="shared" ca="1" si="1"/>
        <v>344.28</v>
      </c>
      <c r="I34" s="17" t="str">
        <f t="shared" ca="1" si="2"/>
        <v/>
      </c>
      <c r="J34" s="18">
        <f t="shared" si="3"/>
        <v>0.8</v>
      </c>
      <c r="K34" s="135"/>
      <c r="L34" s="100">
        <f>RANK(O34,$O$3:$O$54,0)+COUNTIF($O$3:O34,O34)-1</f>
        <v>35</v>
      </c>
      <c r="M34" s="175" t="str">
        <f>'AL count'!P95</f>
        <v>Ladder Pump (Shaft)</v>
      </c>
      <c r="N34" s="175">
        <f>'AL count'!Q95</f>
        <v>1</v>
      </c>
      <c r="O34" s="178">
        <f>'AL count'!R95</f>
        <v>1.96</v>
      </c>
      <c r="P34" s="183"/>
      <c r="Q34" s="183"/>
      <c r="R34" s="183"/>
      <c r="S34" s="183"/>
      <c r="T34" s="183"/>
      <c r="U34" s="183"/>
      <c r="V34" s="183"/>
      <c r="W34" s="183"/>
      <c r="X34" s="183"/>
      <c r="Y34" s="183"/>
    </row>
    <row r="35" spans="2:25" x14ac:dyDescent="0.2">
      <c r="B35" s="95">
        <f t="shared" si="0"/>
        <v>3</v>
      </c>
      <c r="C35" s="117" t="s">
        <v>199</v>
      </c>
      <c r="D35" s="216">
        <v>241.35</v>
      </c>
      <c r="E35" s="227">
        <f>SUM(D$33:D35)/SUM($D$33:$D$73)</f>
        <v>0.45512361657828299</v>
      </c>
      <c r="F35" s="231">
        <f t="shared" si="4"/>
        <v>9.7974476975577429E-2</v>
      </c>
      <c r="G35" s="219">
        <v>25</v>
      </c>
      <c r="H35" s="16">
        <f t="shared" ca="1" si="1"/>
        <v>241.35</v>
      </c>
      <c r="I35" s="17" t="str">
        <f t="shared" ca="1" si="2"/>
        <v/>
      </c>
      <c r="J35" s="18">
        <f t="shared" si="3"/>
        <v>0.8</v>
      </c>
      <c r="K35" s="135"/>
      <c r="L35" s="181">
        <f>RANK(O35,$O$3:$O$54,0)+COUNTIF($O$3:O35,O35)-1</f>
        <v>4</v>
      </c>
      <c r="M35" s="179" t="str">
        <f>'AL count'!P96</f>
        <v>Main Pump (Bearings / Shafts)</v>
      </c>
      <c r="N35" s="179">
        <f>'AL count'!Q96</f>
        <v>10</v>
      </c>
      <c r="O35" s="180">
        <f>'AL count'!R96</f>
        <v>145.66916666652077</v>
      </c>
      <c r="P35" s="183"/>
      <c r="Q35" s="183"/>
      <c r="R35" s="183"/>
      <c r="S35" s="183"/>
      <c r="T35" s="183"/>
      <c r="U35" s="183"/>
      <c r="V35" s="183"/>
      <c r="W35" s="183"/>
      <c r="X35" s="183"/>
      <c r="Y35" s="183"/>
    </row>
    <row r="36" spans="2:25" x14ac:dyDescent="0.2">
      <c r="B36" s="95">
        <f t="shared" si="0"/>
        <v>4</v>
      </c>
      <c r="C36" s="117" t="s">
        <v>182</v>
      </c>
      <c r="D36" s="216">
        <v>145.66916666652077</v>
      </c>
      <c r="E36" s="227">
        <f>SUM(D$33:D36)/SUM($D$33:$D$73)</f>
        <v>0.5142570759344901</v>
      </c>
      <c r="F36" s="231">
        <f t="shared" si="4"/>
        <v>5.9133459356207119E-2</v>
      </c>
      <c r="G36" s="219">
        <v>10</v>
      </c>
      <c r="H36" s="16">
        <f t="shared" ca="1" si="1"/>
        <v>145.66916666652077</v>
      </c>
      <c r="I36" s="17" t="str">
        <f t="shared" ca="1" si="2"/>
        <v/>
      </c>
      <c r="J36" s="18">
        <f t="shared" si="3"/>
        <v>0.8</v>
      </c>
      <c r="K36" s="135"/>
      <c r="L36" s="181">
        <f>RANK(O36,$O$3:$O$54,0)+COUNTIF($O$3:O36,O36)-1</f>
        <v>12</v>
      </c>
      <c r="M36" s="179" t="str">
        <f>'AL count'!P97</f>
        <v>Main Pump (Engine / Motor)</v>
      </c>
      <c r="N36" s="179">
        <f>'AL count'!Q97</f>
        <v>52</v>
      </c>
      <c r="O36" s="180">
        <f>'AL count'!R97</f>
        <v>67.572777777700679</v>
      </c>
      <c r="P36" s="183"/>
      <c r="Q36" s="183"/>
      <c r="R36" s="183"/>
      <c r="S36" s="183"/>
      <c r="T36" s="183"/>
      <c r="U36" s="183"/>
      <c r="V36" s="183"/>
      <c r="W36" s="183"/>
      <c r="X36" s="183"/>
      <c r="Y36" s="183"/>
    </row>
    <row r="37" spans="2:25" x14ac:dyDescent="0.2">
      <c r="B37" s="95">
        <f t="shared" si="0"/>
        <v>5</v>
      </c>
      <c r="C37" s="117" t="s">
        <v>197</v>
      </c>
      <c r="D37" s="216">
        <v>143.58000000000001</v>
      </c>
      <c r="E37" s="227">
        <f>SUM(D$33:D37)/SUM($D$33:$D$73)</f>
        <v>0.5725424515473071</v>
      </c>
      <c r="F37" s="231">
        <f t="shared" si="4"/>
        <v>5.8285375612816992E-2</v>
      </c>
      <c r="G37" s="125">
        <v>1</v>
      </c>
      <c r="H37" s="16">
        <f t="shared" ca="1" si="1"/>
        <v>143.58000000000001</v>
      </c>
      <c r="I37" s="17" t="str">
        <f t="shared" ca="1" si="2"/>
        <v/>
      </c>
      <c r="J37" s="18">
        <f t="shared" si="3"/>
        <v>0.8</v>
      </c>
      <c r="K37" s="135"/>
      <c r="L37" s="181">
        <f>RANK(O37,$O$3:$O$54,0)+COUNTIF($O$3:O37,O37)-1</f>
        <v>25</v>
      </c>
      <c r="M37" s="179" t="str">
        <f>'AL count'!P98</f>
        <v>Main Pump (Gearbox)</v>
      </c>
      <c r="N37" s="179">
        <f>'AL count'!Q98</f>
        <v>4</v>
      </c>
      <c r="O37" s="180">
        <f>'AL count'!R98</f>
        <v>7.6400000000000006</v>
      </c>
      <c r="P37" s="183"/>
      <c r="Q37" s="183"/>
      <c r="R37" s="183"/>
      <c r="S37" s="183"/>
      <c r="T37" s="183"/>
      <c r="U37" s="183"/>
      <c r="V37" s="183"/>
      <c r="W37" s="183"/>
      <c r="X37" s="183"/>
      <c r="Y37" s="183"/>
    </row>
    <row r="38" spans="2:25" x14ac:dyDescent="0.2">
      <c r="B38" s="95">
        <f t="shared" si="0"/>
        <v>6</v>
      </c>
      <c r="C38" s="117" t="s">
        <v>192</v>
      </c>
      <c r="D38" s="216">
        <v>112.65</v>
      </c>
      <c r="E38" s="227">
        <f>SUM(D$33:D38)/SUM($D$33:$D$73)</f>
        <v>0.61827199300700797</v>
      </c>
      <c r="F38" s="231">
        <f t="shared" si="4"/>
        <v>4.5729541459700873E-2</v>
      </c>
      <c r="G38" s="125">
        <v>3</v>
      </c>
      <c r="H38" s="16">
        <f t="shared" ca="1" si="1"/>
        <v>112.65</v>
      </c>
      <c r="I38" s="17" t="str">
        <f t="shared" ca="1" si="2"/>
        <v/>
      </c>
      <c r="J38" s="18">
        <f t="shared" si="3"/>
        <v>0.8</v>
      </c>
      <c r="K38" s="135"/>
      <c r="L38" s="95">
        <f>RANK(O38,$O$3:$O$54,0)+COUNTIF($O$3:O38,O38)-1</f>
        <v>24</v>
      </c>
      <c r="M38" s="122" t="str">
        <f>'AL count'!P99</f>
        <v>Main Pump (Gland Seal)</v>
      </c>
      <c r="N38" s="122">
        <f>'AL count'!Q99</f>
        <v>4</v>
      </c>
      <c r="O38" s="161">
        <f>'AL count'!R99</f>
        <v>8.0733333332487369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</row>
    <row r="39" spans="2:25" x14ac:dyDescent="0.2">
      <c r="B39" s="95">
        <f t="shared" si="0"/>
        <v>7</v>
      </c>
      <c r="C39" s="117" t="s">
        <v>122</v>
      </c>
      <c r="D39" s="216">
        <v>107.93805555552011</v>
      </c>
      <c r="E39" s="227">
        <f>SUM(D$33:D39)/SUM($D$33:$D$73)</f>
        <v>0.66208875098841635</v>
      </c>
      <c r="F39" s="231">
        <f t="shared" si="4"/>
        <v>4.3816757981408383E-2</v>
      </c>
      <c r="G39" s="219">
        <v>99</v>
      </c>
      <c r="H39" s="16">
        <f t="shared" ca="1" si="1"/>
        <v>107.93805555552011</v>
      </c>
      <c r="I39" s="17" t="str">
        <f t="shared" ca="1" si="2"/>
        <v/>
      </c>
      <c r="J39" s="18">
        <f t="shared" si="3"/>
        <v>0.8</v>
      </c>
      <c r="K39" s="135"/>
      <c r="L39" s="95">
        <f>RANK(O39,$O$3:$O$54,0)+COUNTIF($O$3:O39,O39)-1</f>
        <v>20</v>
      </c>
      <c r="M39" s="122" t="str">
        <f>'AL count'!P100</f>
        <v>Main Pump (Packing / Stuffing Box)</v>
      </c>
      <c r="N39" s="122">
        <f>'AL count'!Q100</f>
        <v>20</v>
      </c>
      <c r="O39" s="161">
        <f>'AL count'!R100</f>
        <v>22.94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</row>
    <row r="40" spans="2:25" x14ac:dyDescent="0.2">
      <c r="B40" s="95">
        <f t="shared" si="0"/>
        <v>8</v>
      </c>
      <c r="C40" s="117" t="s">
        <v>121</v>
      </c>
      <c r="D40" s="216">
        <v>95.75</v>
      </c>
      <c r="E40" s="227">
        <f>SUM(D$33:D40)/SUM($D$33:$D$73)</f>
        <v>0.70095784637027481</v>
      </c>
      <c r="F40" s="231">
        <f t="shared" si="4"/>
        <v>3.8869095381858454E-2</v>
      </c>
      <c r="G40" s="219">
        <v>32</v>
      </c>
      <c r="H40" s="16">
        <f t="shared" ca="1" si="1"/>
        <v>95.75</v>
      </c>
      <c r="I40" s="17" t="str">
        <f t="shared" ca="1" si="2"/>
        <v/>
      </c>
      <c r="J40" s="18">
        <f t="shared" si="3"/>
        <v>0.8</v>
      </c>
      <c r="K40" s="135"/>
      <c r="L40" s="95">
        <f>RANK(O40,$O$3:$O$54,0)+COUNTIF($O$3:O40,O40)-1</f>
        <v>14</v>
      </c>
      <c r="M40" s="122" t="str">
        <f>'AL count'!P101</f>
        <v>Main Pump (Pump Leak)</v>
      </c>
      <c r="N40" s="122">
        <f>'AL count'!Q101</f>
        <v>16</v>
      </c>
      <c r="O40" s="161">
        <f>'AL count'!R101</f>
        <v>65.599999999999994</v>
      </c>
      <c r="P40" s="183"/>
      <c r="Q40" s="183"/>
      <c r="R40" s="183"/>
      <c r="S40" s="183"/>
      <c r="T40" s="183"/>
      <c r="U40" s="183"/>
      <c r="V40" s="183"/>
      <c r="W40" s="183"/>
      <c r="X40" s="183"/>
      <c r="Y40" s="183"/>
    </row>
    <row r="41" spans="2:25" x14ac:dyDescent="0.2">
      <c r="B41" s="95">
        <f t="shared" si="0"/>
        <v>9</v>
      </c>
      <c r="C41" s="117" t="s">
        <v>191</v>
      </c>
      <c r="D41" s="216">
        <v>91.93</v>
      </c>
      <c r="E41" s="227">
        <f>SUM(D$33:D41)/SUM($D$33:$D$73)</f>
        <v>0.73827623737240788</v>
      </c>
      <c r="F41" s="231">
        <f t="shared" si="4"/>
        <v>3.7318391002133078E-2</v>
      </c>
      <c r="G41" s="125">
        <v>9</v>
      </c>
      <c r="H41" s="16">
        <f t="shared" ca="1" si="1"/>
        <v>91.93</v>
      </c>
      <c r="I41" s="17" t="str">
        <f t="shared" ca="1" si="2"/>
        <v/>
      </c>
      <c r="J41" s="18">
        <f t="shared" si="3"/>
        <v>0.8</v>
      </c>
      <c r="K41" s="135"/>
      <c r="L41" s="100">
        <f>RANK(O41,$O$3:$O$54,0)+COUNTIF($O$3:O41,O41)-1</f>
        <v>1</v>
      </c>
      <c r="M41" s="175" t="str">
        <f>'AL count'!P102</f>
        <v>Main Pump (Pump Rebuild)</v>
      </c>
      <c r="N41" s="175">
        <f>'AL count'!Q102</f>
        <v>10</v>
      </c>
      <c r="O41" s="178">
        <f>'AL count'!R102</f>
        <v>535.5200000000001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</row>
    <row r="42" spans="2:25" x14ac:dyDescent="0.2">
      <c r="B42" s="95">
        <f t="shared" si="0"/>
        <v>10</v>
      </c>
      <c r="C42" s="117" t="s">
        <v>187</v>
      </c>
      <c r="D42" s="216">
        <v>81.53</v>
      </c>
      <c r="E42" s="227">
        <f>SUM(D$33:D42)/SUM($D$33:$D$73)</f>
        <v>0.77137281540356106</v>
      </c>
      <c r="F42" s="231">
        <f t="shared" si="4"/>
        <v>3.3096578031153179E-2</v>
      </c>
      <c r="G42" s="125">
        <v>8</v>
      </c>
      <c r="H42" s="16">
        <f t="shared" ca="1" si="1"/>
        <v>81.53</v>
      </c>
      <c r="I42" s="17" t="str">
        <f t="shared" ca="1" si="2"/>
        <v/>
      </c>
      <c r="J42" s="18">
        <f t="shared" si="3"/>
        <v>0.8</v>
      </c>
      <c r="K42" s="135"/>
      <c r="L42" s="95">
        <f>RANK(O42,$O$3:$O$54,0)+COUNTIF($O$3:O42,O42)-1</f>
        <v>41</v>
      </c>
      <c r="M42" s="122" t="str">
        <f>'AL count'!P103</f>
        <v>Spuds / Xmass Tree (SCR Drive)</v>
      </c>
      <c r="N42" s="122">
        <f>'AL count'!Q103</f>
        <v>2</v>
      </c>
      <c r="O42" s="161">
        <f>'AL count'!R103</f>
        <v>0.24</v>
      </c>
      <c r="P42" s="183"/>
      <c r="Q42" s="183"/>
      <c r="R42" s="183"/>
      <c r="S42" s="183"/>
      <c r="T42" s="183"/>
      <c r="U42" s="183"/>
      <c r="V42" s="183"/>
      <c r="W42" s="183"/>
      <c r="X42" s="183"/>
      <c r="Y42" s="183"/>
    </row>
    <row r="43" spans="2:25" x14ac:dyDescent="0.2">
      <c r="B43" s="95">
        <f t="shared" si="0"/>
        <v>11</v>
      </c>
      <c r="C43" s="117" t="s">
        <v>87</v>
      </c>
      <c r="D43" s="216">
        <v>70.63</v>
      </c>
      <c r="E43" s="227">
        <f>SUM(D$33:D43)/SUM($D$33:$D$73)</f>
        <v>0.80004460868628346</v>
      </c>
      <c r="F43" s="231">
        <f t="shared" si="4"/>
        <v>2.8671793282722402E-2</v>
      </c>
      <c r="G43" s="125">
        <v>8</v>
      </c>
      <c r="H43" s="16">
        <f t="shared" ca="1" si="1"/>
        <v>70.63</v>
      </c>
      <c r="I43" s="17" t="str">
        <f t="shared" ca="1" si="2"/>
        <v/>
      </c>
      <c r="J43" s="18">
        <f t="shared" si="3"/>
        <v>0.8</v>
      </c>
      <c r="K43" s="135"/>
      <c r="L43" s="95">
        <f>RANK(O43,$O$3:$O$54,0)+COUNTIF($O$3:O43,O43)-1</f>
        <v>39</v>
      </c>
      <c r="M43" s="122" t="str">
        <f>'AL count'!P104</f>
        <v>Spuds / Xmass Tree (Setting Spud)</v>
      </c>
      <c r="N43" s="122">
        <f>'AL count'!Q104</f>
        <v>6</v>
      </c>
      <c r="O43" s="161">
        <f>'AL count'!R104</f>
        <v>0.97805555543862277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</row>
    <row r="44" spans="2:25" x14ac:dyDescent="0.2">
      <c r="B44" s="95">
        <f t="shared" si="0"/>
        <v>12</v>
      </c>
      <c r="C44" s="214" t="s">
        <v>183</v>
      </c>
      <c r="D44" s="217">
        <v>67.572777777700679</v>
      </c>
      <c r="E44" s="227">
        <f>SUM(D$33:D44)/SUM($D$33:$D$73)</f>
        <v>0.8274753423119604</v>
      </c>
      <c r="F44" s="231">
        <f t="shared" si="4"/>
        <v>2.743073362567694E-2</v>
      </c>
      <c r="G44" s="219">
        <v>52</v>
      </c>
      <c r="H44" s="16" t="str">
        <f t="shared" ca="1" si="1"/>
        <v/>
      </c>
      <c r="I44" s="17">
        <f t="shared" ca="1" si="2"/>
        <v>67.572777777700679</v>
      </c>
      <c r="J44" s="18">
        <f t="shared" si="3"/>
        <v>0.8</v>
      </c>
      <c r="K44" s="135"/>
      <c r="L44" s="95">
        <f>RANK(O44,$O$3:$O$54,0)+COUNTIF($O$3:O44,O44)-1</f>
        <v>5</v>
      </c>
      <c r="M44" s="122" t="str">
        <f>'AL count'!P105</f>
        <v>Spuds / Xmass Tree (Sheaves)</v>
      </c>
      <c r="N44" s="122">
        <f>'AL count'!Q105</f>
        <v>1</v>
      </c>
      <c r="O44" s="161">
        <f>'AL count'!R105</f>
        <v>143.58000000000001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</row>
    <row r="45" spans="2:25" x14ac:dyDescent="0.2">
      <c r="B45" s="95">
        <f t="shared" si="0"/>
        <v>13</v>
      </c>
      <c r="C45" s="214" t="s">
        <v>193</v>
      </c>
      <c r="D45" s="217">
        <v>66.72</v>
      </c>
      <c r="E45" s="227">
        <f>SUM(D$33:D45)/SUM($D$33:$D$73)</f>
        <v>0.85455989629501616</v>
      </c>
      <c r="F45" s="231">
        <f t="shared" si="4"/>
        <v>2.7084553983055759E-2</v>
      </c>
      <c r="G45" s="219">
        <v>11</v>
      </c>
      <c r="H45" s="16" t="str">
        <f t="shared" ca="1" si="1"/>
        <v/>
      </c>
      <c r="I45" s="17">
        <f t="shared" ca="1" si="2"/>
        <v>66.72</v>
      </c>
      <c r="J45" s="18">
        <f t="shared" si="3"/>
        <v>0.8</v>
      </c>
      <c r="K45" s="135"/>
      <c r="L45" s="181">
        <f>RANK(O45,$O$3:$O$54,0)+COUNTIF($O$3:O45,O45)-1</f>
        <v>23</v>
      </c>
      <c r="M45" s="179" t="str">
        <f>'AL count'!P106</f>
        <v>Spuds / Xmass Tree (Tree Structure)</v>
      </c>
      <c r="N45" s="179">
        <f>'AL count'!Q106</f>
        <v>1</v>
      </c>
      <c r="O45" s="180">
        <f>'AL count'!R106</f>
        <v>10</v>
      </c>
      <c r="P45" s="183"/>
      <c r="Q45" s="183"/>
      <c r="R45" s="183"/>
      <c r="S45" s="183"/>
      <c r="T45" s="183"/>
      <c r="U45" s="183"/>
      <c r="V45" s="183"/>
      <c r="W45" s="183"/>
      <c r="X45" s="183"/>
      <c r="Y45" s="183"/>
    </row>
    <row r="46" spans="2:25" x14ac:dyDescent="0.2">
      <c r="B46" s="95">
        <f t="shared" si="0"/>
        <v>14</v>
      </c>
      <c r="C46" s="214" t="s">
        <v>108</v>
      </c>
      <c r="D46" s="217">
        <v>65.599999999999994</v>
      </c>
      <c r="E46" s="227">
        <f>SUM(D$33:D46)/SUM($D$33:$D$73)</f>
        <v>0.88118979349658177</v>
      </c>
      <c r="F46" s="231">
        <f t="shared" si="4"/>
        <v>2.6629897201565611E-2</v>
      </c>
      <c r="G46" s="219">
        <v>16</v>
      </c>
      <c r="H46" s="16" t="str">
        <f t="shared" ca="1" si="1"/>
        <v/>
      </c>
      <c r="I46" s="17">
        <f t="shared" ca="1" si="2"/>
        <v>65.599999999999994</v>
      </c>
      <c r="J46" s="18">
        <f t="shared" si="3"/>
        <v>0.8</v>
      </c>
      <c r="K46" s="135"/>
      <c r="L46" s="181">
        <f>RANK(O46,$O$3:$O$54,0)+COUNTIF($O$3:O46,O46)-1</f>
        <v>22</v>
      </c>
      <c r="M46" s="179" t="str">
        <f>'AL count'!P107</f>
        <v>Spuds / Xmass Tree (Walking Spud)</v>
      </c>
      <c r="N46" s="179">
        <f>'AL count'!Q107</f>
        <v>10</v>
      </c>
      <c r="O46" s="180">
        <f>'AL count'!R107</f>
        <v>18.77</v>
      </c>
      <c r="P46" s="183"/>
      <c r="Q46" s="183"/>
      <c r="R46" s="183"/>
      <c r="S46" s="183"/>
      <c r="T46" s="183"/>
      <c r="U46" s="183"/>
      <c r="V46" s="183"/>
      <c r="W46" s="183"/>
      <c r="X46" s="183"/>
      <c r="Y46" s="183"/>
    </row>
    <row r="47" spans="2:25" x14ac:dyDescent="0.2">
      <c r="B47" s="95">
        <f t="shared" si="0"/>
        <v>15</v>
      </c>
      <c r="C47" s="214" t="s">
        <v>99</v>
      </c>
      <c r="D47" s="217">
        <v>38</v>
      </c>
      <c r="E47" s="227">
        <f>SUM(D$33:D47)/SUM($D$33:$D$73)</f>
        <v>0.89661564858285459</v>
      </c>
      <c r="F47" s="231">
        <f t="shared" si="4"/>
        <v>1.5425855086272811E-2</v>
      </c>
      <c r="G47" s="125">
        <v>3</v>
      </c>
      <c r="H47" s="16" t="str">
        <f t="shared" ca="1" si="1"/>
        <v/>
      </c>
      <c r="I47" s="17">
        <f t="shared" ca="1" si="2"/>
        <v>38</v>
      </c>
      <c r="J47" s="18">
        <f t="shared" si="3"/>
        <v>0.8</v>
      </c>
      <c r="K47" s="135"/>
      <c r="L47" s="181">
        <f>RANK(O47,$O$3:$O$54,0)+COUNTIF($O$3:O47,O47)-1</f>
        <v>17</v>
      </c>
      <c r="M47" s="179" t="str">
        <f>'AL count'!P108</f>
        <v>Spuds / Xmass Tree (Winch / Hoist System)</v>
      </c>
      <c r="N47" s="179">
        <f>'AL count'!Q108</f>
        <v>19</v>
      </c>
      <c r="O47" s="180">
        <f>'AL count'!R108</f>
        <v>32.450000000000003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</row>
    <row r="48" spans="2:25" x14ac:dyDescent="0.2">
      <c r="B48" s="95">
        <f t="shared" si="0"/>
        <v>16</v>
      </c>
      <c r="C48" s="214" t="s">
        <v>88</v>
      </c>
      <c r="D48" s="217">
        <v>34.76</v>
      </c>
      <c r="E48" s="227">
        <f>SUM(D$33:D48)/SUM($D$33:$D$73)</f>
        <v>0.91072624655124534</v>
      </c>
      <c r="F48" s="231">
        <f t="shared" si="4"/>
        <v>1.4110597968390759E-2</v>
      </c>
      <c r="G48" s="125">
        <v>3</v>
      </c>
      <c r="H48" s="16" t="str">
        <f t="shared" ca="1" si="1"/>
        <v/>
      </c>
      <c r="I48" s="17">
        <f t="shared" ca="1" si="2"/>
        <v>34.76</v>
      </c>
      <c r="J48" s="18">
        <f t="shared" si="3"/>
        <v>0.8</v>
      </c>
      <c r="K48" s="135"/>
      <c r="L48" s="100">
        <f>RANK(O48,$O$3:$O$54,0)+COUNTIF($O$3:O48,O48)-1</f>
        <v>13</v>
      </c>
      <c r="M48" s="175" t="str">
        <f>'AL count'!P109</f>
        <v>Spuds / Xmass Tree (Wires)</v>
      </c>
      <c r="N48" s="175">
        <f>'AL count'!Q109</f>
        <v>11</v>
      </c>
      <c r="O48" s="178">
        <f>'AL count'!R109</f>
        <v>66.72</v>
      </c>
      <c r="P48" s="183"/>
      <c r="Q48" s="183"/>
      <c r="R48" s="183"/>
      <c r="S48" s="183"/>
      <c r="T48" s="183"/>
      <c r="U48" s="183"/>
      <c r="V48" s="183"/>
      <c r="W48" s="183"/>
      <c r="X48" s="183"/>
      <c r="Y48" s="183"/>
    </row>
    <row r="49" spans="2:25" x14ac:dyDescent="0.2">
      <c r="B49" s="95">
        <f t="shared" si="0"/>
        <v>17</v>
      </c>
      <c r="C49" s="214" t="s">
        <v>186</v>
      </c>
      <c r="D49" s="217">
        <v>32.450000000000003</v>
      </c>
      <c r="E49" s="227">
        <f>SUM(D$33:D49)/SUM($D$33:$D$73)</f>
        <v>0.9238991149078124</v>
      </c>
      <c r="F49" s="231">
        <f t="shared" si="4"/>
        <v>1.3172868356567058E-2</v>
      </c>
      <c r="G49" s="219">
        <v>19</v>
      </c>
      <c r="H49" s="16" t="str">
        <f t="shared" ca="1" si="1"/>
        <v/>
      </c>
      <c r="I49" s="17">
        <f t="shared" ca="1" si="2"/>
        <v>32.450000000000003</v>
      </c>
      <c r="J49" s="18">
        <f t="shared" si="3"/>
        <v>0.8</v>
      </c>
      <c r="K49" s="135"/>
      <c r="L49" s="193">
        <f>RANK(O49,$O$3:$O$54,0)+COUNTIF($O$3:O49,O49)-1</f>
        <v>3</v>
      </c>
      <c r="M49" s="190" t="str">
        <f>'AL count'!P110</f>
        <v>Suction  / Discharge Pipe (Dredge)</v>
      </c>
      <c r="N49" s="190">
        <f>'AL count'!Q110</f>
        <v>25</v>
      </c>
      <c r="O49" s="191">
        <f>'AL count'!R110</f>
        <v>241.35</v>
      </c>
      <c r="P49" s="183"/>
      <c r="Q49" s="183"/>
      <c r="R49" s="183"/>
      <c r="S49" s="183"/>
      <c r="T49" s="183"/>
      <c r="U49" s="183"/>
      <c r="V49" s="183"/>
      <c r="W49" s="183"/>
      <c r="X49" s="183"/>
      <c r="Y49" s="183"/>
    </row>
    <row r="50" spans="2:25" x14ac:dyDescent="0.2">
      <c r="B50" s="95">
        <f t="shared" si="0"/>
        <v>18</v>
      </c>
      <c r="C50" s="214" t="s">
        <v>119</v>
      </c>
      <c r="D50" s="217">
        <v>28.19555555564817</v>
      </c>
      <c r="E50" s="227">
        <f>SUM(D$33:D50)/SUM($D$33:$D$73)</f>
        <v>0.93534491896250671</v>
      </c>
      <c r="F50" s="231">
        <f t="shared" si="4"/>
        <v>1.1445804054694309E-2</v>
      </c>
      <c r="G50" s="219">
        <v>44</v>
      </c>
      <c r="H50" s="16" t="str">
        <f t="shared" ca="1" si="1"/>
        <v/>
      </c>
      <c r="I50" s="17">
        <f t="shared" ca="1" si="2"/>
        <v>28.19555555564817</v>
      </c>
      <c r="J50" s="18">
        <f t="shared" si="3"/>
        <v>0.8</v>
      </c>
      <c r="K50" s="135"/>
      <c r="L50" s="181">
        <f>RANK(O50,$O$3:$O$54,0)+COUNTIF($O$3:O50,O50)-1</f>
        <v>52</v>
      </c>
      <c r="M50" s="179" t="str">
        <f>'AL count'!P111</f>
        <v>Swing System (Control System)</v>
      </c>
      <c r="N50" s="179">
        <f>'AL count'!Q111</f>
        <v>0</v>
      </c>
      <c r="O50" s="180">
        <f>'AL count'!R111</f>
        <v>0</v>
      </c>
      <c r="P50" s="183"/>
      <c r="Q50" s="183"/>
      <c r="R50" s="183"/>
      <c r="S50" s="183"/>
      <c r="T50" s="183"/>
      <c r="U50" s="183"/>
      <c r="V50" s="183"/>
      <c r="W50" s="183"/>
      <c r="X50" s="183"/>
      <c r="Y50" s="183"/>
    </row>
    <row r="51" spans="2:25" x14ac:dyDescent="0.2">
      <c r="B51" s="95">
        <f t="shared" si="0"/>
        <v>19</v>
      </c>
      <c r="C51" s="214" t="s">
        <v>90</v>
      </c>
      <c r="D51" s="217">
        <v>27.91</v>
      </c>
      <c r="E51" s="227">
        <f>SUM(D$33:D51)/SUM($D$33:$D$73)</f>
        <v>0.94667480357981915</v>
      </c>
      <c r="F51" s="231">
        <f t="shared" si="4"/>
        <v>1.1329884617312436E-2</v>
      </c>
      <c r="G51" s="125">
        <v>4</v>
      </c>
      <c r="H51" s="16" t="str">
        <f t="shared" ca="1" si="1"/>
        <v/>
      </c>
      <c r="I51" s="17">
        <f t="shared" ca="1" si="2"/>
        <v>27.91</v>
      </c>
      <c r="J51" s="18">
        <f t="shared" si="3"/>
        <v>0.8</v>
      </c>
      <c r="K51" s="135"/>
      <c r="L51" s="95">
        <f>RANK(O51,$O$3:$O$54,0)+COUNTIF($O$3:O51,O51)-1</f>
        <v>18</v>
      </c>
      <c r="M51" s="122" t="str">
        <f>'AL count'!P112</f>
        <v>Swing System (SCR Drive)</v>
      </c>
      <c r="N51" s="122">
        <f>'AL count'!Q112</f>
        <v>44</v>
      </c>
      <c r="O51" s="161">
        <f>'AL count'!R112</f>
        <v>28.19555555564817</v>
      </c>
      <c r="P51" s="183"/>
      <c r="Q51" s="183"/>
      <c r="R51" s="183"/>
      <c r="S51" s="183"/>
      <c r="T51" s="183"/>
      <c r="U51" s="183"/>
      <c r="V51" s="183"/>
      <c r="W51" s="183"/>
      <c r="X51" s="183"/>
      <c r="Y51" s="183"/>
    </row>
    <row r="52" spans="2:25" x14ac:dyDescent="0.2">
      <c r="B52" s="95">
        <f t="shared" si="0"/>
        <v>20</v>
      </c>
      <c r="C52" s="214" t="s">
        <v>189</v>
      </c>
      <c r="D52" s="217">
        <v>22.94</v>
      </c>
      <c r="E52" s="227">
        <f>SUM(D$33:D52)/SUM($D$33:$D$73)</f>
        <v>0.95598714872926915</v>
      </c>
      <c r="F52" s="231">
        <f t="shared" si="4"/>
        <v>9.3123451494500076E-3</v>
      </c>
      <c r="G52" s="219">
        <v>20</v>
      </c>
      <c r="H52" s="16" t="str">
        <f t="shared" ca="1" si="1"/>
        <v/>
      </c>
      <c r="I52" s="17">
        <f t="shared" ca="1" si="2"/>
        <v>22.94</v>
      </c>
      <c r="J52" s="18">
        <f t="shared" si="3"/>
        <v>0.8</v>
      </c>
      <c r="K52" s="135"/>
      <c r="L52" s="95">
        <f>RANK(O52,$O$3:$O$54,0)+COUNTIF($O$3:O52,O52)-1</f>
        <v>33</v>
      </c>
      <c r="M52" s="122" t="str">
        <f>'AL count'!P113</f>
        <v>Swing System (Swing Sheaves)</v>
      </c>
      <c r="N52" s="122">
        <f>'AL count'!Q113</f>
        <v>1</v>
      </c>
      <c r="O52" s="161">
        <f>'AL count'!R113</f>
        <v>2.1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</row>
    <row r="53" spans="2:25" x14ac:dyDescent="0.2">
      <c r="B53" s="95">
        <f t="shared" si="0"/>
        <v>21</v>
      </c>
      <c r="C53" s="214" t="s">
        <v>74</v>
      </c>
      <c r="D53" s="217">
        <v>21.07</v>
      </c>
      <c r="E53" s="227">
        <f>SUM(D$33:D53)/SUM($D$33:$D$73)</f>
        <v>0.96454037943105253</v>
      </c>
      <c r="F53" s="231">
        <f t="shared" si="4"/>
        <v>8.5532307017833764E-3</v>
      </c>
      <c r="G53" s="219">
        <v>13</v>
      </c>
      <c r="H53" s="16" t="str">
        <f t="shared" ca="1" si="1"/>
        <v/>
      </c>
      <c r="I53" s="17">
        <f t="shared" ca="1" si="2"/>
        <v>21.07</v>
      </c>
      <c r="J53" s="18">
        <f t="shared" si="3"/>
        <v>0.8</v>
      </c>
      <c r="K53" s="135"/>
      <c r="L53" s="95">
        <f>RANK(O53,$O$3:$O$54,0)+COUNTIF($O$3:O53,O53)-1</f>
        <v>8</v>
      </c>
      <c r="M53" s="122" t="str">
        <f>'AL count'!P114</f>
        <v>Swing System (Swing Wire)</v>
      </c>
      <c r="N53" s="122">
        <f>'AL count'!Q114</f>
        <v>32</v>
      </c>
      <c r="O53" s="161">
        <f>'AL count'!R114</f>
        <v>95.75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</row>
    <row r="54" spans="2:25" x14ac:dyDescent="0.2">
      <c r="B54" s="95">
        <f t="shared" si="0"/>
        <v>22</v>
      </c>
      <c r="C54" s="214" t="s">
        <v>200</v>
      </c>
      <c r="D54" s="217">
        <v>18.77</v>
      </c>
      <c r="E54" s="227">
        <f>SUM(D$33:D54)/SUM($D$33:$D$73)</f>
        <v>0.97215993995656147</v>
      </c>
      <c r="F54" s="231">
        <f t="shared" si="4"/>
        <v>7.6195605255089394E-3</v>
      </c>
      <c r="G54" s="219">
        <v>10</v>
      </c>
      <c r="H54" s="16" t="str">
        <f t="shared" ca="1" si="1"/>
        <v/>
      </c>
      <c r="I54" s="17">
        <f t="shared" ca="1" si="2"/>
        <v>18.77</v>
      </c>
      <c r="J54" s="18">
        <f t="shared" si="3"/>
        <v>0.8</v>
      </c>
      <c r="K54" s="135"/>
      <c r="L54" s="95">
        <f>RANK(O54,$O$3:$O$54,0)+COUNTIF($O$3:O54,O54)-1</f>
        <v>7</v>
      </c>
      <c r="M54" s="122" t="str">
        <f>'AL count'!P115</f>
        <v>Swing System (Winch System)</v>
      </c>
      <c r="N54" s="122">
        <f>'AL count'!Q115</f>
        <v>99</v>
      </c>
      <c r="O54" s="161">
        <f>'AL count'!R115</f>
        <v>107.93805555552011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</row>
    <row r="55" spans="2:25" x14ac:dyDescent="0.2">
      <c r="B55" s="95">
        <f t="shared" si="0"/>
        <v>23</v>
      </c>
      <c r="C55" s="214" t="s">
        <v>202</v>
      </c>
      <c r="D55" s="217">
        <v>10</v>
      </c>
      <c r="E55" s="227">
        <f>SUM(D$33:D55)/SUM($D$33:$D$73)</f>
        <v>0.97621937550558069</v>
      </c>
      <c r="F55" s="231">
        <f t="shared" si="4"/>
        <v>4.0594355490192191E-3</v>
      </c>
      <c r="G55" s="125">
        <v>1</v>
      </c>
      <c r="H55" s="16" t="str">
        <f t="shared" ca="1" si="1"/>
        <v/>
      </c>
      <c r="I55" s="17">
        <f t="shared" ca="1" si="2"/>
        <v>10</v>
      </c>
      <c r="J55" s="18">
        <f t="shared" si="3"/>
        <v>0.8</v>
      </c>
      <c r="K55" s="135"/>
      <c r="L55" s="183"/>
      <c r="M55" s="183"/>
      <c r="N55" s="183"/>
      <c r="O55" s="184"/>
      <c r="P55" s="183"/>
      <c r="Q55" s="183"/>
      <c r="R55" s="183"/>
      <c r="S55" s="183"/>
      <c r="T55" s="183"/>
      <c r="U55" s="183"/>
      <c r="V55" s="183"/>
      <c r="W55" s="183"/>
      <c r="X55" s="183"/>
      <c r="Y55" s="183"/>
    </row>
    <row r="56" spans="2:25" x14ac:dyDescent="0.2">
      <c r="B56" s="95">
        <f t="shared" si="0"/>
        <v>24</v>
      </c>
      <c r="C56" s="214" t="s">
        <v>106</v>
      </c>
      <c r="D56" s="217">
        <v>8.0733333332487369</v>
      </c>
      <c r="E56" s="227">
        <f>SUM(D$33:D56)/SUM($D$33:$D$73)</f>
        <v>0.97949669313878773</v>
      </c>
      <c r="F56" s="231">
        <f t="shared" si="4"/>
        <v>3.2773176332070442E-3</v>
      </c>
      <c r="G56" s="125">
        <v>4</v>
      </c>
      <c r="H56" s="16" t="str">
        <f t="shared" ca="1" si="1"/>
        <v/>
      </c>
      <c r="I56" s="17">
        <f t="shared" ca="1" si="2"/>
        <v>8.0733333332487369</v>
      </c>
      <c r="J56" s="18">
        <f t="shared" si="3"/>
        <v>0.8</v>
      </c>
      <c r="K56" s="135"/>
      <c r="L56" s="183"/>
      <c r="M56" s="183"/>
      <c r="N56" s="183"/>
      <c r="O56" s="184"/>
      <c r="P56" s="183"/>
      <c r="Q56" s="183"/>
      <c r="R56" s="183"/>
      <c r="S56" s="183"/>
      <c r="T56" s="183"/>
      <c r="U56" s="183"/>
      <c r="V56" s="183"/>
      <c r="W56" s="183"/>
      <c r="X56" s="183"/>
      <c r="Y56" s="183"/>
    </row>
    <row r="57" spans="2:25" x14ac:dyDescent="0.2">
      <c r="B57" s="95">
        <f t="shared" si="0"/>
        <v>25</v>
      </c>
      <c r="C57" s="214" t="s">
        <v>190</v>
      </c>
      <c r="D57" s="217">
        <v>7.6400000000000006</v>
      </c>
      <c r="E57" s="227">
        <f>SUM(D$33:D57)/SUM($D$33:$D$73)</f>
        <v>0.98259810189823837</v>
      </c>
      <c r="F57" s="231">
        <f t="shared" si="4"/>
        <v>3.1014087594506412E-3</v>
      </c>
      <c r="G57" s="125">
        <v>4</v>
      </c>
      <c r="H57" s="16" t="str">
        <f t="shared" ca="1" si="1"/>
        <v/>
      </c>
      <c r="I57" s="17">
        <f t="shared" ca="1" si="2"/>
        <v>7.6400000000000006</v>
      </c>
      <c r="J57" s="18">
        <f t="shared" si="3"/>
        <v>0.8</v>
      </c>
      <c r="K57" s="135"/>
      <c r="L57" s="183"/>
      <c r="M57" s="183"/>
      <c r="N57" s="183"/>
      <c r="O57" s="184"/>
      <c r="P57" s="183"/>
      <c r="Q57" s="183"/>
      <c r="R57" s="183"/>
      <c r="S57" s="183"/>
      <c r="T57" s="183"/>
      <c r="U57" s="183"/>
      <c r="V57" s="183"/>
      <c r="W57" s="183"/>
      <c r="X57" s="183"/>
      <c r="Y57" s="183"/>
    </row>
    <row r="58" spans="2:25" x14ac:dyDescent="0.2">
      <c r="B58" s="95">
        <f t="shared" si="0"/>
        <v>26</v>
      </c>
      <c r="C58" s="214" t="s">
        <v>93</v>
      </c>
      <c r="D58" s="217">
        <v>6.4772222222201528</v>
      </c>
      <c r="E58" s="227">
        <f>SUM(D$33:D58)/SUM($D$33:$D$73)</f>
        <v>0.985227488513016</v>
      </c>
      <c r="F58" s="231">
        <f t="shared" si="4"/>
        <v>2.629386614777629E-3</v>
      </c>
      <c r="G58" s="125">
        <v>2</v>
      </c>
      <c r="H58" s="16" t="str">
        <f t="shared" ca="1" si="1"/>
        <v/>
      </c>
      <c r="I58" s="17">
        <f t="shared" ca="1" si="2"/>
        <v>6.4772222222201528</v>
      </c>
      <c r="J58" s="18">
        <f t="shared" si="3"/>
        <v>0.8</v>
      </c>
      <c r="K58" s="135"/>
      <c r="L58" s="183"/>
      <c r="M58" s="183"/>
      <c r="N58" s="183"/>
      <c r="O58" s="184"/>
      <c r="P58" s="183"/>
      <c r="Q58" s="183"/>
      <c r="R58" s="183"/>
      <c r="S58" s="183"/>
      <c r="T58" s="183"/>
      <c r="U58" s="183"/>
      <c r="V58" s="183"/>
      <c r="W58" s="183"/>
      <c r="X58" s="183"/>
      <c r="Y58" s="183"/>
    </row>
    <row r="59" spans="2:25" x14ac:dyDescent="0.2">
      <c r="B59" s="95">
        <f t="shared" si="0"/>
        <v>27</v>
      </c>
      <c r="C59" s="214" t="s">
        <v>188</v>
      </c>
      <c r="D59" s="217">
        <v>6.29</v>
      </c>
      <c r="E59" s="227">
        <f>SUM(D$33:D59)/SUM($D$33:$D$73)</f>
        <v>0.98778087347334909</v>
      </c>
      <c r="F59" s="231">
        <f t="shared" si="4"/>
        <v>2.5533849603330827E-3</v>
      </c>
      <c r="G59" s="125">
        <v>4</v>
      </c>
      <c r="H59" s="16" t="str">
        <f t="shared" ca="1" si="1"/>
        <v/>
      </c>
      <c r="I59" s="17">
        <f t="shared" ca="1" si="2"/>
        <v>6.29</v>
      </c>
      <c r="J59" s="18">
        <f t="shared" si="3"/>
        <v>0.8</v>
      </c>
      <c r="K59" s="135"/>
      <c r="L59" s="183"/>
      <c r="M59" s="183"/>
      <c r="N59" s="183"/>
      <c r="O59" s="184"/>
      <c r="P59" s="183"/>
      <c r="Q59" s="183"/>
      <c r="R59" s="183"/>
      <c r="S59" s="183"/>
      <c r="T59" s="183"/>
      <c r="U59" s="183"/>
      <c r="V59" s="183"/>
      <c r="W59" s="183"/>
      <c r="X59" s="183"/>
      <c r="Y59" s="183"/>
    </row>
    <row r="60" spans="2:25" x14ac:dyDescent="0.2">
      <c r="B60" s="95">
        <f t="shared" si="0"/>
        <v>28</v>
      </c>
      <c r="C60" s="214" t="s">
        <v>195</v>
      </c>
      <c r="D60" s="217">
        <v>5.33</v>
      </c>
      <c r="E60" s="227">
        <f>SUM(D$33:D60)/SUM($D$33:$D$73)</f>
        <v>0.98994455262097625</v>
      </c>
      <c r="F60" s="231">
        <f t="shared" si="4"/>
        <v>2.1636791476271622E-3</v>
      </c>
      <c r="G60" s="125">
        <v>2</v>
      </c>
      <c r="H60" s="16" t="str">
        <f t="shared" ca="1" si="1"/>
        <v/>
      </c>
      <c r="I60" s="17">
        <f t="shared" ca="1" si="2"/>
        <v>5.33</v>
      </c>
      <c r="J60" s="18">
        <f t="shared" si="3"/>
        <v>0.8</v>
      </c>
      <c r="K60" s="135"/>
      <c r="L60" s="183"/>
      <c r="M60" s="183"/>
      <c r="N60" s="183"/>
      <c r="O60" s="184"/>
      <c r="P60" s="183"/>
      <c r="Q60" s="183"/>
      <c r="R60" s="183"/>
      <c r="S60" s="183"/>
      <c r="T60" s="183"/>
      <c r="U60" s="183"/>
      <c r="V60" s="183"/>
      <c r="W60" s="183"/>
      <c r="X60" s="183"/>
      <c r="Y60" s="183"/>
    </row>
    <row r="61" spans="2:25" x14ac:dyDescent="0.2">
      <c r="B61" s="95">
        <f t="shared" si="0"/>
        <v>29</v>
      </c>
      <c r="C61" s="214" t="s">
        <v>80</v>
      </c>
      <c r="D61" s="217">
        <v>4.76</v>
      </c>
      <c r="E61" s="227">
        <f>SUM(D$33:D61)/SUM($D$33:$D$73)</f>
        <v>0.99187684394230946</v>
      </c>
      <c r="F61" s="231">
        <f t="shared" si="4"/>
        <v>1.9322913213332127E-3</v>
      </c>
      <c r="G61" s="125">
        <v>3</v>
      </c>
      <c r="H61" s="16" t="str">
        <f t="shared" ca="1" si="1"/>
        <v/>
      </c>
      <c r="I61" s="17">
        <f t="shared" ca="1" si="2"/>
        <v>4.76</v>
      </c>
      <c r="J61" s="18">
        <f t="shared" si="3"/>
        <v>0.8</v>
      </c>
      <c r="K61" s="135"/>
      <c r="P61" s="183"/>
      <c r="Q61" s="183"/>
      <c r="R61" s="183"/>
      <c r="S61" s="183"/>
      <c r="T61" s="183"/>
      <c r="U61" s="183"/>
      <c r="V61" s="183"/>
      <c r="W61" s="183"/>
      <c r="X61" s="183"/>
      <c r="Y61" s="183"/>
    </row>
    <row r="62" spans="2:25" x14ac:dyDescent="0.2">
      <c r="B62" s="95">
        <f t="shared" si="0"/>
        <v>30</v>
      </c>
      <c r="C62" s="214" t="s">
        <v>185</v>
      </c>
      <c r="D62" s="217">
        <v>3.1558333332650363</v>
      </c>
      <c r="E62" s="227">
        <f>SUM(D$33:D62)/SUM($D$33:$D$73)</f>
        <v>0.99315793414429299</v>
      </c>
      <c r="F62" s="231">
        <f t="shared" si="4"/>
        <v>1.2810902019835257E-3</v>
      </c>
      <c r="G62" s="125">
        <v>1</v>
      </c>
      <c r="H62" s="16" t="str">
        <f t="shared" ca="1" si="1"/>
        <v/>
      </c>
      <c r="I62" s="17">
        <f t="shared" ca="1" si="2"/>
        <v>3.1558333332650363</v>
      </c>
      <c r="J62" s="18">
        <f t="shared" si="3"/>
        <v>0.8</v>
      </c>
      <c r="K62" s="135"/>
      <c r="P62" s="183"/>
      <c r="Q62" s="183"/>
      <c r="R62" s="183"/>
      <c r="S62" s="183"/>
      <c r="T62" s="183"/>
      <c r="U62" s="183"/>
      <c r="V62" s="183"/>
      <c r="W62" s="183"/>
      <c r="X62" s="183"/>
      <c r="Y62" s="183"/>
    </row>
    <row r="63" spans="2:25" x14ac:dyDescent="0.2">
      <c r="B63" s="95">
        <f t="shared" si="0"/>
        <v>31</v>
      </c>
      <c r="C63" s="214" t="s">
        <v>194</v>
      </c>
      <c r="D63" s="217">
        <v>3</v>
      </c>
      <c r="E63" s="227">
        <f>SUM(D$33:D63)/SUM($D$33:$D$73)</f>
        <v>0.99437576480899881</v>
      </c>
      <c r="F63" s="231">
        <f t="shared" si="4"/>
        <v>1.2178306647058212E-3</v>
      </c>
      <c r="G63" s="125">
        <v>2</v>
      </c>
      <c r="H63" s="16" t="str">
        <f t="shared" ca="1" si="1"/>
        <v/>
      </c>
      <c r="I63" s="17">
        <f t="shared" ca="1" si="2"/>
        <v>3</v>
      </c>
      <c r="J63" s="18">
        <f t="shared" si="3"/>
        <v>0.8</v>
      </c>
      <c r="K63" s="135"/>
      <c r="P63" s="183"/>
      <c r="Q63" s="183"/>
      <c r="R63" s="183"/>
      <c r="S63" s="183"/>
      <c r="T63" s="183"/>
      <c r="U63" s="183"/>
      <c r="V63" s="183"/>
      <c r="W63" s="183"/>
      <c r="X63" s="183"/>
      <c r="Y63" s="183"/>
    </row>
    <row r="64" spans="2:25" x14ac:dyDescent="0.2">
      <c r="B64" s="95">
        <f t="shared" si="0"/>
        <v>32</v>
      </c>
      <c r="C64" s="214" t="s">
        <v>184</v>
      </c>
      <c r="D64" s="217">
        <v>2.1633333333651534</v>
      </c>
      <c r="E64" s="227">
        <f>SUM(D$33:D64)/SUM($D$33:$D$73)</f>
        <v>0.99525395603278288</v>
      </c>
      <c r="F64" s="231">
        <f t="shared" si="4"/>
        <v>8.7819122378407499E-4</v>
      </c>
      <c r="G64" s="125">
        <v>2</v>
      </c>
      <c r="H64" s="16" t="str">
        <f t="shared" ca="1" si="1"/>
        <v/>
      </c>
      <c r="I64" s="17">
        <f t="shared" ca="1" si="2"/>
        <v>2.1633333333651534</v>
      </c>
      <c r="J64" s="18">
        <f t="shared" si="3"/>
        <v>0.8</v>
      </c>
      <c r="K64" s="135"/>
    </row>
    <row r="65" spans="2:21" x14ac:dyDescent="0.2">
      <c r="B65" s="95">
        <f t="shared" si="0"/>
        <v>33</v>
      </c>
      <c r="C65" s="214" t="s">
        <v>120</v>
      </c>
      <c r="D65" s="217">
        <v>2.1</v>
      </c>
      <c r="E65" s="227">
        <f>SUM(D$33:D65)/SUM($D$33:$D$73)</f>
        <v>0.99610643749807681</v>
      </c>
      <c r="F65" s="231">
        <f t="shared" si="4"/>
        <v>8.5248146529393054E-4</v>
      </c>
      <c r="G65" s="125">
        <v>1</v>
      </c>
      <c r="H65" s="16" t="str">
        <f t="shared" ca="1" si="1"/>
        <v/>
      </c>
      <c r="I65" s="17">
        <f t="shared" ca="1" si="2"/>
        <v>2.1</v>
      </c>
      <c r="J65" s="18">
        <f t="shared" si="3"/>
        <v>0.8</v>
      </c>
      <c r="K65" s="135"/>
    </row>
    <row r="66" spans="2:21" x14ac:dyDescent="0.2">
      <c r="B66" s="95">
        <f t="shared" si="0"/>
        <v>34</v>
      </c>
      <c r="C66" s="214" t="s">
        <v>89</v>
      </c>
      <c r="D66" s="217">
        <v>2.0833333332557231</v>
      </c>
      <c r="E66" s="227">
        <f>SUM(D$33:D66)/SUM($D$33:$D$73)</f>
        <v>0.99695215323742437</v>
      </c>
      <c r="F66" s="231">
        <f t="shared" si="4"/>
        <v>8.4571573934755229E-4</v>
      </c>
      <c r="G66" s="125">
        <v>3</v>
      </c>
      <c r="H66" s="16" t="str">
        <f t="shared" ca="1" si="1"/>
        <v/>
      </c>
      <c r="I66" s="17">
        <f t="shared" ca="1" si="2"/>
        <v>2.0833333332557231</v>
      </c>
      <c r="J66" s="18">
        <f t="shared" si="3"/>
        <v>0.8</v>
      </c>
      <c r="K66" s="135"/>
    </row>
    <row r="67" spans="2:21" x14ac:dyDescent="0.2">
      <c r="B67" s="95">
        <f t="shared" si="0"/>
        <v>35</v>
      </c>
      <c r="C67" s="214" t="s">
        <v>102</v>
      </c>
      <c r="D67" s="217">
        <v>1.96</v>
      </c>
      <c r="E67" s="227">
        <f>SUM(D$33:D67)/SUM($D$33:$D$73)</f>
        <v>0.99774780260503215</v>
      </c>
      <c r="F67" s="231">
        <f t="shared" si="4"/>
        <v>7.9564936760778693E-4</v>
      </c>
      <c r="G67" s="125">
        <v>1</v>
      </c>
      <c r="H67" s="16" t="str">
        <f t="shared" ca="1" si="1"/>
        <v/>
      </c>
      <c r="I67" s="17">
        <f t="shared" ca="1" si="2"/>
        <v>1.96</v>
      </c>
      <c r="J67" s="18">
        <f t="shared" si="3"/>
        <v>0.8</v>
      </c>
      <c r="K67" s="135"/>
    </row>
    <row r="68" spans="2:21" x14ac:dyDescent="0.2">
      <c r="B68" s="95">
        <f t="shared" si="0"/>
        <v>36</v>
      </c>
      <c r="C68" s="214" t="s">
        <v>96</v>
      </c>
      <c r="D68" s="217">
        <v>1.65</v>
      </c>
      <c r="E68" s="227">
        <f>SUM(D$33:D68)/SUM($D$33:$D$73)</f>
        <v>0.9984176094706203</v>
      </c>
      <c r="F68" s="231">
        <f t="shared" si="4"/>
        <v>6.6980686558815172E-4</v>
      </c>
      <c r="G68" s="125">
        <v>1</v>
      </c>
      <c r="H68" s="16" t="str">
        <f t="shared" ca="1" si="1"/>
        <v/>
      </c>
      <c r="I68" s="17">
        <f t="shared" ca="1" si="2"/>
        <v>1.65</v>
      </c>
      <c r="J68" s="18">
        <f t="shared" si="3"/>
        <v>0.8</v>
      </c>
      <c r="K68" s="135"/>
      <c r="N68" s="183"/>
      <c r="O68" s="184"/>
      <c r="P68" s="183"/>
      <c r="Q68" s="183"/>
      <c r="R68" s="183"/>
      <c r="S68" s="183"/>
      <c r="T68" s="183"/>
      <c r="U68" s="183"/>
    </row>
    <row r="69" spans="2:21" x14ac:dyDescent="0.2">
      <c r="B69" s="95">
        <f t="shared" si="0"/>
        <v>37</v>
      </c>
      <c r="C69" s="214" t="s">
        <v>79</v>
      </c>
      <c r="D69" s="217">
        <v>1.35</v>
      </c>
      <c r="E69" s="227">
        <f>SUM(D$33:D69)/SUM($D$33:$D$73)</f>
        <v>0.99896563326973786</v>
      </c>
      <c r="F69" s="231">
        <f t="shared" si="4"/>
        <v>5.480237991175585E-4</v>
      </c>
      <c r="G69" s="125">
        <v>2</v>
      </c>
      <c r="H69" s="16" t="str">
        <f t="shared" ca="1" si="1"/>
        <v/>
      </c>
      <c r="I69" s="17">
        <f t="shared" ca="1" si="2"/>
        <v>1.35</v>
      </c>
      <c r="J69" s="18">
        <f t="shared" si="3"/>
        <v>0.8</v>
      </c>
      <c r="K69" s="135"/>
      <c r="N69" s="183"/>
      <c r="O69" s="184"/>
      <c r="P69" s="183"/>
      <c r="Q69" s="183"/>
      <c r="R69" s="183"/>
      <c r="S69" s="183"/>
      <c r="T69" s="183"/>
      <c r="U69" s="183"/>
    </row>
    <row r="70" spans="2:21" x14ac:dyDescent="0.2">
      <c r="B70" s="95">
        <f t="shared" si="0"/>
        <v>38</v>
      </c>
      <c r="C70" s="214" t="s">
        <v>196</v>
      </c>
      <c r="D70" s="217">
        <v>1</v>
      </c>
      <c r="E70" s="227">
        <f>SUM(D$33:D70)/SUM($D$33:$D$73)</f>
        <v>0.99937157682463973</v>
      </c>
      <c r="F70" s="231">
        <f t="shared" si="4"/>
        <v>4.059435549018664E-4</v>
      </c>
      <c r="G70" s="125">
        <v>1</v>
      </c>
      <c r="H70" s="16" t="str">
        <f t="shared" ref="H70:H73" ca="1" si="5">IF(OR(B70=1,OFFSET($E$32,B70-1,0,1,1)&lt;=$E$31),OFFSET($D$32,B70,0,1,1),"")</f>
        <v/>
      </c>
      <c r="I70" s="17">
        <f t="shared" ref="I70:I73" ca="1" si="6">IF(H70="",OFFSET($D$32,B70,0,1,1),"")</f>
        <v>1</v>
      </c>
      <c r="J70" s="18">
        <f t="shared" si="3"/>
        <v>0.8</v>
      </c>
      <c r="K70" s="135"/>
      <c r="N70" s="183"/>
      <c r="O70" s="184"/>
      <c r="P70" s="183"/>
      <c r="Q70" s="183"/>
      <c r="R70" s="183"/>
      <c r="S70" s="183"/>
      <c r="T70" s="183"/>
      <c r="U70" s="183"/>
    </row>
    <row r="71" spans="2:21" x14ac:dyDescent="0.2">
      <c r="B71" s="95">
        <f t="shared" si="0"/>
        <v>39</v>
      </c>
      <c r="C71" s="214" t="s">
        <v>181</v>
      </c>
      <c r="D71" s="217">
        <v>0.97805555543862277</v>
      </c>
      <c r="E71" s="227">
        <f>SUM(D$33:D71)/SUM($D$33:$D$73)</f>
        <v>0.99976861217370605</v>
      </c>
      <c r="F71" s="231">
        <f t="shared" ref="F71:F73" si="7">E71-E70</f>
        <v>3.9703534906632143E-4</v>
      </c>
      <c r="G71" s="125">
        <v>6</v>
      </c>
      <c r="H71" s="16" t="str">
        <f t="shared" ca="1" si="5"/>
        <v/>
      </c>
      <c r="I71" s="17">
        <f t="shared" ca="1" si="6"/>
        <v>0.97805555543862277</v>
      </c>
      <c r="J71" s="18">
        <f t="shared" si="3"/>
        <v>0.8</v>
      </c>
      <c r="K71" s="135"/>
      <c r="N71" s="183"/>
      <c r="O71" s="184"/>
      <c r="P71" s="183"/>
      <c r="Q71" s="183"/>
      <c r="R71" s="183"/>
      <c r="S71" s="183"/>
      <c r="T71" s="183"/>
      <c r="U71" s="183"/>
    </row>
    <row r="72" spans="2:21" x14ac:dyDescent="0.2">
      <c r="B72" s="95">
        <f t="shared" si="0"/>
        <v>40</v>
      </c>
      <c r="C72" s="214" t="s">
        <v>198</v>
      </c>
      <c r="D72" s="217">
        <v>0.33</v>
      </c>
      <c r="E72" s="227">
        <f>SUM(D$33:D72)/SUM($D$33:$D$73)</f>
        <v>0.99990257354682366</v>
      </c>
      <c r="F72" s="231">
        <f t="shared" si="7"/>
        <v>1.3396137311760814E-4</v>
      </c>
      <c r="G72" s="125">
        <v>1</v>
      </c>
      <c r="H72" s="16" t="str">
        <f t="shared" ca="1" si="5"/>
        <v/>
      </c>
      <c r="I72" s="17">
        <f t="shared" ca="1" si="6"/>
        <v>0.33</v>
      </c>
      <c r="J72" s="18">
        <f t="shared" si="3"/>
        <v>0.8</v>
      </c>
      <c r="K72" s="135"/>
      <c r="N72" s="183"/>
      <c r="O72" s="184"/>
      <c r="P72" s="183"/>
      <c r="Q72" s="183"/>
      <c r="R72" s="183"/>
      <c r="S72" s="183"/>
      <c r="T72" s="183"/>
      <c r="U72" s="183"/>
    </row>
    <row r="73" spans="2:21" x14ac:dyDescent="0.2">
      <c r="B73" s="95">
        <f t="shared" si="0"/>
        <v>41</v>
      </c>
      <c r="C73" s="214" t="s">
        <v>201</v>
      </c>
      <c r="D73" s="217">
        <v>0.24</v>
      </c>
      <c r="E73" s="227">
        <f>SUM(D$33:D73)/SUM($D$33:$D$73)</f>
        <v>1</v>
      </c>
      <c r="F73" s="231">
        <f t="shared" si="7"/>
        <v>9.7426453176341354E-5</v>
      </c>
      <c r="G73" s="125">
        <v>2</v>
      </c>
      <c r="H73" s="16" t="str">
        <f t="shared" ca="1" si="5"/>
        <v/>
      </c>
      <c r="I73" s="17">
        <f t="shared" ca="1" si="6"/>
        <v>0.24</v>
      </c>
      <c r="J73" s="18">
        <f t="shared" si="3"/>
        <v>0.8</v>
      </c>
      <c r="K73" s="129"/>
      <c r="N73" s="183"/>
      <c r="O73" s="184"/>
      <c r="P73" s="183"/>
      <c r="Q73" s="183"/>
      <c r="R73" s="183"/>
      <c r="S73" s="183"/>
      <c r="T73" s="183"/>
      <c r="U73" s="183"/>
    </row>
    <row r="74" spans="2:21" x14ac:dyDescent="0.2">
      <c r="B74" s="19" t="s">
        <v>12</v>
      </c>
      <c r="C74" s="1"/>
      <c r="D74" s="1"/>
      <c r="E74" s="1"/>
      <c r="F74" s="1"/>
      <c r="G74" s="1"/>
      <c r="H74" s="1"/>
      <c r="I74" s="1"/>
      <c r="J74" s="1"/>
      <c r="N74" s="183"/>
      <c r="O74" s="184"/>
      <c r="P74" s="183"/>
      <c r="Q74" s="183"/>
      <c r="R74" s="183"/>
      <c r="S74" s="183"/>
      <c r="T74" s="183"/>
      <c r="U74" s="183"/>
    </row>
    <row r="75" spans="2:21" x14ac:dyDescent="0.2">
      <c r="N75" s="183"/>
      <c r="O75" s="184"/>
      <c r="P75" s="183"/>
      <c r="Q75" s="183"/>
      <c r="R75" s="183"/>
      <c r="S75" s="183"/>
      <c r="T75" s="183"/>
      <c r="U75" s="183"/>
    </row>
    <row r="76" spans="2:21" x14ac:dyDescent="0.2">
      <c r="F76" s="104"/>
      <c r="N76" s="183"/>
      <c r="O76" s="184"/>
      <c r="P76" s="183"/>
      <c r="Q76" s="183"/>
      <c r="R76" s="183"/>
      <c r="S76" s="183"/>
      <c r="T76" s="183"/>
      <c r="U76" s="183"/>
    </row>
    <row r="77" spans="2:21" x14ac:dyDescent="0.2">
      <c r="F77" s="104"/>
      <c r="N77" s="183"/>
      <c r="O77" s="184"/>
      <c r="P77" s="183"/>
      <c r="Q77" s="183"/>
      <c r="R77" s="183"/>
      <c r="S77" s="183"/>
      <c r="T77" s="183"/>
      <c r="U77" s="183"/>
    </row>
    <row r="78" spans="2:21" x14ac:dyDescent="0.2">
      <c r="F78" s="104"/>
      <c r="N78" s="183"/>
      <c r="O78" s="184"/>
      <c r="P78" s="183"/>
      <c r="Q78" s="183"/>
      <c r="R78" s="183"/>
      <c r="S78" s="183"/>
      <c r="T78" s="183"/>
      <c r="U78" s="183"/>
    </row>
    <row r="79" spans="2:21" x14ac:dyDescent="0.2">
      <c r="F79" s="104"/>
      <c r="M79" s="183"/>
      <c r="N79" s="183"/>
      <c r="O79" s="184"/>
      <c r="P79" s="183"/>
      <c r="Q79" s="183"/>
      <c r="R79" s="183"/>
      <c r="S79" s="183"/>
      <c r="T79" s="183"/>
      <c r="U79" s="183"/>
    </row>
    <row r="80" spans="2:21" x14ac:dyDescent="0.2">
      <c r="F80" s="104"/>
      <c r="M80" s="183"/>
      <c r="N80" s="183"/>
      <c r="O80" s="184"/>
      <c r="P80" s="183"/>
      <c r="Q80" s="183"/>
      <c r="R80" s="183"/>
      <c r="S80" s="183"/>
      <c r="T80" s="183"/>
      <c r="U80" s="183"/>
    </row>
    <row r="81" spans="2:21" x14ac:dyDescent="0.2">
      <c r="F81" s="104"/>
      <c r="M81" s="183"/>
      <c r="N81" s="183"/>
      <c r="O81" s="184"/>
      <c r="P81" s="183"/>
      <c r="Q81" s="183"/>
      <c r="R81" s="183"/>
      <c r="S81" s="183"/>
      <c r="T81" s="183"/>
      <c r="U81" s="183"/>
    </row>
    <row r="82" spans="2:21" x14ac:dyDescent="0.2">
      <c r="M82" s="183"/>
      <c r="N82" s="183"/>
      <c r="O82" s="184"/>
      <c r="P82" s="183"/>
      <c r="Q82" s="183"/>
      <c r="R82" s="183"/>
      <c r="S82" s="183"/>
      <c r="T82" s="183"/>
      <c r="U82" s="183"/>
    </row>
    <row r="83" spans="2:21" x14ac:dyDescent="0.2">
      <c r="M83" s="183"/>
      <c r="N83" s="183"/>
      <c r="O83" s="184"/>
      <c r="P83" s="183"/>
      <c r="Q83" s="183"/>
      <c r="R83" s="183"/>
      <c r="S83" s="183"/>
      <c r="T83" s="183"/>
      <c r="U83" s="183"/>
    </row>
    <row r="84" spans="2:21" x14ac:dyDescent="0.2">
      <c r="M84" s="183"/>
      <c r="N84" s="183"/>
      <c r="O84" s="184"/>
      <c r="P84" s="183"/>
      <c r="Q84" s="183"/>
      <c r="R84" s="183"/>
      <c r="S84" s="183"/>
      <c r="T84" s="183"/>
      <c r="U84" s="183"/>
    </row>
    <row r="85" spans="2:21" x14ac:dyDescent="0.2">
      <c r="M85" s="183"/>
      <c r="N85" s="183"/>
      <c r="O85" s="184"/>
      <c r="P85" s="183"/>
      <c r="Q85" s="183"/>
      <c r="R85" s="183"/>
      <c r="S85" s="183"/>
      <c r="T85" s="183"/>
      <c r="U85" s="183"/>
    </row>
    <row r="86" spans="2:21" x14ac:dyDescent="0.2">
      <c r="M86" s="183"/>
      <c r="N86" s="183"/>
      <c r="O86" s="184"/>
      <c r="P86" s="183"/>
      <c r="Q86" s="183"/>
      <c r="R86" s="183"/>
      <c r="S86" s="183"/>
      <c r="T86" s="183"/>
      <c r="U86" s="183"/>
    </row>
    <row r="87" spans="2:21" x14ac:dyDescent="0.2">
      <c r="B87" s="132" t="s">
        <v>3</v>
      </c>
      <c r="C87" s="255" t="s">
        <v>161</v>
      </c>
      <c r="D87" s="255"/>
      <c r="E87" s="136" t="s">
        <v>162</v>
      </c>
      <c r="M87" s="183"/>
      <c r="N87" s="183"/>
      <c r="O87" s="184"/>
      <c r="P87" s="183"/>
      <c r="Q87" s="183"/>
      <c r="R87" s="183"/>
      <c r="S87" s="183"/>
      <c r="T87" s="183"/>
      <c r="U87" s="183"/>
    </row>
    <row r="88" spans="2:21" x14ac:dyDescent="0.2">
      <c r="N88" s="183"/>
      <c r="O88" s="184"/>
      <c r="P88" s="183"/>
      <c r="Q88" s="183"/>
      <c r="R88" s="183"/>
      <c r="S88" s="183"/>
      <c r="T88" s="183"/>
      <c r="U88" s="183"/>
    </row>
    <row r="89" spans="2:21" x14ac:dyDescent="0.2">
      <c r="B89" s="95">
        <v>1</v>
      </c>
      <c r="C89" s="2" t="str">
        <f t="shared" ref="C89:C120" si="8">VLOOKUP(B89,$L$3:$O$54,2,0)</f>
        <v>Main Pump (Pump Rebuild)</v>
      </c>
      <c r="D89" s="154">
        <f t="shared" ref="D89:D120" si="9">VLOOKUP(B89,$L$3:$O$54,4,0)</f>
        <v>535.5200000000001</v>
      </c>
      <c r="E89" s="95">
        <f t="shared" ref="E89:E120" si="10">VLOOKUP(B89,$L$3:$O$54,3,0)</f>
        <v>10</v>
      </c>
      <c r="N89" s="183"/>
      <c r="O89" s="184"/>
      <c r="P89" s="183"/>
      <c r="Q89" s="183"/>
      <c r="R89" s="183"/>
      <c r="S89" s="183"/>
      <c r="T89" s="183"/>
      <c r="U89" s="183"/>
    </row>
    <row r="90" spans="2:21" x14ac:dyDescent="0.2">
      <c r="B90" s="95">
        <v>2</v>
      </c>
      <c r="C90" s="2" t="str">
        <f t="shared" si="8"/>
        <v>Cutter (Motor)</v>
      </c>
      <c r="D90" s="154">
        <f t="shared" si="9"/>
        <v>344.28</v>
      </c>
      <c r="E90" s="95">
        <f t="shared" si="10"/>
        <v>19</v>
      </c>
      <c r="N90" s="183"/>
      <c r="O90" s="184"/>
      <c r="P90" s="183"/>
      <c r="Q90" s="183"/>
      <c r="R90" s="183"/>
      <c r="S90" s="183"/>
      <c r="T90" s="183"/>
      <c r="U90" s="183"/>
    </row>
    <row r="91" spans="2:21" x14ac:dyDescent="0.2">
      <c r="B91" s="95">
        <v>3</v>
      </c>
      <c r="C91" s="2" t="str">
        <f t="shared" si="8"/>
        <v>Suction  / Discharge Pipe (Dredge)</v>
      </c>
      <c r="D91" s="154">
        <f t="shared" si="9"/>
        <v>241.35</v>
      </c>
      <c r="E91" s="95">
        <f t="shared" si="10"/>
        <v>25</v>
      </c>
      <c r="N91" s="183"/>
      <c r="O91" s="184"/>
      <c r="P91" s="183"/>
      <c r="Q91" s="183"/>
      <c r="R91" s="183"/>
      <c r="S91" s="183"/>
      <c r="T91" s="183"/>
      <c r="U91" s="183"/>
    </row>
    <row r="92" spans="2:21" x14ac:dyDescent="0.2">
      <c r="B92" s="132">
        <v>4</v>
      </c>
      <c r="C92" s="2" t="str">
        <f t="shared" si="8"/>
        <v>Main Pump (Bearings / Shafts)</v>
      </c>
      <c r="D92" s="154">
        <f t="shared" si="9"/>
        <v>145.66916666652077</v>
      </c>
      <c r="E92" s="95">
        <f t="shared" si="10"/>
        <v>10</v>
      </c>
      <c r="N92" s="183"/>
      <c r="O92" s="184"/>
      <c r="P92" s="183"/>
      <c r="Q92" s="183"/>
      <c r="R92" s="183"/>
      <c r="S92" s="183"/>
      <c r="T92" s="183"/>
      <c r="U92" s="183"/>
    </row>
    <row r="93" spans="2:21" x14ac:dyDescent="0.2">
      <c r="B93" s="95">
        <v>5</v>
      </c>
      <c r="C93" s="2" t="str">
        <f t="shared" si="8"/>
        <v>Spuds / Xmass Tree (Sheaves)</v>
      </c>
      <c r="D93" s="154">
        <f t="shared" si="9"/>
        <v>143.58000000000001</v>
      </c>
      <c r="E93" s="95">
        <f t="shared" si="10"/>
        <v>1</v>
      </c>
      <c r="N93" s="183"/>
      <c r="O93" s="184"/>
      <c r="P93" s="183"/>
      <c r="Q93" s="183"/>
      <c r="R93" s="183"/>
      <c r="S93" s="183"/>
      <c r="T93" s="183"/>
      <c r="U93" s="183"/>
    </row>
    <row r="94" spans="2:21" x14ac:dyDescent="0.2">
      <c r="B94" s="95">
        <v>6</v>
      </c>
      <c r="C94" s="2" t="str">
        <f t="shared" si="8"/>
        <v>Ladder Pump (Motor / Engine)</v>
      </c>
      <c r="D94" s="154">
        <f t="shared" si="9"/>
        <v>112.65</v>
      </c>
      <c r="E94" s="95">
        <f t="shared" si="10"/>
        <v>3</v>
      </c>
      <c r="N94" s="183"/>
      <c r="O94" s="184"/>
      <c r="P94" s="183"/>
      <c r="Q94" s="183"/>
      <c r="R94" s="183"/>
      <c r="S94" s="183"/>
      <c r="T94" s="183"/>
      <c r="U94" s="183"/>
    </row>
    <row r="95" spans="2:21" x14ac:dyDescent="0.2">
      <c r="B95" s="95">
        <v>7</v>
      </c>
      <c r="C95" s="2" t="str">
        <f t="shared" si="8"/>
        <v>Swing System (Winch System)</v>
      </c>
      <c r="D95" s="154">
        <f t="shared" si="9"/>
        <v>107.93805555552011</v>
      </c>
      <c r="E95" s="95">
        <f t="shared" si="10"/>
        <v>99</v>
      </c>
      <c r="N95" s="183"/>
      <c r="O95" s="184"/>
      <c r="P95" s="183"/>
      <c r="Q95" s="183"/>
      <c r="R95" s="183"/>
      <c r="S95" s="183"/>
      <c r="T95" s="183"/>
      <c r="U95" s="183"/>
    </row>
    <row r="96" spans="2:21" x14ac:dyDescent="0.2">
      <c r="B96" s="132">
        <v>8</v>
      </c>
      <c r="C96" s="2" t="str">
        <f t="shared" si="8"/>
        <v>Swing System (Swing Wire)</v>
      </c>
      <c r="D96" s="154">
        <f t="shared" si="9"/>
        <v>95.75</v>
      </c>
      <c r="E96" s="95">
        <f t="shared" si="10"/>
        <v>32</v>
      </c>
      <c r="N96" s="183"/>
      <c r="O96" s="184"/>
      <c r="P96" s="183"/>
      <c r="Q96" s="183"/>
      <c r="R96" s="183"/>
      <c r="S96" s="183"/>
      <c r="T96" s="183"/>
      <c r="U96" s="183"/>
    </row>
    <row r="97" spans="2:21" x14ac:dyDescent="0.2">
      <c r="B97" s="95">
        <v>9</v>
      </c>
      <c r="C97" s="2" t="str">
        <f t="shared" si="8"/>
        <v>Cutter (Bearing / Shaft)</v>
      </c>
      <c r="D97" s="154">
        <f t="shared" si="9"/>
        <v>91.93</v>
      </c>
      <c r="E97" s="95">
        <f t="shared" si="10"/>
        <v>9</v>
      </c>
      <c r="N97" s="183"/>
      <c r="O97" s="184"/>
      <c r="P97" s="183"/>
      <c r="Q97" s="183"/>
      <c r="R97" s="183"/>
      <c r="S97" s="183"/>
      <c r="T97" s="183"/>
      <c r="U97" s="183"/>
    </row>
    <row r="98" spans="2:21" x14ac:dyDescent="0.2">
      <c r="B98" s="95">
        <v>10</v>
      </c>
      <c r="C98" s="2" t="str">
        <f t="shared" si="8"/>
        <v>Cutter (SCR Drive / MG Set)</v>
      </c>
      <c r="D98" s="154">
        <f t="shared" si="9"/>
        <v>81.53</v>
      </c>
      <c r="E98" s="95">
        <f t="shared" si="10"/>
        <v>8</v>
      </c>
      <c r="N98" s="183"/>
      <c r="O98" s="184"/>
      <c r="P98" s="183"/>
      <c r="Q98" s="183"/>
      <c r="R98" s="183"/>
      <c r="S98" s="183"/>
      <c r="T98" s="183"/>
      <c r="U98" s="183"/>
    </row>
    <row r="99" spans="2:21" x14ac:dyDescent="0.2">
      <c r="B99" s="95">
        <v>11</v>
      </c>
      <c r="C99" s="2" t="str">
        <f t="shared" si="8"/>
        <v>Generators (Main Generator)</v>
      </c>
      <c r="D99" s="154">
        <f t="shared" si="9"/>
        <v>70.63</v>
      </c>
      <c r="E99" s="95">
        <f t="shared" si="10"/>
        <v>8</v>
      </c>
      <c r="N99" s="183"/>
      <c r="O99" s="184"/>
      <c r="P99" s="183"/>
      <c r="Q99" s="183"/>
      <c r="R99" s="183"/>
      <c r="S99" s="183"/>
      <c r="T99" s="183"/>
      <c r="U99" s="183"/>
    </row>
    <row r="100" spans="2:21" x14ac:dyDescent="0.2">
      <c r="B100" s="132">
        <v>12</v>
      </c>
      <c r="C100" s="2" t="str">
        <f t="shared" si="8"/>
        <v>Main Pump (Engine / Motor)</v>
      </c>
      <c r="D100" s="154">
        <f t="shared" si="9"/>
        <v>67.572777777700679</v>
      </c>
      <c r="E100" s="95">
        <f t="shared" si="10"/>
        <v>52</v>
      </c>
      <c r="N100" s="183"/>
      <c r="O100" s="184"/>
      <c r="P100" s="183"/>
      <c r="Q100" s="183"/>
      <c r="R100" s="183"/>
      <c r="S100" s="183"/>
      <c r="T100" s="183"/>
      <c r="U100" s="183"/>
    </row>
    <row r="101" spans="2:21" x14ac:dyDescent="0.2">
      <c r="B101" s="95">
        <v>13</v>
      </c>
      <c r="C101" s="2" t="str">
        <f t="shared" si="8"/>
        <v>Spuds / Xmass Tree (Wires)</v>
      </c>
      <c r="D101" s="154">
        <f t="shared" si="9"/>
        <v>66.72</v>
      </c>
      <c r="E101" s="95">
        <f t="shared" si="10"/>
        <v>11</v>
      </c>
      <c r="N101" s="183"/>
      <c r="O101" s="184"/>
      <c r="P101" s="183"/>
      <c r="Q101" s="183"/>
      <c r="R101" s="183"/>
      <c r="S101" s="183"/>
      <c r="T101" s="183"/>
      <c r="U101" s="183"/>
    </row>
    <row r="102" spans="2:21" x14ac:dyDescent="0.2">
      <c r="B102" s="95">
        <v>14</v>
      </c>
      <c r="C102" s="2" t="str">
        <f t="shared" si="8"/>
        <v>Main Pump (Pump Leak)</v>
      </c>
      <c r="D102" s="154">
        <f t="shared" si="9"/>
        <v>65.599999999999994</v>
      </c>
      <c r="E102" s="95">
        <f t="shared" si="10"/>
        <v>16</v>
      </c>
      <c r="N102" s="183"/>
      <c r="O102" s="184"/>
      <c r="P102" s="183"/>
      <c r="Q102" s="183"/>
      <c r="R102" s="183"/>
      <c r="S102" s="183"/>
      <c r="T102" s="183"/>
      <c r="U102" s="183"/>
    </row>
    <row r="103" spans="2:21" x14ac:dyDescent="0.2">
      <c r="B103" s="95">
        <v>15</v>
      </c>
      <c r="C103" s="2" t="str">
        <f t="shared" si="8"/>
        <v>Ladder Pump (Pump Leak)</v>
      </c>
      <c r="D103" s="154">
        <f t="shared" si="9"/>
        <v>38</v>
      </c>
      <c r="E103" s="95">
        <f t="shared" si="10"/>
        <v>3</v>
      </c>
      <c r="N103" s="183"/>
      <c r="O103" s="184"/>
      <c r="P103" s="183"/>
      <c r="Q103" s="183"/>
      <c r="R103" s="183"/>
      <c r="S103" s="183"/>
      <c r="T103" s="183"/>
      <c r="U103" s="183"/>
    </row>
    <row r="104" spans="2:21" x14ac:dyDescent="0.2">
      <c r="B104" s="132">
        <v>16</v>
      </c>
      <c r="C104" s="2" t="str">
        <f t="shared" si="8"/>
        <v>Generators (Main Generator Engine)</v>
      </c>
      <c r="D104" s="154">
        <f t="shared" si="9"/>
        <v>34.76</v>
      </c>
      <c r="E104" s="95">
        <f t="shared" si="10"/>
        <v>3</v>
      </c>
      <c r="N104" s="183"/>
      <c r="O104" s="184"/>
      <c r="P104" s="183"/>
      <c r="Q104" s="183"/>
      <c r="R104" s="183"/>
      <c r="S104" s="183"/>
      <c r="T104" s="183"/>
      <c r="U104" s="183"/>
    </row>
    <row r="105" spans="2:21" x14ac:dyDescent="0.2">
      <c r="B105" s="95">
        <v>17</v>
      </c>
      <c r="C105" s="2" t="str">
        <f t="shared" si="8"/>
        <v>Spuds / Xmass Tree (Winch / Hoist System)</v>
      </c>
      <c r="D105" s="154">
        <f t="shared" si="9"/>
        <v>32.450000000000003</v>
      </c>
      <c r="E105" s="95">
        <f t="shared" si="10"/>
        <v>19</v>
      </c>
      <c r="N105" s="183"/>
      <c r="O105" s="184"/>
      <c r="P105" s="183"/>
      <c r="Q105" s="183"/>
      <c r="R105" s="183"/>
      <c r="S105" s="183"/>
      <c r="T105" s="183"/>
      <c r="U105" s="183"/>
    </row>
    <row r="106" spans="2:21" x14ac:dyDescent="0.2">
      <c r="B106" s="95">
        <v>18</v>
      </c>
      <c r="C106" s="2" t="str">
        <f t="shared" si="8"/>
        <v>Swing System (SCR Drive)</v>
      </c>
      <c r="D106" s="154">
        <f t="shared" si="9"/>
        <v>28.19555555564817</v>
      </c>
      <c r="E106" s="95">
        <f t="shared" si="10"/>
        <v>44</v>
      </c>
      <c r="N106" s="183"/>
      <c r="O106" s="184"/>
      <c r="P106" s="183"/>
      <c r="Q106" s="183"/>
      <c r="R106" s="183"/>
      <c r="S106" s="183"/>
      <c r="T106" s="183"/>
      <c r="U106" s="183"/>
    </row>
    <row r="107" spans="2:21" x14ac:dyDescent="0.2">
      <c r="B107" s="95">
        <v>19</v>
      </c>
      <c r="C107" s="2" t="str">
        <f t="shared" si="8"/>
        <v>Ladder (Ladder Winch)</v>
      </c>
      <c r="D107" s="154">
        <f t="shared" si="9"/>
        <v>27.91</v>
      </c>
      <c r="E107" s="95">
        <f t="shared" si="10"/>
        <v>4</v>
      </c>
      <c r="N107" s="183"/>
      <c r="O107" s="184"/>
      <c r="P107" s="183"/>
      <c r="Q107" s="183"/>
      <c r="R107" s="183"/>
      <c r="S107" s="183"/>
      <c r="T107" s="183"/>
      <c r="U107" s="183"/>
    </row>
    <row r="108" spans="2:21" x14ac:dyDescent="0.2">
      <c r="B108" s="132">
        <v>20</v>
      </c>
      <c r="C108" s="2" t="str">
        <f t="shared" si="8"/>
        <v>Main Pump (Packing / Stuffing Box)</v>
      </c>
      <c r="D108" s="154">
        <f t="shared" si="9"/>
        <v>22.94</v>
      </c>
      <c r="E108" s="95">
        <f t="shared" si="10"/>
        <v>20</v>
      </c>
      <c r="N108" s="183"/>
      <c r="O108" s="184"/>
      <c r="P108" s="183"/>
      <c r="Q108" s="183"/>
      <c r="R108" s="183"/>
      <c r="S108" s="183"/>
      <c r="T108" s="183"/>
      <c r="U108" s="183"/>
    </row>
    <row r="109" spans="2:21" x14ac:dyDescent="0.2">
      <c r="B109" s="95">
        <v>21</v>
      </c>
      <c r="C109" s="2" t="str">
        <f t="shared" si="8"/>
        <v>Auxiliary Systems (Fuel)</v>
      </c>
      <c r="D109" s="154">
        <f t="shared" si="9"/>
        <v>21.07</v>
      </c>
      <c r="E109" s="95">
        <f t="shared" si="10"/>
        <v>13</v>
      </c>
      <c r="N109" s="183"/>
      <c r="O109" s="184"/>
      <c r="P109" s="183"/>
      <c r="Q109" s="183"/>
      <c r="R109" s="183"/>
      <c r="S109" s="183"/>
      <c r="T109" s="183"/>
      <c r="U109" s="183"/>
    </row>
    <row r="110" spans="2:21" x14ac:dyDescent="0.2">
      <c r="B110" s="95">
        <v>22</v>
      </c>
      <c r="C110" s="2" t="str">
        <f t="shared" si="8"/>
        <v>Spuds / Xmass Tree (Walking Spud)</v>
      </c>
      <c r="D110" s="154">
        <f t="shared" si="9"/>
        <v>18.77</v>
      </c>
      <c r="E110" s="95">
        <f t="shared" si="10"/>
        <v>10</v>
      </c>
      <c r="N110" s="183"/>
      <c r="O110" s="184"/>
      <c r="P110" s="183"/>
      <c r="Q110" s="183"/>
      <c r="R110" s="183"/>
      <c r="S110" s="183"/>
      <c r="T110" s="183"/>
      <c r="U110" s="183"/>
    </row>
    <row r="111" spans="2:21" x14ac:dyDescent="0.2">
      <c r="B111" s="95">
        <v>23</v>
      </c>
      <c r="C111" s="2" t="str">
        <f t="shared" si="8"/>
        <v>Spuds / Xmass Tree (Tree Structure)</v>
      </c>
      <c r="D111" s="154">
        <f t="shared" si="9"/>
        <v>10</v>
      </c>
      <c r="E111" s="95">
        <f t="shared" si="10"/>
        <v>1</v>
      </c>
      <c r="N111" s="183"/>
      <c r="O111" s="184"/>
      <c r="P111" s="183"/>
      <c r="Q111" s="183"/>
      <c r="R111" s="183"/>
      <c r="S111" s="183"/>
      <c r="T111" s="183"/>
      <c r="U111" s="183"/>
    </row>
    <row r="112" spans="2:21" x14ac:dyDescent="0.2">
      <c r="B112" s="132">
        <v>24</v>
      </c>
      <c r="C112" s="2" t="str">
        <f t="shared" si="8"/>
        <v>Main Pump (Gland Seal)</v>
      </c>
      <c r="D112" s="154">
        <f t="shared" si="9"/>
        <v>8.0733333332487369</v>
      </c>
      <c r="E112" s="95">
        <f t="shared" si="10"/>
        <v>4</v>
      </c>
      <c r="N112" s="183"/>
      <c r="O112" s="184"/>
      <c r="P112" s="183"/>
      <c r="Q112" s="183"/>
      <c r="R112" s="183"/>
      <c r="S112" s="183"/>
      <c r="T112" s="183"/>
      <c r="U112" s="183"/>
    </row>
    <row r="113" spans="2:21" x14ac:dyDescent="0.2">
      <c r="B113" s="95">
        <v>25</v>
      </c>
      <c r="C113" s="2" t="str">
        <f t="shared" si="8"/>
        <v>Main Pump (Gearbox)</v>
      </c>
      <c r="D113" s="154">
        <f t="shared" si="9"/>
        <v>7.6400000000000006</v>
      </c>
      <c r="E113" s="95">
        <f t="shared" si="10"/>
        <v>4</v>
      </c>
      <c r="N113" s="183"/>
      <c r="O113" s="184"/>
      <c r="P113" s="183"/>
      <c r="Q113" s="183"/>
      <c r="R113" s="183"/>
      <c r="S113" s="183"/>
      <c r="T113" s="183"/>
      <c r="U113" s="183"/>
    </row>
    <row r="114" spans="2:21" x14ac:dyDescent="0.2">
      <c r="B114" s="95">
        <v>26</v>
      </c>
      <c r="C114" s="2" t="str">
        <f t="shared" si="8"/>
        <v>Ladder (Wire)</v>
      </c>
      <c r="D114" s="154">
        <f t="shared" si="9"/>
        <v>6.4772222222201528</v>
      </c>
      <c r="E114" s="95">
        <f t="shared" si="10"/>
        <v>2</v>
      </c>
      <c r="N114" s="183"/>
      <c r="O114" s="184"/>
      <c r="P114" s="183"/>
      <c r="Q114" s="183"/>
      <c r="R114" s="183"/>
      <c r="S114" s="183"/>
      <c r="T114" s="183"/>
      <c r="U114" s="183"/>
    </row>
    <row r="115" spans="2:21" x14ac:dyDescent="0.2">
      <c r="B115" s="95">
        <v>27</v>
      </c>
      <c r="C115" s="2" t="str">
        <f t="shared" si="8"/>
        <v>Electrical System (PLC / Automation)</v>
      </c>
      <c r="D115" s="154">
        <f t="shared" si="9"/>
        <v>6.29</v>
      </c>
      <c r="E115" s="95">
        <f t="shared" si="10"/>
        <v>4</v>
      </c>
      <c r="N115" s="183"/>
      <c r="O115" s="184"/>
      <c r="P115" s="183"/>
      <c r="Q115" s="183"/>
      <c r="R115" s="183"/>
      <c r="S115" s="183"/>
      <c r="T115" s="183"/>
      <c r="U115" s="183"/>
    </row>
    <row r="116" spans="2:21" x14ac:dyDescent="0.2">
      <c r="B116" s="132">
        <v>28</v>
      </c>
      <c r="C116" s="2" t="str">
        <f t="shared" si="8"/>
        <v>Ladder (SCR Drive)</v>
      </c>
      <c r="D116" s="154">
        <f t="shared" si="9"/>
        <v>5.33</v>
      </c>
      <c r="E116" s="95">
        <f t="shared" si="10"/>
        <v>2</v>
      </c>
      <c r="N116" s="183"/>
      <c r="O116" s="184"/>
      <c r="P116" s="183"/>
      <c r="Q116" s="183"/>
      <c r="R116" s="183"/>
      <c r="S116" s="183"/>
      <c r="T116" s="183"/>
      <c r="U116" s="183"/>
    </row>
    <row r="117" spans="2:21" x14ac:dyDescent="0.2">
      <c r="B117" s="95">
        <v>29</v>
      </c>
      <c r="C117" s="2" t="str">
        <f t="shared" si="8"/>
        <v>Cutter (Gear Box)</v>
      </c>
      <c r="D117" s="154">
        <f t="shared" si="9"/>
        <v>4.76</v>
      </c>
      <c r="E117" s="95">
        <f t="shared" si="10"/>
        <v>3</v>
      </c>
      <c r="N117" s="183"/>
      <c r="O117" s="184"/>
      <c r="P117" s="183"/>
      <c r="Q117" s="183"/>
      <c r="R117" s="183"/>
      <c r="S117" s="183"/>
      <c r="T117" s="183"/>
      <c r="U117" s="183"/>
    </row>
    <row r="118" spans="2:21" x14ac:dyDescent="0.2">
      <c r="B118" s="95">
        <v>30</v>
      </c>
      <c r="C118" s="2" t="str">
        <f t="shared" si="8"/>
        <v>Ladder (Sheaves and Blocks)</v>
      </c>
      <c r="D118" s="154">
        <f t="shared" si="9"/>
        <v>3.1558333332650363</v>
      </c>
      <c r="E118" s="95">
        <f t="shared" si="10"/>
        <v>1</v>
      </c>
      <c r="N118" s="183"/>
      <c r="O118" s="184"/>
      <c r="P118" s="183"/>
      <c r="Q118" s="183"/>
      <c r="R118" s="183"/>
      <c r="S118" s="183"/>
      <c r="T118" s="183"/>
      <c r="U118" s="183"/>
    </row>
    <row r="119" spans="2:21" x14ac:dyDescent="0.2">
      <c r="B119" s="95">
        <v>31</v>
      </c>
      <c r="C119" s="2" t="str">
        <f t="shared" si="8"/>
        <v>Ladder Pump (Packing / Stuffing Box)</v>
      </c>
      <c r="D119" s="154">
        <f t="shared" si="9"/>
        <v>3</v>
      </c>
      <c r="E119" s="95">
        <f t="shared" si="10"/>
        <v>2</v>
      </c>
      <c r="N119" s="183"/>
      <c r="O119" s="184"/>
      <c r="P119" s="183"/>
      <c r="Q119" s="183"/>
      <c r="R119" s="183"/>
      <c r="S119" s="183"/>
      <c r="T119" s="183"/>
      <c r="U119" s="183"/>
    </row>
    <row r="120" spans="2:21" x14ac:dyDescent="0.2">
      <c r="B120" s="132">
        <v>32</v>
      </c>
      <c r="C120" s="2" t="str">
        <f t="shared" si="8"/>
        <v>Ladder Pump (Gearbox)</v>
      </c>
      <c r="D120" s="154">
        <f t="shared" si="9"/>
        <v>2.1633333333651534</v>
      </c>
      <c r="E120" s="95">
        <f t="shared" si="10"/>
        <v>2</v>
      </c>
      <c r="N120" s="183"/>
      <c r="O120" s="184"/>
      <c r="P120" s="183"/>
      <c r="Q120" s="183"/>
      <c r="R120" s="183"/>
      <c r="S120" s="183"/>
      <c r="T120" s="183"/>
      <c r="U120" s="183"/>
    </row>
    <row r="121" spans="2:21" x14ac:dyDescent="0.2">
      <c r="B121" s="95">
        <v>33</v>
      </c>
      <c r="C121" s="2" t="str">
        <f t="shared" ref="C121:C140" si="11">VLOOKUP(B121,$L$3:$O$54,2,0)</f>
        <v>Swing System (Swing Sheaves)</v>
      </c>
      <c r="D121" s="154">
        <f t="shared" ref="D121:D140" si="12">VLOOKUP(B121,$L$3:$O$54,4,0)</f>
        <v>2.1</v>
      </c>
      <c r="E121" s="95">
        <f t="shared" ref="E121:E140" si="13">VLOOKUP(B121,$L$3:$O$54,3,0)</f>
        <v>1</v>
      </c>
      <c r="N121" s="183"/>
      <c r="O121" s="184"/>
      <c r="P121" s="183"/>
      <c r="Q121" s="183"/>
      <c r="R121" s="183"/>
      <c r="S121" s="183"/>
      <c r="T121" s="183"/>
      <c r="U121" s="183"/>
    </row>
    <row r="122" spans="2:21" x14ac:dyDescent="0.2">
      <c r="B122" s="95">
        <v>34</v>
      </c>
      <c r="C122" s="2" t="str">
        <f t="shared" si="11"/>
        <v>Ladder (Ladder Structure)</v>
      </c>
      <c r="D122" s="154">
        <f t="shared" si="12"/>
        <v>2.0833333332557231</v>
      </c>
      <c r="E122" s="95">
        <f t="shared" si="13"/>
        <v>3</v>
      </c>
      <c r="N122" s="183"/>
      <c r="O122" s="184"/>
      <c r="P122" s="183"/>
      <c r="Q122" s="183"/>
      <c r="R122" s="183"/>
      <c r="S122" s="183"/>
      <c r="T122" s="183"/>
      <c r="U122" s="183"/>
    </row>
    <row r="123" spans="2:21" x14ac:dyDescent="0.2">
      <c r="B123" s="95">
        <v>35</v>
      </c>
      <c r="C123" s="2" t="str">
        <f t="shared" si="11"/>
        <v>Ladder Pump (Shaft)</v>
      </c>
      <c r="D123" s="154">
        <f t="shared" si="12"/>
        <v>1.96</v>
      </c>
      <c r="E123" s="95">
        <f t="shared" si="13"/>
        <v>1</v>
      </c>
      <c r="N123" s="183"/>
      <c r="O123" s="184"/>
      <c r="P123" s="183"/>
      <c r="Q123" s="183"/>
      <c r="R123" s="183"/>
      <c r="S123" s="183"/>
      <c r="T123" s="183"/>
      <c r="U123" s="183"/>
    </row>
    <row r="124" spans="2:21" x14ac:dyDescent="0.2">
      <c r="B124" s="132">
        <v>36</v>
      </c>
      <c r="C124" s="2" t="str">
        <f t="shared" si="11"/>
        <v>Ladder Pump (Gland Seal)</v>
      </c>
      <c r="D124" s="154">
        <f t="shared" si="12"/>
        <v>1.65</v>
      </c>
      <c r="E124" s="95">
        <f t="shared" si="13"/>
        <v>1</v>
      </c>
      <c r="N124" s="183"/>
      <c r="O124" s="184"/>
      <c r="P124" s="183"/>
      <c r="Q124" s="183"/>
      <c r="R124" s="183"/>
      <c r="S124" s="183"/>
      <c r="T124" s="183"/>
      <c r="U124" s="183"/>
    </row>
    <row r="125" spans="2:21" x14ac:dyDescent="0.2">
      <c r="B125" s="95">
        <v>37</v>
      </c>
      <c r="C125" s="2" t="str">
        <f t="shared" si="11"/>
        <v>Cutter (Cutter Canister)</v>
      </c>
      <c r="D125" s="154">
        <f t="shared" si="12"/>
        <v>1.35</v>
      </c>
      <c r="E125" s="95">
        <f t="shared" si="13"/>
        <v>2</v>
      </c>
      <c r="N125" s="183"/>
      <c r="O125" s="184"/>
      <c r="P125" s="183"/>
      <c r="Q125" s="183"/>
      <c r="R125" s="183"/>
      <c r="S125" s="183"/>
      <c r="T125" s="183"/>
      <c r="U125" s="183"/>
    </row>
    <row r="126" spans="2:21" x14ac:dyDescent="0.2">
      <c r="B126" s="95">
        <v>38</v>
      </c>
      <c r="C126" s="2" t="str">
        <f t="shared" si="11"/>
        <v>Auxiliary Systems (Water (Pottable / Raw))</v>
      </c>
      <c r="D126" s="154">
        <f t="shared" si="12"/>
        <v>1</v>
      </c>
      <c r="E126" s="95">
        <f t="shared" si="13"/>
        <v>1</v>
      </c>
      <c r="N126" s="183"/>
      <c r="O126" s="184"/>
      <c r="P126" s="183"/>
      <c r="Q126" s="183"/>
      <c r="R126" s="183"/>
      <c r="S126" s="183"/>
      <c r="T126" s="183"/>
      <c r="U126" s="183"/>
    </row>
    <row r="127" spans="2:21" x14ac:dyDescent="0.2">
      <c r="B127" s="95">
        <v>39</v>
      </c>
      <c r="C127" s="2" t="str">
        <f t="shared" si="11"/>
        <v>Spuds / Xmass Tree (Setting Spud)</v>
      </c>
      <c r="D127" s="154">
        <f t="shared" si="12"/>
        <v>0.97805555543862277</v>
      </c>
      <c r="E127" s="95">
        <f t="shared" si="13"/>
        <v>6</v>
      </c>
      <c r="N127" s="183"/>
      <c r="O127" s="184"/>
      <c r="P127" s="183"/>
      <c r="Q127" s="183"/>
      <c r="R127" s="183"/>
      <c r="S127" s="183"/>
      <c r="T127" s="183"/>
      <c r="U127" s="183"/>
    </row>
    <row r="128" spans="2:21" x14ac:dyDescent="0.2">
      <c r="B128" s="132">
        <v>40</v>
      </c>
      <c r="C128" s="2" t="str">
        <f t="shared" si="11"/>
        <v>Ladder Pump (Bearings / Shafts)</v>
      </c>
      <c r="D128" s="154">
        <f t="shared" si="12"/>
        <v>0.33</v>
      </c>
      <c r="E128" s="95">
        <f t="shared" si="13"/>
        <v>1</v>
      </c>
      <c r="N128" s="183"/>
      <c r="O128" s="184"/>
      <c r="P128" s="183"/>
      <c r="Q128" s="183"/>
      <c r="R128" s="183"/>
      <c r="S128" s="183"/>
      <c r="T128" s="183"/>
      <c r="U128" s="183"/>
    </row>
    <row r="129" spans="2:21" x14ac:dyDescent="0.2">
      <c r="B129" s="95">
        <v>41</v>
      </c>
      <c r="C129" s="2" t="str">
        <f t="shared" si="11"/>
        <v>Spuds / Xmass Tree (SCR Drive)</v>
      </c>
      <c r="D129" s="154">
        <f t="shared" si="12"/>
        <v>0.24</v>
      </c>
      <c r="E129" s="95">
        <f t="shared" si="13"/>
        <v>2</v>
      </c>
      <c r="N129" s="183"/>
      <c r="O129" s="184"/>
      <c r="P129" s="183"/>
      <c r="Q129" s="183"/>
      <c r="R129" s="183"/>
      <c r="S129" s="183"/>
      <c r="T129" s="183"/>
      <c r="U129" s="183"/>
    </row>
    <row r="130" spans="2:21" x14ac:dyDescent="0.2">
      <c r="B130" s="95">
        <v>42</v>
      </c>
      <c r="C130" s="2" t="str">
        <f t="shared" si="11"/>
        <v>Auxiliary Systems (Compressed Air)</v>
      </c>
      <c r="D130" s="154">
        <f t="shared" si="12"/>
        <v>0</v>
      </c>
      <c r="E130" s="95">
        <f t="shared" si="13"/>
        <v>0</v>
      </c>
      <c r="N130" s="183"/>
      <c r="O130" s="184"/>
      <c r="P130" s="183"/>
      <c r="Q130" s="183"/>
      <c r="R130" s="183"/>
      <c r="S130" s="183"/>
      <c r="T130" s="183"/>
      <c r="U130" s="183"/>
    </row>
    <row r="131" spans="2:21" x14ac:dyDescent="0.2">
      <c r="B131" s="95">
        <v>43</v>
      </c>
      <c r="C131" s="2" t="str">
        <f t="shared" si="11"/>
        <v>Auxiliary Systems (Deck Crane / Hoists)</v>
      </c>
      <c r="D131" s="154">
        <f t="shared" si="12"/>
        <v>0</v>
      </c>
      <c r="E131" s="95">
        <f t="shared" si="13"/>
        <v>0</v>
      </c>
      <c r="N131" s="183"/>
      <c r="O131" s="184"/>
      <c r="P131" s="183"/>
      <c r="Q131" s="183"/>
      <c r="R131" s="183"/>
      <c r="S131" s="183"/>
      <c r="T131" s="183"/>
      <c r="U131" s="183"/>
    </row>
    <row r="132" spans="2:21" x14ac:dyDescent="0.2">
      <c r="B132" s="132">
        <v>44</v>
      </c>
      <c r="C132" s="2" t="str">
        <f t="shared" si="11"/>
        <v>Auxiliary Systems (Fire Prevention System)</v>
      </c>
      <c r="D132" s="154">
        <f t="shared" si="12"/>
        <v>0</v>
      </c>
      <c r="E132" s="95">
        <f t="shared" si="13"/>
        <v>0</v>
      </c>
      <c r="N132" s="183"/>
      <c r="O132" s="184"/>
      <c r="P132" s="183"/>
      <c r="Q132" s="183"/>
      <c r="R132" s="183"/>
      <c r="S132" s="183"/>
      <c r="T132" s="183"/>
      <c r="U132" s="183"/>
    </row>
    <row r="133" spans="2:21" x14ac:dyDescent="0.2">
      <c r="B133" s="95">
        <v>45</v>
      </c>
      <c r="C133" s="2" t="str">
        <f t="shared" si="11"/>
        <v>Auxiliary Systems (HVAC)</v>
      </c>
      <c r="D133" s="154">
        <f t="shared" si="12"/>
        <v>0</v>
      </c>
      <c r="E133" s="95">
        <f t="shared" si="13"/>
        <v>0</v>
      </c>
      <c r="N133" s="183"/>
      <c r="O133" s="184"/>
      <c r="P133" s="183"/>
      <c r="Q133" s="183"/>
      <c r="R133" s="183"/>
      <c r="S133" s="183"/>
      <c r="T133" s="183"/>
      <c r="U133" s="183"/>
    </row>
    <row r="134" spans="2:21" x14ac:dyDescent="0.2">
      <c r="B134" s="95">
        <v>46</v>
      </c>
      <c r="C134" s="2" t="str">
        <f t="shared" si="11"/>
        <v>Auxiliary Systems (Sanitary)</v>
      </c>
      <c r="D134" s="154">
        <f t="shared" si="12"/>
        <v>0</v>
      </c>
      <c r="E134" s="95">
        <f t="shared" si="13"/>
        <v>0</v>
      </c>
      <c r="N134" s="183"/>
      <c r="O134" s="184"/>
      <c r="P134" s="183"/>
      <c r="Q134" s="183"/>
      <c r="R134" s="183"/>
      <c r="S134" s="183"/>
      <c r="T134" s="183"/>
      <c r="U134" s="183"/>
    </row>
    <row r="135" spans="2:21" x14ac:dyDescent="0.2">
      <c r="B135" s="95">
        <v>47</v>
      </c>
      <c r="C135" s="2" t="str">
        <f t="shared" si="11"/>
        <v>Electrical System (MCC / Switch Gear)</v>
      </c>
      <c r="D135" s="154">
        <f t="shared" si="12"/>
        <v>0</v>
      </c>
      <c r="E135" s="95">
        <f t="shared" si="13"/>
        <v>0</v>
      </c>
      <c r="N135" s="183"/>
      <c r="O135" s="184"/>
      <c r="P135" s="183"/>
      <c r="Q135" s="183"/>
      <c r="R135" s="183"/>
      <c r="S135" s="183"/>
      <c r="T135" s="183"/>
      <c r="U135" s="183"/>
    </row>
    <row r="136" spans="2:21" x14ac:dyDescent="0.2">
      <c r="B136" s="132">
        <v>48</v>
      </c>
      <c r="C136" s="2" t="str">
        <f t="shared" si="11"/>
        <v>Electrical System (Transformer)</v>
      </c>
      <c r="D136" s="154">
        <f t="shared" si="12"/>
        <v>0</v>
      </c>
      <c r="E136" s="95">
        <f t="shared" si="13"/>
        <v>0</v>
      </c>
      <c r="N136" s="183"/>
      <c r="O136" s="184"/>
      <c r="P136" s="183"/>
      <c r="Q136" s="183"/>
      <c r="R136" s="183"/>
      <c r="S136" s="183"/>
      <c r="T136" s="183"/>
      <c r="U136" s="183"/>
    </row>
    <row r="137" spans="2:21" x14ac:dyDescent="0.2">
      <c r="B137" s="95">
        <v>49</v>
      </c>
      <c r="C137" s="2" t="str">
        <f t="shared" si="11"/>
        <v>Generators (Auxiliary Generator)</v>
      </c>
      <c r="D137" s="154">
        <f t="shared" si="12"/>
        <v>0</v>
      </c>
      <c r="E137" s="95">
        <f t="shared" si="13"/>
        <v>0</v>
      </c>
      <c r="N137" s="183"/>
      <c r="O137" s="184"/>
      <c r="P137" s="183"/>
      <c r="Q137" s="183"/>
      <c r="R137" s="183"/>
      <c r="S137" s="183"/>
      <c r="T137" s="183"/>
      <c r="U137" s="183"/>
    </row>
    <row r="138" spans="2:21" x14ac:dyDescent="0.2">
      <c r="B138" s="95">
        <v>50</v>
      </c>
      <c r="C138" s="2" t="str">
        <f t="shared" si="11"/>
        <v>Ladder Pump (Pump Rebuild)</v>
      </c>
      <c r="D138" s="154">
        <f t="shared" si="12"/>
        <v>0</v>
      </c>
      <c r="E138" s="95">
        <f t="shared" si="13"/>
        <v>0</v>
      </c>
      <c r="N138" s="183"/>
      <c r="O138" s="184"/>
      <c r="P138" s="183"/>
      <c r="Q138" s="183"/>
      <c r="R138" s="183"/>
      <c r="S138" s="183"/>
      <c r="T138" s="183"/>
      <c r="U138" s="183"/>
    </row>
    <row r="139" spans="2:21" x14ac:dyDescent="0.2">
      <c r="B139" s="95">
        <v>51</v>
      </c>
      <c r="C139" s="2" t="str">
        <f t="shared" si="11"/>
        <v>Ladder Pump (SCR Drive)</v>
      </c>
      <c r="D139" s="154">
        <f t="shared" si="12"/>
        <v>0</v>
      </c>
      <c r="E139" s="95">
        <f t="shared" si="13"/>
        <v>0</v>
      </c>
      <c r="N139" s="183"/>
      <c r="O139" s="184"/>
      <c r="P139" s="183"/>
      <c r="Q139" s="183"/>
      <c r="R139" s="183"/>
      <c r="S139" s="183"/>
      <c r="T139" s="183"/>
      <c r="U139" s="183"/>
    </row>
    <row r="140" spans="2:21" x14ac:dyDescent="0.2">
      <c r="B140" s="132">
        <v>52</v>
      </c>
      <c r="C140" s="2" t="str">
        <f t="shared" si="11"/>
        <v>Swing System (Control System)</v>
      </c>
      <c r="D140" s="154">
        <f t="shared" si="12"/>
        <v>0</v>
      </c>
      <c r="E140" s="95">
        <f t="shared" si="13"/>
        <v>0</v>
      </c>
      <c r="N140" s="183"/>
      <c r="O140" s="184"/>
      <c r="P140" s="183"/>
      <c r="Q140" s="183"/>
      <c r="R140" s="183"/>
      <c r="S140" s="183"/>
      <c r="T140" s="183"/>
      <c r="U140" s="183"/>
    </row>
    <row r="141" spans="2:21" x14ac:dyDescent="0.2">
      <c r="B141" s="95"/>
      <c r="D141" s="162"/>
      <c r="N141" s="183"/>
      <c r="O141" s="184"/>
      <c r="P141" s="183"/>
      <c r="Q141" s="183"/>
      <c r="R141" s="183"/>
      <c r="S141" s="183"/>
      <c r="T141" s="183"/>
      <c r="U141" s="183"/>
    </row>
    <row r="142" spans="2:21" x14ac:dyDescent="0.2">
      <c r="B142" s="95"/>
      <c r="N142" s="183"/>
      <c r="O142" s="184"/>
      <c r="P142" s="183"/>
      <c r="Q142" s="183"/>
      <c r="R142" s="183"/>
      <c r="S142" s="183"/>
      <c r="T142" s="183"/>
      <c r="U142" s="183"/>
    </row>
    <row r="143" spans="2:21" x14ac:dyDescent="0.2">
      <c r="B143" s="95"/>
      <c r="N143" s="183"/>
      <c r="O143" s="184"/>
      <c r="P143" s="183"/>
      <c r="Q143" s="183"/>
      <c r="R143" s="183"/>
      <c r="S143" s="183"/>
    </row>
    <row r="144" spans="2:21" x14ac:dyDescent="0.2">
      <c r="B144" s="132"/>
      <c r="N144" s="183"/>
      <c r="O144" s="184"/>
      <c r="P144" s="183"/>
      <c r="Q144" s="183"/>
      <c r="R144" s="183"/>
      <c r="S144" s="183"/>
    </row>
    <row r="145" spans="2:19" x14ac:dyDescent="0.2">
      <c r="B145" s="95"/>
      <c r="N145" s="183"/>
      <c r="O145" s="184"/>
      <c r="P145" s="183"/>
      <c r="Q145" s="183"/>
      <c r="R145" s="183"/>
      <c r="S145" s="183"/>
    </row>
    <row r="146" spans="2:19" x14ac:dyDescent="0.2">
      <c r="N146" s="183"/>
      <c r="O146" s="184"/>
      <c r="P146" s="183"/>
      <c r="Q146" s="183"/>
      <c r="R146" s="183"/>
      <c r="S146" s="183"/>
    </row>
  </sheetData>
  <sortState ref="M3:O54">
    <sortCondition descending="1" ref="N3:N54"/>
  </sortState>
  <mergeCells count="2">
    <mergeCell ref="M2:O2"/>
    <mergeCell ref="C87:D87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46"/>
  <sheetViews>
    <sheetView showGridLines="0" zoomScaleNormal="100" workbookViewId="0">
      <selection activeCell="I65" sqref="I65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9" bestFit="1" customWidth="1"/>
    <col min="7" max="7" width="7.5703125" style="2" bestFit="1" customWidth="1"/>
    <col min="8" max="10" width="13.42578125" style="2" customWidth="1"/>
    <col min="11" max="11" width="1.85546875" style="2" customWidth="1"/>
    <col min="12" max="13" width="1.7109375" style="2" bestFit="1" customWidth="1"/>
    <col min="14" max="14" width="22.7109375" style="2" bestFit="1" customWidth="1"/>
    <col min="15" max="15" width="20.28515625" style="2" bestFit="1" customWidth="1"/>
    <col min="16" max="16" width="38.140625" style="2" bestFit="1" customWidth="1"/>
    <col min="17" max="17" width="7" style="2" customWidth="1"/>
    <col min="18" max="18" width="9.28515625" style="2" bestFit="1" customWidth="1"/>
    <col min="19" max="19" width="3.85546875" style="2" customWidth="1"/>
    <col min="20" max="20" width="8" style="2" bestFit="1" customWidth="1"/>
    <col min="21" max="21" width="8.140625" style="2" bestFit="1" customWidth="1"/>
    <col min="22" max="22" width="3" style="2" customWidth="1"/>
    <col min="23" max="23" width="9.28515625" style="2" bestFit="1" customWidth="1"/>
    <col min="24" max="24" width="8" style="40" bestFit="1" customWidth="1"/>
    <col min="25" max="25" width="3.7109375" style="40" customWidth="1"/>
    <col min="26" max="26" width="39.7109375" style="40" bestFit="1" customWidth="1"/>
    <col min="27" max="27" width="8" style="40" bestFit="1" customWidth="1"/>
    <col min="28" max="28" width="8.140625" style="40" bestFit="1" customWidth="1"/>
    <col min="29" max="16384" width="9.140625" style="2"/>
  </cols>
  <sheetData>
    <row r="1" spans="1:28" s="22" customFormat="1" ht="30" customHeight="1" x14ac:dyDescent="0.2">
      <c r="A1" s="27" t="s">
        <v>2</v>
      </c>
      <c r="B1" s="20"/>
      <c r="C1" s="21"/>
      <c r="D1" s="21"/>
      <c r="E1" s="21"/>
      <c r="F1" s="45"/>
      <c r="L1" s="2"/>
      <c r="M1" s="2"/>
      <c r="N1" s="257" t="s">
        <v>180</v>
      </c>
      <c r="O1" s="257"/>
      <c r="P1" s="257"/>
      <c r="Q1" s="257" t="s">
        <v>151</v>
      </c>
      <c r="R1" s="257"/>
      <c r="S1" s="122"/>
      <c r="T1" s="247" t="s">
        <v>152</v>
      </c>
      <c r="U1" s="247"/>
      <c r="V1" s="121"/>
      <c r="W1" s="247" t="s">
        <v>153</v>
      </c>
      <c r="X1" s="247"/>
      <c r="Y1" s="81"/>
      <c r="Z1" s="55"/>
      <c r="AA1" s="80"/>
      <c r="AB1" s="80"/>
    </row>
    <row r="2" spans="1:28" ht="15.75" x14ac:dyDescent="0.25">
      <c r="A2" s="3"/>
      <c r="C2" s="4"/>
      <c r="D2" s="4"/>
      <c r="E2" s="4"/>
      <c r="H2" s="30"/>
      <c r="L2" s="101"/>
      <c r="M2" s="101"/>
      <c r="N2" s="101" t="s">
        <v>23</v>
      </c>
      <c r="O2" s="101" t="s">
        <v>24</v>
      </c>
      <c r="P2" s="101" t="s">
        <v>123</v>
      </c>
      <c r="Q2" s="201" t="s">
        <v>20</v>
      </c>
      <c r="R2" s="201" t="s">
        <v>13</v>
      </c>
      <c r="S2" s="194"/>
      <c r="T2" s="202" t="s">
        <v>20</v>
      </c>
      <c r="U2" s="203" t="s">
        <v>13</v>
      </c>
      <c r="V2" s="204"/>
      <c r="W2" s="202" t="s">
        <v>20</v>
      </c>
      <c r="X2" s="172" t="s">
        <v>13</v>
      </c>
      <c r="Y2" s="47"/>
      <c r="Z2" s="82" t="s">
        <v>154</v>
      </c>
      <c r="AA2" s="83" t="s">
        <v>20</v>
      </c>
      <c r="AB2" s="84" t="s">
        <v>13</v>
      </c>
    </row>
    <row r="3" spans="1:28" ht="15.75" x14ac:dyDescent="0.25">
      <c r="A3" s="5" t="s">
        <v>0</v>
      </c>
      <c r="C3" s="6"/>
      <c r="D3" s="7"/>
      <c r="E3" s="7"/>
      <c r="H3" s="8"/>
      <c r="L3" s="101" t="s">
        <v>69</v>
      </c>
      <c r="M3" s="101" t="s">
        <v>70</v>
      </c>
      <c r="N3" s="101" t="s">
        <v>25</v>
      </c>
      <c r="O3" s="101" t="s">
        <v>26</v>
      </c>
      <c r="P3" s="101" t="str">
        <f t="shared" ref="P3:P34" si="0">N3&amp;" "&amp;L3&amp;O3&amp;M3</f>
        <v>Auxiliary Systems (Compressed Air)</v>
      </c>
      <c r="Q3" s="109">
        <v>0</v>
      </c>
      <c r="R3" s="165">
        <v>0</v>
      </c>
      <c r="S3" s="102"/>
      <c r="T3" s="86">
        <v>0</v>
      </c>
      <c r="U3" s="87">
        <v>0</v>
      </c>
      <c r="V3" s="55"/>
      <c r="W3" s="88">
        <f>Q3+T3</f>
        <v>0</v>
      </c>
      <c r="X3" s="151">
        <f>R3+U3</f>
        <v>0</v>
      </c>
      <c r="Y3" s="47"/>
      <c r="Z3" s="89" t="s">
        <v>71</v>
      </c>
      <c r="AA3" s="90">
        <f>W3</f>
        <v>0</v>
      </c>
      <c r="AB3" s="152">
        <f>X3</f>
        <v>0</v>
      </c>
    </row>
    <row r="4" spans="1:28" x14ac:dyDescent="0.2">
      <c r="A4" s="9" t="s">
        <v>8</v>
      </c>
      <c r="C4" s="6"/>
      <c r="D4" s="7"/>
      <c r="E4" s="7"/>
      <c r="L4" s="101" t="s">
        <v>69</v>
      </c>
      <c r="M4" s="101" t="s">
        <v>70</v>
      </c>
      <c r="N4" s="101" t="s">
        <v>25</v>
      </c>
      <c r="O4" s="101" t="s">
        <v>177</v>
      </c>
      <c r="P4" s="101" t="str">
        <f t="shared" si="0"/>
        <v>Auxiliary Systems (Deck Crane / Hoists)</v>
      </c>
      <c r="Q4" s="109">
        <v>0</v>
      </c>
      <c r="R4" s="165">
        <v>0</v>
      </c>
      <c r="S4" s="102"/>
      <c r="T4" s="86">
        <v>4</v>
      </c>
      <c r="U4" s="87">
        <v>0.91</v>
      </c>
      <c r="V4" s="55"/>
      <c r="W4" s="88">
        <f t="shared" ref="W4:W59" si="1">Q4+T4</f>
        <v>4</v>
      </c>
      <c r="X4" s="151">
        <f t="shared" ref="X4:X59" si="2">R4+U4</f>
        <v>0.91</v>
      </c>
      <c r="Y4" s="47"/>
      <c r="Z4" s="89" t="s">
        <v>72</v>
      </c>
      <c r="AA4" s="90">
        <f t="shared" ref="AA4:AB9" si="3">W4</f>
        <v>4</v>
      </c>
      <c r="AB4" s="152">
        <f t="shared" si="3"/>
        <v>0.91</v>
      </c>
    </row>
    <row r="5" spans="1:28" x14ac:dyDescent="0.2">
      <c r="A5" s="10" t="s">
        <v>1</v>
      </c>
      <c r="C5" s="6"/>
      <c r="D5" s="7"/>
      <c r="E5" s="7"/>
      <c r="L5" s="101" t="s">
        <v>69</v>
      </c>
      <c r="M5" s="101" t="s">
        <v>70</v>
      </c>
      <c r="N5" s="101" t="s">
        <v>25</v>
      </c>
      <c r="O5" s="101" t="s">
        <v>28</v>
      </c>
      <c r="P5" s="101" t="str">
        <f t="shared" si="0"/>
        <v>Auxiliary Systems (Fire Prevention System)</v>
      </c>
      <c r="Q5" s="109">
        <v>0</v>
      </c>
      <c r="R5" s="165">
        <v>0</v>
      </c>
      <c r="S5" s="102"/>
      <c r="T5" s="86">
        <v>0</v>
      </c>
      <c r="U5" s="87">
        <v>0</v>
      </c>
      <c r="V5" s="55"/>
      <c r="W5" s="88">
        <f t="shared" si="1"/>
        <v>0</v>
      </c>
      <c r="X5" s="151">
        <f t="shared" si="2"/>
        <v>0</v>
      </c>
      <c r="Y5" s="47"/>
      <c r="Z5" s="89" t="s">
        <v>73</v>
      </c>
      <c r="AA5" s="90">
        <f t="shared" si="3"/>
        <v>0</v>
      </c>
      <c r="AB5" s="152">
        <f t="shared" si="3"/>
        <v>0</v>
      </c>
    </row>
    <row r="6" spans="1:28" ht="12.75" customHeight="1" x14ac:dyDescent="0.2">
      <c r="L6" s="101" t="s">
        <v>69</v>
      </c>
      <c r="M6" s="101" t="s">
        <v>70</v>
      </c>
      <c r="N6" s="101" t="s">
        <v>25</v>
      </c>
      <c r="O6" s="101" t="s">
        <v>29</v>
      </c>
      <c r="P6" s="101" t="str">
        <f t="shared" si="0"/>
        <v>Auxiliary Systems (Fuel)</v>
      </c>
      <c r="Q6" s="109">
        <v>0</v>
      </c>
      <c r="R6" s="165">
        <v>0</v>
      </c>
      <c r="S6" s="102"/>
      <c r="T6" s="86">
        <v>5</v>
      </c>
      <c r="U6" s="87">
        <v>4.07</v>
      </c>
      <c r="V6" s="55"/>
      <c r="W6" s="88">
        <f t="shared" si="1"/>
        <v>5</v>
      </c>
      <c r="X6" s="151">
        <f t="shared" si="2"/>
        <v>4.07</v>
      </c>
      <c r="Y6" s="47"/>
      <c r="Z6" s="89" t="s">
        <v>74</v>
      </c>
      <c r="AA6" s="90">
        <f t="shared" si="3"/>
        <v>5</v>
      </c>
      <c r="AB6" s="152">
        <f t="shared" si="3"/>
        <v>4.07</v>
      </c>
    </row>
    <row r="7" spans="1:28" x14ac:dyDescent="0.2">
      <c r="L7" s="103" t="s">
        <v>69</v>
      </c>
      <c r="M7" s="103" t="s">
        <v>70</v>
      </c>
      <c r="N7" s="103" t="s">
        <v>25</v>
      </c>
      <c r="O7" s="101" t="s">
        <v>30</v>
      </c>
      <c r="P7" s="101" t="str">
        <f t="shared" si="0"/>
        <v>Auxiliary Systems (HVAC)</v>
      </c>
      <c r="Q7" s="109">
        <v>0</v>
      </c>
      <c r="R7" s="165">
        <v>0</v>
      </c>
      <c r="S7" s="102"/>
      <c r="T7" s="86">
        <v>0</v>
      </c>
      <c r="U7" s="87">
        <v>0</v>
      </c>
      <c r="V7" s="55"/>
      <c r="W7" s="88">
        <f t="shared" si="1"/>
        <v>0</v>
      </c>
      <c r="X7" s="151">
        <f t="shared" si="2"/>
        <v>0</v>
      </c>
      <c r="Y7" s="47"/>
      <c r="Z7" s="89" t="s">
        <v>75</v>
      </c>
      <c r="AA7" s="90">
        <f t="shared" si="3"/>
        <v>0</v>
      </c>
      <c r="AB7" s="152">
        <f t="shared" si="3"/>
        <v>0</v>
      </c>
    </row>
    <row r="8" spans="1:28" x14ac:dyDescent="0.2">
      <c r="L8" s="103" t="s">
        <v>69</v>
      </c>
      <c r="M8" s="101" t="s">
        <v>70</v>
      </c>
      <c r="N8" s="103" t="s">
        <v>25</v>
      </c>
      <c r="O8" s="101" t="s">
        <v>31</v>
      </c>
      <c r="P8" s="101" t="str">
        <f t="shared" si="0"/>
        <v>Auxiliary Systems (Sanitary)</v>
      </c>
      <c r="Q8" s="109">
        <v>0</v>
      </c>
      <c r="R8" s="165">
        <v>0</v>
      </c>
      <c r="S8" s="102"/>
      <c r="T8" s="86">
        <v>0</v>
      </c>
      <c r="U8" s="87">
        <v>0</v>
      </c>
      <c r="V8" s="55"/>
      <c r="W8" s="88">
        <f t="shared" si="1"/>
        <v>0</v>
      </c>
      <c r="X8" s="151">
        <f t="shared" si="2"/>
        <v>0</v>
      </c>
      <c r="Y8" s="47"/>
      <c r="Z8" s="89" t="s">
        <v>76</v>
      </c>
      <c r="AA8" s="90">
        <f t="shared" si="3"/>
        <v>0</v>
      </c>
      <c r="AB8" s="152">
        <f t="shared" si="3"/>
        <v>0</v>
      </c>
    </row>
    <row r="9" spans="1:28" x14ac:dyDescent="0.2">
      <c r="L9" s="97" t="s">
        <v>69</v>
      </c>
      <c r="M9" s="97" t="s">
        <v>70</v>
      </c>
      <c r="N9" s="97" t="s">
        <v>25</v>
      </c>
      <c r="O9" s="97" t="s">
        <v>178</v>
      </c>
      <c r="P9" s="97" t="str">
        <f t="shared" si="0"/>
        <v>Auxiliary Systems (Water (Pottable / Raw))</v>
      </c>
      <c r="Q9" s="110">
        <v>0</v>
      </c>
      <c r="R9" s="163">
        <v>0</v>
      </c>
      <c r="S9" s="98"/>
      <c r="T9" s="91">
        <v>24</v>
      </c>
      <c r="U9" s="92">
        <v>14.41</v>
      </c>
      <c r="V9" s="58"/>
      <c r="W9" s="155">
        <f t="shared" si="1"/>
        <v>24</v>
      </c>
      <c r="X9" s="159">
        <f t="shared" si="2"/>
        <v>14.41</v>
      </c>
      <c r="Y9" s="47"/>
      <c r="Z9" s="89" t="s">
        <v>77</v>
      </c>
      <c r="AA9" s="90">
        <f t="shared" si="3"/>
        <v>24</v>
      </c>
      <c r="AB9" s="152">
        <f t="shared" si="3"/>
        <v>14.41</v>
      </c>
    </row>
    <row r="10" spans="1:28" x14ac:dyDescent="0.2">
      <c r="L10" s="101" t="s">
        <v>69</v>
      </c>
      <c r="M10" s="101" t="s">
        <v>70</v>
      </c>
      <c r="N10" s="101" t="s">
        <v>15</v>
      </c>
      <c r="O10" s="101" t="s">
        <v>171</v>
      </c>
      <c r="P10" s="101" t="str">
        <f t="shared" si="0"/>
        <v>Cutter (Bearing / Shaft)</v>
      </c>
      <c r="Q10" s="109">
        <v>1</v>
      </c>
      <c r="R10" s="165">
        <v>27.066388889041264</v>
      </c>
      <c r="S10" s="102"/>
      <c r="T10" s="86">
        <v>27</v>
      </c>
      <c r="U10" s="87">
        <v>1258.92</v>
      </c>
      <c r="V10" s="55"/>
      <c r="W10" s="88">
        <f t="shared" si="1"/>
        <v>28</v>
      </c>
      <c r="X10" s="151">
        <f t="shared" si="2"/>
        <v>1285.9863888890413</v>
      </c>
      <c r="Y10" s="47"/>
      <c r="Z10" s="89"/>
      <c r="AA10" s="90"/>
      <c r="AB10" s="152"/>
    </row>
    <row r="11" spans="1:28" x14ac:dyDescent="0.2">
      <c r="L11" s="101" t="s">
        <v>69</v>
      </c>
      <c r="M11" s="101" t="s">
        <v>70</v>
      </c>
      <c r="N11" s="101" t="s">
        <v>15</v>
      </c>
      <c r="O11" s="101" t="s">
        <v>34</v>
      </c>
      <c r="P11" s="101" t="str">
        <f t="shared" si="0"/>
        <v>Cutter (Cutter Canister)</v>
      </c>
      <c r="Q11" s="109">
        <v>1</v>
      </c>
      <c r="R11" s="165">
        <v>0.87416666670469567</v>
      </c>
      <c r="S11" s="102"/>
      <c r="T11" s="86">
        <v>66</v>
      </c>
      <c r="U11" s="87">
        <v>103.26</v>
      </c>
      <c r="V11" s="55"/>
      <c r="W11" s="88">
        <f t="shared" si="1"/>
        <v>67</v>
      </c>
      <c r="X11" s="151">
        <f t="shared" si="2"/>
        <v>104.1341666667047</v>
      </c>
      <c r="Y11" s="47"/>
      <c r="Z11" s="89"/>
      <c r="AA11" s="90"/>
      <c r="AB11" s="152"/>
    </row>
    <row r="12" spans="1:28" x14ac:dyDescent="0.2">
      <c r="L12" s="101" t="s">
        <v>69</v>
      </c>
      <c r="M12" s="101" t="s">
        <v>70</v>
      </c>
      <c r="N12" s="101" t="s">
        <v>15</v>
      </c>
      <c r="O12" s="101" t="s">
        <v>35</v>
      </c>
      <c r="P12" s="101" t="str">
        <f t="shared" si="0"/>
        <v>Cutter (Gear Box)</v>
      </c>
      <c r="Q12" s="109">
        <v>0</v>
      </c>
      <c r="R12" s="165">
        <v>0</v>
      </c>
      <c r="S12" s="102"/>
      <c r="T12" s="86">
        <v>18</v>
      </c>
      <c r="U12" s="87">
        <v>559.24</v>
      </c>
      <c r="V12" s="55"/>
      <c r="W12" s="88">
        <f t="shared" si="1"/>
        <v>18</v>
      </c>
      <c r="X12" s="151">
        <f t="shared" si="2"/>
        <v>559.24</v>
      </c>
      <c r="Y12" s="47"/>
      <c r="Z12" s="89" t="s">
        <v>78</v>
      </c>
      <c r="AA12" s="90">
        <f t="shared" ref="AA12:AA16" si="4">W10</f>
        <v>28</v>
      </c>
      <c r="AB12" s="152">
        <f t="shared" ref="AB12:AB16" si="5">X10</f>
        <v>1285.9863888890413</v>
      </c>
    </row>
    <row r="13" spans="1:28" x14ac:dyDescent="0.2">
      <c r="L13" s="101" t="s">
        <v>69</v>
      </c>
      <c r="M13" s="101" t="s">
        <v>70</v>
      </c>
      <c r="N13" s="101" t="s">
        <v>15</v>
      </c>
      <c r="O13" s="101" t="s">
        <v>36</v>
      </c>
      <c r="P13" s="101" t="str">
        <f t="shared" si="0"/>
        <v>Cutter (Motor)</v>
      </c>
      <c r="Q13" s="109">
        <v>6</v>
      </c>
      <c r="R13" s="165">
        <v>14.015000000072177</v>
      </c>
      <c r="S13" s="102"/>
      <c r="T13" s="86">
        <v>110</v>
      </c>
      <c r="U13" s="87">
        <v>533.75</v>
      </c>
      <c r="V13" s="55"/>
      <c r="W13" s="88">
        <f t="shared" si="1"/>
        <v>116</v>
      </c>
      <c r="X13" s="151">
        <f t="shared" si="2"/>
        <v>547.76500000007218</v>
      </c>
      <c r="Y13" s="47"/>
      <c r="Z13" s="89" t="s">
        <v>79</v>
      </c>
      <c r="AA13" s="90">
        <f t="shared" si="4"/>
        <v>67</v>
      </c>
      <c r="AB13" s="152">
        <f t="shared" si="5"/>
        <v>104.1341666667047</v>
      </c>
    </row>
    <row r="14" spans="1:28" x14ac:dyDescent="0.2">
      <c r="L14" s="97" t="s">
        <v>69</v>
      </c>
      <c r="M14" s="97" t="s">
        <v>70</v>
      </c>
      <c r="N14" s="97" t="s">
        <v>15</v>
      </c>
      <c r="O14" s="97" t="s">
        <v>167</v>
      </c>
      <c r="P14" s="97" t="str">
        <f t="shared" si="0"/>
        <v>Cutter (SCR Drive / MG Set)</v>
      </c>
      <c r="Q14" s="110">
        <v>5</v>
      </c>
      <c r="R14" s="163">
        <v>1.6438888886477798</v>
      </c>
      <c r="S14" s="98"/>
      <c r="T14" s="91">
        <v>98</v>
      </c>
      <c r="U14" s="92">
        <v>469.09000000000003</v>
      </c>
      <c r="V14" s="58"/>
      <c r="W14" s="155">
        <f t="shared" si="1"/>
        <v>103</v>
      </c>
      <c r="X14" s="159">
        <f t="shared" si="2"/>
        <v>470.73388888864781</v>
      </c>
      <c r="Y14" s="47"/>
      <c r="Z14" s="89" t="s">
        <v>80</v>
      </c>
      <c r="AA14" s="90">
        <f t="shared" si="4"/>
        <v>18</v>
      </c>
      <c r="AB14" s="152">
        <f t="shared" si="5"/>
        <v>559.24</v>
      </c>
    </row>
    <row r="15" spans="1:28" x14ac:dyDescent="0.2">
      <c r="L15" s="101" t="s">
        <v>69</v>
      </c>
      <c r="M15" s="101" t="s">
        <v>70</v>
      </c>
      <c r="N15" s="101" t="s">
        <v>38</v>
      </c>
      <c r="O15" s="101" t="s">
        <v>163</v>
      </c>
      <c r="P15" s="101" t="str">
        <f t="shared" si="0"/>
        <v>Electrical System (MCC / Switch Gear)</v>
      </c>
      <c r="Q15" s="109">
        <v>0</v>
      </c>
      <c r="R15" s="165">
        <v>0</v>
      </c>
      <c r="S15" s="102"/>
      <c r="T15" s="86">
        <v>1</v>
      </c>
      <c r="U15" s="87">
        <v>9.9499999999999993</v>
      </c>
      <c r="V15" s="55"/>
      <c r="W15" s="88">
        <f t="shared" si="1"/>
        <v>1</v>
      </c>
      <c r="X15" s="151">
        <f t="shared" si="2"/>
        <v>9.9499999999999993</v>
      </c>
      <c r="Y15" s="47"/>
      <c r="Z15" s="89" t="s">
        <v>81</v>
      </c>
      <c r="AA15" s="90">
        <f t="shared" si="4"/>
        <v>116</v>
      </c>
      <c r="AB15" s="152">
        <f t="shared" si="5"/>
        <v>547.76500000007218</v>
      </c>
    </row>
    <row r="16" spans="1:28" x14ac:dyDescent="0.2">
      <c r="L16" s="101" t="s">
        <v>69</v>
      </c>
      <c r="M16" s="101" t="s">
        <v>70</v>
      </c>
      <c r="N16" s="101" t="s">
        <v>38</v>
      </c>
      <c r="O16" s="101" t="s">
        <v>170</v>
      </c>
      <c r="P16" s="101" t="str">
        <f t="shared" si="0"/>
        <v>Electrical System (PLC / Automation)</v>
      </c>
      <c r="Q16" s="109">
        <v>3</v>
      </c>
      <c r="R16" s="165">
        <v>49.197222222341225</v>
      </c>
      <c r="S16" s="102"/>
      <c r="T16" s="86">
        <v>15</v>
      </c>
      <c r="U16" s="87">
        <v>34.15</v>
      </c>
      <c r="V16" s="55"/>
      <c r="W16" s="88">
        <f t="shared" si="1"/>
        <v>18</v>
      </c>
      <c r="X16" s="151">
        <f t="shared" si="2"/>
        <v>83.34722222234123</v>
      </c>
      <c r="Y16" s="47"/>
      <c r="Z16" s="89" t="s">
        <v>82</v>
      </c>
      <c r="AA16" s="90">
        <f t="shared" si="4"/>
        <v>103</v>
      </c>
      <c r="AB16" s="152">
        <f t="shared" si="5"/>
        <v>470.73388888864781</v>
      </c>
    </row>
    <row r="17" spans="2:28" x14ac:dyDescent="0.2">
      <c r="L17" s="97" t="s">
        <v>69</v>
      </c>
      <c r="M17" s="97" t="s">
        <v>70</v>
      </c>
      <c r="N17" s="97" t="s">
        <v>38</v>
      </c>
      <c r="O17" s="97" t="s">
        <v>41</v>
      </c>
      <c r="P17" s="97" t="str">
        <f t="shared" si="0"/>
        <v>Electrical System (Transformer)</v>
      </c>
      <c r="Q17" s="110">
        <v>0</v>
      </c>
      <c r="R17" s="163">
        <v>0</v>
      </c>
      <c r="S17" s="98"/>
      <c r="T17" s="91">
        <v>0</v>
      </c>
      <c r="U17" s="92">
        <v>0</v>
      </c>
      <c r="V17" s="58"/>
      <c r="W17" s="155">
        <f t="shared" si="1"/>
        <v>0</v>
      </c>
      <c r="X17" s="159">
        <f t="shared" si="2"/>
        <v>0</v>
      </c>
      <c r="Y17" s="47"/>
      <c r="Z17" s="89"/>
      <c r="AA17" s="90"/>
      <c r="AB17" s="152"/>
    </row>
    <row r="18" spans="2:28" x14ac:dyDescent="0.2">
      <c r="L18" s="101" t="s">
        <v>69</v>
      </c>
      <c r="M18" s="101" t="s">
        <v>70</v>
      </c>
      <c r="N18" s="103" t="s">
        <v>21</v>
      </c>
      <c r="O18" s="103" t="s">
        <v>18</v>
      </c>
      <c r="P18" s="101" t="str">
        <f t="shared" si="0"/>
        <v>Engine Room (Electrical)</v>
      </c>
      <c r="Q18" s="111">
        <v>0</v>
      </c>
      <c r="R18" s="206">
        <v>0</v>
      </c>
      <c r="S18" s="181"/>
      <c r="T18" s="86">
        <v>7</v>
      </c>
      <c r="U18" s="87">
        <v>5.0599999999999996</v>
      </c>
      <c r="V18" s="55"/>
      <c r="W18" s="88">
        <f t="shared" si="1"/>
        <v>7</v>
      </c>
      <c r="X18" s="151">
        <f t="shared" si="2"/>
        <v>5.0599999999999996</v>
      </c>
      <c r="Y18" s="47"/>
      <c r="Z18" s="89"/>
      <c r="AA18" s="90"/>
      <c r="AB18" s="152"/>
    </row>
    <row r="19" spans="2:28" x14ac:dyDescent="0.2">
      <c r="L19" s="101" t="s">
        <v>69</v>
      </c>
      <c r="M19" s="101" t="s">
        <v>70</v>
      </c>
      <c r="N19" s="103" t="s">
        <v>21</v>
      </c>
      <c r="O19" s="103" t="s">
        <v>124</v>
      </c>
      <c r="P19" s="101" t="str">
        <f t="shared" si="0"/>
        <v>Engine Room (Firemain)</v>
      </c>
      <c r="Q19" s="111">
        <v>0</v>
      </c>
      <c r="R19" s="206">
        <v>0</v>
      </c>
      <c r="S19" s="181"/>
      <c r="T19" s="86">
        <v>2</v>
      </c>
      <c r="U19" s="87">
        <v>1.99</v>
      </c>
      <c r="V19" s="55"/>
      <c r="W19" s="88">
        <f t="shared" si="1"/>
        <v>2</v>
      </c>
      <c r="X19" s="151">
        <f t="shared" si="2"/>
        <v>1.99</v>
      </c>
      <c r="Y19" s="47"/>
      <c r="Z19" s="89" t="s">
        <v>83</v>
      </c>
      <c r="AA19" s="90">
        <f t="shared" ref="AA19:AB21" si="6">W15</f>
        <v>1</v>
      </c>
      <c r="AB19" s="152">
        <f t="shared" si="6"/>
        <v>9.9499999999999993</v>
      </c>
    </row>
    <row r="20" spans="2:28" x14ac:dyDescent="0.2">
      <c r="L20" s="101" t="s">
        <v>69</v>
      </c>
      <c r="M20" s="101" t="s">
        <v>70</v>
      </c>
      <c r="N20" s="103" t="s">
        <v>21</v>
      </c>
      <c r="O20" s="103" t="s">
        <v>49</v>
      </c>
      <c r="P20" s="101" t="str">
        <f t="shared" si="0"/>
        <v>Engine Room (Gland Seal)</v>
      </c>
      <c r="Q20" s="111">
        <v>0</v>
      </c>
      <c r="R20" s="206">
        <v>0</v>
      </c>
      <c r="S20" s="181"/>
      <c r="T20" s="86">
        <v>13</v>
      </c>
      <c r="U20" s="87">
        <v>9.02</v>
      </c>
      <c r="V20" s="55"/>
      <c r="W20" s="88">
        <f t="shared" si="1"/>
        <v>13</v>
      </c>
      <c r="X20" s="151">
        <f t="shared" si="2"/>
        <v>9.02</v>
      </c>
      <c r="Y20" s="47"/>
      <c r="Z20" s="89" t="s">
        <v>84</v>
      </c>
      <c r="AA20" s="90">
        <f t="shared" si="6"/>
        <v>18</v>
      </c>
      <c r="AB20" s="152">
        <f t="shared" si="6"/>
        <v>83.34722222234123</v>
      </c>
    </row>
    <row r="21" spans="2:28" x14ac:dyDescent="0.2">
      <c r="K21" s="183"/>
      <c r="L21" s="101" t="s">
        <v>69</v>
      </c>
      <c r="M21" s="101" t="s">
        <v>70</v>
      </c>
      <c r="N21" s="103" t="s">
        <v>21</v>
      </c>
      <c r="O21" s="103" t="s">
        <v>125</v>
      </c>
      <c r="P21" s="101" t="str">
        <f t="shared" si="0"/>
        <v>Engine Room (Main Pump Engine)</v>
      </c>
      <c r="Q21" s="111">
        <v>0</v>
      </c>
      <c r="R21" s="206">
        <v>0</v>
      </c>
      <c r="S21" s="181"/>
      <c r="T21" s="86">
        <v>25</v>
      </c>
      <c r="U21" s="87">
        <v>63.5</v>
      </c>
      <c r="V21" s="55"/>
      <c r="W21" s="88">
        <f t="shared" si="1"/>
        <v>25</v>
      </c>
      <c r="X21" s="151">
        <f t="shared" si="2"/>
        <v>63.5</v>
      </c>
      <c r="Y21" s="47"/>
      <c r="Z21" s="89" t="s">
        <v>85</v>
      </c>
      <c r="AA21" s="90">
        <f t="shared" si="6"/>
        <v>0</v>
      </c>
      <c r="AB21" s="152">
        <f t="shared" si="6"/>
        <v>0</v>
      </c>
    </row>
    <row r="22" spans="2:28" x14ac:dyDescent="0.2">
      <c r="K22" s="183"/>
      <c r="L22" s="97" t="s">
        <v>69</v>
      </c>
      <c r="M22" s="97" t="s">
        <v>70</v>
      </c>
      <c r="N22" s="99" t="s">
        <v>21</v>
      </c>
      <c r="O22" s="99" t="s">
        <v>126</v>
      </c>
      <c r="P22" s="97" t="str">
        <f t="shared" si="0"/>
        <v>Engine Room (Oil System)</v>
      </c>
      <c r="Q22" s="112">
        <v>0</v>
      </c>
      <c r="R22" s="164">
        <v>0</v>
      </c>
      <c r="S22" s="100"/>
      <c r="T22" s="91">
        <v>4</v>
      </c>
      <c r="U22" s="92">
        <v>173.76</v>
      </c>
      <c r="V22" s="58"/>
      <c r="W22" s="155">
        <f t="shared" si="1"/>
        <v>4</v>
      </c>
      <c r="X22" s="159">
        <f t="shared" si="2"/>
        <v>173.76</v>
      </c>
      <c r="Y22" s="47"/>
      <c r="Z22" s="89"/>
      <c r="AA22" s="90"/>
      <c r="AB22" s="152"/>
    </row>
    <row r="23" spans="2:28" x14ac:dyDescent="0.2">
      <c r="B23" s="11" t="s">
        <v>11</v>
      </c>
      <c r="K23" s="183"/>
      <c r="L23" s="103" t="s">
        <v>69</v>
      </c>
      <c r="M23" s="101" t="s">
        <v>70</v>
      </c>
      <c r="N23" s="101" t="s">
        <v>19</v>
      </c>
      <c r="O23" s="101" t="s">
        <v>42</v>
      </c>
      <c r="P23" s="101" t="str">
        <f t="shared" si="0"/>
        <v>Generators (Auxiliary Generator)</v>
      </c>
      <c r="Q23" s="109">
        <v>0</v>
      </c>
      <c r="R23" s="165">
        <v>0</v>
      </c>
      <c r="S23" s="102"/>
      <c r="T23" s="86">
        <v>0</v>
      </c>
      <c r="U23" s="87">
        <v>0</v>
      </c>
      <c r="V23" s="55"/>
      <c r="W23" s="88">
        <f t="shared" si="1"/>
        <v>0</v>
      </c>
      <c r="X23" s="151">
        <f t="shared" si="2"/>
        <v>0</v>
      </c>
      <c r="Y23" s="47"/>
      <c r="Z23" s="89"/>
      <c r="AA23" s="90"/>
      <c r="AB23" s="152"/>
    </row>
    <row r="24" spans="2:28" x14ac:dyDescent="0.2">
      <c r="K24" s="183"/>
      <c r="L24" s="101" t="s">
        <v>69</v>
      </c>
      <c r="M24" s="101" t="s">
        <v>70</v>
      </c>
      <c r="N24" s="101" t="s">
        <v>19</v>
      </c>
      <c r="O24" s="101" t="s">
        <v>44</v>
      </c>
      <c r="P24" s="101" t="str">
        <f t="shared" si="0"/>
        <v>Generators (Main Generator Engine)</v>
      </c>
      <c r="Q24" s="109">
        <v>0</v>
      </c>
      <c r="R24" s="165">
        <v>0</v>
      </c>
      <c r="S24" s="102"/>
      <c r="T24" s="86">
        <v>24</v>
      </c>
      <c r="U24" s="87">
        <v>64.489999999999995</v>
      </c>
      <c r="V24" s="55"/>
      <c r="W24" s="88">
        <f t="shared" si="1"/>
        <v>24</v>
      </c>
      <c r="X24" s="151">
        <f t="shared" si="2"/>
        <v>64.489999999999995</v>
      </c>
      <c r="Y24" s="47"/>
      <c r="Z24" s="96" t="s">
        <v>127</v>
      </c>
      <c r="AA24" s="90">
        <f t="shared" ref="AA24:AB28" si="7">W18</f>
        <v>7</v>
      </c>
      <c r="AB24" s="152">
        <f t="shared" si="7"/>
        <v>5.0599999999999996</v>
      </c>
    </row>
    <row r="25" spans="2:28" x14ac:dyDescent="0.2">
      <c r="K25" s="183"/>
      <c r="L25" s="97" t="s">
        <v>69</v>
      </c>
      <c r="M25" s="97" t="s">
        <v>70</v>
      </c>
      <c r="N25" s="97" t="s">
        <v>19</v>
      </c>
      <c r="O25" s="97" t="s">
        <v>43</v>
      </c>
      <c r="P25" s="97" t="str">
        <f t="shared" si="0"/>
        <v>Generators (Main Generator)</v>
      </c>
      <c r="Q25" s="110">
        <v>1</v>
      </c>
      <c r="R25" s="163">
        <v>1.2908333333325572</v>
      </c>
      <c r="S25" s="98"/>
      <c r="T25" s="91">
        <v>80</v>
      </c>
      <c r="U25" s="92">
        <v>342.42</v>
      </c>
      <c r="V25" s="58"/>
      <c r="W25" s="155">
        <f t="shared" si="1"/>
        <v>81</v>
      </c>
      <c r="X25" s="159">
        <f t="shared" si="2"/>
        <v>343.71083333333257</v>
      </c>
      <c r="Y25" s="47"/>
      <c r="Z25" s="96" t="s">
        <v>128</v>
      </c>
      <c r="AA25" s="90">
        <f t="shared" si="7"/>
        <v>2</v>
      </c>
      <c r="AB25" s="152">
        <f t="shared" si="7"/>
        <v>1.99</v>
      </c>
    </row>
    <row r="26" spans="2:28" x14ac:dyDescent="0.2">
      <c r="L26" s="101" t="s">
        <v>69</v>
      </c>
      <c r="M26" s="101" t="s">
        <v>70</v>
      </c>
      <c r="N26" s="101" t="s">
        <v>22</v>
      </c>
      <c r="O26" s="101" t="s">
        <v>45</v>
      </c>
      <c r="P26" s="101" t="str">
        <f t="shared" si="0"/>
        <v>Ladder (Ladder Structure)</v>
      </c>
      <c r="Q26" s="109">
        <v>0</v>
      </c>
      <c r="R26" s="165">
        <v>0</v>
      </c>
      <c r="S26" s="102"/>
      <c r="T26" s="86">
        <v>6</v>
      </c>
      <c r="U26" s="87">
        <v>37.93</v>
      </c>
      <c r="V26" s="55"/>
      <c r="W26" s="88">
        <f t="shared" si="1"/>
        <v>6</v>
      </c>
      <c r="X26" s="151">
        <f t="shared" si="2"/>
        <v>37.93</v>
      </c>
      <c r="Y26" s="47"/>
      <c r="Z26" s="96" t="s">
        <v>129</v>
      </c>
      <c r="AA26" s="90">
        <f t="shared" si="7"/>
        <v>13</v>
      </c>
      <c r="AB26" s="152">
        <f t="shared" si="7"/>
        <v>9.02</v>
      </c>
    </row>
    <row r="27" spans="2:28" x14ac:dyDescent="0.2">
      <c r="L27" s="101" t="s">
        <v>69</v>
      </c>
      <c r="M27" s="101" t="s">
        <v>70</v>
      </c>
      <c r="N27" s="101" t="s">
        <v>22</v>
      </c>
      <c r="O27" s="101" t="s">
        <v>46</v>
      </c>
      <c r="P27" s="101" t="str">
        <f t="shared" si="0"/>
        <v>Ladder (Ladder Winch)</v>
      </c>
      <c r="Q27" s="109">
        <v>0</v>
      </c>
      <c r="R27" s="165">
        <v>0</v>
      </c>
      <c r="S27" s="102"/>
      <c r="T27" s="86">
        <v>5</v>
      </c>
      <c r="U27" s="87">
        <v>67.95</v>
      </c>
      <c r="V27" s="55"/>
      <c r="W27" s="88">
        <f t="shared" si="1"/>
        <v>5</v>
      </c>
      <c r="X27" s="151">
        <f t="shared" si="2"/>
        <v>67.95</v>
      </c>
      <c r="Y27" s="47"/>
      <c r="Z27" s="96" t="s">
        <v>130</v>
      </c>
      <c r="AA27" s="90">
        <f t="shared" si="7"/>
        <v>25</v>
      </c>
      <c r="AB27" s="152">
        <f t="shared" si="7"/>
        <v>63.5</v>
      </c>
    </row>
    <row r="28" spans="2:28" ht="15.75" x14ac:dyDescent="0.25">
      <c r="B28" s="28" t="str">
        <f ca="1">"The first "&amp;COUNT(H33:H82)&amp;" "&amp;C32&amp;" cover "&amp;TEXT(OFFSET(E32,COUNT(H33:H82),0,1,1),"0.??%")&amp;" of the Total "&amp;D32</f>
        <v>The first 17 Causes cover 81.47% of the Total Count</v>
      </c>
      <c r="C28" s="7"/>
      <c r="L28" s="101" t="s">
        <v>69</v>
      </c>
      <c r="M28" s="101" t="s">
        <v>70</v>
      </c>
      <c r="N28" s="101" t="s">
        <v>22</v>
      </c>
      <c r="O28" s="103" t="s">
        <v>54</v>
      </c>
      <c r="P28" s="101" t="str">
        <f t="shared" si="0"/>
        <v>Ladder (SCR Drive)</v>
      </c>
      <c r="Q28" s="109">
        <v>0</v>
      </c>
      <c r="R28" s="165">
        <v>0</v>
      </c>
      <c r="S28" s="102"/>
      <c r="T28" s="86">
        <v>1</v>
      </c>
      <c r="U28" s="87">
        <v>0.32</v>
      </c>
      <c r="V28" s="55"/>
      <c r="W28" s="88">
        <f t="shared" si="1"/>
        <v>1</v>
      </c>
      <c r="X28" s="151">
        <f t="shared" si="2"/>
        <v>0.32</v>
      </c>
      <c r="Y28" s="47"/>
      <c r="Z28" s="96" t="s">
        <v>131</v>
      </c>
      <c r="AA28" s="90">
        <f t="shared" si="7"/>
        <v>4</v>
      </c>
      <c r="AB28" s="152">
        <f t="shared" si="7"/>
        <v>173.76</v>
      </c>
    </row>
    <row r="29" spans="2:28" x14ac:dyDescent="0.2">
      <c r="L29" s="101" t="s">
        <v>69</v>
      </c>
      <c r="M29" s="101" t="s">
        <v>70</v>
      </c>
      <c r="N29" s="101" t="s">
        <v>22</v>
      </c>
      <c r="O29" s="101" t="s">
        <v>176</v>
      </c>
      <c r="P29" s="101" t="str">
        <f t="shared" si="0"/>
        <v>Ladder (Sheaves and Blocks)</v>
      </c>
      <c r="Q29" s="109">
        <v>0</v>
      </c>
      <c r="R29" s="165">
        <v>0</v>
      </c>
      <c r="S29" s="102"/>
      <c r="T29" s="86">
        <v>4</v>
      </c>
      <c r="U29" s="87">
        <v>63.13</v>
      </c>
      <c r="V29" s="55"/>
      <c r="W29" s="88">
        <f t="shared" si="1"/>
        <v>4</v>
      </c>
      <c r="X29" s="151">
        <f t="shared" si="2"/>
        <v>63.13</v>
      </c>
      <c r="Y29" s="47"/>
      <c r="Z29" s="96"/>
      <c r="AA29" s="90"/>
      <c r="AB29" s="152"/>
    </row>
    <row r="30" spans="2:28" x14ac:dyDescent="0.2">
      <c r="L30" s="97" t="s">
        <v>69</v>
      </c>
      <c r="M30" s="97" t="s">
        <v>70</v>
      </c>
      <c r="N30" s="97" t="s">
        <v>22</v>
      </c>
      <c r="O30" s="97" t="s">
        <v>48</v>
      </c>
      <c r="P30" s="97" t="str">
        <f t="shared" si="0"/>
        <v>Ladder (Wire)</v>
      </c>
      <c r="Q30" s="110">
        <v>0</v>
      </c>
      <c r="R30" s="163">
        <v>0</v>
      </c>
      <c r="S30" s="98"/>
      <c r="T30" s="91">
        <v>5</v>
      </c>
      <c r="U30" s="92">
        <v>19.96</v>
      </c>
      <c r="V30" s="58"/>
      <c r="W30" s="155">
        <f t="shared" si="1"/>
        <v>5</v>
      </c>
      <c r="X30" s="159">
        <f t="shared" si="2"/>
        <v>19.96</v>
      </c>
      <c r="Y30" s="47"/>
      <c r="Z30" s="96"/>
      <c r="AA30" s="90"/>
      <c r="AB30" s="152"/>
    </row>
    <row r="31" spans="2:28" x14ac:dyDescent="0.2">
      <c r="D31" s="12" t="s">
        <v>9</v>
      </c>
      <c r="E31" s="29">
        <v>0.8</v>
      </c>
      <c r="L31" s="103" t="s">
        <v>69</v>
      </c>
      <c r="M31" s="101" t="s">
        <v>70</v>
      </c>
      <c r="N31" s="103" t="s">
        <v>17</v>
      </c>
      <c r="O31" s="101" t="s">
        <v>175</v>
      </c>
      <c r="P31" s="101" t="str">
        <f t="shared" si="0"/>
        <v>Ladder Pump (Bearings / Shafts)</v>
      </c>
      <c r="Q31" s="109">
        <v>0</v>
      </c>
      <c r="R31" s="165">
        <v>0</v>
      </c>
      <c r="S31" s="102"/>
      <c r="T31" s="86">
        <v>3</v>
      </c>
      <c r="U31" s="87">
        <v>37.549999999999997</v>
      </c>
      <c r="V31" s="55"/>
      <c r="W31" s="88">
        <f t="shared" si="1"/>
        <v>3</v>
      </c>
      <c r="X31" s="151">
        <f t="shared" si="2"/>
        <v>37.549999999999997</v>
      </c>
      <c r="Y31" s="47"/>
      <c r="Z31" s="89" t="s">
        <v>86</v>
      </c>
      <c r="AA31" s="90">
        <f t="shared" ref="AA31:AB33" si="8">W23</f>
        <v>0</v>
      </c>
      <c r="AB31" s="152">
        <f t="shared" si="8"/>
        <v>0</v>
      </c>
    </row>
    <row r="32" spans="2:28" ht="15.75" x14ac:dyDescent="0.25">
      <c r="B32" s="24" t="s">
        <v>3</v>
      </c>
      <c r="C32" s="25" t="s">
        <v>5</v>
      </c>
      <c r="D32" s="26" t="s">
        <v>20</v>
      </c>
      <c r="E32" s="24" t="s">
        <v>4</v>
      </c>
      <c r="F32" s="43" t="s">
        <v>132</v>
      </c>
      <c r="G32" s="43" t="s">
        <v>13</v>
      </c>
      <c r="H32" s="13" t="s">
        <v>6</v>
      </c>
      <c r="I32" s="13" t="s">
        <v>7</v>
      </c>
      <c r="J32" s="13" t="s">
        <v>10</v>
      </c>
      <c r="L32" s="103" t="s">
        <v>69</v>
      </c>
      <c r="M32" s="103" t="s">
        <v>70</v>
      </c>
      <c r="N32" s="103" t="s">
        <v>17</v>
      </c>
      <c r="O32" s="101" t="s">
        <v>169</v>
      </c>
      <c r="P32" s="101" t="str">
        <f t="shared" si="0"/>
        <v>Ladder Pump (Gearbox)</v>
      </c>
      <c r="Q32" s="109">
        <v>1</v>
      </c>
      <c r="R32" s="165">
        <v>1.5472222220851108</v>
      </c>
      <c r="S32" s="102"/>
      <c r="T32" s="86">
        <v>8</v>
      </c>
      <c r="U32" s="87">
        <v>113.10000000000001</v>
      </c>
      <c r="V32" s="55"/>
      <c r="W32" s="88">
        <f t="shared" si="1"/>
        <v>9</v>
      </c>
      <c r="X32" s="151">
        <f t="shared" si="2"/>
        <v>114.64722222208512</v>
      </c>
      <c r="Y32" s="47"/>
      <c r="Z32" s="89" t="s">
        <v>88</v>
      </c>
      <c r="AA32" s="90">
        <f t="shared" si="8"/>
        <v>24</v>
      </c>
      <c r="AB32" s="152">
        <f t="shared" si="8"/>
        <v>64.489999999999995</v>
      </c>
    </row>
    <row r="33" spans="2:28" x14ac:dyDescent="0.2">
      <c r="B33" s="14">
        <f t="shared" ref="B33:B82" si="9">ROW(B33)-ROW($B$32)</f>
        <v>1</v>
      </c>
      <c r="C33" s="117" t="s">
        <v>81</v>
      </c>
      <c r="D33" s="116">
        <v>116</v>
      </c>
      <c r="E33" s="15">
        <f>SUM(D33:D$33)/SUM($D$33:$D$82)</f>
        <v>0.10238305383936452</v>
      </c>
      <c r="F33" s="44">
        <f>E33</f>
        <v>0.10238305383936452</v>
      </c>
      <c r="G33" s="222">
        <v>547.76500000007218</v>
      </c>
      <c r="H33" s="16">
        <f t="shared" ref="H33:H82" ca="1" si="10">IF(OR(B33=1,OFFSET($E$32,B33-1,0,1,1)&lt;=$E$31),OFFSET($D$32,B33,0,1,1),"")</f>
        <v>116</v>
      </c>
      <c r="I33" s="17" t="str">
        <f t="shared" ref="I33:I82" ca="1" si="11">IF(H33="",OFFSET($D$32,B33,0,1,1),"")</f>
        <v/>
      </c>
      <c r="J33" s="18">
        <f t="shared" ref="J33:J82" si="12">$E$31</f>
        <v>0.8</v>
      </c>
      <c r="L33" s="103" t="s">
        <v>69</v>
      </c>
      <c r="M33" s="103" t="s">
        <v>70</v>
      </c>
      <c r="N33" s="103" t="s">
        <v>17</v>
      </c>
      <c r="O33" s="101" t="s">
        <v>49</v>
      </c>
      <c r="P33" s="101" t="str">
        <f t="shared" si="0"/>
        <v>Ladder Pump (Gland Seal)</v>
      </c>
      <c r="Q33" s="109">
        <v>1</v>
      </c>
      <c r="R33" s="165">
        <v>0.40055555541766807</v>
      </c>
      <c r="S33" s="102"/>
      <c r="T33" s="86">
        <v>7</v>
      </c>
      <c r="U33" s="87">
        <v>8.66</v>
      </c>
      <c r="V33" s="55"/>
      <c r="W33" s="88">
        <f t="shared" si="1"/>
        <v>8</v>
      </c>
      <c r="X33" s="151">
        <f t="shared" si="2"/>
        <v>9.0605555554176682</v>
      </c>
      <c r="Y33" s="47"/>
      <c r="Z33" s="89" t="s">
        <v>87</v>
      </c>
      <c r="AA33" s="90">
        <f t="shared" si="8"/>
        <v>81</v>
      </c>
      <c r="AB33" s="152">
        <f t="shared" si="8"/>
        <v>343.71083333333257</v>
      </c>
    </row>
    <row r="34" spans="2:28" x14ac:dyDescent="0.2">
      <c r="B34" s="14">
        <f t="shared" si="9"/>
        <v>2</v>
      </c>
      <c r="C34" s="117" t="s">
        <v>187</v>
      </c>
      <c r="D34" s="116">
        <v>103</v>
      </c>
      <c r="E34" s="15">
        <f>SUM(D$33:D34)/SUM($D$33:$D$82)</f>
        <v>0.19329214474845544</v>
      </c>
      <c r="F34" s="44">
        <f>E34-E33</f>
        <v>9.0909090909090912E-2</v>
      </c>
      <c r="G34" s="222">
        <v>470.73388888864781</v>
      </c>
      <c r="H34" s="16">
        <f t="shared" ca="1" si="10"/>
        <v>103</v>
      </c>
      <c r="I34" s="17" t="str">
        <f t="shared" ca="1" si="11"/>
        <v/>
      </c>
      <c r="J34" s="18">
        <f t="shared" si="12"/>
        <v>0.8</v>
      </c>
      <c r="L34" s="101" t="s">
        <v>69</v>
      </c>
      <c r="M34" s="101" t="s">
        <v>70</v>
      </c>
      <c r="N34" s="101" t="s">
        <v>17</v>
      </c>
      <c r="O34" s="101" t="s">
        <v>172</v>
      </c>
      <c r="P34" s="101" t="str">
        <f t="shared" si="0"/>
        <v>Ladder Pump (Motor / Engine)</v>
      </c>
      <c r="Q34" s="109">
        <v>0</v>
      </c>
      <c r="R34" s="165">
        <v>0</v>
      </c>
      <c r="S34" s="102"/>
      <c r="T34" s="86">
        <v>13</v>
      </c>
      <c r="U34" s="87">
        <v>8.48</v>
      </c>
      <c r="V34" s="55"/>
      <c r="W34" s="88">
        <f t="shared" si="1"/>
        <v>13</v>
      </c>
      <c r="X34" s="151">
        <f t="shared" si="2"/>
        <v>8.48</v>
      </c>
      <c r="Y34" s="47"/>
      <c r="Z34" s="89"/>
      <c r="AA34" s="90"/>
      <c r="AB34" s="152"/>
    </row>
    <row r="35" spans="2:28" x14ac:dyDescent="0.2">
      <c r="B35" s="95">
        <f t="shared" si="9"/>
        <v>3</v>
      </c>
      <c r="C35" s="117" t="s">
        <v>189</v>
      </c>
      <c r="D35" s="116">
        <v>84</v>
      </c>
      <c r="E35" s="15">
        <f>SUM(D$33:D35)/SUM($D$33:$D$82)</f>
        <v>0.26743159752868489</v>
      </c>
      <c r="F35" s="44">
        <f t="shared" ref="F35:F80" si="13">E35-E34</f>
        <v>7.4139452780229459E-2</v>
      </c>
      <c r="G35" s="220">
        <v>79.140833333311605</v>
      </c>
      <c r="H35" s="16">
        <f t="shared" ref="H35:H79" ca="1" si="14">IF(OR(B35=1,OFFSET($E$32,B35-1,0,1,1)&lt;=$E$31),OFFSET($D$32,B35,0,1,1),"")</f>
        <v>84</v>
      </c>
      <c r="I35" s="17" t="str">
        <f t="shared" ref="I35:I79" ca="1" si="15">IF(H35="",OFFSET($D$32,B35,0,1,1),"")</f>
        <v/>
      </c>
      <c r="J35" s="18">
        <f t="shared" si="12"/>
        <v>0.8</v>
      </c>
      <c r="L35" s="101" t="s">
        <v>69</v>
      </c>
      <c r="M35" s="101" t="s">
        <v>70</v>
      </c>
      <c r="N35" s="101" t="s">
        <v>17</v>
      </c>
      <c r="O35" s="101" t="s">
        <v>166</v>
      </c>
      <c r="P35" s="101" t="str">
        <f t="shared" ref="P35:P59" si="16">N35&amp;" "&amp;L35&amp;O35&amp;M35</f>
        <v>Ladder Pump (Packing / Stuffing Box)</v>
      </c>
      <c r="Q35" s="109">
        <v>0</v>
      </c>
      <c r="R35" s="165">
        <v>0</v>
      </c>
      <c r="S35" s="102"/>
      <c r="T35" s="86">
        <v>2</v>
      </c>
      <c r="U35" s="87">
        <v>1.19</v>
      </c>
      <c r="V35" s="55"/>
      <c r="W35" s="88">
        <f t="shared" si="1"/>
        <v>2</v>
      </c>
      <c r="X35" s="151">
        <f t="shared" si="2"/>
        <v>1.19</v>
      </c>
      <c r="Y35" s="47"/>
      <c r="Z35" s="89"/>
      <c r="AA35" s="90"/>
      <c r="AB35" s="152"/>
    </row>
    <row r="36" spans="2:28" x14ac:dyDescent="0.2">
      <c r="B36" s="95">
        <f t="shared" si="9"/>
        <v>4</v>
      </c>
      <c r="C36" s="117" t="s">
        <v>87</v>
      </c>
      <c r="D36" s="116">
        <v>81</v>
      </c>
      <c r="E36" s="15">
        <f>SUM(D$33:D36)/SUM($D$33:$D$82)</f>
        <v>0.3389232127096205</v>
      </c>
      <c r="F36" s="44">
        <f t="shared" si="13"/>
        <v>7.1491615180935608E-2</v>
      </c>
      <c r="G36" s="222">
        <v>343.71083333333257</v>
      </c>
      <c r="H36" s="16">
        <f t="shared" ca="1" si="14"/>
        <v>81</v>
      </c>
      <c r="I36" s="17" t="str">
        <f t="shared" ca="1" si="15"/>
        <v/>
      </c>
      <c r="J36" s="18">
        <f t="shared" si="12"/>
        <v>0.8</v>
      </c>
      <c r="L36" s="101" t="s">
        <v>69</v>
      </c>
      <c r="M36" s="101" t="s">
        <v>70</v>
      </c>
      <c r="N36" s="101" t="s">
        <v>17</v>
      </c>
      <c r="O36" s="101" t="s">
        <v>52</v>
      </c>
      <c r="P36" s="101" t="str">
        <f t="shared" si="16"/>
        <v>Ladder Pump (Pump Leak)</v>
      </c>
      <c r="Q36" s="109">
        <v>0</v>
      </c>
      <c r="R36" s="165">
        <v>0</v>
      </c>
      <c r="S36" s="102"/>
      <c r="T36" s="86">
        <v>7</v>
      </c>
      <c r="U36" s="87">
        <v>7.66</v>
      </c>
      <c r="V36" s="55"/>
      <c r="W36" s="88">
        <f t="shared" si="1"/>
        <v>7</v>
      </c>
      <c r="X36" s="151">
        <f t="shared" si="2"/>
        <v>7.66</v>
      </c>
      <c r="Y36" s="47"/>
      <c r="Z36" s="89" t="s">
        <v>89</v>
      </c>
      <c r="AA36" s="90">
        <f t="shared" ref="AA36:AB40" si="17">W26</f>
        <v>6</v>
      </c>
      <c r="AB36" s="152">
        <f t="shared" si="17"/>
        <v>37.93</v>
      </c>
    </row>
    <row r="37" spans="2:28" x14ac:dyDescent="0.2">
      <c r="B37" s="95">
        <f t="shared" si="9"/>
        <v>5</v>
      </c>
      <c r="C37" s="117" t="s">
        <v>183</v>
      </c>
      <c r="D37" s="116">
        <v>71</v>
      </c>
      <c r="E37" s="15">
        <f>SUM(D$33:D37)/SUM($D$33:$D$82)</f>
        <v>0.40158870255957635</v>
      </c>
      <c r="F37" s="44">
        <f t="shared" si="13"/>
        <v>6.2665489849955847E-2</v>
      </c>
      <c r="G37" s="220">
        <v>78.553055555506148</v>
      </c>
      <c r="H37" s="16">
        <f t="shared" ca="1" si="14"/>
        <v>71</v>
      </c>
      <c r="I37" s="17" t="str">
        <f t="shared" ca="1" si="15"/>
        <v/>
      </c>
      <c r="J37" s="18">
        <f t="shared" si="12"/>
        <v>0.8</v>
      </c>
      <c r="L37" s="101" t="s">
        <v>69</v>
      </c>
      <c r="M37" s="101" t="s">
        <v>70</v>
      </c>
      <c r="N37" s="101" t="s">
        <v>17</v>
      </c>
      <c r="O37" s="101" t="s">
        <v>53</v>
      </c>
      <c r="P37" s="101" t="str">
        <f t="shared" si="16"/>
        <v>Ladder Pump (Pump Rebuild)</v>
      </c>
      <c r="Q37" s="109">
        <v>0</v>
      </c>
      <c r="R37" s="165">
        <v>0</v>
      </c>
      <c r="S37" s="102"/>
      <c r="T37" s="86">
        <v>3</v>
      </c>
      <c r="U37" s="87">
        <v>10.93</v>
      </c>
      <c r="V37" s="55"/>
      <c r="W37" s="88">
        <f t="shared" si="1"/>
        <v>3</v>
      </c>
      <c r="X37" s="151">
        <f t="shared" si="2"/>
        <v>10.93</v>
      </c>
      <c r="Y37" s="47"/>
      <c r="Z37" s="89" t="s">
        <v>90</v>
      </c>
      <c r="AA37" s="90">
        <f t="shared" si="17"/>
        <v>5</v>
      </c>
      <c r="AB37" s="152">
        <f t="shared" si="17"/>
        <v>67.95</v>
      </c>
    </row>
    <row r="38" spans="2:28" x14ac:dyDescent="0.2">
      <c r="B38" s="95">
        <f t="shared" si="9"/>
        <v>6</v>
      </c>
      <c r="C38" s="117" t="s">
        <v>79</v>
      </c>
      <c r="D38" s="116">
        <v>67</v>
      </c>
      <c r="E38" s="15">
        <f>SUM(D$33:D38)/SUM($D$33:$D$82)</f>
        <v>0.46072374227714036</v>
      </c>
      <c r="F38" s="44">
        <f t="shared" si="13"/>
        <v>5.9135039717564009E-2</v>
      </c>
      <c r="G38" s="220">
        <v>104.1341666667047</v>
      </c>
      <c r="H38" s="16">
        <f t="shared" ca="1" si="14"/>
        <v>67</v>
      </c>
      <c r="I38" s="17" t="str">
        <f t="shared" ca="1" si="15"/>
        <v/>
      </c>
      <c r="J38" s="18">
        <f t="shared" si="12"/>
        <v>0.8</v>
      </c>
      <c r="L38" s="101" t="s">
        <v>69</v>
      </c>
      <c r="M38" s="101" t="s">
        <v>70</v>
      </c>
      <c r="N38" s="101" t="s">
        <v>17</v>
      </c>
      <c r="O38" s="101" t="s">
        <v>54</v>
      </c>
      <c r="P38" s="101" t="str">
        <f t="shared" si="16"/>
        <v>Ladder Pump (SCR Drive)</v>
      </c>
      <c r="Q38" s="109">
        <v>1</v>
      </c>
      <c r="R38" s="165">
        <v>8.3611111273057759E-2</v>
      </c>
      <c r="S38" s="102"/>
      <c r="T38" s="86">
        <v>8</v>
      </c>
      <c r="U38" s="87">
        <v>5.1100000000000003</v>
      </c>
      <c r="V38" s="55"/>
      <c r="W38" s="88">
        <f t="shared" si="1"/>
        <v>9</v>
      </c>
      <c r="X38" s="151">
        <f t="shared" si="2"/>
        <v>5.1936111112730581</v>
      </c>
      <c r="Y38" s="47"/>
      <c r="Z38" s="89" t="s">
        <v>91</v>
      </c>
      <c r="AA38" s="90">
        <f t="shared" si="17"/>
        <v>1</v>
      </c>
      <c r="AB38" s="152">
        <f t="shared" si="17"/>
        <v>0.32</v>
      </c>
    </row>
    <row r="39" spans="2:28" x14ac:dyDescent="0.2">
      <c r="B39" s="95">
        <f t="shared" si="9"/>
        <v>7</v>
      </c>
      <c r="C39" s="117" t="s">
        <v>199</v>
      </c>
      <c r="D39" s="116">
        <v>60</v>
      </c>
      <c r="E39" s="15">
        <f>SUM(D$33:D39)/SUM($D$33:$D$82)</f>
        <v>0.51368049426301854</v>
      </c>
      <c r="F39" s="44">
        <f t="shared" si="13"/>
        <v>5.2956751985878181E-2</v>
      </c>
      <c r="G39" s="222">
        <v>406.71</v>
      </c>
      <c r="H39" s="16">
        <f t="shared" ca="1" si="14"/>
        <v>60</v>
      </c>
      <c r="I39" s="17" t="str">
        <f t="shared" ca="1" si="15"/>
        <v/>
      </c>
      <c r="J39" s="18">
        <f t="shared" si="12"/>
        <v>0.8</v>
      </c>
      <c r="L39" s="99" t="s">
        <v>69</v>
      </c>
      <c r="M39" s="99" t="s">
        <v>70</v>
      </c>
      <c r="N39" s="99" t="s">
        <v>17</v>
      </c>
      <c r="O39" s="97" t="s">
        <v>55</v>
      </c>
      <c r="P39" s="97" t="str">
        <f t="shared" si="16"/>
        <v>Ladder Pump (Shaft)</v>
      </c>
      <c r="Q39" s="110">
        <v>0</v>
      </c>
      <c r="R39" s="163">
        <v>0</v>
      </c>
      <c r="S39" s="98"/>
      <c r="T39" s="91">
        <v>3</v>
      </c>
      <c r="U39" s="92">
        <v>48.43</v>
      </c>
      <c r="V39" s="58"/>
      <c r="W39" s="155">
        <f t="shared" si="1"/>
        <v>3</v>
      </c>
      <c r="X39" s="159">
        <f t="shared" si="2"/>
        <v>48.43</v>
      </c>
      <c r="Y39" s="47"/>
      <c r="Z39" s="89" t="s">
        <v>92</v>
      </c>
      <c r="AA39" s="90">
        <f t="shared" si="17"/>
        <v>4</v>
      </c>
      <c r="AB39" s="152">
        <f t="shared" si="17"/>
        <v>63.13</v>
      </c>
    </row>
    <row r="40" spans="2:28" x14ac:dyDescent="0.2">
      <c r="B40" s="95">
        <f t="shared" si="9"/>
        <v>8</v>
      </c>
      <c r="C40" s="117" t="s">
        <v>186</v>
      </c>
      <c r="D40" s="116">
        <v>55</v>
      </c>
      <c r="E40" s="15">
        <f>SUM(D$33:D40)/SUM($D$33:$D$82)</f>
        <v>0.56222418358340687</v>
      </c>
      <c r="F40" s="44">
        <f t="shared" si="13"/>
        <v>4.8543689320388328E-2</v>
      </c>
      <c r="G40" s="220">
        <v>30.671111110900529</v>
      </c>
      <c r="H40" s="16">
        <f t="shared" ca="1" si="14"/>
        <v>55</v>
      </c>
      <c r="I40" s="17" t="str">
        <f t="shared" ca="1" si="15"/>
        <v/>
      </c>
      <c r="J40" s="18">
        <f t="shared" si="12"/>
        <v>0.8</v>
      </c>
      <c r="L40" s="101" t="s">
        <v>69</v>
      </c>
      <c r="M40" s="101" t="s">
        <v>70</v>
      </c>
      <c r="N40" s="101" t="s">
        <v>14</v>
      </c>
      <c r="O40" s="101" t="s">
        <v>175</v>
      </c>
      <c r="P40" s="101" t="str">
        <f t="shared" si="16"/>
        <v>Main Pump (Bearings / Shafts)</v>
      </c>
      <c r="Q40" s="109">
        <v>0</v>
      </c>
      <c r="R40" s="165">
        <v>0</v>
      </c>
      <c r="S40" s="102"/>
      <c r="T40" s="86">
        <v>18</v>
      </c>
      <c r="U40" s="87">
        <v>371.04</v>
      </c>
      <c r="V40" s="55"/>
      <c r="W40" s="88">
        <f t="shared" si="1"/>
        <v>18</v>
      </c>
      <c r="X40" s="151">
        <f t="shared" si="2"/>
        <v>371.04</v>
      </c>
      <c r="Y40" s="47"/>
      <c r="Z40" s="89" t="s">
        <v>93</v>
      </c>
      <c r="AA40" s="90">
        <f t="shared" si="17"/>
        <v>5</v>
      </c>
      <c r="AB40" s="152">
        <f t="shared" si="17"/>
        <v>19.96</v>
      </c>
    </row>
    <row r="41" spans="2:28" x14ac:dyDescent="0.2">
      <c r="B41" s="95">
        <f t="shared" si="9"/>
        <v>9</v>
      </c>
      <c r="C41" s="117" t="s">
        <v>200</v>
      </c>
      <c r="D41" s="116">
        <v>53</v>
      </c>
      <c r="E41" s="15">
        <f>SUM(D$33:D41)/SUM($D$33:$D$82)</f>
        <v>0.60900264783759928</v>
      </c>
      <c r="F41" s="44">
        <f t="shared" si="13"/>
        <v>4.6778464254192409E-2</v>
      </c>
      <c r="G41" s="222">
        <v>141.99</v>
      </c>
      <c r="H41" s="16">
        <f t="shared" ca="1" si="14"/>
        <v>53</v>
      </c>
      <c r="I41" s="17" t="str">
        <f t="shared" ca="1" si="15"/>
        <v/>
      </c>
      <c r="J41" s="18">
        <f t="shared" si="12"/>
        <v>0.8</v>
      </c>
      <c r="L41" s="101" t="s">
        <v>69</v>
      </c>
      <c r="M41" s="101" t="s">
        <v>70</v>
      </c>
      <c r="N41" s="101" t="s">
        <v>14</v>
      </c>
      <c r="O41" s="101" t="s">
        <v>168</v>
      </c>
      <c r="P41" s="101" t="str">
        <f t="shared" si="16"/>
        <v>Main Pump (Engine / Motor)</v>
      </c>
      <c r="Q41" s="109">
        <v>2</v>
      </c>
      <c r="R41" s="165">
        <v>0.43305555550614372</v>
      </c>
      <c r="S41" s="102"/>
      <c r="T41" s="86">
        <v>69</v>
      </c>
      <c r="U41" s="87">
        <v>78.12</v>
      </c>
      <c r="V41" s="55"/>
      <c r="W41" s="88">
        <f t="shared" si="1"/>
        <v>71</v>
      </c>
      <c r="X41" s="151">
        <f t="shared" si="2"/>
        <v>78.553055555506148</v>
      </c>
      <c r="Y41" s="47"/>
      <c r="Z41" s="89"/>
      <c r="AA41" s="90"/>
      <c r="AB41" s="152"/>
    </row>
    <row r="42" spans="2:28" x14ac:dyDescent="0.2">
      <c r="B42" s="95">
        <f t="shared" si="9"/>
        <v>10</v>
      </c>
      <c r="C42" s="117" t="s">
        <v>106</v>
      </c>
      <c r="D42" s="116">
        <v>41</v>
      </c>
      <c r="E42" s="15">
        <f>SUM(D$33:D42)/SUM($D$33:$D$82)</f>
        <v>0.64518976169461606</v>
      </c>
      <c r="F42" s="44">
        <f t="shared" si="13"/>
        <v>3.6187113857016784E-2</v>
      </c>
      <c r="G42" s="220">
        <v>28.787222222206182</v>
      </c>
      <c r="H42" s="16">
        <f t="shared" ca="1" si="14"/>
        <v>41</v>
      </c>
      <c r="I42" s="17" t="str">
        <f t="shared" ca="1" si="15"/>
        <v/>
      </c>
      <c r="J42" s="18">
        <f t="shared" si="12"/>
        <v>0.8</v>
      </c>
      <c r="L42" s="101" t="s">
        <v>69</v>
      </c>
      <c r="M42" s="101" t="s">
        <v>70</v>
      </c>
      <c r="N42" s="101" t="s">
        <v>14</v>
      </c>
      <c r="O42" s="101" t="s">
        <v>169</v>
      </c>
      <c r="P42" s="101" t="str">
        <f t="shared" si="16"/>
        <v>Main Pump (Gearbox)</v>
      </c>
      <c r="Q42" s="109">
        <v>1</v>
      </c>
      <c r="R42" s="165">
        <v>0.21361111110309139</v>
      </c>
      <c r="S42" s="102"/>
      <c r="T42" s="86">
        <v>4</v>
      </c>
      <c r="U42" s="87">
        <v>7</v>
      </c>
      <c r="V42" s="55"/>
      <c r="W42" s="88">
        <f t="shared" si="1"/>
        <v>5</v>
      </c>
      <c r="X42" s="151">
        <f t="shared" si="2"/>
        <v>7.2136111111030914</v>
      </c>
      <c r="Y42" s="47"/>
      <c r="Z42" s="89"/>
      <c r="AA42" s="90"/>
      <c r="AB42" s="152"/>
    </row>
    <row r="43" spans="2:28" x14ac:dyDescent="0.2">
      <c r="B43" s="95">
        <f t="shared" si="9"/>
        <v>11</v>
      </c>
      <c r="C43" s="117" t="s">
        <v>122</v>
      </c>
      <c r="D43" s="116">
        <v>37</v>
      </c>
      <c r="E43" s="15">
        <f>SUM(D$33:D43)/SUM($D$33:$D$82)</f>
        <v>0.67784642541924101</v>
      </c>
      <c r="F43" s="44">
        <f t="shared" si="13"/>
        <v>3.2656663724624946E-2</v>
      </c>
      <c r="G43" s="220">
        <v>38.964722221856938</v>
      </c>
      <c r="H43" s="16">
        <f t="shared" ca="1" si="14"/>
        <v>37</v>
      </c>
      <c r="I43" s="17" t="str">
        <f t="shared" ca="1" si="15"/>
        <v/>
      </c>
      <c r="J43" s="18">
        <f t="shared" si="12"/>
        <v>0.8</v>
      </c>
      <c r="L43" s="101" t="s">
        <v>69</v>
      </c>
      <c r="M43" s="101" t="s">
        <v>70</v>
      </c>
      <c r="N43" s="101" t="s">
        <v>14</v>
      </c>
      <c r="O43" s="101" t="s">
        <v>49</v>
      </c>
      <c r="P43" s="101" t="str">
        <f t="shared" si="16"/>
        <v>Main Pump (Gland Seal)</v>
      </c>
      <c r="Q43" s="109">
        <v>1</v>
      </c>
      <c r="R43" s="165">
        <v>0.42722222220618278</v>
      </c>
      <c r="S43" s="102"/>
      <c r="T43" s="86">
        <v>40</v>
      </c>
      <c r="U43" s="87">
        <v>28.36</v>
      </c>
      <c r="V43" s="55"/>
      <c r="W43" s="88">
        <f t="shared" si="1"/>
        <v>41</v>
      </c>
      <c r="X43" s="151">
        <f t="shared" si="2"/>
        <v>28.787222222206182</v>
      </c>
      <c r="Y43" s="47"/>
      <c r="Z43" s="89" t="s">
        <v>94</v>
      </c>
      <c r="AA43" s="90">
        <f t="shared" ref="AA43:AA51" si="18">W31</f>
        <v>3</v>
      </c>
      <c r="AB43" s="152">
        <f t="shared" ref="AB43:AB51" si="19">X31</f>
        <v>37.549999999999997</v>
      </c>
    </row>
    <row r="44" spans="2:28" x14ac:dyDescent="0.2">
      <c r="B44" s="95">
        <f t="shared" si="9"/>
        <v>12</v>
      </c>
      <c r="C44" s="117" t="s">
        <v>121</v>
      </c>
      <c r="D44" s="116">
        <v>36</v>
      </c>
      <c r="E44" s="15">
        <f>SUM(D$33:D44)/SUM($D$33:$D$82)</f>
        <v>0.70962047661076788</v>
      </c>
      <c r="F44" s="44">
        <f t="shared" si="13"/>
        <v>3.1774051191526875E-2</v>
      </c>
      <c r="G44" s="222">
        <v>106.424999999844</v>
      </c>
      <c r="H44" s="16">
        <f t="shared" ca="1" si="14"/>
        <v>36</v>
      </c>
      <c r="I44" s="17" t="str">
        <f t="shared" ca="1" si="15"/>
        <v/>
      </c>
      <c r="J44" s="18">
        <f t="shared" si="12"/>
        <v>0.8</v>
      </c>
      <c r="L44" s="101" t="s">
        <v>69</v>
      </c>
      <c r="M44" s="101" t="s">
        <v>70</v>
      </c>
      <c r="N44" s="101" t="s">
        <v>14</v>
      </c>
      <c r="O44" s="101" t="s">
        <v>166</v>
      </c>
      <c r="P44" s="101" t="str">
        <f t="shared" si="16"/>
        <v>Main Pump (Packing / Stuffing Box)</v>
      </c>
      <c r="Q44" s="109">
        <v>1</v>
      </c>
      <c r="R44" s="165">
        <v>0.33083333331160247</v>
      </c>
      <c r="S44" s="102"/>
      <c r="T44" s="86">
        <v>83</v>
      </c>
      <c r="U44" s="87">
        <v>78.81</v>
      </c>
      <c r="V44" s="55"/>
      <c r="W44" s="88">
        <f t="shared" si="1"/>
        <v>84</v>
      </c>
      <c r="X44" s="151">
        <f t="shared" si="2"/>
        <v>79.140833333311605</v>
      </c>
      <c r="Y44" s="47"/>
      <c r="Z44" s="89" t="s">
        <v>95</v>
      </c>
      <c r="AA44" s="90">
        <f t="shared" si="18"/>
        <v>9</v>
      </c>
      <c r="AB44" s="152">
        <f t="shared" si="19"/>
        <v>114.64722222208512</v>
      </c>
    </row>
    <row r="45" spans="2:28" x14ac:dyDescent="0.2">
      <c r="B45" s="95">
        <f t="shared" si="9"/>
        <v>13</v>
      </c>
      <c r="C45" s="117" t="s">
        <v>191</v>
      </c>
      <c r="D45" s="116">
        <v>28</v>
      </c>
      <c r="E45" s="15">
        <f>SUM(D$33:D45)/SUM($D$33:$D$82)</f>
        <v>0.73433362753751108</v>
      </c>
      <c r="F45" s="44">
        <f t="shared" si="13"/>
        <v>2.4713150926743199E-2</v>
      </c>
      <c r="G45" s="222">
        <v>1285.9863888890413</v>
      </c>
      <c r="H45" s="16">
        <f t="shared" ca="1" si="14"/>
        <v>28</v>
      </c>
      <c r="I45" s="17" t="str">
        <f t="shared" ca="1" si="15"/>
        <v/>
      </c>
      <c r="J45" s="18">
        <f t="shared" si="12"/>
        <v>0.8</v>
      </c>
      <c r="L45" s="103" t="s">
        <v>69</v>
      </c>
      <c r="M45" s="103" t="s">
        <v>70</v>
      </c>
      <c r="N45" s="103" t="s">
        <v>14</v>
      </c>
      <c r="O45" s="101" t="s">
        <v>52</v>
      </c>
      <c r="P45" s="101" t="str">
        <f t="shared" si="16"/>
        <v>Main Pump (Pump Leak)</v>
      </c>
      <c r="Q45" s="109">
        <v>0</v>
      </c>
      <c r="R45" s="165">
        <v>0</v>
      </c>
      <c r="S45" s="102"/>
      <c r="T45" s="86">
        <v>10</v>
      </c>
      <c r="U45" s="87">
        <v>12.040000000000001</v>
      </c>
      <c r="V45" s="55"/>
      <c r="W45" s="88">
        <f t="shared" si="1"/>
        <v>10</v>
      </c>
      <c r="X45" s="151">
        <f t="shared" si="2"/>
        <v>12.040000000000001</v>
      </c>
      <c r="Y45" s="47"/>
      <c r="Z45" s="89" t="s">
        <v>96</v>
      </c>
      <c r="AA45" s="90">
        <f t="shared" si="18"/>
        <v>8</v>
      </c>
      <c r="AB45" s="152">
        <f t="shared" si="19"/>
        <v>9.0605555554176682</v>
      </c>
    </row>
    <row r="46" spans="2:28" x14ac:dyDescent="0.2">
      <c r="B46" s="95">
        <f t="shared" si="9"/>
        <v>14</v>
      </c>
      <c r="C46" s="117" t="s">
        <v>130</v>
      </c>
      <c r="D46" s="116">
        <v>25</v>
      </c>
      <c r="E46" s="15">
        <f>SUM(D$33:D46)/SUM($D$33:$D$82)</f>
        <v>0.75639894086496029</v>
      </c>
      <c r="F46" s="44">
        <f t="shared" si="13"/>
        <v>2.206531332744921E-2</v>
      </c>
      <c r="G46" s="220">
        <v>63.5</v>
      </c>
      <c r="H46" s="16">
        <f t="shared" ca="1" si="14"/>
        <v>25</v>
      </c>
      <c r="I46" s="17" t="str">
        <f t="shared" ca="1" si="15"/>
        <v/>
      </c>
      <c r="J46" s="18">
        <f t="shared" si="12"/>
        <v>0.8</v>
      </c>
      <c r="L46" s="97" t="s">
        <v>69</v>
      </c>
      <c r="M46" s="97" t="s">
        <v>70</v>
      </c>
      <c r="N46" s="97" t="s">
        <v>14</v>
      </c>
      <c r="O46" s="97" t="s">
        <v>53</v>
      </c>
      <c r="P46" s="97" t="str">
        <f t="shared" si="16"/>
        <v>Main Pump (Pump Rebuild)</v>
      </c>
      <c r="Q46" s="110">
        <v>0</v>
      </c>
      <c r="R46" s="163">
        <v>0</v>
      </c>
      <c r="S46" s="98"/>
      <c r="T46" s="91">
        <v>8</v>
      </c>
      <c r="U46" s="92">
        <v>387.52</v>
      </c>
      <c r="V46" s="58"/>
      <c r="W46" s="155">
        <f t="shared" si="1"/>
        <v>8</v>
      </c>
      <c r="X46" s="159">
        <f t="shared" si="2"/>
        <v>387.52</v>
      </c>
      <c r="Y46" s="47"/>
      <c r="Z46" s="89" t="s">
        <v>97</v>
      </c>
      <c r="AA46" s="90">
        <f t="shared" si="18"/>
        <v>13</v>
      </c>
      <c r="AB46" s="152">
        <f t="shared" si="19"/>
        <v>8.48</v>
      </c>
    </row>
    <row r="47" spans="2:28" x14ac:dyDescent="0.2">
      <c r="B47" s="95">
        <f t="shared" si="9"/>
        <v>15</v>
      </c>
      <c r="C47" s="117" t="s">
        <v>88</v>
      </c>
      <c r="D47" s="116">
        <v>24</v>
      </c>
      <c r="E47" s="15">
        <f>SUM(D$33:D47)/SUM($D$33:$D$82)</f>
        <v>0.77758164165931154</v>
      </c>
      <c r="F47" s="44">
        <f t="shared" si="13"/>
        <v>2.118270079435125E-2</v>
      </c>
      <c r="G47" s="220">
        <v>64.489999999999995</v>
      </c>
      <c r="H47" s="16">
        <f t="shared" ca="1" si="14"/>
        <v>24</v>
      </c>
      <c r="I47" s="17" t="str">
        <f t="shared" ca="1" si="15"/>
        <v/>
      </c>
      <c r="J47" s="18">
        <f t="shared" si="12"/>
        <v>0.8</v>
      </c>
      <c r="L47" s="101" t="s">
        <v>69</v>
      </c>
      <c r="M47" s="101" t="s">
        <v>70</v>
      </c>
      <c r="N47" s="101" t="s">
        <v>164</v>
      </c>
      <c r="O47" s="101" t="s">
        <v>54</v>
      </c>
      <c r="P47" s="101" t="str">
        <f t="shared" si="16"/>
        <v>Spuds / Xmass Tree (SCR Drive)</v>
      </c>
      <c r="Q47" s="109">
        <v>0</v>
      </c>
      <c r="R47" s="165">
        <v>0</v>
      </c>
      <c r="S47" s="102"/>
      <c r="T47" s="86">
        <v>1</v>
      </c>
      <c r="U47" s="87">
        <v>0.57999999999999996</v>
      </c>
      <c r="V47" s="55"/>
      <c r="W47" s="88">
        <f t="shared" si="1"/>
        <v>1</v>
      </c>
      <c r="X47" s="151">
        <f t="shared" si="2"/>
        <v>0.57999999999999996</v>
      </c>
      <c r="Y47" s="47"/>
      <c r="Z47" s="89" t="s">
        <v>98</v>
      </c>
      <c r="AA47" s="90">
        <f t="shared" si="18"/>
        <v>2</v>
      </c>
      <c r="AB47" s="152">
        <f t="shared" si="19"/>
        <v>1.19</v>
      </c>
    </row>
    <row r="48" spans="2:28" x14ac:dyDescent="0.2">
      <c r="B48" s="95">
        <f t="shared" si="9"/>
        <v>16</v>
      </c>
      <c r="C48" s="117" t="s">
        <v>196</v>
      </c>
      <c r="D48" s="116">
        <v>24</v>
      </c>
      <c r="E48" s="15">
        <f>SUM(D$33:D48)/SUM($D$33:$D$82)</f>
        <v>0.79876434245366279</v>
      </c>
      <c r="F48" s="44">
        <f t="shared" si="13"/>
        <v>2.118270079435125E-2</v>
      </c>
      <c r="G48" s="220">
        <v>14.41</v>
      </c>
      <c r="H48" s="16">
        <f t="shared" ca="1" si="14"/>
        <v>24</v>
      </c>
      <c r="I48" s="17" t="str">
        <f t="shared" ca="1" si="15"/>
        <v/>
      </c>
      <c r="J48" s="18">
        <f t="shared" si="12"/>
        <v>0.8</v>
      </c>
      <c r="L48" s="101" t="s">
        <v>69</v>
      </c>
      <c r="M48" s="101" t="s">
        <v>70</v>
      </c>
      <c r="N48" s="101" t="s">
        <v>164</v>
      </c>
      <c r="O48" s="101" t="s">
        <v>58</v>
      </c>
      <c r="P48" s="101" t="str">
        <f t="shared" si="16"/>
        <v>Spuds / Xmass Tree (Setting Spud)</v>
      </c>
      <c r="Q48" s="109">
        <v>0</v>
      </c>
      <c r="R48" s="165">
        <v>0</v>
      </c>
      <c r="S48" s="102"/>
      <c r="T48" s="86">
        <v>7</v>
      </c>
      <c r="U48" s="87">
        <v>7.39</v>
      </c>
      <c r="V48" s="55"/>
      <c r="W48" s="88">
        <f t="shared" si="1"/>
        <v>7</v>
      </c>
      <c r="X48" s="151">
        <f t="shared" si="2"/>
        <v>7.39</v>
      </c>
      <c r="Y48" s="47"/>
      <c r="Z48" s="89" t="s">
        <v>99</v>
      </c>
      <c r="AA48" s="90">
        <f t="shared" si="18"/>
        <v>7</v>
      </c>
      <c r="AB48" s="152">
        <f t="shared" si="19"/>
        <v>7.66</v>
      </c>
    </row>
    <row r="49" spans="2:29" x14ac:dyDescent="0.2">
      <c r="B49" s="95">
        <f t="shared" si="9"/>
        <v>17</v>
      </c>
      <c r="C49" s="117" t="s">
        <v>182</v>
      </c>
      <c r="D49" s="116">
        <v>18</v>
      </c>
      <c r="E49" s="15">
        <f>SUM(D$33:D49)/SUM($D$33:$D$82)</f>
        <v>0.81465136804942628</v>
      </c>
      <c r="F49" s="44">
        <f t="shared" si="13"/>
        <v>1.5887025595763493E-2</v>
      </c>
      <c r="G49" s="222">
        <v>371.04</v>
      </c>
      <c r="H49" s="16">
        <f t="shared" ca="1" si="14"/>
        <v>18</v>
      </c>
      <c r="I49" s="17" t="str">
        <f t="shared" ca="1" si="15"/>
        <v/>
      </c>
      <c r="J49" s="18">
        <f t="shared" si="12"/>
        <v>0.8</v>
      </c>
      <c r="L49" s="103" t="s">
        <v>69</v>
      </c>
      <c r="M49" s="103" t="s">
        <v>70</v>
      </c>
      <c r="N49" s="101" t="s">
        <v>164</v>
      </c>
      <c r="O49" s="101" t="s">
        <v>59</v>
      </c>
      <c r="P49" s="101" t="str">
        <f t="shared" si="16"/>
        <v>Spuds / Xmass Tree (Sheaves)</v>
      </c>
      <c r="Q49" s="109">
        <v>0</v>
      </c>
      <c r="R49" s="165">
        <v>0</v>
      </c>
      <c r="S49" s="102"/>
      <c r="T49" s="86">
        <v>5</v>
      </c>
      <c r="U49" s="87">
        <v>15.15</v>
      </c>
      <c r="V49" s="55"/>
      <c r="W49" s="88">
        <f t="shared" si="1"/>
        <v>5</v>
      </c>
      <c r="X49" s="151">
        <f t="shared" si="2"/>
        <v>15.15</v>
      </c>
      <c r="Y49" s="47"/>
      <c r="Z49" s="89" t="s">
        <v>100</v>
      </c>
      <c r="AA49" s="90">
        <f t="shared" si="18"/>
        <v>3</v>
      </c>
      <c r="AB49" s="152">
        <f t="shared" si="19"/>
        <v>10.93</v>
      </c>
    </row>
    <row r="50" spans="2:29" x14ac:dyDescent="0.2">
      <c r="B50" s="95">
        <f t="shared" si="9"/>
        <v>18</v>
      </c>
      <c r="C50" s="214" t="s">
        <v>188</v>
      </c>
      <c r="D50" s="215">
        <v>18</v>
      </c>
      <c r="E50" s="15">
        <f>SUM(D$33:D50)/SUM($D$33:$D$82)</f>
        <v>0.83053839364518978</v>
      </c>
      <c r="F50" s="44">
        <f t="shared" si="13"/>
        <v>1.5887025595763493E-2</v>
      </c>
      <c r="G50" s="220">
        <v>83.34722222234123</v>
      </c>
      <c r="H50" s="16" t="str">
        <f t="shared" ca="1" si="14"/>
        <v/>
      </c>
      <c r="I50" s="17">
        <f t="shared" ca="1" si="15"/>
        <v>18</v>
      </c>
      <c r="J50" s="18">
        <f t="shared" si="12"/>
        <v>0.8</v>
      </c>
      <c r="L50" s="103" t="s">
        <v>69</v>
      </c>
      <c r="M50" s="103" t="s">
        <v>70</v>
      </c>
      <c r="N50" s="101" t="s">
        <v>164</v>
      </c>
      <c r="O50" s="101" t="s">
        <v>60</v>
      </c>
      <c r="P50" s="101" t="str">
        <f t="shared" si="16"/>
        <v>Spuds / Xmass Tree (Tree Structure)</v>
      </c>
      <c r="Q50" s="109">
        <v>0</v>
      </c>
      <c r="R50" s="165">
        <v>0</v>
      </c>
      <c r="S50" s="102"/>
      <c r="T50" s="86">
        <v>1</v>
      </c>
      <c r="U50" s="87">
        <v>0.22</v>
      </c>
      <c r="V50" s="55"/>
      <c r="W50" s="88">
        <f t="shared" si="1"/>
        <v>1</v>
      </c>
      <c r="X50" s="151">
        <f t="shared" si="2"/>
        <v>0.22</v>
      </c>
      <c r="Y50" s="47"/>
      <c r="Z50" s="89" t="s">
        <v>101</v>
      </c>
      <c r="AA50" s="90">
        <f t="shared" si="18"/>
        <v>9</v>
      </c>
      <c r="AB50" s="152">
        <f t="shared" si="19"/>
        <v>5.1936111112730581</v>
      </c>
    </row>
    <row r="51" spans="2:29" x14ac:dyDescent="0.2">
      <c r="B51" s="95">
        <f t="shared" si="9"/>
        <v>19</v>
      </c>
      <c r="C51" s="214" t="s">
        <v>80</v>
      </c>
      <c r="D51" s="215">
        <v>18</v>
      </c>
      <c r="E51" s="15">
        <f>SUM(D$33:D51)/SUM($D$33:$D$82)</f>
        <v>0.84642541924095327</v>
      </c>
      <c r="F51" s="44">
        <f t="shared" si="13"/>
        <v>1.5887025595763493E-2</v>
      </c>
      <c r="G51" s="222">
        <v>559.24</v>
      </c>
      <c r="H51" s="16" t="str">
        <f t="shared" ca="1" si="14"/>
        <v/>
      </c>
      <c r="I51" s="17">
        <f t="shared" ca="1" si="15"/>
        <v>18</v>
      </c>
      <c r="J51" s="18">
        <f t="shared" si="12"/>
        <v>0.8</v>
      </c>
      <c r="L51" s="101" t="s">
        <v>69</v>
      </c>
      <c r="M51" s="101" t="s">
        <v>70</v>
      </c>
      <c r="N51" s="101" t="s">
        <v>164</v>
      </c>
      <c r="O51" s="101" t="s">
        <v>61</v>
      </c>
      <c r="P51" s="101" t="str">
        <f t="shared" si="16"/>
        <v>Spuds / Xmass Tree (Walking Spud)</v>
      </c>
      <c r="Q51" s="109">
        <v>0</v>
      </c>
      <c r="R51" s="165">
        <v>0</v>
      </c>
      <c r="S51" s="102"/>
      <c r="T51" s="86">
        <v>53</v>
      </c>
      <c r="U51" s="87">
        <v>141.99</v>
      </c>
      <c r="V51" s="55"/>
      <c r="W51" s="88">
        <f t="shared" si="1"/>
        <v>53</v>
      </c>
      <c r="X51" s="151">
        <f t="shared" si="2"/>
        <v>141.99</v>
      </c>
      <c r="Y51" s="47"/>
      <c r="Z51" s="89" t="s">
        <v>102</v>
      </c>
      <c r="AA51" s="90">
        <f t="shared" si="18"/>
        <v>3</v>
      </c>
      <c r="AB51" s="152">
        <f t="shared" si="19"/>
        <v>48.43</v>
      </c>
    </row>
    <row r="52" spans="2:29" x14ac:dyDescent="0.2">
      <c r="B52" s="95">
        <f t="shared" si="9"/>
        <v>20</v>
      </c>
      <c r="C52" s="214" t="s">
        <v>192</v>
      </c>
      <c r="D52" s="215">
        <v>13</v>
      </c>
      <c r="E52" s="15">
        <f>SUM(D$33:D52)/SUM($D$33:$D$82)</f>
        <v>0.85789938217122685</v>
      </c>
      <c r="F52" s="44">
        <f t="shared" si="13"/>
        <v>1.1473962930273585E-2</v>
      </c>
      <c r="G52" s="220">
        <v>8.48</v>
      </c>
      <c r="H52" s="16" t="str">
        <f t="shared" ca="1" si="14"/>
        <v/>
      </c>
      <c r="I52" s="17">
        <f t="shared" ca="1" si="15"/>
        <v>13</v>
      </c>
      <c r="J52" s="18">
        <f t="shared" si="12"/>
        <v>0.8</v>
      </c>
      <c r="L52" s="101" t="s">
        <v>69</v>
      </c>
      <c r="M52" s="101" t="s">
        <v>70</v>
      </c>
      <c r="N52" s="101" t="s">
        <v>164</v>
      </c>
      <c r="O52" s="101" t="s">
        <v>173</v>
      </c>
      <c r="P52" s="101" t="str">
        <f t="shared" si="16"/>
        <v>Spuds / Xmass Tree (Winch / Hoist System)</v>
      </c>
      <c r="Q52" s="109">
        <v>11</v>
      </c>
      <c r="R52" s="165">
        <v>1.8711111109005287</v>
      </c>
      <c r="S52" s="102"/>
      <c r="T52" s="86">
        <v>44</v>
      </c>
      <c r="U52" s="87">
        <v>28.8</v>
      </c>
      <c r="V52" s="55"/>
      <c r="W52" s="88">
        <f t="shared" si="1"/>
        <v>55</v>
      </c>
      <c r="X52" s="151">
        <f t="shared" si="2"/>
        <v>30.671111110900529</v>
      </c>
      <c r="Y52" s="47"/>
      <c r="Z52" s="89"/>
      <c r="AA52" s="90"/>
      <c r="AB52" s="152"/>
    </row>
    <row r="53" spans="2:29" x14ac:dyDescent="0.2">
      <c r="B53" s="95">
        <f t="shared" si="9"/>
        <v>21</v>
      </c>
      <c r="C53" s="214" t="s">
        <v>129</v>
      </c>
      <c r="D53" s="215">
        <v>13</v>
      </c>
      <c r="E53" s="15">
        <f>SUM(D$33:D53)/SUM($D$33:$D$82)</f>
        <v>0.86937334510150044</v>
      </c>
      <c r="F53" s="44">
        <f t="shared" si="13"/>
        <v>1.1473962930273585E-2</v>
      </c>
      <c r="G53" s="220">
        <v>9.02</v>
      </c>
      <c r="H53" s="16" t="str">
        <f t="shared" ca="1" si="14"/>
        <v/>
      </c>
      <c r="I53" s="17">
        <f t="shared" ca="1" si="15"/>
        <v>13</v>
      </c>
      <c r="J53" s="18">
        <f t="shared" si="12"/>
        <v>0.8</v>
      </c>
      <c r="L53" s="101" t="s">
        <v>69</v>
      </c>
      <c r="M53" s="101" t="s">
        <v>70</v>
      </c>
      <c r="N53" s="101" t="s">
        <v>164</v>
      </c>
      <c r="O53" s="101" t="s">
        <v>174</v>
      </c>
      <c r="P53" s="101" t="str">
        <f t="shared" si="16"/>
        <v>Spuds / Xmass Tree (Wires)</v>
      </c>
      <c r="Q53" s="109">
        <v>0</v>
      </c>
      <c r="R53" s="165">
        <v>0</v>
      </c>
      <c r="S53" s="102"/>
      <c r="T53" s="86">
        <v>10</v>
      </c>
      <c r="U53" s="87">
        <v>104.71000000000001</v>
      </c>
      <c r="V53" s="55"/>
      <c r="W53" s="88">
        <f t="shared" si="1"/>
        <v>10</v>
      </c>
      <c r="X53" s="151">
        <f t="shared" si="2"/>
        <v>104.71000000000001</v>
      </c>
      <c r="Y53" s="47"/>
      <c r="Z53" s="89"/>
      <c r="AA53" s="90"/>
      <c r="AB53" s="152"/>
    </row>
    <row r="54" spans="2:29" x14ac:dyDescent="0.2">
      <c r="B54" s="95">
        <f t="shared" si="9"/>
        <v>22</v>
      </c>
      <c r="C54" s="214" t="s">
        <v>193</v>
      </c>
      <c r="D54" s="215">
        <v>10</v>
      </c>
      <c r="E54" s="15">
        <f>SUM(D$33:D54)/SUM($D$33:$D$82)</f>
        <v>0.87819947043248014</v>
      </c>
      <c r="F54" s="44">
        <f t="shared" si="13"/>
        <v>8.8261253309797061E-3</v>
      </c>
      <c r="G54" s="220">
        <v>104.71000000000001</v>
      </c>
      <c r="H54" s="16" t="str">
        <f t="shared" ca="1" si="14"/>
        <v/>
      </c>
      <c r="I54" s="17">
        <f t="shared" ca="1" si="15"/>
        <v>10</v>
      </c>
      <c r="J54" s="18">
        <f t="shared" si="12"/>
        <v>0.8</v>
      </c>
      <c r="L54" s="99" t="s">
        <v>69</v>
      </c>
      <c r="M54" s="99" t="s">
        <v>70</v>
      </c>
      <c r="N54" s="99" t="s">
        <v>165</v>
      </c>
      <c r="O54" s="97" t="s">
        <v>64</v>
      </c>
      <c r="P54" s="97" t="str">
        <f t="shared" si="16"/>
        <v>Suction  / Discharge Pipe (Dredge)</v>
      </c>
      <c r="Q54" s="110">
        <v>0</v>
      </c>
      <c r="R54" s="163">
        <v>0</v>
      </c>
      <c r="S54" s="98"/>
      <c r="T54" s="91">
        <v>60</v>
      </c>
      <c r="U54" s="92">
        <v>406.71</v>
      </c>
      <c r="V54" s="58"/>
      <c r="W54" s="155">
        <f t="shared" si="1"/>
        <v>60</v>
      </c>
      <c r="X54" s="159">
        <f t="shared" si="2"/>
        <v>406.71</v>
      </c>
      <c r="Y54" s="47"/>
      <c r="Z54" s="89" t="s">
        <v>103</v>
      </c>
      <c r="AA54" s="90">
        <f>W40</f>
        <v>18</v>
      </c>
      <c r="AB54" s="152">
        <f>X40</f>
        <v>371.04</v>
      </c>
    </row>
    <row r="55" spans="2:29" x14ac:dyDescent="0.2">
      <c r="B55" s="95">
        <f t="shared" si="9"/>
        <v>23</v>
      </c>
      <c r="C55" s="214" t="s">
        <v>108</v>
      </c>
      <c r="D55" s="215">
        <v>10</v>
      </c>
      <c r="E55" s="15">
        <f>SUM(D$33:D55)/SUM($D$33:$D$82)</f>
        <v>0.88702559576345985</v>
      </c>
      <c r="F55" s="44">
        <f t="shared" si="13"/>
        <v>8.8261253309797061E-3</v>
      </c>
      <c r="G55" s="220">
        <v>12.040000000000001</v>
      </c>
      <c r="H55" s="16" t="str">
        <f t="shared" ca="1" si="14"/>
        <v/>
      </c>
      <c r="I55" s="17">
        <f t="shared" ca="1" si="15"/>
        <v>10</v>
      </c>
      <c r="J55" s="18">
        <f t="shared" si="12"/>
        <v>0.8</v>
      </c>
      <c r="L55" s="103" t="s">
        <v>69</v>
      </c>
      <c r="M55" s="103" t="s">
        <v>70</v>
      </c>
      <c r="N55" s="103" t="s">
        <v>16</v>
      </c>
      <c r="O55" s="101" t="s">
        <v>179</v>
      </c>
      <c r="P55" s="101" t="str">
        <f t="shared" si="16"/>
        <v>Swing System (Control System)</v>
      </c>
      <c r="Q55" s="109">
        <v>0</v>
      </c>
      <c r="R55" s="165">
        <v>0</v>
      </c>
      <c r="S55" s="102"/>
      <c r="T55" s="86">
        <v>0</v>
      </c>
      <c r="U55" s="87">
        <v>0</v>
      </c>
      <c r="V55" s="55"/>
      <c r="W55" s="88">
        <f t="shared" si="1"/>
        <v>0</v>
      </c>
      <c r="X55" s="151">
        <f t="shared" si="2"/>
        <v>0</v>
      </c>
      <c r="Y55" s="105"/>
      <c r="Z55" s="89" t="s">
        <v>104</v>
      </c>
      <c r="AA55" s="90">
        <f>W41</f>
        <v>71</v>
      </c>
      <c r="AB55" s="152">
        <f>X41</f>
        <v>78.553055555506148</v>
      </c>
    </row>
    <row r="56" spans="2:29" x14ac:dyDescent="0.2">
      <c r="B56" s="95">
        <f t="shared" si="9"/>
        <v>24</v>
      </c>
      <c r="C56" s="214" t="s">
        <v>101</v>
      </c>
      <c r="D56" s="215">
        <v>9</v>
      </c>
      <c r="E56" s="15">
        <f>SUM(D$33:D56)/SUM($D$33:$D$82)</f>
        <v>0.8949691085613416</v>
      </c>
      <c r="F56" s="44">
        <f t="shared" si="13"/>
        <v>7.9435127978817466E-3</v>
      </c>
      <c r="G56" s="220">
        <v>5.1936111112730581</v>
      </c>
      <c r="H56" s="16" t="str">
        <f t="shared" ca="1" si="14"/>
        <v/>
      </c>
      <c r="I56" s="17">
        <f t="shared" ca="1" si="15"/>
        <v>9</v>
      </c>
      <c r="J56" s="18">
        <f t="shared" si="12"/>
        <v>0.8</v>
      </c>
      <c r="L56" s="101" t="s">
        <v>69</v>
      </c>
      <c r="M56" s="101" t="s">
        <v>70</v>
      </c>
      <c r="N56" s="101" t="s">
        <v>16</v>
      </c>
      <c r="O56" s="101" t="s">
        <v>54</v>
      </c>
      <c r="P56" s="101" t="str">
        <f t="shared" si="16"/>
        <v>Swing System (SCR Drive)</v>
      </c>
      <c r="Q56" s="109">
        <v>1</v>
      </c>
      <c r="R56" s="165">
        <v>2.8055555652827024E-2</v>
      </c>
      <c r="S56" s="102"/>
      <c r="T56" s="86">
        <v>7</v>
      </c>
      <c r="U56" s="87">
        <v>6.1</v>
      </c>
      <c r="V56" s="55"/>
      <c r="W56" s="88">
        <f t="shared" si="1"/>
        <v>8</v>
      </c>
      <c r="X56" s="151">
        <f t="shared" si="2"/>
        <v>6.1280555556528267</v>
      </c>
      <c r="Y56" s="105"/>
      <c r="Z56" s="89" t="s">
        <v>105</v>
      </c>
      <c r="AA56" s="90">
        <f t="shared" ref="AA56:AA60" si="20">W42</f>
        <v>5</v>
      </c>
      <c r="AB56" s="152">
        <f t="shared" ref="AB56:AB60" si="21">X42</f>
        <v>7.2136111111030914</v>
      </c>
    </row>
    <row r="57" spans="2:29" x14ac:dyDescent="0.2">
      <c r="B57" s="95">
        <f t="shared" si="9"/>
        <v>25</v>
      </c>
      <c r="C57" s="214" t="s">
        <v>184</v>
      </c>
      <c r="D57" s="215">
        <v>9</v>
      </c>
      <c r="E57" s="15">
        <f>SUM(D$33:D57)/SUM($D$33:$D$82)</f>
        <v>0.90291262135922334</v>
      </c>
      <c r="F57" s="44">
        <f t="shared" si="13"/>
        <v>7.9435127978817466E-3</v>
      </c>
      <c r="G57" s="222">
        <v>114.64722222208512</v>
      </c>
      <c r="H57" s="16" t="str">
        <f t="shared" ca="1" si="14"/>
        <v/>
      </c>
      <c r="I57" s="17">
        <f t="shared" ca="1" si="15"/>
        <v>9</v>
      </c>
      <c r="J57" s="18">
        <f t="shared" si="12"/>
        <v>0.8</v>
      </c>
      <c r="L57" s="101" t="s">
        <v>69</v>
      </c>
      <c r="M57" s="101" t="s">
        <v>70</v>
      </c>
      <c r="N57" s="101" t="s">
        <v>16</v>
      </c>
      <c r="O57" s="101" t="s">
        <v>66</v>
      </c>
      <c r="P57" s="101" t="str">
        <f t="shared" si="16"/>
        <v>Swing System (Swing Sheaves)</v>
      </c>
      <c r="Q57" s="109">
        <v>0</v>
      </c>
      <c r="R57" s="165">
        <v>0</v>
      </c>
      <c r="S57" s="102"/>
      <c r="T57" s="86">
        <v>5</v>
      </c>
      <c r="U57" s="87">
        <v>34.96</v>
      </c>
      <c r="V57" s="55"/>
      <c r="W57" s="88">
        <f t="shared" si="1"/>
        <v>5</v>
      </c>
      <c r="X57" s="151">
        <f t="shared" si="2"/>
        <v>34.96</v>
      </c>
      <c r="Y57" s="105"/>
      <c r="Z57" s="89" t="s">
        <v>106</v>
      </c>
      <c r="AA57" s="90">
        <f t="shared" si="20"/>
        <v>41</v>
      </c>
      <c r="AB57" s="152">
        <f t="shared" si="21"/>
        <v>28.787222222206182</v>
      </c>
    </row>
    <row r="58" spans="2:29" x14ac:dyDescent="0.2">
      <c r="B58" s="95">
        <f t="shared" si="9"/>
        <v>26</v>
      </c>
      <c r="C58" s="214" t="s">
        <v>119</v>
      </c>
      <c r="D58" s="215">
        <v>8</v>
      </c>
      <c r="E58" s="15">
        <f>SUM(D$33:D58)/SUM($D$33:$D$82)</f>
        <v>0.90997352162400702</v>
      </c>
      <c r="F58" s="44">
        <f t="shared" si="13"/>
        <v>7.0609002647836761E-3</v>
      </c>
      <c r="G58" s="220">
        <v>6.1280555556528267</v>
      </c>
      <c r="H58" s="16" t="str">
        <f t="shared" ca="1" si="14"/>
        <v/>
      </c>
      <c r="I58" s="17">
        <f t="shared" ca="1" si="15"/>
        <v>8</v>
      </c>
      <c r="J58" s="18">
        <f t="shared" si="12"/>
        <v>0.8</v>
      </c>
      <c r="L58" s="101" t="s">
        <v>69</v>
      </c>
      <c r="M58" s="101" t="s">
        <v>70</v>
      </c>
      <c r="N58" s="101" t="s">
        <v>16</v>
      </c>
      <c r="O58" s="101" t="s">
        <v>67</v>
      </c>
      <c r="P58" s="101" t="str">
        <f t="shared" si="16"/>
        <v>Swing System (Swing Wire)</v>
      </c>
      <c r="Q58" s="109">
        <v>2</v>
      </c>
      <c r="R58" s="165">
        <v>0.14499999984400347</v>
      </c>
      <c r="S58" s="102"/>
      <c r="T58" s="86">
        <v>34</v>
      </c>
      <c r="U58" s="87">
        <v>106.28</v>
      </c>
      <c r="V58" s="55"/>
      <c r="W58" s="88">
        <f t="shared" si="1"/>
        <v>36</v>
      </c>
      <c r="X58" s="151">
        <f t="shared" si="2"/>
        <v>106.424999999844</v>
      </c>
      <c r="Y58" s="105"/>
      <c r="Z58" s="89" t="s">
        <v>107</v>
      </c>
      <c r="AA58" s="90">
        <f t="shared" si="20"/>
        <v>84</v>
      </c>
      <c r="AB58" s="152">
        <f t="shared" si="21"/>
        <v>79.140833333311605</v>
      </c>
    </row>
    <row r="59" spans="2:29" x14ac:dyDescent="0.2">
      <c r="B59" s="95">
        <f t="shared" si="9"/>
        <v>27</v>
      </c>
      <c r="C59" s="214" t="s">
        <v>109</v>
      </c>
      <c r="D59" s="215">
        <v>8</v>
      </c>
      <c r="E59" s="15">
        <f>SUM(D$33:D59)/SUM($D$33:$D$82)</f>
        <v>0.91703442188879081</v>
      </c>
      <c r="F59" s="44">
        <f t="shared" si="13"/>
        <v>7.0609002647837871E-3</v>
      </c>
      <c r="G59" s="222">
        <v>387.52</v>
      </c>
      <c r="H59" s="16" t="str">
        <f t="shared" ca="1" si="14"/>
        <v/>
      </c>
      <c r="I59" s="17">
        <f t="shared" ca="1" si="15"/>
        <v>8</v>
      </c>
      <c r="J59" s="18">
        <f t="shared" si="12"/>
        <v>0.8</v>
      </c>
      <c r="L59" s="97" t="s">
        <v>69</v>
      </c>
      <c r="M59" s="97" t="s">
        <v>70</v>
      </c>
      <c r="N59" s="97" t="s">
        <v>16</v>
      </c>
      <c r="O59" s="97" t="s">
        <v>68</v>
      </c>
      <c r="P59" s="97" t="str">
        <f t="shared" si="16"/>
        <v>Swing System (Winch System)</v>
      </c>
      <c r="Q59" s="110">
        <v>6</v>
      </c>
      <c r="R59" s="163">
        <v>5.8647222218569368</v>
      </c>
      <c r="S59" s="98"/>
      <c r="T59" s="91">
        <v>31</v>
      </c>
      <c r="U59" s="92">
        <v>33.1</v>
      </c>
      <c r="V59" s="58"/>
      <c r="W59" s="155">
        <f t="shared" si="1"/>
        <v>37</v>
      </c>
      <c r="X59" s="159">
        <f t="shared" si="2"/>
        <v>38.964722221856938</v>
      </c>
      <c r="Y59" s="105"/>
      <c r="Z59" s="89" t="s">
        <v>108</v>
      </c>
      <c r="AA59" s="90">
        <f t="shared" si="20"/>
        <v>10</v>
      </c>
      <c r="AB59" s="152">
        <f t="shared" si="21"/>
        <v>12.040000000000001</v>
      </c>
    </row>
    <row r="60" spans="2:29" x14ac:dyDescent="0.2">
      <c r="B60" s="95">
        <f t="shared" si="9"/>
        <v>28</v>
      </c>
      <c r="C60" s="214" t="s">
        <v>96</v>
      </c>
      <c r="D60" s="215">
        <v>8</v>
      </c>
      <c r="E60" s="15">
        <f>SUM(D$33:D60)/SUM($D$33:$D$82)</f>
        <v>0.92409532215357459</v>
      </c>
      <c r="F60" s="44">
        <f t="shared" si="13"/>
        <v>7.0609002647837871E-3</v>
      </c>
      <c r="G60" s="220">
        <v>9.0605555554176682</v>
      </c>
      <c r="H60" s="16" t="str">
        <f t="shared" ca="1" si="14"/>
        <v/>
      </c>
      <c r="I60" s="17">
        <f t="shared" ca="1" si="15"/>
        <v>8</v>
      </c>
      <c r="J60" s="18">
        <f t="shared" si="12"/>
        <v>0.8</v>
      </c>
      <c r="L60" s="197"/>
      <c r="M60" s="197"/>
      <c r="N60" s="197"/>
      <c r="O60" s="197"/>
      <c r="P60" s="197"/>
      <c r="Q60" s="124"/>
      <c r="R60" s="124"/>
      <c r="S60" s="125"/>
      <c r="T60" s="126"/>
      <c r="U60" s="126"/>
      <c r="V60" s="126"/>
      <c r="W60" s="126"/>
      <c r="X60" s="126"/>
      <c r="Y60" s="127"/>
      <c r="Z60" s="89" t="s">
        <v>109</v>
      </c>
      <c r="AA60" s="90">
        <f t="shared" si="20"/>
        <v>8</v>
      </c>
      <c r="AB60" s="152">
        <f t="shared" si="21"/>
        <v>387.52</v>
      </c>
      <c r="AC60" s="129"/>
    </row>
    <row r="61" spans="2:29" x14ac:dyDescent="0.2">
      <c r="B61" s="95">
        <f t="shared" si="9"/>
        <v>29</v>
      </c>
      <c r="C61" s="214" t="s">
        <v>181</v>
      </c>
      <c r="D61" s="215">
        <v>7</v>
      </c>
      <c r="E61" s="15">
        <f>SUM(D$33:D61)/SUM($D$33:$D$82)</f>
        <v>0.93027360988526042</v>
      </c>
      <c r="F61" s="44">
        <f t="shared" si="13"/>
        <v>6.1782877316858276E-3</v>
      </c>
      <c r="G61" s="220">
        <v>7.39</v>
      </c>
      <c r="H61" s="16" t="str">
        <f t="shared" ca="1" si="14"/>
        <v/>
      </c>
      <c r="I61" s="17">
        <f t="shared" ca="1" si="15"/>
        <v>7</v>
      </c>
      <c r="J61" s="18">
        <f t="shared" si="12"/>
        <v>0.8</v>
      </c>
      <c r="L61" s="123"/>
      <c r="M61" s="123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7"/>
      <c r="Y61" s="127"/>
      <c r="Z61" s="89"/>
      <c r="AA61" s="90"/>
      <c r="AB61" s="152"/>
      <c r="AC61" s="129"/>
    </row>
    <row r="62" spans="2:29" x14ac:dyDescent="0.2">
      <c r="B62" s="95">
        <f t="shared" si="9"/>
        <v>30</v>
      </c>
      <c r="C62" s="214" t="s">
        <v>99</v>
      </c>
      <c r="D62" s="215">
        <v>7</v>
      </c>
      <c r="E62" s="15">
        <f>SUM(D$33:D62)/SUM($D$33:$D$82)</f>
        <v>0.93645189761694614</v>
      </c>
      <c r="F62" s="44">
        <f t="shared" si="13"/>
        <v>6.1782877316857165E-3</v>
      </c>
      <c r="G62" s="220">
        <v>7.66</v>
      </c>
      <c r="H62" s="16" t="str">
        <f t="shared" ca="1" si="14"/>
        <v/>
      </c>
      <c r="I62" s="17">
        <f t="shared" ca="1" si="15"/>
        <v>7</v>
      </c>
      <c r="J62" s="18">
        <f t="shared" si="12"/>
        <v>0.8</v>
      </c>
      <c r="L62" s="123"/>
      <c r="M62" s="123"/>
      <c r="N62" s="258" t="s">
        <v>158</v>
      </c>
      <c r="O62" s="258"/>
      <c r="P62" s="258"/>
      <c r="Q62" s="119"/>
      <c r="R62" s="119"/>
      <c r="X62" s="105"/>
      <c r="Y62" s="127"/>
      <c r="Z62" s="89"/>
      <c r="AA62" s="90"/>
      <c r="AB62" s="152"/>
      <c r="AC62" s="129"/>
    </row>
    <row r="63" spans="2:29" x14ac:dyDescent="0.2">
      <c r="B63" s="95">
        <f t="shared" si="9"/>
        <v>31</v>
      </c>
      <c r="C63" s="214" t="s">
        <v>127</v>
      </c>
      <c r="D63" s="215">
        <v>7</v>
      </c>
      <c r="E63" s="15">
        <f>SUM(D$33:D63)/SUM($D$33:$D$82)</f>
        <v>0.94263018534863197</v>
      </c>
      <c r="F63" s="44">
        <f t="shared" si="13"/>
        <v>6.1782877316858276E-3</v>
      </c>
      <c r="G63" s="220">
        <v>5.0599999999999996</v>
      </c>
      <c r="H63" s="16" t="str">
        <f t="shared" ca="1" si="14"/>
        <v/>
      </c>
      <c r="I63" s="17">
        <f t="shared" ca="1" si="15"/>
        <v>7</v>
      </c>
      <c r="J63" s="18">
        <f t="shared" si="12"/>
        <v>0.8</v>
      </c>
      <c r="L63" s="129"/>
      <c r="M63" s="129"/>
      <c r="N63" s="41"/>
      <c r="O63" s="41"/>
      <c r="X63" s="105"/>
      <c r="Y63" s="127"/>
      <c r="Z63" s="89" t="s">
        <v>110</v>
      </c>
      <c r="AA63" s="90">
        <f t="shared" ref="AA63:AB69" si="22">W47</f>
        <v>1</v>
      </c>
      <c r="AB63" s="152">
        <f t="shared" si="22"/>
        <v>0.57999999999999996</v>
      </c>
      <c r="AC63" s="129"/>
    </row>
    <row r="64" spans="2:29" x14ac:dyDescent="0.2">
      <c r="B64" s="95">
        <f t="shared" si="9"/>
        <v>32</v>
      </c>
      <c r="C64" s="214" t="s">
        <v>89</v>
      </c>
      <c r="D64" s="215">
        <v>6</v>
      </c>
      <c r="E64" s="15">
        <f>SUM(D$33:D64)/SUM($D$33:$D$82)</f>
        <v>0.94792586054721972</v>
      </c>
      <c r="F64" s="44">
        <f t="shared" si="13"/>
        <v>5.295675198587757E-3</v>
      </c>
      <c r="G64" s="220">
        <v>37.93</v>
      </c>
      <c r="H64" s="16" t="str">
        <f t="shared" ca="1" si="14"/>
        <v/>
      </c>
      <c r="I64" s="17">
        <f t="shared" ca="1" si="15"/>
        <v>6</v>
      </c>
      <c r="J64" s="18">
        <f t="shared" si="12"/>
        <v>0.8</v>
      </c>
      <c r="N64" s="195"/>
      <c r="O64" s="195"/>
      <c r="P64" s="183"/>
      <c r="Q64" s="183"/>
      <c r="R64" s="183"/>
      <c r="S64" s="183"/>
      <c r="T64" s="183"/>
      <c r="X64" s="105"/>
      <c r="Y64" s="105"/>
      <c r="Z64" s="89" t="s">
        <v>111</v>
      </c>
      <c r="AA64" s="90">
        <f t="shared" si="22"/>
        <v>7</v>
      </c>
      <c r="AB64" s="152">
        <f t="shared" si="22"/>
        <v>7.39</v>
      </c>
    </row>
    <row r="65" spans="2:28" x14ac:dyDescent="0.2">
      <c r="B65" s="95">
        <f t="shared" si="9"/>
        <v>33</v>
      </c>
      <c r="C65" s="214" t="s">
        <v>120</v>
      </c>
      <c r="D65" s="215">
        <v>5</v>
      </c>
      <c r="E65" s="15">
        <f>SUM(D$33:D65)/SUM($D$33:$D$82)</f>
        <v>0.95233892321270963</v>
      </c>
      <c r="F65" s="44">
        <f t="shared" si="13"/>
        <v>4.4130626654899086E-3</v>
      </c>
      <c r="G65" s="220">
        <v>34.96</v>
      </c>
      <c r="H65" s="16" t="str">
        <f t="shared" ca="1" si="14"/>
        <v/>
      </c>
      <c r="I65" s="17">
        <f t="shared" ca="1" si="15"/>
        <v>5</v>
      </c>
      <c r="J65" s="18">
        <f t="shared" si="12"/>
        <v>0.8</v>
      </c>
      <c r="N65" s="195"/>
      <c r="O65" s="200" t="s">
        <v>160</v>
      </c>
      <c r="P65" s="256" t="s">
        <v>159</v>
      </c>
      <c r="Q65" s="256"/>
      <c r="R65" s="256"/>
      <c r="S65" s="183"/>
      <c r="T65" s="183"/>
      <c r="X65" s="105"/>
      <c r="Y65" s="105"/>
      <c r="Z65" s="89" t="s">
        <v>112</v>
      </c>
      <c r="AA65" s="90">
        <f t="shared" si="22"/>
        <v>5</v>
      </c>
      <c r="AB65" s="152">
        <f t="shared" si="22"/>
        <v>15.15</v>
      </c>
    </row>
    <row r="66" spans="2:28" x14ac:dyDescent="0.2">
      <c r="B66" s="95">
        <f t="shared" si="9"/>
        <v>34</v>
      </c>
      <c r="C66" s="214" t="s">
        <v>197</v>
      </c>
      <c r="D66" s="215">
        <v>5</v>
      </c>
      <c r="E66" s="15">
        <f>SUM(D$33:D66)/SUM($D$33:$D$82)</f>
        <v>0.95675198587819943</v>
      </c>
      <c r="F66" s="44">
        <f t="shared" si="13"/>
        <v>4.4130626654897975E-3</v>
      </c>
      <c r="G66" s="220">
        <v>15.15</v>
      </c>
      <c r="H66" s="16" t="str">
        <f t="shared" ca="1" si="14"/>
        <v/>
      </c>
      <c r="I66" s="17">
        <f t="shared" ca="1" si="15"/>
        <v>5</v>
      </c>
      <c r="J66" s="18">
        <f t="shared" si="12"/>
        <v>0.8</v>
      </c>
      <c r="N66" s="183"/>
      <c r="O66" s="183"/>
      <c r="P66" s="183"/>
      <c r="Q66" s="183"/>
      <c r="R66" s="183"/>
      <c r="S66" s="183"/>
      <c r="T66" s="183"/>
      <c r="X66" s="105"/>
      <c r="Y66" s="105"/>
      <c r="Z66" s="89" t="s">
        <v>113</v>
      </c>
      <c r="AA66" s="90">
        <f t="shared" si="22"/>
        <v>1</v>
      </c>
      <c r="AB66" s="152">
        <f t="shared" si="22"/>
        <v>0.22</v>
      </c>
    </row>
    <row r="67" spans="2:28" x14ac:dyDescent="0.2">
      <c r="B67" s="95">
        <f t="shared" si="9"/>
        <v>35</v>
      </c>
      <c r="C67" s="214" t="s">
        <v>190</v>
      </c>
      <c r="D67" s="215">
        <v>5</v>
      </c>
      <c r="E67" s="15">
        <f>SUM(D$33:D67)/SUM($D$33:$D$82)</f>
        <v>0.96116504854368934</v>
      </c>
      <c r="F67" s="44">
        <f t="shared" si="13"/>
        <v>4.4130626654899086E-3</v>
      </c>
      <c r="G67" s="220">
        <v>7.2136111111030914</v>
      </c>
      <c r="H67" s="16" t="str">
        <f t="shared" ca="1" si="14"/>
        <v/>
      </c>
      <c r="I67" s="17">
        <f t="shared" ca="1" si="15"/>
        <v>5</v>
      </c>
      <c r="J67" s="18">
        <f t="shared" si="12"/>
        <v>0.8</v>
      </c>
      <c r="N67" s="183"/>
      <c r="O67" s="181">
        <f>RANK(Q67,$Q$67:$Q$123,0)+COUNTIF(Q67:$Q$123,Q67)-1</f>
        <v>57</v>
      </c>
      <c r="P67" s="179" t="str">
        <f>P3</f>
        <v>Auxiliary Systems (Compressed Air)</v>
      </c>
      <c r="Q67" s="179">
        <f>W3</f>
        <v>0</v>
      </c>
      <c r="R67" s="180">
        <f>X3</f>
        <v>0</v>
      </c>
      <c r="S67" s="183"/>
      <c r="T67" s="183"/>
      <c r="X67" s="105"/>
      <c r="Y67" s="105"/>
      <c r="Z67" s="89" t="s">
        <v>114</v>
      </c>
      <c r="AA67" s="90">
        <f t="shared" si="22"/>
        <v>53</v>
      </c>
      <c r="AB67" s="152">
        <f t="shared" si="22"/>
        <v>141.99</v>
      </c>
    </row>
    <row r="68" spans="2:28" x14ac:dyDescent="0.2">
      <c r="B68" s="95">
        <f t="shared" si="9"/>
        <v>36</v>
      </c>
      <c r="C68" s="214" t="s">
        <v>93</v>
      </c>
      <c r="D68" s="215">
        <v>5</v>
      </c>
      <c r="E68" s="15">
        <f>SUM(D$33:D68)/SUM($D$33:$D$82)</f>
        <v>0.96557811120917914</v>
      </c>
      <c r="F68" s="44">
        <f t="shared" si="13"/>
        <v>4.4130626654897975E-3</v>
      </c>
      <c r="G68" s="220">
        <v>19.96</v>
      </c>
      <c r="H68" s="16" t="str">
        <f t="shared" ca="1" si="14"/>
        <v/>
      </c>
      <c r="I68" s="17">
        <f t="shared" ca="1" si="15"/>
        <v>5</v>
      </c>
      <c r="J68" s="18">
        <f t="shared" si="12"/>
        <v>0.8</v>
      </c>
      <c r="N68" s="183"/>
      <c r="O68" s="181">
        <f>RANK(Q68,$Q$67:$Q$123,0)+COUNTIF(Q68:$Q$123,Q68)-1</f>
        <v>41</v>
      </c>
      <c r="P68" s="179" t="str">
        <f t="shared" ref="P68:P123" si="23">P4</f>
        <v>Auxiliary Systems (Deck Crane / Hoists)</v>
      </c>
      <c r="Q68" s="179">
        <f t="shared" ref="Q68:R68" si="24">W4</f>
        <v>4</v>
      </c>
      <c r="R68" s="180">
        <f t="shared" si="24"/>
        <v>0.91</v>
      </c>
      <c r="S68" s="183"/>
      <c r="T68" s="183"/>
      <c r="X68" s="105"/>
      <c r="Y68" s="105"/>
      <c r="Z68" s="89" t="s">
        <v>115</v>
      </c>
      <c r="AA68" s="90">
        <f t="shared" si="22"/>
        <v>55</v>
      </c>
      <c r="AB68" s="152">
        <f t="shared" si="22"/>
        <v>30.671111110900529</v>
      </c>
    </row>
    <row r="69" spans="2:28" x14ac:dyDescent="0.2">
      <c r="B69" s="95">
        <f t="shared" si="9"/>
        <v>37</v>
      </c>
      <c r="C69" s="214" t="s">
        <v>90</v>
      </c>
      <c r="D69" s="215">
        <v>5</v>
      </c>
      <c r="E69" s="15">
        <f>SUM(D$33:D69)/SUM($D$33:$D$82)</f>
        <v>0.96999117387466904</v>
      </c>
      <c r="F69" s="44">
        <f t="shared" si="13"/>
        <v>4.4130626654899086E-3</v>
      </c>
      <c r="G69" s="220">
        <v>67.95</v>
      </c>
      <c r="H69" s="16" t="str">
        <f t="shared" ca="1" si="14"/>
        <v/>
      </c>
      <c r="I69" s="17">
        <f t="shared" ca="1" si="15"/>
        <v>5</v>
      </c>
      <c r="J69" s="18">
        <f t="shared" si="12"/>
        <v>0.8</v>
      </c>
      <c r="N69" s="183"/>
      <c r="O69" s="181">
        <f>RANK(Q69,$Q$67:$Q$123,0)+COUNTIF(Q69:$Q$123,Q69)-1</f>
        <v>56</v>
      </c>
      <c r="P69" s="179" t="str">
        <f t="shared" si="23"/>
        <v>Auxiliary Systems (Fire Prevention System)</v>
      </c>
      <c r="Q69" s="179">
        <f t="shared" ref="Q69:R69" si="25">W5</f>
        <v>0</v>
      </c>
      <c r="R69" s="180">
        <f t="shared" si="25"/>
        <v>0</v>
      </c>
      <c r="S69" s="183"/>
      <c r="T69" s="183"/>
      <c r="X69" s="105"/>
      <c r="Y69" s="105"/>
      <c r="Z69" s="89" t="s">
        <v>116</v>
      </c>
      <c r="AA69" s="90">
        <f t="shared" si="22"/>
        <v>10</v>
      </c>
      <c r="AB69" s="152">
        <f t="shared" si="22"/>
        <v>104.71000000000001</v>
      </c>
    </row>
    <row r="70" spans="2:28" x14ac:dyDescent="0.2">
      <c r="B70" s="95">
        <f t="shared" si="9"/>
        <v>38</v>
      </c>
      <c r="C70" s="214" t="s">
        <v>74</v>
      </c>
      <c r="D70" s="215">
        <v>5</v>
      </c>
      <c r="E70" s="15">
        <f>SUM(D$33:D70)/SUM($D$33:$D$82)</f>
        <v>0.97440423654015884</v>
      </c>
      <c r="F70" s="44">
        <f t="shared" si="13"/>
        <v>4.4130626654897975E-3</v>
      </c>
      <c r="G70" s="220">
        <v>4.07</v>
      </c>
      <c r="H70" s="16" t="str">
        <f t="shared" ca="1" si="14"/>
        <v/>
      </c>
      <c r="I70" s="17">
        <f t="shared" ca="1" si="15"/>
        <v>5</v>
      </c>
      <c r="J70" s="18">
        <f t="shared" si="12"/>
        <v>0.8</v>
      </c>
      <c r="N70" s="183"/>
      <c r="O70" s="181">
        <f>RANK(Q70,$Q$67:$Q$123,0)+COUNTIF(Q70:$Q$123,Q70)-1</f>
        <v>38</v>
      </c>
      <c r="P70" s="179" t="str">
        <f t="shared" si="23"/>
        <v>Auxiliary Systems (Fuel)</v>
      </c>
      <c r="Q70" s="179">
        <f t="shared" ref="Q70:R70" si="26">W6</f>
        <v>5</v>
      </c>
      <c r="R70" s="180">
        <f t="shared" si="26"/>
        <v>4.07</v>
      </c>
      <c r="S70" s="183"/>
      <c r="T70" s="183"/>
      <c r="X70" s="105"/>
      <c r="Y70" s="105"/>
      <c r="Z70" s="89"/>
      <c r="AA70" s="90"/>
      <c r="AB70" s="152"/>
    </row>
    <row r="71" spans="2:28" x14ac:dyDescent="0.2">
      <c r="B71" s="95">
        <f t="shared" si="9"/>
        <v>39</v>
      </c>
      <c r="C71" s="214" t="s">
        <v>185</v>
      </c>
      <c r="D71" s="215">
        <v>4</v>
      </c>
      <c r="E71" s="15">
        <f>SUM(D$33:D71)/SUM($D$33:$D$82)</f>
        <v>0.97793468667255079</v>
      </c>
      <c r="F71" s="44">
        <f t="shared" si="13"/>
        <v>3.530450132391949E-3</v>
      </c>
      <c r="G71" s="220">
        <v>63.13</v>
      </c>
      <c r="H71" s="16" t="str">
        <f t="shared" ca="1" si="14"/>
        <v/>
      </c>
      <c r="I71" s="17">
        <f t="shared" ca="1" si="15"/>
        <v>4</v>
      </c>
      <c r="J71" s="18">
        <f t="shared" si="12"/>
        <v>0.8</v>
      </c>
      <c r="N71" s="183"/>
      <c r="O71" s="181">
        <f>RANK(Q71,$Q$67:$Q$123,0)+COUNTIF(Q71:$Q$123,Q71)-1</f>
        <v>55</v>
      </c>
      <c r="P71" s="179" t="str">
        <f t="shared" si="23"/>
        <v>Auxiliary Systems (HVAC)</v>
      </c>
      <c r="Q71" s="179">
        <f t="shared" ref="Q71:R71" si="27">W7</f>
        <v>0</v>
      </c>
      <c r="R71" s="180">
        <f t="shared" si="27"/>
        <v>0</v>
      </c>
      <c r="S71" s="183"/>
      <c r="T71" s="183"/>
      <c r="X71" s="105"/>
      <c r="Y71" s="105"/>
      <c r="Z71" s="89"/>
      <c r="AA71" s="90"/>
      <c r="AB71" s="152"/>
    </row>
    <row r="72" spans="2:28" x14ac:dyDescent="0.2">
      <c r="B72" s="95">
        <f t="shared" si="9"/>
        <v>40</v>
      </c>
      <c r="C72" s="214" t="s">
        <v>131</v>
      </c>
      <c r="D72" s="215">
        <v>4</v>
      </c>
      <c r="E72" s="15">
        <f>SUM(D$33:D72)/SUM($D$33:$D$82)</f>
        <v>0.98146513680494263</v>
      </c>
      <c r="F72" s="44">
        <f t="shared" si="13"/>
        <v>3.530450132391838E-3</v>
      </c>
      <c r="G72" s="222">
        <v>173.76</v>
      </c>
      <c r="H72" s="16" t="str">
        <f t="shared" ca="1" si="14"/>
        <v/>
      </c>
      <c r="I72" s="17">
        <f t="shared" ca="1" si="15"/>
        <v>4</v>
      </c>
      <c r="J72" s="18">
        <f t="shared" si="12"/>
        <v>0.8</v>
      </c>
      <c r="N72" s="183"/>
      <c r="O72" s="181">
        <f>RANK(Q72,$Q$67:$Q$123,0)+COUNTIF(Q72:$Q$123,Q72)-1</f>
        <v>54</v>
      </c>
      <c r="P72" s="179" t="str">
        <f t="shared" si="23"/>
        <v>Auxiliary Systems (Sanitary)</v>
      </c>
      <c r="Q72" s="179">
        <f t="shared" ref="Q72:R72" si="28">W8</f>
        <v>0</v>
      </c>
      <c r="R72" s="180">
        <f t="shared" si="28"/>
        <v>0</v>
      </c>
      <c r="S72" s="183"/>
      <c r="T72" s="183"/>
      <c r="X72" s="105"/>
      <c r="Y72" s="105"/>
      <c r="Z72" s="89" t="s">
        <v>117</v>
      </c>
      <c r="AA72" s="90">
        <f>W54</f>
        <v>60</v>
      </c>
      <c r="AB72" s="152">
        <f>X54</f>
        <v>406.71</v>
      </c>
    </row>
    <row r="73" spans="2:28" x14ac:dyDescent="0.2">
      <c r="B73" s="95">
        <f t="shared" si="9"/>
        <v>41</v>
      </c>
      <c r="C73" s="214" t="s">
        <v>203</v>
      </c>
      <c r="D73" s="215">
        <v>4</v>
      </c>
      <c r="E73" s="15">
        <f>SUM(D$33:D73)/SUM($D$33:$D$82)</f>
        <v>0.98499558693733447</v>
      </c>
      <c r="F73" s="44">
        <f t="shared" si="13"/>
        <v>3.530450132391838E-3</v>
      </c>
      <c r="G73" s="220">
        <v>0.91</v>
      </c>
      <c r="H73" s="16" t="str">
        <f t="shared" ca="1" si="14"/>
        <v/>
      </c>
      <c r="I73" s="17">
        <f t="shared" ca="1" si="15"/>
        <v>4</v>
      </c>
      <c r="J73" s="18">
        <f t="shared" si="12"/>
        <v>0.8</v>
      </c>
      <c r="N73" s="183"/>
      <c r="O73" s="100">
        <f>RANK(Q73,$Q$67:$Q$123,0)+COUNTIF(Q73:$Q$123,Q73)-1</f>
        <v>16</v>
      </c>
      <c r="P73" s="175" t="str">
        <f t="shared" si="23"/>
        <v>Auxiliary Systems (Water (Pottable / Raw))</v>
      </c>
      <c r="Q73" s="175">
        <f t="shared" ref="Q73:R73" si="29">W9</f>
        <v>24</v>
      </c>
      <c r="R73" s="178">
        <f t="shared" si="29"/>
        <v>14.41</v>
      </c>
      <c r="S73" s="183"/>
      <c r="T73" s="183"/>
      <c r="X73" s="105"/>
      <c r="Y73" s="105"/>
      <c r="Z73" s="89"/>
      <c r="AA73" s="90"/>
      <c r="AB73" s="152"/>
    </row>
    <row r="74" spans="2:28" x14ac:dyDescent="0.2">
      <c r="B74" s="95">
        <f t="shared" si="9"/>
        <v>42</v>
      </c>
      <c r="C74" s="214" t="s">
        <v>102</v>
      </c>
      <c r="D74" s="215">
        <v>3</v>
      </c>
      <c r="E74" s="15">
        <f>SUM(D$33:D74)/SUM($D$33:$D$82)</f>
        <v>0.98764342453662846</v>
      </c>
      <c r="F74" s="44">
        <f t="shared" si="13"/>
        <v>2.6478375992939895E-3</v>
      </c>
      <c r="G74" s="220">
        <v>48.43</v>
      </c>
      <c r="H74" s="16" t="str">
        <f t="shared" ca="1" si="14"/>
        <v/>
      </c>
      <c r="I74" s="17">
        <f t="shared" ca="1" si="15"/>
        <v>3</v>
      </c>
      <c r="J74" s="18">
        <f t="shared" si="12"/>
        <v>0.8</v>
      </c>
      <c r="N74" s="183"/>
      <c r="O74" s="181">
        <f>RANK(Q74,$Q$67:$Q$123,0)+COUNTIF(Q74:$Q$123,Q74)-1</f>
        <v>13</v>
      </c>
      <c r="P74" s="179" t="str">
        <f t="shared" si="23"/>
        <v>Cutter (Bearing / Shaft)</v>
      </c>
      <c r="Q74" s="179">
        <f t="shared" ref="Q74:R74" si="30">W10</f>
        <v>28</v>
      </c>
      <c r="R74" s="180">
        <f t="shared" si="30"/>
        <v>1285.9863888890413</v>
      </c>
      <c r="S74" s="183"/>
      <c r="T74" s="183"/>
      <c r="X74" s="105"/>
      <c r="Y74" s="105"/>
      <c r="Z74" s="89"/>
      <c r="AA74" s="90"/>
      <c r="AB74" s="152"/>
    </row>
    <row r="75" spans="2:28" x14ac:dyDescent="0.2">
      <c r="B75" s="95">
        <f t="shared" si="9"/>
        <v>43</v>
      </c>
      <c r="C75" s="214" t="s">
        <v>100</v>
      </c>
      <c r="D75" s="215">
        <v>3</v>
      </c>
      <c r="E75" s="15">
        <f>SUM(D$33:D75)/SUM($D$33:$D$82)</f>
        <v>0.99029126213592233</v>
      </c>
      <c r="F75" s="44">
        <f t="shared" si="13"/>
        <v>2.6478375992938785E-3</v>
      </c>
      <c r="G75" s="220">
        <v>10.93</v>
      </c>
      <c r="H75" s="16" t="str">
        <f t="shared" ca="1" si="14"/>
        <v/>
      </c>
      <c r="I75" s="17">
        <f t="shared" ca="1" si="15"/>
        <v>3</v>
      </c>
      <c r="J75" s="18">
        <f t="shared" si="12"/>
        <v>0.8</v>
      </c>
      <c r="N75" s="183"/>
      <c r="O75" s="181">
        <f>RANK(Q75,$Q$67:$Q$123,0)+COUNTIF(Q75:$Q$123,Q75)-1</f>
        <v>6</v>
      </c>
      <c r="P75" s="179" t="str">
        <f t="shared" si="23"/>
        <v>Cutter (Cutter Canister)</v>
      </c>
      <c r="Q75" s="179">
        <f t="shared" ref="Q75:R75" si="31">W11</f>
        <v>67</v>
      </c>
      <c r="R75" s="180">
        <f t="shared" si="31"/>
        <v>104.1341666667047</v>
      </c>
      <c r="S75" s="183"/>
      <c r="T75" s="183"/>
      <c r="X75" s="105"/>
      <c r="Y75" s="105"/>
      <c r="Z75" s="89" t="s">
        <v>118</v>
      </c>
      <c r="AA75" s="90">
        <f t="shared" ref="AA75:AB79" si="32">W55</f>
        <v>0</v>
      </c>
      <c r="AB75" s="152">
        <f t="shared" si="32"/>
        <v>0</v>
      </c>
    </row>
    <row r="76" spans="2:28" x14ac:dyDescent="0.2">
      <c r="B76" s="95">
        <f t="shared" si="9"/>
        <v>44</v>
      </c>
      <c r="C76" s="214" t="s">
        <v>198</v>
      </c>
      <c r="D76" s="215">
        <v>3</v>
      </c>
      <c r="E76" s="15">
        <f>SUM(D$33:D76)/SUM($D$33:$D$82)</f>
        <v>0.99293909973521621</v>
      </c>
      <c r="F76" s="44">
        <f t="shared" si="13"/>
        <v>2.6478375992938785E-3</v>
      </c>
      <c r="G76" s="220">
        <v>37.549999999999997</v>
      </c>
      <c r="H76" s="16" t="str">
        <f t="shared" ca="1" si="14"/>
        <v/>
      </c>
      <c r="I76" s="17">
        <f t="shared" ca="1" si="15"/>
        <v>3</v>
      </c>
      <c r="J76" s="18">
        <f t="shared" si="12"/>
        <v>0.8</v>
      </c>
      <c r="N76" s="183"/>
      <c r="O76" s="181">
        <f>RANK(Q76,$Q$67:$Q$123,0)+COUNTIF(Q76:$Q$123,Q76)-1</f>
        <v>19</v>
      </c>
      <c r="P76" s="179" t="str">
        <f t="shared" si="23"/>
        <v>Cutter (Gear Box)</v>
      </c>
      <c r="Q76" s="179">
        <f t="shared" ref="Q76:R76" si="33">W12</f>
        <v>18</v>
      </c>
      <c r="R76" s="180">
        <f t="shared" si="33"/>
        <v>559.24</v>
      </c>
      <c r="S76" s="183"/>
      <c r="T76" s="183"/>
      <c r="X76" s="105"/>
      <c r="Y76" s="105"/>
      <c r="Z76" s="89" t="s">
        <v>119</v>
      </c>
      <c r="AA76" s="90">
        <f t="shared" si="32"/>
        <v>8</v>
      </c>
      <c r="AB76" s="152">
        <f t="shared" si="32"/>
        <v>6.1280555556528267</v>
      </c>
    </row>
    <row r="77" spans="2:28" x14ac:dyDescent="0.2">
      <c r="B77" s="95">
        <f t="shared" si="9"/>
        <v>45</v>
      </c>
      <c r="C77" s="214" t="s">
        <v>194</v>
      </c>
      <c r="D77" s="215">
        <v>2</v>
      </c>
      <c r="E77" s="15">
        <f>SUM(D$33:D77)/SUM($D$33:$D$82)</f>
        <v>0.99470432480141213</v>
      </c>
      <c r="F77" s="44">
        <f t="shared" si="13"/>
        <v>1.765225066195919E-3</v>
      </c>
      <c r="G77" s="220">
        <v>1.19</v>
      </c>
      <c r="H77" s="16" t="str">
        <f t="shared" ca="1" si="14"/>
        <v/>
      </c>
      <c r="I77" s="17">
        <f t="shared" ca="1" si="15"/>
        <v>2</v>
      </c>
      <c r="J77" s="18">
        <f t="shared" si="12"/>
        <v>0.8</v>
      </c>
      <c r="N77" s="183"/>
      <c r="O77" s="181">
        <f>RANK(Q77,$Q$67:$Q$123,0)+COUNTIF(Q77:$Q$123,Q77)-1</f>
        <v>1</v>
      </c>
      <c r="P77" s="179" t="str">
        <f t="shared" si="23"/>
        <v>Cutter (Motor)</v>
      </c>
      <c r="Q77" s="179">
        <f t="shared" ref="Q77:R77" si="34">W13</f>
        <v>116</v>
      </c>
      <c r="R77" s="180">
        <f t="shared" si="34"/>
        <v>547.76500000007218</v>
      </c>
      <c r="S77" s="183"/>
      <c r="T77" s="183"/>
      <c r="X77" s="105"/>
      <c r="Y77" s="105"/>
      <c r="Z77" s="89" t="s">
        <v>120</v>
      </c>
      <c r="AA77" s="90">
        <f t="shared" si="32"/>
        <v>5</v>
      </c>
      <c r="AB77" s="152">
        <f t="shared" si="32"/>
        <v>34.96</v>
      </c>
    </row>
    <row r="78" spans="2:28" x14ac:dyDescent="0.2">
      <c r="B78" s="95">
        <f t="shared" si="9"/>
        <v>46</v>
      </c>
      <c r="C78" s="214" t="s">
        <v>128</v>
      </c>
      <c r="D78" s="215">
        <v>2</v>
      </c>
      <c r="E78" s="15">
        <f>SUM(D$33:D78)/SUM($D$33:$D$82)</f>
        <v>0.99646954986760816</v>
      </c>
      <c r="F78" s="44">
        <f t="shared" si="13"/>
        <v>1.76522506619603E-3</v>
      </c>
      <c r="G78" s="232">
        <v>1.99</v>
      </c>
      <c r="H78" s="16" t="str">
        <f t="shared" ca="1" si="14"/>
        <v/>
      </c>
      <c r="I78" s="17">
        <f t="shared" ca="1" si="15"/>
        <v>2</v>
      </c>
      <c r="J78" s="18">
        <f t="shared" si="12"/>
        <v>0.8</v>
      </c>
      <c r="N78" s="183"/>
      <c r="O78" s="100">
        <f>RANK(Q78,$Q$67:$Q$123,0)+COUNTIF(Q78:$Q$123,Q78)-1</f>
        <v>2</v>
      </c>
      <c r="P78" s="175" t="str">
        <f t="shared" si="23"/>
        <v>Cutter (SCR Drive / MG Set)</v>
      </c>
      <c r="Q78" s="175">
        <f t="shared" ref="Q78:R78" si="35">W14</f>
        <v>103</v>
      </c>
      <c r="R78" s="178">
        <f t="shared" si="35"/>
        <v>470.73388888864781</v>
      </c>
      <c r="S78" s="183"/>
      <c r="T78" s="183"/>
      <c r="X78" s="105"/>
      <c r="Y78" s="105"/>
      <c r="Z78" s="89" t="s">
        <v>121</v>
      </c>
      <c r="AA78" s="90">
        <f t="shared" si="32"/>
        <v>36</v>
      </c>
      <c r="AB78" s="152">
        <f t="shared" si="32"/>
        <v>106.424999999844</v>
      </c>
    </row>
    <row r="79" spans="2:28" x14ac:dyDescent="0.2">
      <c r="B79" s="95">
        <f t="shared" si="9"/>
        <v>47</v>
      </c>
      <c r="C79" s="214" t="s">
        <v>202</v>
      </c>
      <c r="D79" s="215">
        <v>1</v>
      </c>
      <c r="E79" s="15">
        <f>SUM(D$33:D79)/SUM($D$33:$D$82)</f>
        <v>0.99735216240070612</v>
      </c>
      <c r="F79" s="44">
        <f t="shared" si="13"/>
        <v>8.8261253309795951E-4</v>
      </c>
      <c r="G79" s="232">
        <v>0.22</v>
      </c>
      <c r="H79" s="16" t="str">
        <f t="shared" ca="1" si="14"/>
        <v/>
      </c>
      <c r="I79" s="17">
        <f t="shared" ca="1" si="15"/>
        <v>1</v>
      </c>
      <c r="J79" s="18">
        <f t="shared" si="12"/>
        <v>0.8</v>
      </c>
      <c r="M79" s="183"/>
      <c r="N79" s="183"/>
      <c r="O79" s="181">
        <f>RANK(Q79,$Q$67:$Q$123,0)+COUNTIF(Q79:$Q$123,Q79)-1</f>
        <v>50</v>
      </c>
      <c r="P79" s="179" t="str">
        <f t="shared" si="23"/>
        <v>Electrical System (MCC / Switch Gear)</v>
      </c>
      <c r="Q79" s="179">
        <f t="shared" ref="Q79:R79" si="36">W15</f>
        <v>1</v>
      </c>
      <c r="R79" s="180">
        <f t="shared" si="36"/>
        <v>9.9499999999999993</v>
      </c>
      <c r="S79" s="183"/>
      <c r="T79" s="183"/>
      <c r="X79" s="105"/>
      <c r="Y79" s="105"/>
      <c r="Z79" s="89" t="s">
        <v>122</v>
      </c>
      <c r="AA79" s="90">
        <f t="shared" si="32"/>
        <v>37</v>
      </c>
      <c r="AB79" s="152">
        <f t="shared" si="32"/>
        <v>38.964722221856938</v>
      </c>
    </row>
    <row r="80" spans="2:28" x14ac:dyDescent="0.2">
      <c r="B80" s="95">
        <f t="shared" si="9"/>
        <v>48</v>
      </c>
      <c r="C80" s="214" t="s">
        <v>201</v>
      </c>
      <c r="D80" s="215">
        <v>1</v>
      </c>
      <c r="E80" s="15">
        <f>SUM(D$33:D80)/SUM($D$33:$D$82)</f>
        <v>0.99823477493380408</v>
      </c>
      <c r="F80" s="44">
        <f t="shared" si="13"/>
        <v>8.8261253309795951E-4</v>
      </c>
      <c r="G80" s="232">
        <v>0.57999999999999996</v>
      </c>
      <c r="H80" s="16" t="str">
        <f t="shared" ca="1" si="10"/>
        <v/>
      </c>
      <c r="I80" s="17">
        <f t="shared" ca="1" si="11"/>
        <v>1</v>
      </c>
      <c r="J80" s="18">
        <f t="shared" si="12"/>
        <v>0.8</v>
      </c>
      <c r="M80" s="183"/>
      <c r="N80" s="183"/>
      <c r="O80" s="181">
        <f>RANK(Q80,$Q$67:$Q$123,0)+COUNTIF(Q80:$Q$123,Q80)-1</f>
        <v>18</v>
      </c>
      <c r="P80" s="179" t="str">
        <f t="shared" si="23"/>
        <v>Electrical System (PLC / Automation)</v>
      </c>
      <c r="Q80" s="179">
        <f t="shared" ref="Q80:R80" si="37">W16</f>
        <v>18</v>
      </c>
      <c r="R80" s="180">
        <f t="shared" si="37"/>
        <v>83.34722222234123</v>
      </c>
      <c r="S80" s="183"/>
      <c r="T80" s="183"/>
      <c r="X80" s="105"/>
      <c r="Y80" s="105"/>
      <c r="Z80" s="42"/>
      <c r="AA80" s="128"/>
      <c r="AB80" s="128"/>
    </row>
    <row r="81" spans="2:28" x14ac:dyDescent="0.2">
      <c r="B81" s="95">
        <f t="shared" si="9"/>
        <v>49</v>
      </c>
      <c r="C81" s="214" t="s">
        <v>195</v>
      </c>
      <c r="D81" s="215">
        <v>1</v>
      </c>
      <c r="E81" s="15">
        <f>SUM(D$33:D81)/SUM($D$33:$D$82)</f>
        <v>0.99911738746690204</v>
      </c>
      <c r="F81" s="44">
        <f t="shared" ref="F81:F82" si="38">E81-E80</f>
        <v>8.8261253309795951E-4</v>
      </c>
      <c r="G81" s="232">
        <v>0.32</v>
      </c>
      <c r="H81" s="16" t="str">
        <f t="shared" ca="1" si="10"/>
        <v/>
      </c>
      <c r="I81" s="17">
        <f t="shared" ca="1" si="11"/>
        <v>1</v>
      </c>
      <c r="J81" s="18">
        <f t="shared" si="12"/>
        <v>0.8</v>
      </c>
      <c r="M81" s="183"/>
      <c r="N81" s="183"/>
      <c r="O81" s="100">
        <f>RANK(Q81,$Q$67:$Q$123,0)+COUNTIF(Q81:$Q$123,Q81)-1</f>
        <v>53</v>
      </c>
      <c r="P81" s="175" t="str">
        <f t="shared" si="23"/>
        <v>Electrical System (Transformer)</v>
      </c>
      <c r="Q81" s="175">
        <f t="shared" ref="Q81:R81" si="39">W17</f>
        <v>0</v>
      </c>
      <c r="R81" s="178">
        <f t="shared" si="39"/>
        <v>0</v>
      </c>
      <c r="S81" s="183"/>
      <c r="T81" s="183"/>
      <c r="X81" s="105"/>
      <c r="Y81" s="105"/>
      <c r="Z81" s="42"/>
      <c r="AA81" s="128"/>
      <c r="AB81" s="128"/>
    </row>
    <row r="82" spans="2:28" x14ac:dyDescent="0.2">
      <c r="B82" s="95">
        <f t="shared" si="9"/>
        <v>50</v>
      </c>
      <c r="C82" s="214" t="s">
        <v>204</v>
      </c>
      <c r="D82" s="215">
        <v>1</v>
      </c>
      <c r="E82" s="15">
        <f>SUM(D$33:D82)/SUM($D$33:$D$82)</f>
        <v>1</v>
      </c>
      <c r="F82" s="44">
        <f t="shared" si="38"/>
        <v>8.8261253309795951E-4</v>
      </c>
      <c r="G82" s="232">
        <v>9.9499999999999993</v>
      </c>
      <c r="H82" s="16" t="str">
        <f t="shared" ca="1" si="10"/>
        <v/>
      </c>
      <c r="I82" s="17">
        <f t="shared" ca="1" si="11"/>
        <v>1</v>
      </c>
      <c r="J82" s="18">
        <f t="shared" si="12"/>
        <v>0.8</v>
      </c>
      <c r="M82" s="183"/>
      <c r="N82" s="183"/>
      <c r="O82" s="181">
        <f>RANK(Q82,$Q$67:$Q$123,0)+COUNTIF(Q82:$Q$123,Q82)-1</f>
        <v>31</v>
      </c>
      <c r="P82" s="179" t="str">
        <f t="shared" si="23"/>
        <v>Engine Room (Electrical)</v>
      </c>
      <c r="Q82" s="179">
        <f t="shared" ref="Q82:R82" si="40">W18</f>
        <v>7</v>
      </c>
      <c r="R82" s="180">
        <f t="shared" si="40"/>
        <v>5.0599999999999996</v>
      </c>
      <c r="S82" s="183"/>
      <c r="T82" s="183"/>
      <c r="X82" s="105"/>
      <c r="Y82" s="105"/>
      <c r="Z82" s="42"/>
      <c r="AA82" s="128"/>
      <c r="AB82" s="128"/>
    </row>
    <row r="83" spans="2:28" x14ac:dyDescent="0.2">
      <c r="B83" s="19" t="s">
        <v>12</v>
      </c>
      <c r="C83" s="1"/>
      <c r="D83" s="1"/>
      <c r="E83" s="1"/>
      <c r="F83" s="1"/>
      <c r="G83" s="1"/>
      <c r="H83" s="1"/>
      <c r="I83" s="1"/>
      <c r="J83" s="1"/>
      <c r="M83" s="183"/>
      <c r="N83" s="183"/>
      <c r="O83" s="181">
        <f>RANK(Q83,$Q$67:$Q$123,0)+COUNTIF(Q83:$Q$123,Q83)-1</f>
        <v>46</v>
      </c>
      <c r="P83" s="179" t="str">
        <f t="shared" si="23"/>
        <v>Engine Room (Firemain)</v>
      </c>
      <c r="Q83" s="179">
        <f t="shared" ref="Q83:R83" si="41">W19</f>
        <v>2</v>
      </c>
      <c r="R83" s="180">
        <f t="shared" si="41"/>
        <v>1.99</v>
      </c>
      <c r="S83" s="183"/>
      <c r="T83" s="183"/>
      <c r="X83" s="105"/>
      <c r="Y83" s="105"/>
      <c r="Z83" s="127"/>
      <c r="AA83" s="127"/>
      <c r="AB83" s="127"/>
    </row>
    <row r="84" spans="2:28" x14ac:dyDescent="0.2">
      <c r="M84" s="183"/>
      <c r="N84" s="183"/>
      <c r="O84" s="181">
        <f>RANK(Q84,$Q$67:$Q$123,0)+COUNTIF(Q84:$Q$123,Q84)-1</f>
        <v>21</v>
      </c>
      <c r="P84" s="179" t="str">
        <f t="shared" si="23"/>
        <v>Engine Room (Gland Seal)</v>
      </c>
      <c r="Q84" s="179">
        <f t="shared" ref="Q84:R84" si="42">W20</f>
        <v>13</v>
      </c>
      <c r="R84" s="180">
        <f t="shared" si="42"/>
        <v>9.02</v>
      </c>
      <c r="S84" s="183"/>
      <c r="T84" s="183"/>
      <c r="X84" s="105"/>
      <c r="Y84" s="105"/>
      <c r="Z84" s="105"/>
      <c r="AA84" s="105"/>
      <c r="AB84" s="105"/>
    </row>
    <row r="85" spans="2:28" x14ac:dyDescent="0.2">
      <c r="M85" s="183"/>
      <c r="N85" s="183"/>
      <c r="O85" s="181">
        <f>RANK(Q85,$Q$67:$Q$123,0)+COUNTIF(Q85:$Q$123,Q85)-1</f>
        <v>14</v>
      </c>
      <c r="P85" s="179" t="str">
        <f t="shared" si="23"/>
        <v>Engine Room (Main Pump Engine)</v>
      </c>
      <c r="Q85" s="179">
        <f t="shared" ref="Q85:R85" si="43">W21</f>
        <v>25</v>
      </c>
      <c r="R85" s="180">
        <f t="shared" si="43"/>
        <v>63.5</v>
      </c>
      <c r="S85" s="183"/>
      <c r="T85" s="183"/>
      <c r="X85" s="105"/>
      <c r="Y85" s="105"/>
      <c r="Z85" s="105"/>
      <c r="AA85" s="105"/>
      <c r="AB85" s="105"/>
    </row>
    <row r="86" spans="2:28" x14ac:dyDescent="0.2">
      <c r="B86" s="132" t="s">
        <v>3</v>
      </c>
      <c r="C86" s="133" t="s">
        <v>161</v>
      </c>
      <c r="D86" s="133"/>
      <c r="E86" s="134" t="s">
        <v>162</v>
      </c>
      <c r="M86" s="183"/>
      <c r="N86" s="183"/>
      <c r="O86" s="100">
        <f>RANK(Q86,$Q$67:$Q$123,0)+COUNTIF(Q86:$Q$123,Q86)-1</f>
        <v>40</v>
      </c>
      <c r="P86" s="175" t="str">
        <f t="shared" si="23"/>
        <v>Engine Room (Oil System)</v>
      </c>
      <c r="Q86" s="175">
        <f t="shared" ref="Q86:R86" si="44">W22</f>
        <v>4</v>
      </c>
      <c r="R86" s="178">
        <f t="shared" si="44"/>
        <v>173.76</v>
      </c>
      <c r="S86" s="183"/>
      <c r="T86" s="183"/>
      <c r="X86" s="105"/>
      <c r="Y86" s="105"/>
      <c r="Z86" s="105"/>
      <c r="AA86" s="105"/>
      <c r="AB86" s="105"/>
    </row>
    <row r="87" spans="2:28" x14ac:dyDescent="0.2">
      <c r="M87" s="183"/>
      <c r="N87" s="183"/>
      <c r="O87" s="181">
        <f>RANK(Q87,$Q$67:$Q$123,0)+COUNTIF(Q87:$Q$123,Q87)-1</f>
        <v>52</v>
      </c>
      <c r="P87" s="179" t="str">
        <f t="shared" si="23"/>
        <v>Generators (Auxiliary Generator)</v>
      </c>
      <c r="Q87" s="179">
        <f t="shared" ref="Q87:R87" si="45">W23</f>
        <v>0</v>
      </c>
      <c r="R87" s="180">
        <f t="shared" si="45"/>
        <v>0</v>
      </c>
      <c r="S87" s="183"/>
      <c r="T87" s="183"/>
      <c r="X87" s="105"/>
      <c r="Y87" s="105"/>
      <c r="Z87" s="105"/>
      <c r="AA87" s="105"/>
      <c r="AB87" s="105"/>
    </row>
    <row r="88" spans="2:28" x14ac:dyDescent="0.2">
      <c r="B88" s="2">
        <v>1</v>
      </c>
      <c r="C88" s="2" t="str">
        <f>VLOOKUP(B88,$O$67:$R$123,2,0)</f>
        <v>Cutter (Motor)</v>
      </c>
      <c r="D88" s="95">
        <f>VLOOKUP(B88,$O$67:$R$123,3,0)</f>
        <v>116</v>
      </c>
      <c r="E88" s="154">
        <f>VLOOKUP(B88,$O$67:$R$123,4,0)</f>
        <v>547.76500000007218</v>
      </c>
      <c r="N88" s="183"/>
      <c r="O88" s="181">
        <f>RANK(Q88,$Q$67:$Q$123,0)+COUNTIF(Q88:$Q$123,Q88)-1</f>
        <v>15</v>
      </c>
      <c r="P88" s="179" t="str">
        <f t="shared" si="23"/>
        <v>Generators (Main Generator Engine)</v>
      </c>
      <c r="Q88" s="179">
        <f t="shared" ref="Q88:R88" si="46">W24</f>
        <v>24</v>
      </c>
      <c r="R88" s="180">
        <f t="shared" si="46"/>
        <v>64.489999999999995</v>
      </c>
      <c r="S88" s="183"/>
      <c r="T88" s="183"/>
      <c r="X88" s="105"/>
      <c r="Y88" s="105"/>
      <c r="Z88" s="105"/>
      <c r="AA88" s="105"/>
      <c r="AB88" s="105"/>
    </row>
    <row r="89" spans="2:28" x14ac:dyDescent="0.2">
      <c r="B89" s="2">
        <v>2</v>
      </c>
      <c r="C89" s="2" t="str">
        <f t="shared" ref="C89:C144" si="47">VLOOKUP(B89,$O$67:$R$123,2,0)</f>
        <v>Cutter (SCR Drive / MG Set)</v>
      </c>
      <c r="D89" s="95">
        <f t="shared" ref="D89:D144" si="48">VLOOKUP(B89,$O$67:$R$123,3,0)</f>
        <v>103</v>
      </c>
      <c r="E89" s="154">
        <f t="shared" ref="E89:E144" si="49">VLOOKUP(B89,$O$67:$R$123,4,0)</f>
        <v>470.73388888864781</v>
      </c>
      <c r="N89" s="183"/>
      <c r="O89" s="100">
        <f>RANK(Q89,$Q$67:$Q$123,0)+COUNTIF(Q89:$Q$123,Q89)-1</f>
        <v>4</v>
      </c>
      <c r="P89" s="175" t="str">
        <f t="shared" si="23"/>
        <v>Generators (Main Generator)</v>
      </c>
      <c r="Q89" s="175">
        <f t="shared" ref="Q89:R89" si="50">W25</f>
        <v>81</v>
      </c>
      <c r="R89" s="178">
        <f t="shared" si="50"/>
        <v>343.71083333333257</v>
      </c>
      <c r="S89" s="183"/>
      <c r="T89" s="183"/>
      <c r="X89" s="105"/>
      <c r="Y89" s="105"/>
      <c r="Z89" s="105"/>
      <c r="AA89" s="105"/>
      <c r="AB89" s="105"/>
    </row>
    <row r="90" spans="2:28" x14ac:dyDescent="0.2">
      <c r="B90" s="2">
        <v>3</v>
      </c>
      <c r="C90" s="2" t="str">
        <f t="shared" si="47"/>
        <v>Main Pump (Packing / Stuffing Box)</v>
      </c>
      <c r="D90" s="95">
        <f t="shared" si="48"/>
        <v>84</v>
      </c>
      <c r="E90" s="154">
        <f t="shared" si="49"/>
        <v>79.140833333311605</v>
      </c>
      <c r="N90" s="183"/>
      <c r="O90" s="181">
        <f>RANK(Q90,$Q$67:$Q$123,0)+COUNTIF(Q90:$Q$123,Q90)-1</f>
        <v>32</v>
      </c>
      <c r="P90" s="179" t="str">
        <f t="shared" si="23"/>
        <v>Ladder (Ladder Structure)</v>
      </c>
      <c r="Q90" s="179">
        <f t="shared" ref="Q90:R90" si="51">W26</f>
        <v>6</v>
      </c>
      <c r="R90" s="180">
        <f t="shared" si="51"/>
        <v>37.93</v>
      </c>
      <c r="S90" s="183"/>
      <c r="T90" s="183"/>
      <c r="X90" s="105"/>
      <c r="Y90" s="105"/>
      <c r="Z90" s="105"/>
      <c r="AA90" s="105"/>
      <c r="AB90" s="105"/>
    </row>
    <row r="91" spans="2:28" x14ac:dyDescent="0.2">
      <c r="B91" s="2">
        <v>4</v>
      </c>
      <c r="C91" s="2" t="str">
        <f t="shared" si="47"/>
        <v>Generators (Main Generator)</v>
      </c>
      <c r="D91" s="95">
        <f t="shared" si="48"/>
        <v>81</v>
      </c>
      <c r="E91" s="154">
        <f t="shared" si="49"/>
        <v>343.71083333333257</v>
      </c>
      <c r="F91" s="40"/>
      <c r="N91" s="183"/>
      <c r="O91" s="181">
        <f>RANK(Q91,$Q$67:$Q$123,0)+COUNTIF(Q91:$Q$123,Q91)-1</f>
        <v>37</v>
      </c>
      <c r="P91" s="179" t="str">
        <f t="shared" si="23"/>
        <v>Ladder (Ladder Winch)</v>
      </c>
      <c r="Q91" s="179">
        <f t="shared" ref="Q91:R91" si="52">W27</f>
        <v>5</v>
      </c>
      <c r="R91" s="180">
        <f t="shared" si="52"/>
        <v>67.95</v>
      </c>
      <c r="S91" s="183"/>
      <c r="T91" s="183"/>
      <c r="X91" s="105"/>
      <c r="Y91" s="105"/>
      <c r="Z91" s="105"/>
      <c r="AA91" s="105"/>
      <c r="AB91" s="105"/>
    </row>
    <row r="92" spans="2:28" x14ac:dyDescent="0.2">
      <c r="B92" s="2">
        <v>5</v>
      </c>
      <c r="C92" s="2" t="str">
        <f t="shared" si="47"/>
        <v>Main Pump (Engine / Motor)</v>
      </c>
      <c r="D92" s="95">
        <f t="shared" si="48"/>
        <v>71</v>
      </c>
      <c r="E92" s="154">
        <f t="shared" si="49"/>
        <v>78.553055555506148</v>
      </c>
      <c r="F92" s="40"/>
      <c r="N92" s="183"/>
      <c r="O92" s="181">
        <f>RANK(Q92,$Q$67:$Q$123,0)+COUNTIF(Q92:$Q$123,Q92)-1</f>
        <v>49</v>
      </c>
      <c r="P92" s="179" t="str">
        <f t="shared" si="23"/>
        <v>Ladder (SCR Drive)</v>
      </c>
      <c r="Q92" s="179">
        <f t="shared" ref="Q92:R92" si="53">W28</f>
        <v>1</v>
      </c>
      <c r="R92" s="180">
        <f t="shared" si="53"/>
        <v>0.32</v>
      </c>
      <c r="S92" s="183"/>
      <c r="T92" s="183"/>
      <c r="X92" s="105"/>
      <c r="Y92" s="105"/>
      <c r="Z92" s="105"/>
      <c r="AA92" s="105"/>
      <c r="AB92" s="105"/>
    </row>
    <row r="93" spans="2:28" x14ac:dyDescent="0.2">
      <c r="B93" s="2">
        <v>6</v>
      </c>
      <c r="C93" s="2" t="str">
        <f t="shared" si="47"/>
        <v>Cutter (Cutter Canister)</v>
      </c>
      <c r="D93" s="95">
        <f t="shared" si="48"/>
        <v>67</v>
      </c>
      <c r="E93" s="154">
        <f t="shared" si="49"/>
        <v>104.1341666667047</v>
      </c>
      <c r="N93" s="183"/>
      <c r="O93" s="181">
        <f>RANK(Q93,$Q$67:$Q$123,0)+COUNTIF(Q93:$Q$123,Q93)-1</f>
        <v>39</v>
      </c>
      <c r="P93" s="179" t="str">
        <f t="shared" si="23"/>
        <v>Ladder (Sheaves and Blocks)</v>
      </c>
      <c r="Q93" s="179">
        <f t="shared" ref="Q93:R93" si="54">W29</f>
        <v>4</v>
      </c>
      <c r="R93" s="180">
        <f t="shared" si="54"/>
        <v>63.13</v>
      </c>
      <c r="S93" s="183"/>
      <c r="T93" s="183"/>
      <c r="X93" s="105"/>
      <c r="Y93" s="105"/>
      <c r="Z93" s="105"/>
      <c r="AA93" s="105"/>
      <c r="AB93" s="105"/>
    </row>
    <row r="94" spans="2:28" x14ac:dyDescent="0.2">
      <c r="B94" s="2">
        <v>7</v>
      </c>
      <c r="C94" s="2" t="str">
        <f t="shared" si="47"/>
        <v>Suction  / Discharge Pipe (Dredge)</v>
      </c>
      <c r="D94" s="95">
        <f t="shared" si="48"/>
        <v>60</v>
      </c>
      <c r="E94" s="154">
        <f t="shared" si="49"/>
        <v>406.71</v>
      </c>
      <c r="F94" s="40"/>
      <c r="N94" s="183"/>
      <c r="O94" s="100">
        <f>RANK(Q94,$Q$67:$Q$123,0)+COUNTIF(Q94:$Q$123,Q94)-1</f>
        <v>36</v>
      </c>
      <c r="P94" s="175" t="str">
        <f t="shared" si="23"/>
        <v>Ladder (Wire)</v>
      </c>
      <c r="Q94" s="175">
        <f t="shared" ref="Q94:R94" si="55">W30</f>
        <v>5</v>
      </c>
      <c r="R94" s="178">
        <f t="shared" si="55"/>
        <v>19.96</v>
      </c>
      <c r="S94" s="183"/>
      <c r="T94" s="183"/>
      <c r="X94" s="105"/>
      <c r="Y94" s="105"/>
      <c r="Z94" s="105"/>
      <c r="AA94" s="105"/>
      <c r="AB94" s="105"/>
    </row>
    <row r="95" spans="2:28" x14ac:dyDescent="0.2">
      <c r="B95" s="2">
        <v>8</v>
      </c>
      <c r="C95" s="2" t="str">
        <f t="shared" si="47"/>
        <v>Spuds / Xmass Tree (Winch / Hoist System)</v>
      </c>
      <c r="D95" s="95">
        <f t="shared" si="48"/>
        <v>55</v>
      </c>
      <c r="E95" s="154">
        <f t="shared" si="49"/>
        <v>30.671111110900529</v>
      </c>
      <c r="N95" s="183"/>
      <c r="O95" s="181">
        <f>RANK(Q95,$Q$67:$Q$123,0)+COUNTIF(Q95:$Q$123,Q95)-1</f>
        <v>44</v>
      </c>
      <c r="P95" s="179" t="str">
        <f t="shared" si="23"/>
        <v>Ladder Pump (Bearings / Shafts)</v>
      </c>
      <c r="Q95" s="179">
        <f t="shared" ref="Q95:R95" si="56">W31</f>
        <v>3</v>
      </c>
      <c r="R95" s="180">
        <f t="shared" si="56"/>
        <v>37.549999999999997</v>
      </c>
      <c r="S95" s="183"/>
      <c r="T95" s="183"/>
      <c r="X95" s="105"/>
      <c r="Y95" s="105"/>
      <c r="Z95" s="105"/>
      <c r="AA95" s="105"/>
      <c r="AB95" s="105"/>
    </row>
    <row r="96" spans="2:28" x14ac:dyDescent="0.2">
      <c r="B96" s="2">
        <v>9</v>
      </c>
      <c r="C96" s="2" t="str">
        <f t="shared" si="47"/>
        <v>Spuds / Xmass Tree (Walking Spud)</v>
      </c>
      <c r="D96" s="95">
        <f t="shared" si="48"/>
        <v>53</v>
      </c>
      <c r="E96" s="154">
        <f t="shared" si="49"/>
        <v>141.99</v>
      </c>
      <c r="F96" s="40"/>
      <c r="N96" s="183"/>
      <c r="O96" s="181">
        <f>RANK(Q96,$Q$67:$Q$123,0)+COUNTIF(Q96:$Q$123,Q96)-1</f>
        <v>25</v>
      </c>
      <c r="P96" s="179" t="str">
        <f t="shared" si="23"/>
        <v>Ladder Pump (Gearbox)</v>
      </c>
      <c r="Q96" s="179">
        <f t="shared" ref="Q96:R96" si="57">W32</f>
        <v>9</v>
      </c>
      <c r="R96" s="180">
        <f t="shared" si="57"/>
        <v>114.64722222208512</v>
      </c>
      <c r="S96" s="183"/>
      <c r="T96" s="183"/>
      <c r="X96" s="105"/>
      <c r="Y96" s="105"/>
      <c r="Z96" s="105"/>
      <c r="AA96" s="105"/>
      <c r="AB96" s="105"/>
    </row>
    <row r="97" spans="2:28" x14ac:dyDescent="0.2">
      <c r="B97" s="2">
        <v>10</v>
      </c>
      <c r="C97" s="2" t="str">
        <f t="shared" si="47"/>
        <v>Main Pump (Gland Seal)</v>
      </c>
      <c r="D97" s="95">
        <f t="shared" si="48"/>
        <v>41</v>
      </c>
      <c r="E97" s="154">
        <f t="shared" si="49"/>
        <v>28.787222222206182</v>
      </c>
      <c r="N97" s="183"/>
      <c r="O97" s="181">
        <f>RANK(Q97,$Q$67:$Q$123,0)+COUNTIF(Q97:$Q$123,Q97)-1</f>
        <v>28</v>
      </c>
      <c r="P97" s="179" t="str">
        <f t="shared" si="23"/>
        <v>Ladder Pump (Gland Seal)</v>
      </c>
      <c r="Q97" s="179">
        <f t="shared" ref="Q97:R97" si="58">W33</f>
        <v>8</v>
      </c>
      <c r="R97" s="180">
        <f t="shared" si="58"/>
        <v>9.0605555554176682</v>
      </c>
      <c r="S97" s="183"/>
      <c r="T97" s="183"/>
      <c r="X97" s="105"/>
      <c r="Y97" s="105"/>
      <c r="Z97" s="105"/>
      <c r="AA97" s="105"/>
      <c r="AB97" s="105"/>
    </row>
    <row r="98" spans="2:28" x14ac:dyDescent="0.2">
      <c r="B98" s="2">
        <v>11</v>
      </c>
      <c r="C98" s="2" t="str">
        <f t="shared" si="47"/>
        <v>Swing System (Winch System)</v>
      </c>
      <c r="D98" s="95">
        <f t="shared" si="48"/>
        <v>37</v>
      </c>
      <c r="E98" s="154">
        <f t="shared" si="49"/>
        <v>38.964722221856938</v>
      </c>
      <c r="F98" s="40"/>
      <c r="N98" s="183"/>
      <c r="O98" s="181">
        <f>RANK(Q98,$Q$67:$Q$123,0)+COUNTIF(Q98:$Q$123,Q98)-1</f>
        <v>20</v>
      </c>
      <c r="P98" s="179" t="str">
        <f t="shared" si="23"/>
        <v>Ladder Pump (Motor / Engine)</v>
      </c>
      <c r="Q98" s="179">
        <f t="shared" ref="Q98:R98" si="59">W34</f>
        <v>13</v>
      </c>
      <c r="R98" s="180">
        <f t="shared" si="59"/>
        <v>8.48</v>
      </c>
      <c r="S98" s="183"/>
      <c r="T98" s="183"/>
      <c r="X98" s="105"/>
      <c r="Y98" s="105"/>
      <c r="Z98" s="105"/>
      <c r="AA98" s="105"/>
      <c r="AB98" s="105"/>
    </row>
    <row r="99" spans="2:28" x14ac:dyDescent="0.2">
      <c r="B99" s="2">
        <v>12</v>
      </c>
      <c r="C99" s="2" t="str">
        <f t="shared" si="47"/>
        <v>Swing System (Swing Wire)</v>
      </c>
      <c r="D99" s="95">
        <f t="shared" si="48"/>
        <v>36</v>
      </c>
      <c r="E99" s="154">
        <f t="shared" si="49"/>
        <v>106.424999999844</v>
      </c>
      <c r="F99" s="40"/>
      <c r="N99" s="183"/>
      <c r="O99" s="181">
        <f>RANK(Q99,$Q$67:$Q$123,0)+COUNTIF(Q99:$Q$123,Q99)-1</f>
        <v>45</v>
      </c>
      <c r="P99" s="179" t="str">
        <f t="shared" si="23"/>
        <v>Ladder Pump (Packing / Stuffing Box)</v>
      </c>
      <c r="Q99" s="179">
        <f t="shared" ref="Q99:R99" si="60">W35</f>
        <v>2</v>
      </c>
      <c r="R99" s="180">
        <f t="shared" si="60"/>
        <v>1.19</v>
      </c>
      <c r="S99" s="183"/>
      <c r="T99" s="183"/>
      <c r="X99" s="105"/>
      <c r="Y99" s="105"/>
      <c r="Z99" s="105"/>
      <c r="AA99" s="105"/>
      <c r="AB99" s="105"/>
    </row>
    <row r="100" spans="2:28" x14ac:dyDescent="0.2">
      <c r="B100" s="2">
        <v>13</v>
      </c>
      <c r="C100" s="2" t="str">
        <f t="shared" si="47"/>
        <v>Cutter (Bearing / Shaft)</v>
      </c>
      <c r="D100" s="95">
        <f t="shared" si="48"/>
        <v>28</v>
      </c>
      <c r="E100" s="154">
        <f t="shared" si="49"/>
        <v>1285.9863888890413</v>
      </c>
      <c r="F100" s="40"/>
      <c r="N100" s="183"/>
      <c r="O100" s="181">
        <f>RANK(Q100,$Q$67:$Q$123,0)+COUNTIF(Q100:$Q$123,Q100)-1</f>
        <v>30</v>
      </c>
      <c r="P100" s="179" t="str">
        <f t="shared" si="23"/>
        <v>Ladder Pump (Pump Leak)</v>
      </c>
      <c r="Q100" s="179">
        <f t="shared" ref="Q100:R100" si="61">W36</f>
        <v>7</v>
      </c>
      <c r="R100" s="180">
        <f t="shared" si="61"/>
        <v>7.66</v>
      </c>
      <c r="S100" s="183"/>
      <c r="T100" s="183"/>
      <c r="X100" s="105"/>
      <c r="Y100" s="105"/>
      <c r="Z100" s="105"/>
      <c r="AA100" s="105"/>
      <c r="AB100" s="105"/>
    </row>
    <row r="101" spans="2:28" x14ac:dyDescent="0.2">
      <c r="B101" s="2">
        <v>14</v>
      </c>
      <c r="C101" s="2" t="str">
        <f t="shared" si="47"/>
        <v>Engine Room (Main Pump Engine)</v>
      </c>
      <c r="D101" s="95">
        <f t="shared" si="48"/>
        <v>25</v>
      </c>
      <c r="E101" s="154">
        <f t="shared" si="49"/>
        <v>63.5</v>
      </c>
      <c r="F101" s="40"/>
      <c r="N101" s="183"/>
      <c r="O101" s="181">
        <f>RANK(Q101,$Q$67:$Q$123,0)+COUNTIF(Q101:$Q$123,Q101)-1</f>
        <v>43</v>
      </c>
      <c r="P101" s="179" t="str">
        <f t="shared" si="23"/>
        <v>Ladder Pump (Pump Rebuild)</v>
      </c>
      <c r="Q101" s="179">
        <f t="shared" ref="Q101:R101" si="62">W37</f>
        <v>3</v>
      </c>
      <c r="R101" s="180">
        <f t="shared" si="62"/>
        <v>10.93</v>
      </c>
      <c r="S101" s="183"/>
      <c r="T101" s="183"/>
      <c r="X101" s="105"/>
      <c r="Y101" s="105"/>
      <c r="Z101" s="105"/>
      <c r="AA101" s="105"/>
      <c r="AB101" s="105"/>
    </row>
    <row r="102" spans="2:28" x14ac:dyDescent="0.2">
      <c r="B102" s="2">
        <v>15</v>
      </c>
      <c r="C102" s="2" t="str">
        <f t="shared" si="47"/>
        <v>Generators (Main Generator Engine)</v>
      </c>
      <c r="D102" s="95">
        <f t="shared" si="48"/>
        <v>24</v>
      </c>
      <c r="E102" s="154">
        <f t="shared" si="49"/>
        <v>64.489999999999995</v>
      </c>
      <c r="N102" s="183"/>
      <c r="O102" s="181">
        <f>RANK(Q102,$Q$67:$Q$123,0)+COUNTIF(Q102:$Q$123,Q102)-1</f>
        <v>24</v>
      </c>
      <c r="P102" s="179" t="str">
        <f t="shared" si="23"/>
        <v>Ladder Pump (SCR Drive)</v>
      </c>
      <c r="Q102" s="179">
        <f t="shared" ref="Q102:R102" si="63">W38</f>
        <v>9</v>
      </c>
      <c r="R102" s="180">
        <f t="shared" si="63"/>
        <v>5.1936111112730581</v>
      </c>
      <c r="S102" s="183"/>
      <c r="T102" s="183"/>
      <c r="X102" s="105"/>
      <c r="Y102" s="105"/>
      <c r="Z102" s="105"/>
      <c r="AA102" s="105"/>
      <c r="AB102" s="105"/>
    </row>
    <row r="103" spans="2:28" x14ac:dyDescent="0.2">
      <c r="B103" s="2">
        <v>16</v>
      </c>
      <c r="C103" s="2" t="str">
        <f t="shared" si="47"/>
        <v>Auxiliary Systems (Water (Pottable / Raw))</v>
      </c>
      <c r="D103" s="95">
        <f t="shared" si="48"/>
        <v>24</v>
      </c>
      <c r="E103" s="154">
        <f t="shared" si="49"/>
        <v>14.41</v>
      </c>
      <c r="N103" s="183"/>
      <c r="O103" s="100">
        <f>RANK(Q103,$Q$67:$Q$123,0)+COUNTIF(Q103:$Q$123,Q103)-1</f>
        <v>42</v>
      </c>
      <c r="P103" s="175" t="str">
        <f t="shared" si="23"/>
        <v>Ladder Pump (Shaft)</v>
      </c>
      <c r="Q103" s="175">
        <f t="shared" ref="Q103:R103" si="64">W39</f>
        <v>3</v>
      </c>
      <c r="R103" s="178">
        <f t="shared" si="64"/>
        <v>48.43</v>
      </c>
      <c r="S103" s="183"/>
      <c r="T103" s="183"/>
      <c r="X103" s="105"/>
      <c r="Y103" s="105"/>
      <c r="Z103" s="105"/>
      <c r="AA103" s="105"/>
      <c r="AB103" s="105"/>
    </row>
    <row r="104" spans="2:28" x14ac:dyDescent="0.2">
      <c r="B104" s="2">
        <v>17</v>
      </c>
      <c r="C104" s="2" t="str">
        <f t="shared" si="47"/>
        <v>Main Pump (Bearings / Shafts)</v>
      </c>
      <c r="D104" s="95">
        <f t="shared" si="48"/>
        <v>18</v>
      </c>
      <c r="E104" s="154">
        <f t="shared" si="49"/>
        <v>371.04</v>
      </c>
      <c r="F104" s="40"/>
      <c r="N104" s="183"/>
      <c r="O104" s="181">
        <f>RANK(Q104,$Q$67:$Q$123,0)+COUNTIF(Q104:$Q$123,Q104)-1</f>
        <v>17</v>
      </c>
      <c r="P104" s="179" t="str">
        <f t="shared" si="23"/>
        <v>Main Pump (Bearings / Shafts)</v>
      </c>
      <c r="Q104" s="179">
        <f t="shared" ref="Q104:R104" si="65">W40</f>
        <v>18</v>
      </c>
      <c r="R104" s="180">
        <f t="shared" si="65"/>
        <v>371.04</v>
      </c>
      <c r="S104" s="183"/>
      <c r="T104" s="183"/>
      <c r="X104" s="105"/>
      <c r="Y104" s="105"/>
      <c r="Z104" s="105"/>
      <c r="AA104" s="105"/>
      <c r="AB104" s="105"/>
    </row>
    <row r="105" spans="2:28" x14ac:dyDescent="0.2">
      <c r="B105" s="2">
        <v>18</v>
      </c>
      <c r="C105" s="2" t="str">
        <f t="shared" si="47"/>
        <v>Electrical System (PLC / Automation)</v>
      </c>
      <c r="D105" s="95">
        <f t="shared" si="48"/>
        <v>18</v>
      </c>
      <c r="E105" s="154">
        <f t="shared" si="49"/>
        <v>83.34722222234123</v>
      </c>
      <c r="N105" s="183"/>
      <c r="O105" s="181">
        <f>RANK(Q105,$Q$67:$Q$123,0)+COUNTIF(Q105:$Q$123,Q105)-1</f>
        <v>5</v>
      </c>
      <c r="P105" s="179" t="str">
        <f t="shared" si="23"/>
        <v>Main Pump (Engine / Motor)</v>
      </c>
      <c r="Q105" s="179">
        <f t="shared" ref="Q105:Q123" si="66">W41</f>
        <v>71</v>
      </c>
      <c r="R105" s="180">
        <f t="shared" ref="R105:R123" si="67">X41</f>
        <v>78.553055555506148</v>
      </c>
      <c r="S105" s="183"/>
      <c r="T105" s="183"/>
      <c r="X105" s="105"/>
      <c r="Y105" s="105"/>
      <c r="Z105" s="105"/>
      <c r="AA105" s="105"/>
      <c r="AB105" s="105"/>
    </row>
    <row r="106" spans="2:28" x14ac:dyDescent="0.2">
      <c r="B106" s="2">
        <v>19</v>
      </c>
      <c r="C106" s="2" t="str">
        <f t="shared" si="47"/>
        <v>Cutter (Gear Box)</v>
      </c>
      <c r="D106" s="95">
        <f t="shared" si="48"/>
        <v>18</v>
      </c>
      <c r="E106" s="154">
        <f t="shared" si="49"/>
        <v>559.24</v>
      </c>
      <c r="N106" s="183"/>
      <c r="O106" s="181">
        <f>RANK(Q106,$Q$67:$Q$123,0)+COUNTIF(Q106:$Q$123,Q106)-1</f>
        <v>35</v>
      </c>
      <c r="P106" s="179" t="str">
        <f t="shared" si="23"/>
        <v>Main Pump (Gearbox)</v>
      </c>
      <c r="Q106" s="179">
        <f t="shared" si="66"/>
        <v>5</v>
      </c>
      <c r="R106" s="180">
        <f t="shared" si="67"/>
        <v>7.2136111111030914</v>
      </c>
      <c r="S106" s="183"/>
      <c r="T106" s="183"/>
      <c r="X106" s="105"/>
      <c r="Y106" s="105"/>
      <c r="Z106" s="105"/>
      <c r="AA106" s="105"/>
      <c r="AB106" s="105"/>
    </row>
    <row r="107" spans="2:28" x14ac:dyDescent="0.2">
      <c r="B107" s="2">
        <v>20</v>
      </c>
      <c r="C107" s="2" t="str">
        <f t="shared" si="47"/>
        <v>Ladder Pump (Motor / Engine)</v>
      </c>
      <c r="D107" s="95">
        <f t="shared" si="48"/>
        <v>13</v>
      </c>
      <c r="E107" s="154">
        <f t="shared" si="49"/>
        <v>8.48</v>
      </c>
      <c r="F107" s="40"/>
      <c r="N107" s="183"/>
      <c r="O107" s="181">
        <f>RANK(Q107,$Q$67:$Q$123,0)+COUNTIF(Q107:$Q$123,Q107)-1</f>
        <v>10</v>
      </c>
      <c r="P107" s="179" t="str">
        <f t="shared" si="23"/>
        <v>Main Pump (Gland Seal)</v>
      </c>
      <c r="Q107" s="179">
        <f t="shared" si="66"/>
        <v>41</v>
      </c>
      <c r="R107" s="180">
        <f t="shared" si="67"/>
        <v>28.787222222206182</v>
      </c>
      <c r="S107" s="183"/>
      <c r="T107" s="183"/>
      <c r="X107" s="105"/>
      <c r="Y107" s="105"/>
      <c r="Z107" s="105"/>
      <c r="AA107" s="105"/>
      <c r="AB107" s="105"/>
    </row>
    <row r="108" spans="2:28" x14ac:dyDescent="0.2">
      <c r="B108" s="2">
        <v>21</v>
      </c>
      <c r="C108" s="2" t="str">
        <f t="shared" si="47"/>
        <v>Engine Room (Gland Seal)</v>
      </c>
      <c r="D108" s="95">
        <f t="shared" si="48"/>
        <v>13</v>
      </c>
      <c r="E108" s="154">
        <f t="shared" si="49"/>
        <v>9.02</v>
      </c>
      <c r="N108" s="183"/>
      <c r="O108" s="181">
        <f>RANK(Q108,$Q$67:$Q$123,0)+COUNTIF(Q108:$Q$123,Q108)-1</f>
        <v>3</v>
      </c>
      <c r="P108" s="179" t="str">
        <f t="shared" si="23"/>
        <v>Main Pump (Packing / Stuffing Box)</v>
      </c>
      <c r="Q108" s="179">
        <f t="shared" si="66"/>
        <v>84</v>
      </c>
      <c r="R108" s="180">
        <f t="shared" si="67"/>
        <v>79.140833333311605</v>
      </c>
      <c r="S108" s="183"/>
      <c r="T108" s="183"/>
      <c r="X108" s="105"/>
      <c r="Y108" s="105"/>
      <c r="Z108" s="105"/>
      <c r="AA108" s="105"/>
      <c r="AB108" s="105"/>
    </row>
    <row r="109" spans="2:28" x14ac:dyDescent="0.2">
      <c r="B109" s="2">
        <v>22</v>
      </c>
      <c r="C109" s="2" t="str">
        <f t="shared" si="47"/>
        <v>Spuds / Xmass Tree (Wires)</v>
      </c>
      <c r="D109" s="95">
        <f t="shared" si="48"/>
        <v>10</v>
      </c>
      <c r="E109" s="154">
        <f t="shared" si="49"/>
        <v>104.71000000000001</v>
      </c>
      <c r="N109" s="183"/>
      <c r="O109" s="181">
        <f>RANK(Q109,$Q$67:$Q$123,0)+COUNTIF(Q109:$Q$123,Q109)-1</f>
        <v>23</v>
      </c>
      <c r="P109" s="179" t="str">
        <f t="shared" si="23"/>
        <v>Main Pump (Pump Leak)</v>
      </c>
      <c r="Q109" s="179">
        <f t="shared" si="66"/>
        <v>10</v>
      </c>
      <c r="R109" s="180">
        <f t="shared" si="67"/>
        <v>12.040000000000001</v>
      </c>
      <c r="S109" s="183"/>
      <c r="T109" s="183"/>
      <c r="X109" s="105"/>
      <c r="Y109" s="105"/>
      <c r="Z109" s="105"/>
      <c r="AA109" s="105"/>
      <c r="AB109" s="105"/>
    </row>
    <row r="110" spans="2:28" x14ac:dyDescent="0.2">
      <c r="B110" s="2">
        <v>23</v>
      </c>
      <c r="C110" s="2" t="str">
        <f t="shared" si="47"/>
        <v>Main Pump (Pump Leak)</v>
      </c>
      <c r="D110" s="95">
        <f t="shared" si="48"/>
        <v>10</v>
      </c>
      <c r="E110" s="154">
        <f t="shared" si="49"/>
        <v>12.040000000000001</v>
      </c>
      <c r="N110" s="183"/>
      <c r="O110" s="100">
        <f>RANK(Q110,$Q$67:$Q$123,0)+COUNTIF(Q110:$Q$123,Q110)-1</f>
        <v>27</v>
      </c>
      <c r="P110" s="175" t="str">
        <f t="shared" si="23"/>
        <v>Main Pump (Pump Rebuild)</v>
      </c>
      <c r="Q110" s="175">
        <f t="shared" si="66"/>
        <v>8</v>
      </c>
      <c r="R110" s="178">
        <f t="shared" si="67"/>
        <v>387.52</v>
      </c>
      <c r="S110" s="183"/>
      <c r="T110" s="183"/>
      <c r="X110" s="105"/>
      <c r="Y110" s="105"/>
      <c r="Z110" s="105"/>
      <c r="AA110" s="105"/>
      <c r="AB110" s="105"/>
    </row>
    <row r="111" spans="2:28" x14ac:dyDescent="0.2">
      <c r="B111" s="2">
        <v>24</v>
      </c>
      <c r="C111" s="2" t="str">
        <f t="shared" si="47"/>
        <v>Ladder Pump (SCR Drive)</v>
      </c>
      <c r="D111" s="95">
        <f t="shared" si="48"/>
        <v>9</v>
      </c>
      <c r="E111" s="154">
        <f t="shared" si="49"/>
        <v>5.1936111112730581</v>
      </c>
      <c r="N111" s="183"/>
      <c r="O111" s="181">
        <f>RANK(Q111,$Q$67:$Q$123,0)+COUNTIF(Q111:$Q$123,Q111)-1</f>
        <v>48</v>
      </c>
      <c r="P111" s="179" t="str">
        <f t="shared" si="23"/>
        <v>Spuds / Xmass Tree (SCR Drive)</v>
      </c>
      <c r="Q111" s="179">
        <f t="shared" si="66"/>
        <v>1</v>
      </c>
      <c r="R111" s="180">
        <f t="shared" si="67"/>
        <v>0.57999999999999996</v>
      </c>
      <c r="S111" s="183"/>
      <c r="T111" s="183"/>
      <c r="X111" s="105"/>
      <c r="Y111" s="105"/>
      <c r="Z111" s="105"/>
      <c r="AA111" s="105"/>
      <c r="AB111" s="105"/>
    </row>
    <row r="112" spans="2:28" x14ac:dyDescent="0.2">
      <c r="B112" s="2">
        <v>25</v>
      </c>
      <c r="C112" s="2" t="str">
        <f t="shared" si="47"/>
        <v>Ladder Pump (Gearbox)</v>
      </c>
      <c r="D112" s="95">
        <f t="shared" si="48"/>
        <v>9</v>
      </c>
      <c r="E112" s="154">
        <f t="shared" si="49"/>
        <v>114.64722222208512</v>
      </c>
      <c r="N112" s="183"/>
      <c r="O112" s="181">
        <f>RANK(Q112,$Q$67:$Q$123,0)+COUNTIF(Q112:$Q$123,Q112)-1</f>
        <v>29</v>
      </c>
      <c r="P112" s="179" t="str">
        <f t="shared" si="23"/>
        <v>Spuds / Xmass Tree (Setting Spud)</v>
      </c>
      <c r="Q112" s="179">
        <f t="shared" si="66"/>
        <v>7</v>
      </c>
      <c r="R112" s="180">
        <f t="shared" si="67"/>
        <v>7.39</v>
      </c>
      <c r="S112" s="183"/>
      <c r="T112" s="183"/>
      <c r="X112" s="105"/>
      <c r="Y112" s="105"/>
      <c r="Z112" s="105"/>
      <c r="AA112" s="105"/>
      <c r="AB112" s="105"/>
    </row>
    <row r="113" spans="2:28" x14ac:dyDescent="0.2">
      <c r="B113" s="2">
        <v>26</v>
      </c>
      <c r="C113" s="2" t="str">
        <f t="shared" si="47"/>
        <v>Swing System (SCR Drive)</v>
      </c>
      <c r="D113" s="95">
        <f t="shared" si="48"/>
        <v>8</v>
      </c>
      <c r="E113" s="154">
        <f t="shared" si="49"/>
        <v>6.1280555556528267</v>
      </c>
      <c r="N113" s="183"/>
      <c r="O113" s="181">
        <f>RANK(Q113,$Q$67:$Q$123,0)+COUNTIF(Q113:$Q$123,Q113)-1</f>
        <v>34</v>
      </c>
      <c r="P113" s="179" t="str">
        <f t="shared" si="23"/>
        <v>Spuds / Xmass Tree (Sheaves)</v>
      </c>
      <c r="Q113" s="179">
        <f t="shared" si="66"/>
        <v>5</v>
      </c>
      <c r="R113" s="180">
        <f t="shared" si="67"/>
        <v>15.15</v>
      </c>
      <c r="S113" s="183"/>
      <c r="T113" s="183"/>
      <c r="X113" s="105"/>
      <c r="Y113" s="105"/>
      <c r="Z113" s="105"/>
      <c r="AA113" s="105"/>
      <c r="AB113" s="105"/>
    </row>
    <row r="114" spans="2:28" x14ac:dyDescent="0.2">
      <c r="B114" s="2">
        <v>27</v>
      </c>
      <c r="C114" s="2" t="str">
        <f t="shared" si="47"/>
        <v>Main Pump (Pump Rebuild)</v>
      </c>
      <c r="D114" s="95">
        <f t="shared" si="48"/>
        <v>8</v>
      </c>
      <c r="E114" s="154">
        <f t="shared" si="49"/>
        <v>387.52</v>
      </c>
      <c r="N114" s="183"/>
      <c r="O114" s="181">
        <f>RANK(Q114,$Q$67:$Q$123,0)+COUNTIF(Q114:$Q$123,Q114)-1</f>
        <v>47</v>
      </c>
      <c r="P114" s="179" t="str">
        <f t="shared" si="23"/>
        <v>Spuds / Xmass Tree (Tree Structure)</v>
      </c>
      <c r="Q114" s="179">
        <f t="shared" si="66"/>
        <v>1</v>
      </c>
      <c r="R114" s="180">
        <f t="shared" si="67"/>
        <v>0.22</v>
      </c>
      <c r="S114" s="183"/>
      <c r="T114" s="183"/>
      <c r="X114" s="105"/>
      <c r="Y114" s="105"/>
      <c r="Z114" s="105"/>
      <c r="AA114" s="105"/>
      <c r="AB114" s="105"/>
    </row>
    <row r="115" spans="2:28" x14ac:dyDescent="0.2">
      <c r="B115" s="2">
        <v>28</v>
      </c>
      <c r="C115" s="2" t="str">
        <f t="shared" si="47"/>
        <v>Ladder Pump (Gland Seal)</v>
      </c>
      <c r="D115" s="95">
        <f t="shared" si="48"/>
        <v>8</v>
      </c>
      <c r="E115" s="154">
        <f t="shared" si="49"/>
        <v>9.0605555554176682</v>
      </c>
      <c r="N115" s="183"/>
      <c r="O115" s="181">
        <f>RANK(Q115,$Q$67:$Q$123,0)+COUNTIF(Q115:$Q$123,Q115)-1</f>
        <v>9</v>
      </c>
      <c r="P115" s="179" t="str">
        <f t="shared" si="23"/>
        <v>Spuds / Xmass Tree (Walking Spud)</v>
      </c>
      <c r="Q115" s="179">
        <f t="shared" si="66"/>
        <v>53</v>
      </c>
      <c r="R115" s="180">
        <f t="shared" si="67"/>
        <v>141.99</v>
      </c>
      <c r="S115" s="183"/>
      <c r="T115" s="183"/>
      <c r="X115" s="105"/>
      <c r="Y115" s="105"/>
      <c r="Z115" s="105"/>
      <c r="AA115" s="105"/>
      <c r="AB115" s="105"/>
    </row>
    <row r="116" spans="2:28" x14ac:dyDescent="0.2">
      <c r="B116" s="2">
        <v>29</v>
      </c>
      <c r="C116" s="2" t="str">
        <f t="shared" si="47"/>
        <v>Spuds / Xmass Tree (Setting Spud)</v>
      </c>
      <c r="D116" s="95">
        <f t="shared" si="48"/>
        <v>7</v>
      </c>
      <c r="E116" s="154">
        <f t="shared" si="49"/>
        <v>7.39</v>
      </c>
      <c r="N116" s="183"/>
      <c r="O116" s="181">
        <f>RANK(Q116,$Q$67:$Q$123,0)+COUNTIF(Q116:$Q$123,Q116)-1</f>
        <v>8</v>
      </c>
      <c r="P116" s="179" t="str">
        <f t="shared" si="23"/>
        <v>Spuds / Xmass Tree (Winch / Hoist System)</v>
      </c>
      <c r="Q116" s="179">
        <f t="shared" si="66"/>
        <v>55</v>
      </c>
      <c r="R116" s="180">
        <f t="shared" si="67"/>
        <v>30.671111110900529</v>
      </c>
      <c r="S116" s="183"/>
      <c r="T116" s="183"/>
      <c r="X116" s="105"/>
      <c r="Y116" s="105"/>
      <c r="Z116" s="105"/>
      <c r="AA116" s="105"/>
      <c r="AB116" s="105"/>
    </row>
    <row r="117" spans="2:28" x14ac:dyDescent="0.2">
      <c r="B117" s="2">
        <v>30</v>
      </c>
      <c r="C117" s="2" t="str">
        <f t="shared" si="47"/>
        <v>Ladder Pump (Pump Leak)</v>
      </c>
      <c r="D117" s="95">
        <f t="shared" si="48"/>
        <v>7</v>
      </c>
      <c r="E117" s="154">
        <f t="shared" si="49"/>
        <v>7.66</v>
      </c>
      <c r="N117" s="183"/>
      <c r="O117" s="100">
        <f>RANK(Q117,$Q$67:$Q$123,0)+COUNTIF(Q117:$Q$123,Q117)-1</f>
        <v>22</v>
      </c>
      <c r="P117" s="175" t="str">
        <f t="shared" si="23"/>
        <v>Spuds / Xmass Tree (Wires)</v>
      </c>
      <c r="Q117" s="175">
        <f t="shared" si="66"/>
        <v>10</v>
      </c>
      <c r="R117" s="178">
        <f t="shared" si="67"/>
        <v>104.71000000000001</v>
      </c>
      <c r="S117" s="183"/>
      <c r="T117" s="183"/>
      <c r="X117" s="105"/>
      <c r="Y117" s="105"/>
      <c r="Z117" s="105"/>
      <c r="AA117" s="105"/>
      <c r="AB117" s="105"/>
    </row>
    <row r="118" spans="2:28" x14ac:dyDescent="0.2">
      <c r="B118" s="2">
        <v>31</v>
      </c>
      <c r="C118" s="2" t="str">
        <f t="shared" si="47"/>
        <v>Engine Room (Electrical)</v>
      </c>
      <c r="D118" s="95">
        <f t="shared" si="48"/>
        <v>7</v>
      </c>
      <c r="E118" s="154">
        <f t="shared" si="49"/>
        <v>5.0599999999999996</v>
      </c>
      <c r="N118" s="183"/>
      <c r="O118" s="100">
        <f>RANK(Q118,$Q$67:$Q$123,0)+COUNTIF(Q118:$Q$123,Q118)-1</f>
        <v>7</v>
      </c>
      <c r="P118" s="175" t="str">
        <f t="shared" si="23"/>
        <v>Suction  / Discharge Pipe (Dredge)</v>
      </c>
      <c r="Q118" s="175">
        <f t="shared" si="66"/>
        <v>60</v>
      </c>
      <c r="R118" s="178">
        <f t="shared" si="67"/>
        <v>406.71</v>
      </c>
      <c r="S118" s="183"/>
      <c r="T118" s="183"/>
      <c r="Y118" s="105"/>
      <c r="Z118" s="105"/>
      <c r="AA118" s="105"/>
      <c r="AB118" s="105"/>
    </row>
    <row r="119" spans="2:28" x14ac:dyDescent="0.2">
      <c r="B119" s="2">
        <v>32</v>
      </c>
      <c r="C119" s="2" t="str">
        <f t="shared" si="47"/>
        <v>Ladder (Ladder Structure)</v>
      </c>
      <c r="D119" s="95">
        <f t="shared" si="48"/>
        <v>6</v>
      </c>
      <c r="E119" s="154">
        <f t="shared" si="49"/>
        <v>37.93</v>
      </c>
      <c r="N119" s="183"/>
      <c r="O119" s="181">
        <f>RANK(Q119,$Q$67:$Q$123,0)+COUNTIF(Q119:$Q$123,Q119)-1</f>
        <v>51</v>
      </c>
      <c r="P119" s="179" t="str">
        <f t="shared" si="23"/>
        <v>Swing System (Control System)</v>
      </c>
      <c r="Q119" s="179">
        <f t="shared" si="66"/>
        <v>0</v>
      </c>
      <c r="R119" s="180">
        <f t="shared" si="67"/>
        <v>0</v>
      </c>
      <c r="S119" s="183"/>
      <c r="T119" s="183"/>
      <c r="Y119" s="105"/>
      <c r="Z119" s="105"/>
      <c r="AA119" s="105"/>
      <c r="AB119" s="105"/>
    </row>
    <row r="120" spans="2:28" x14ac:dyDescent="0.2">
      <c r="B120" s="2">
        <v>33</v>
      </c>
      <c r="C120" s="2" t="str">
        <f t="shared" si="47"/>
        <v>Swing System (Swing Sheaves)</v>
      </c>
      <c r="D120" s="95">
        <f t="shared" si="48"/>
        <v>5</v>
      </c>
      <c r="E120" s="154">
        <f t="shared" si="49"/>
        <v>34.96</v>
      </c>
      <c r="N120" s="183"/>
      <c r="O120" s="181">
        <f>RANK(Q120,$Q$67:$Q$123,0)+COUNTIF(Q120:$Q$123,Q120)-1</f>
        <v>26</v>
      </c>
      <c r="P120" s="179" t="str">
        <f t="shared" si="23"/>
        <v>Swing System (SCR Drive)</v>
      </c>
      <c r="Q120" s="179">
        <f t="shared" si="66"/>
        <v>8</v>
      </c>
      <c r="R120" s="180">
        <f t="shared" si="67"/>
        <v>6.1280555556528267</v>
      </c>
      <c r="S120" s="183"/>
      <c r="T120" s="183"/>
      <c r="Z120" s="105"/>
      <c r="AA120" s="105"/>
      <c r="AB120" s="105"/>
    </row>
    <row r="121" spans="2:28" x14ac:dyDescent="0.2">
      <c r="B121" s="2">
        <v>34</v>
      </c>
      <c r="C121" s="2" t="str">
        <f t="shared" si="47"/>
        <v>Spuds / Xmass Tree (Sheaves)</v>
      </c>
      <c r="D121" s="95">
        <f t="shared" si="48"/>
        <v>5</v>
      </c>
      <c r="E121" s="154">
        <f t="shared" si="49"/>
        <v>15.15</v>
      </c>
      <c r="N121" s="183"/>
      <c r="O121" s="181">
        <f>RANK(Q121,$Q$67:$Q$123,0)+COUNTIF(Q121:$Q$123,Q121)-1</f>
        <v>33</v>
      </c>
      <c r="P121" s="179" t="str">
        <f t="shared" si="23"/>
        <v>Swing System (Swing Sheaves)</v>
      </c>
      <c r="Q121" s="179">
        <f t="shared" si="66"/>
        <v>5</v>
      </c>
      <c r="R121" s="180">
        <f t="shared" si="67"/>
        <v>34.96</v>
      </c>
      <c r="S121" s="183"/>
      <c r="T121" s="183"/>
      <c r="Z121" s="105"/>
      <c r="AA121" s="105"/>
      <c r="AB121" s="105"/>
    </row>
    <row r="122" spans="2:28" x14ac:dyDescent="0.2">
      <c r="B122" s="2">
        <v>35</v>
      </c>
      <c r="C122" s="2" t="str">
        <f t="shared" si="47"/>
        <v>Main Pump (Gearbox)</v>
      </c>
      <c r="D122" s="95">
        <f t="shared" si="48"/>
        <v>5</v>
      </c>
      <c r="E122" s="154">
        <f t="shared" si="49"/>
        <v>7.2136111111030914</v>
      </c>
      <c r="N122" s="183"/>
      <c r="O122" s="181">
        <f>RANK(Q122,$Q$67:$Q$123,0)+COUNTIF(Q122:$Q$123,Q122)-1</f>
        <v>12</v>
      </c>
      <c r="P122" s="179" t="str">
        <f t="shared" si="23"/>
        <v>Swing System (Swing Wire)</v>
      </c>
      <c r="Q122" s="179">
        <f t="shared" si="66"/>
        <v>36</v>
      </c>
      <c r="R122" s="180">
        <f t="shared" si="67"/>
        <v>106.424999999844</v>
      </c>
      <c r="S122" s="183"/>
      <c r="T122" s="183"/>
      <c r="Z122" s="105"/>
      <c r="AA122" s="105"/>
      <c r="AB122" s="105"/>
    </row>
    <row r="123" spans="2:28" x14ac:dyDescent="0.2">
      <c r="B123" s="2">
        <v>36</v>
      </c>
      <c r="C123" s="2" t="str">
        <f t="shared" si="47"/>
        <v>Ladder (Wire)</v>
      </c>
      <c r="D123" s="95">
        <f t="shared" si="48"/>
        <v>5</v>
      </c>
      <c r="E123" s="154">
        <f t="shared" si="49"/>
        <v>19.96</v>
      </c>
      <c r="N123" s="183"/>
      <c r="O123" s="181">
        <f>RANK(Q123,$Q$67:$Q$123,0)+COUNTIF(Q123:$Q$123,Q123)-1</f>
        <v>11</v>
      </c>
      <c r="P123" s="179" t="str">
        <f t="shared" si="23"/>
        <v>Swing System (Winch System)</v>
      </c>
      <c r="Q123" s="179">
        <f t="shared" si="66"/>
        <v>37</v>
      </c>
      <c r="R123" s="180">
        <f t="shared" si="67"/>
        <v>38.964722221856938</v>
      </c>
      <c r="S123" s="183"/>
      <c r="T123" s="183"/>
      <c r="Z123" s="105"/>
      <c r="AA123" s="105"/>
      <c r="AB123" s="105"/>
    </row>
    <row r="124" spans="2:28" x14ac:dyDescent="0.2">
      <c r="B124" s="2">
        <v>37</v>
      </c>
      <c r="C124" s="2" t="str">
        <f t="shared" si="47"/>
        <v>Ladder (Ladder Winch)</v>
      </c>
      <c r="D124" s="95">
        <f t="shared" si="48"/>
        <v>5</v>
      </c>
      <c r="E124" s="154">
        <f t="shared" si="49"/>
        <v>67.95</v>
      </c>
      <c r="N124" s="183"/>
      <c r="O124" s="183"/>
      <c r="P124" s="183"/>
      <c r="Q124" s="183"/>
      <c r="R124" s="183"/>
      <c r="S124" s="183"/>
      <c r="T124" s="183"/>
      <c r="Z124" s="105"/>
      <c r="AA124" s="105"/>
      <c r="AB124" s="105"/>
    </row>
    <row r="125" spans="2:28" x14ac:dyDescent="0.2">
      <c r="B125" s="2">
        <v>38</v>
      </c>
      <c r="C125" s="2" t="str">
        <f t="shared" si="47"/>
        <v>Auxiliary Systems (Fuel)</v>
      </c>
      <c r="D125" s="95">
        <f t="shared" si="48"/>
        <v>5</v>
      </c>
      <c r="E125" s="154">
        <f t="shared" si="49"/>
        <v>4.07</v>
      </c>
      <c r="N125" s="183"/>
      <c r="O125" s="183"/>
      <c r="P125" s="183"/>
      <c r="Q125" s="183"/>
      <c r="R125" s="183"/>
      <c r="S125" s="183"/>
      <c r="T125" s="183"/>
      <c r="Z125" s="105"/>
      <c r="AA125" s="105"/>
      <c r="AB125" s="105"/>
    </row>
    <row r="126" spans="2:28" x14ac:dyDescent="0.2">
      <c r="B126" s="2">
        <v>39</v>
      </c>
      <c r="C126" s="2" t="str">
        <f t="shared" si="47"/>
        <v>Ladder (Sheaves and Blocks)</v>
      </c>
      <c r="D126" s="95">
        <f t="shared" si="48"/>
        <v>4</v>
      </c>
      <c r="E126" s="154">
        <f t="shared" si="49"/>
        <v>63.13</v>
      </c>
      <c r="N126" s="183"/>
      <c r="O126" s="183"/>
      <c r="P126" s="183"/>
      <c r="Q126" s="183"/>
      <c r="R126" s="183"/>
      <c r="S126" s="183"/>
      <c r="T126" s="183"/>
      <c r="Z126" s="105"/>
      <c r="AA126" s="105"/>
      <c r="AB126" s="105"/>
    </row>
    <row r="127" spans="2:28" x14ac:dyDescent="0.2">
      <c r="B127" s="2">
        <v>40</v>
      </c>
      <c r="C127" s="2" t="str">
        <f t="shared" si="47"/>
        <v>Engine Room (Oil System)</v>
      </c>
      <c r="D127" s="95">
        <f t="shared" si="48"/>
        <v>4</v>
      </c>
      <c r="E127" s="154">
        <f t="shared" si="49"/>
        <v>173.76</v>
      </c>
      <c r="N127" s="183"/>
      <c r="O127" s="183"/>
      <c r="P127" s="183"/>
      <c r="Q127" s="183"/>
      <c r="R127" s="183"/>
      <c r="S127" s="183"/>
      <c r="T127" s="183"/>
      <c r="Z127" s="105"/>
      <c r="AA127" s="105"/>
      <c r="AB127" s="105"/>
    </row>
    <row r="128" spans="2:28" x14ac:dyDescent="0.2">
      <c r="B128" s="2">
        <v>41</v>
      </c>
      <c r="C128" s="2" t="str">
        <f t="shared" si="47"/>
        <v>Auxiliary Systems (Deck Crane / Hoists)</v>
      </c>
      <c r="D128" s="95">
        <f t="shared" si="48"/>
        <v>4</v>
      </c>
      <c r="E128" s="154">
        <f t="shared" si="49"/>
        <v>0.91</v>
      </c>
      <c r="N128" s="183"/>
      <c r="O128" s="183"/>
      <c r="P128" s="183"/>
      <c r="Q128" s="183"/>
      <c r="R128" s="183"/>
      <c r="S128" s="183"/>
      <c r="T128" s="183"/>
      <c r="Z128" s="105"/>
      <c r="AA128" s="105"/>
      <c r="AB128" s="105"/>
    </row>
    <row r="129" spans="2:28" x14ac:dyDescent="0.2">
      <c r="B129" s="2">
        <v>42</v>
      </c>
      <c r="C129" s="2" t="str">
        <f t="shared" si="47"/>
        <v>Ladder Pump (Shaft)</v>
      </c>
      <c r="D129" s="95">
        <f t="shared" si="48"/>
        <v>3</v>
      </c>
      <c r="E129" s="154">
        <f t="shared" si="49"/>
        <v>48.43</v>
      </c>
      <c r="N129" s="183"/>
      <c r="O129" s="183"/>
      <c r="P129" s="183"/>
      <c r="Q129" s="183"/>
      <c r="R129" s="183"/>
      <c r="S129" s="183"/>
      <c r="T129" s="183"/>
      <c r="Z129" s="105"/>
      <c r="AA129" s="105"/>
      <c r="AB129" s="105"/>
    </row>
    <row r="130" spans="2:28" x14ac:dyDescent="0.2">
      <c r="B130" s="2">
        <v>43</v>
      </c>
      <c r="C130" s="2" t="str">
        <f t="shared" si="47"/>
        <v>Ladder Pump (Pump Rebuild)</v>
      </c>
      <c r="D130" s="95">
        <f t="shared" si="48"/>
        <v>3</v>
      </c>
      <c r="E130" s="154">
        <f t="shared" si="49"/>
        <v>10.93</v>
      </c>
      <c r="N130" s="183"/>
      <c r="O130" s="183"/>
      <c r="P130" s="183"/>
      <c r="Q130" s="183"/>
      <c r="R130" s="183"/>
      <c r="S130" s="183"/>
      <c r="T130" s="183"/>
      <c r="Z130" s="105"/>
      <c r="AA130" s="105"/>
      <c r="AB130" s="105"/>
    </row>
    <row r="131" spans="2:28" x14ac:dyDescent="0.2">
      <c r="B131" s="2">
        <v>44</v>
      </c>
      <c r="C131" s="2" t="str">
        <f t="shared" si="47"/>
        <v>Ladder Pump (Bearings / Shafts)</v>
      </c>
      <c r="D131" s="95">
        <f t="shared" si="48"/>
        <v>3</v>
      </c>
      <c r="E131" s="154">
        <f t="shared" si="49"/>
        <v>37.549999999999997</v>
      </c>
      <c r="N131" s="183"/>
      <c r="O131" s="183"/>
      <c r="P131" s="183"/>
      <c r="Q131" s="183"/>
      <c r="R131" s="183"/>
      <c r="S131" s="183"/>
      <c r="T131" s="183"/>
      <c r="Z131" s="105"/>
      <c r="AA131" s="105"/>
      <c r="AB131" s="105"/>
    </row>
    <row r="132" spans="2:28" x14ac:dyDescent="0.2">
      <c r="B132" s="2">
        <v>45</v>
      </c>
      <c r="C132" s="2" t="str">
        <f t="shared" si="47"/>
        <v>Ladder Pump (Packing / Stuffing Box)</v>
      </c>
      <c r="D132" s="95">
        <f t="shared" si="48"/>
        <v>2</v>
      </c>
      <c r="E132" s="154">
        <f t="shared" si="49"/>
        <v>1.19</v>
      </c>
      <c r="N132" s="183"/>
      <c r="O132" s="183"/>
      <c r="P132" s="183"/>
      <c r="Q132" s="183"/>
      <c r="R132" s="183"/>
      <c r="S132" s="183"/>
      <c r="T132" s="183"/>
      <c r="Z132" s="105"/>
      <c r="AA132" s="105"/>
      <c r="AB132" s="105"/>
    </row>
    <row r="133" spans="2:28" x14ac:dyDescent="0.2">
      <c r="B133" s="2">
        <v>46</v>
      </c>
      <c r="C133" s="2" t="str">
        <f t="shared" si="47"/>
        <v>Engine Room (Firemain)</v>
      </c>
      <c r="D133" s="95">
        <f t="shared" si="48"/>
        <v>2</v>
      </c>
      <c r="E133" s="154">
        <f t="shared" si="49"/>
        <v>1.99</v>
      </c>
      <c r="N133" s="183"/>
      <c r="O133" s="183"/>
      <c r="P133" s="183"/>
      <c r="Q133" s="183"/>
      <c r="R133" s="183"/>
      <c r="S133" s="183"/>
      <c r="T133" s="183"/>
      <c r="Z133" s="105"/>
      <c r="AA133" s="105"/>
      <c r="AB133" s="105"/>
    </row>
    <row r="134" spans="2:28" x14ac:dyDescent="0.2">
      <c r="B134" s="2">
        <v>47</v>
      </c>
      <c r="C134" s="2" t="str">
        <f t="shared" si="47"/>
        <v>Spuds / Xmass Tree (Tree Structure)</v>
      </c>
      <c r="D134" s="95">
        <f t="shared" si="48"/>
        <v>1</v>
      </c>
      <c r="E134" s="154">
        <f t="shared" si="49"/>
        <v>0.22</v>
      </c>
      <c r="N134" s="183"/>
      <c r="O134" s="183"/>
      <c r="P134" s="183"/>
      <c r="Q134" s="183"/>
      <c r="R134" s="183"/>
      <c r="S134" s="183"/>
      <c r="T134" s="183"/>
      <c r="Z134" s="105"/>
      <c r="AA134" s="105"/>
      <c r="AB134" s="105"/>
    </row>
    <row r="135" spans="2:28" x14ac:dyDescent="0.2">
      <c r="B135" s="2">
        <v>48</v>
      </c>
      <c r="C135" s="2" t="str">
        <f t="shared" si="47"/>
        <v>Spuds / Xmass Tree (SCR Drive)</v>
      </c>
      <c r="D135" s="95">
        <f t="shared" si="48"/>
        <v>1</v>
      </c>
      <c r="E135" s="154">
        <f t="shared" si="49"/>
        <v>0.57999999999999996</v>
      </c>
      <c r="N135" s="183"/>
      <c r="O135" s="183"/>
      <c r="P135" s="183"/>
      <c r="Q135" s="183"/>
      <c r="R135" s="183"/>
      <c r="S135" s="183"/>
      <c r="T135" s="183"/>
      <c r="Z135" s="105"/>
      <c r="AA135" s="105"/>
      <c r="AB135" s="105"/>
    </row>
    <row r="136" spans="2:28" x14ac:dyDescent="0.2">
      <c r="B136" s="2">
        <v>49</v>
      </c>
      <c r="C136" s="2" t="str">
        <f t="shared" si="47"/>
        <v>Ladder (SCR Drive)</v>
      </c>
      <c r="D136" s="95">
        <f t="shared" si="48"/>
        <v>1</v>
      </c>
      <c r="E136" s="154">
        <f t="shared" si="49"/>
        <v>0.32</v>
      </c>
      <c r="N136" s="183"/>
      <c r="O136" s="183"/>
      <c r="P136" s="183"/>
      <c r="Q136" s="183"/>
      <c r="R136" s="183"/>
      <c r="S136" s="183"/>
      <c r="T136" s="183"/>
      <c r="Z136" s="105"/>
      <c r="AA136" s="105"/>
      <c r="AB136" s="105"/>
    </row>
    <row r="137" spans="2:28" x14ac:dyDescent="0.2">
      <c r="B137" s="2">
        <v>50</v>
      </c>
      <c r="C137" s="2" t="str">
        <f t="shared" si="47"/>
        <v>Electrical System (MCC / Switch Gear)</v>
      </c>
      <c r="D137" s="95">
        <f t="shared" si="48"/>
        <v>1</v>
      </c>
      <c r="E137" s="154">
        <f t="shared" si="49"/>
        <v>9.9499999999999993</v>
      </c>
      <c r="N137" s="183"/>
      <c r="O137" s="183"/>
      <c r="P137" s="183"/>
      <c r="Q137" s="183"/>
      <c r="R137" s="183"/>
      <c r="S137" s="183"/>
      <c r="T137" s="183"/>
      <c r="Z137" s="105"/>
      <c r="AA137" s="105"/>
      <c r="AB137" s="105"/>
    </row>
    <row r="138" spans="2:28" x14ac:dyDescent="0.2">
      <c r="B138" s="2">
        <v>51</v>
      </c>
      <c r="C138" s="2" t="str">
        <f t="shared" si="47"/>
        <v>Swing System (Control System)</v>
      </c>
      <c r="D138" s="95">
        <f t="shared" si="48"/>
        <v>0</v>
      </c>
      <c r="E138" s="154">
        <f t="shared" si="49"/>
        <v>0</v>
      </c>
      <c r="N138" s="183"/>
      <c r="O138" s="183"/>
      <c r="P138" s="183"/>
      <c r="Q138" s="183"/>
      <c r="R138" s="183"/>
      <c r="S138" s="183"/>
      <c r="T138" s="183"/>
      <c r="Z138" s="105"/>
      <c r="AA138" s="105"/>
      <c r="AB138" s="105"/>
    </row>
    <row r="139" spans="2:28" x14ac:dyDescent="0.2">
      <c r="B139" s="2">
        <v>52</v>
      </c>
      <c r="C139" s="2" t="str">
        <f t="shared" si="47"/>
        <v>Generators (Auxiliary Generator)</v>
      </c>
      <c r="D139" s="95">
        <f t="shared" si="48"/>
        <v>0</v>
      </c>
      <c r="E139" s="154">
        <f t="shared" si="49"/>
        <v>0</v>
      </c>
      <c r="N139" s="183"/>
      <c r="O139" s="183"/>
      <c r="P139" s="183"/>
      <c r="Q139" s="183"/>
      <c r="R139" s="183"/>
      <c r="S139" s="183"/>
      <c r="T139" s="183"/>
      <c r="Z139" s="105"/>
      <c r="AA139" s="105"/>
      <c r="AB139" s="105"/>
    </row>
    <row r="140" spans="2:28" x14ac:dyDescent="0.2">
      <c r="B140" s="2">
        <v>53</v>
      </c>
      <c r="C140" s="2" t="str">
        <f t="shared" si="47"/>
        <v>Electrical System (Transformer)</v>
      </c>
      <c r="D140" s="95">
        <f t="shared" si="48"/>
        <v>0</v>
      </c>
      <c r="E140" s="154">
        <f t="shared" si="49"/>
        <v>0</v>
      </c>
      <c r="N140" s="183"/>
      <c r="O140" s="183"/>
      <c r="P140" s="183"/>
      <c r="Q140" s="183"/>
      <c r="R140" s="183"/>
      <c r="S140" s="183"/>
      <c r="T140" s="183"/>
    </row>
    <row r="141" spans="2:28" x14ac:dyDescent="0.2">
      <c r="B141" s="2">
        <v>54</v>
      </c>
      <c r="C141" s="2" t="str">
        <f t="shared" si="47"/>
        <v>Auxiliary Systems (Sanitary)</v>
      </c>
      <c r="D141" s="95">
        <f t="shared" si="48"/>
        <v>0</v>
      </c>
      <c r="E141" s="154">
        <f t="shared" si="49"/>
        <v>0</v>
      </c>
      <c r="N141" s="183"/>
      <c r="O141" s="183"/>
      <c r="P141" s="183"/>
      <c r="Q141" s="183"/>
      <c r="R141" s="183"/>
      <c r="S141" s="183"/>
      <c r="T141" s="183"/>
    </row>
    <row r="142" spans="2:28" x14ac:dyDescent="0.2">
      <c r="B142" s="2">
        <v>55</v>
      </c>
      <c r="C142" s="2" t="str">
        <f t="shared" si="47"/>
        <v>Auxiliary Systems (HVAC)</v>
      </c>
      <c r="D142" s="95">
        <f t="shared" si="48"/>
        <v>0</v>
      </c>
      <c r="E142" s="154">
        <f t="shared" si="49"/>
        <v>0</v>
      </c>
      <c r="N142" s="183"/>
      <c r="O142" s="183"/>
      <c r="P142" s="183"/>
      <c r="Q142" s="183"/>
      <c r="R142" s="183"/>
      <c r="S142" s="183"/>
      <c r="T142" s="183"/>
    </row>
    <row r="143" spans="2:28" x14ac:dyDescent="0.2">
      <c r="B143" s="2">
        <v>56</v>
      </c>
      <c r="C143" s="2" t="str">
        <f t="shared" si="47"/>
        <v>Auxiliary Systems (Fire Prevention System)</v>
      </c>
      <c r="D143" s="95">
        <f t="shared" si="48"/>
        <v>0</v>
      </c>
      <c r="E143" s="154">
        <f t="shared" si="49"/>
        <v>0</v>
      </c>
      <c r="N143" s="183"/>
      <c r="O143" s="183"/>
      <c r="P143" s="183"/>
      <c r="Q143" s="183"/>
      <c r="R143" s="183"/>
      <c r="S143" s="183"/>
      <c r="T143" s="183"/>
    </row>
    <row r="144" spans="2:28" x14ac:dyDescent="0.2">
      <c r="B144" s="2">
        <v>57</v>
      </c>
      <c r="C144" s="2" t="str">
        <f t="shared" si="47"/>
        <v>Auxiliary Systems (Compressed Air)</v>
      </c>
      <c r="D144" s="95">
        <f t="shared" si="48"/>
        <v>0</v>
      </c>
      <c r="E144" s="154">
        <f t="shared" si="49"/>
        <v>0</v>
      </c>
      <c r="N144" s="183"/>
      <c r="O144" s="183"/>
      <c r="P144" s="183"/>
      <c r="Q144" s="183"/>
      <c r="R144" s="183"/>
      <c r="S144" s="183"/>
      <c r="T144" s="183"/>
    </row>
    <row r="145" spans="4:19" x14ac:dyDescent="0.2">
      <c r="D145" s="95"/>
      <c r="E145" s="95"/>
      <c r="N145" s="183"/>
      <c r="O145" s="183"/>
      <c r="P145" s="183"/>
      <c r="Q145" s="183"/>
      <c r="R145" s="183"/>
      <c r="S145" s="183"/>
    </row>
    <row r="146" spans="4:19" x14ac:dyDescent="0.2">
      <c r="N146" s="183"/>
      <c r="O146" s="183"/>
      <c r="P146" s="183"/>
      <c r="Q146" s="183"/>
      <c r="R146" s="183"/>
      <c r="S146" s="183"/>
    </row>
  </sheetData>
  <sortState ref="P61:R118">
    <sortCondition descending="1" ref="Q61:Q118"/>
  </sortState>
  <mergeCells count="6">
    <mergeCell ref="P65:R65"/>
    <mergeCell ref="T1:U1"/>
    <mergeCell ref="Q1:R1"/>
    <mergeCell ref="W1:X1"/>
    <mergeCell ref="N1:P1"/>
    <mergeCell ref="N62:P62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93"/>
  <sheetViews>
    <sheetView showGridLines="0" zoomScaleNormal="100" workbookViewId="0">
      <selection activeCell="C75" sqref="C75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9" bestFit="1" customWidth="1"/>
    <col min="7" max="7" width="7.5703125" style="2" bestFit="1" customWidth="1"/>
    <col min="8" max="10" width="13.42578125" style="2" customWidth="1"/>
    <col min="11" max="11" width="9.140625" style="2"/>
    <col min="12" max="12" width="9.85546875" style="2" bestFit="1" customWidth="1"/>
    <col min="13" max="13" width="38.140625" style="2" bestFit="1" customWidth="1"/>
    <col min="14" max="14" width="9.140625" style="2"/>
    <col min="15" max="15" width="9.140625" style="162"/>
    <col min="16" max="16384" width="9.140625" style="2"/>
  </cols>
  <sheetData>
    <row r="1" spans="1:57" s="22" customFormat="1" ht="30" customHeight="1" x14ac:dyDescent="0.2">
      <c r="A1" s="27" t="s">
        <v>2</v>
      </c>
      <c r="B1" s="20"/>
      <c r="C1" s="21"/>
      <c r="D1" s="21"/>
      <c r="E1" s="21"/>
      <c r="F1" s="45"/>
      <c r="L1" s="199"/>
      <c r="M1" s="183"/>
      <c r="N1" s="183"/>
      <c r="O1" s="184"/>
      <c r="P1" s="183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</row>
    <row r="2" spans="1:57" ht="15.75" x14ac:dyDescent="0.25">
      <c r="A2" s="3"/>
      <c r="C2" s="4"/>
      <c r="D2" s="4"/>
      <c r="E2" s="4"/>
      <c r="H2" s="30"/>
      <c r="L2" s="198" t="s">
        <v>160</v>
      </c>
      <c r="M2" s="208" t="s">
        <v>159</v>
      </c>
      <c r="N2" s="208"/>
      <c r="O2" s="209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</row>
    <row r="3" spans="1:57" ht="15.75" x14ac:dyDescent="0.25">
      <c r="A3" s="5" t="s">
        <v>0</v>
      </c>
      <c r="C3" s="6"/>
      <c r="D3" s="7"/>
      <c r="E3" s="7"/>
      <c r="H3" s="8"/>
      <c r="L3" s="181">
        <f>RANK(O3,$O$3:$O$59,0)+COUNTIF($O3:O$3,O3)-1</f>
        <v>51</v>
      </c>
      <c r="M3" s="179" t="str">
        <f>'CAR count'!P67</f>
        <v>Auxiliary Systems (Compressed Air)</v>
      </c>
      <c r="N3" s="179">
        <f>'CAR count'!Q67</f>
        <v>0</v>
      </c>
      <c r="O3" s="180">
        <f>'CAR count'!R67</f>
        <v>0</v>
      </c>
      <c r="P3" s="199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</row>
    <row r="4" spans="1:57" x14ac:dyDescent="0.2">
      <c r="A4" s="9" t="s">
        <v>8</v>
      </c>
      <c r="C4" s="6"/>
      <c r="D4" s="7"/>
      <c r="E4" s="7"/>
      <c r="L4" s="181">
        <f>RANK(O4,$O$3:$O$59,0)+COUNTIF($O$3:O4,O4)-1</f>
        <v>47</v>
      </c>
      <c r="M4" s="179" t="str">
        <f>'CAR count'!P68</f>
        <v>Auxiliary Systems (Deck Crane / Hoists)</v>
      </c>
      <c r="N4" s="179">
        <f>'CAR count'!Q68</f>
        <v>4</v>
      </c>
      <c r="O4" s="180">
        <f>'CAR count'!R68</f>
        <v>0.91</v>
      </c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</row>
    <row r="5" spans="1:57" x14ac:dyDescent="0.2">
      <c r="A5" s="10" t="s">
        <v>1</v>
      </c>
      <c r="C5" s="6"/>
      <c r="D5" s="7"/>
      <c r="E5" s="7"/>
      <c r="L5" s="181">
        <f>RANK(O5,$O$3:$O$59,0)+COUNTIF($O$3:O5,O5)-1</f>
        <v>52</v>
      </c>
      <c r="M5" s="179" t="str">
        <f>'CAR count'!P69</f>
        <v>Auxiliary Systems (Fire Prevention System)</v>
      </c>
      <c r="N5" s="179">
        <f>'CAR count'!Q69</f>
        <v>0</v>
      </c>
      <c r="O5" s="180">
        <f>'CAR count'!R69</f>
        <v>0</v>
      </c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</row>
    <row r="6" spans="1:57" x14ac:dyDescent="0.2">
      <c r="L6" s="181">
        <f>RANK(O6,$O$3:$O$59,0)+COUNTIF($O$3:O6,O6)-1</f>
        <v>44</v>
      </c>
      <c r="M6" s="179" t="str">
        <f>'CAR count'!P70</f>
        <v>Auxiliary Systems (Fuel)</v>
      </c>
      <c r="N6" s="179">
        <f>'CAR count'!Q70</f>
        <v>5</v>
      </c>
      <c r="O6" s="180">
        <f>'CAR count'!R70</f>
        <v>4.07</v>
      </c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</row>
    <row r="7" spans="1:57" x14ac:dyDescent="0.2">
      <c r="L7" s="181">
        <f>RANK(O7,$O$3:$O$59,0)+COUNTIF($O$3:O7,O7)-1</f>
        <v>53</v>
      </c>
      <c r="M7" s="179" t="str">
        <f>'CAR count'!P71</f>
        <v>Auxiliary Systems (HVAC)</v>
      </c>
      <c r="N7" s="179">
        <f>'CAR count'!Q71</f>
        <v>0</v>
      </c>
      <c r="O7" s="180">
        <f>'CAR count'!R71</f>
        <v>0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</row>
    <row r="8" spans="1:57" x14ac:dyDescent="0.2">
      <c r="L8" s="181">
        <f>RANK(O8,$O$3:$O$59,0)+COUNTIF($O$3:O8,O8)-1</f>
        <v>54</v>
      </c>
      <c r="M8" s="179" t="str">
        <f>'CAR count'!P72</f>
        <v>Auxiliary Systems (Sanitary)</v>
      </c>
      <c r="N8" s="179">
        <f>'CAR count'!Q72</f>
        <v>0</v>
      </c>
      <c r="O8" s="180">
        <f>'CAR count'!R72</f>
        <v>0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</row>
    <row r="9" spans="1:57" x14ac:dyDescent="0.2">
      <c r="L9" s="100">
        <f>RANK(O9,$O$3:$O$59,0)+COUNTIF($O$3:O9,O9)-1</f>
        <v>31</v>
      </c>
      <c r="M9" s="175" t="str">
        <f>'CAR count'!P73</f>
        <v>Auxiliary Systems (Water (Pottable / Raw))</v>
      </c>
      <c r="N9" s="175">
        <f>'CAR count'!Q73</f>
        <v>24</v>
      </c>
      <c r="O9" s="178">
        <f>'CAR count'!R73</f>
        <v>14.41</v>
      </c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</row>
    <row r="10" spans="1:57" x14ac:dyDescent="0.2">
      <c r="L10" s="181">
        <f>RANK(O10,$O$3:$O$59,0)+COUNTIF($O$3:O10,O10)-1</f>
        <v>1</v>
      </c>
      <c r="M10" s="179" t="str">
        <f>'CAR count'!P74</f>
        <v>Cutter (Bearing / Shaft)</v>
      </c>
      <c r="N10" s="179">
        <f>'CAR count'!Q74</f>
        <v>28</v>
      </c>
      <c r="O10" s="180">
        <f>'CAR count'!R74</f>
        <v>1285.9863888890413</v>
      </c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</row>
    <row r="11" spans="1:57" x14ac:dyDescent="0.2">
      <c r="L11" s="181">
        <f>RANK(O11,$O$3:$O$59,0)+COUNTIF($O$3:O11,O11)-1</f>
        <v>14</v>
      </c>
      <c r="M11" s="179" t="str">
        <f>'CAR count'!P75</f>
        <v>Cutter (Cutter Canister)</v>
      </c>
      <c r="N11" s="179">
        <f>'CAR count'!Q75</f>
        <v>67</v>
      </c>
      <c r="O11" s="180">
        <f>'CAR count'!R75</f>
        <v>104.1341666667047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</row>
    <row r="12" spans="1:57" x14ac:dyDescent="0.2">
      <c r="L12" s="181">
        <f>RANK(O12,$O$3:$O$59,0)+COUNTIF($O$3:O12,O12)-1</f>
        <v>2</v>
      </c>
      <c r="M12" s="179" t="str">
        <f>'CAR count'!P76</f>
        <v>Cutter (Gear Box)</v>
      </c>
      <c r="N12" s="179">
        <f>'CAR count'!Q76</f>
        <v>18</v>
      </c>
      <c r="O12" s="180">
        <f>'CAR count'!R76</f>
        <v>559.24</v>
      </c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</row>
    <row r="13" spans="1:57" x14ac:dyDescent="0.2">
      <c r="L13" s="181">
        <f>RANK(O13,$O$3:$O$59,0)+COUNTIF($O$3:O13,O13)-1</f>
        <v>3</v>
      </c>
      <c r="M13" s="179" t="str">
        <f>'CAR count'!P77</f>
        <v>Cutter (Motor)</v>
      </c>
      <c r="N13" s="179">
        <f>'CAR count'!Q77</f>
        <v>116</v>
      </c>
      <c r="O13" s="180">
        <f>'CAR count'!R77</f>
        <v>547.76500000007218</v>
      </c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</row>
    <row r="14" spans="1:57" x14ac:dyDescent="0.2">
      <c r="L14" s="100">
        <f>RANK(O14,$O$3:$O$59,0)+COUNTIF($O$3:O14,O14)-1</f>
        <v>4</v>
      </c>
      <c r="M14" s="175" t="str">
        <f>'CAR count'!P78</f>
        <v>Cutter (SCR Drive / MG Set)</v>
      </c>
      <c r="N14" s="175">
        <f>'CAR count'!Q78</f>
        <v>103</v>
      </c>
      <c r="O14" s="178">
        <f>'CAR count'!R78</f>
        <v>470.73388888864781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</row>
    <row r="15" spans="1:57" x14ac:dyDescent="0.2">
      <c r="L15" s="181">
        <f>RANK(O15,$O$3:$O$59,0)+COUNTIF($O$3:O15,O15)-1</f>
        <v>34</v>
      </c>
      <c r="M15" s="179" t="str">
        <f>'CAR count'!P79</f>
        <v>Electrical System (MCC / Switch Gear)</v>
      </c>
      <c r="N15" s="179">
        <f>'CAR count'!Q79</f>
        <v>1</v>
      </c>
      <c r="O15" s="180">
        <f>'CAR count'!R79</f>
        <v>9.9499999999999993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</row>
    <row r="16" spans="1:57" x14ac:dyDescent="0.2">
      <c r="L16" s="181">
        <f>RANK(O16,$O$3:$O$59,0)+COUNTIF($O$3:O16,O16)-1</f>
        <v>15</v>
      </c>
      <c r="M16" s="179" t="str">
        <f>'CAR count'!P80</f>
        <v>Electrical System (PLC / Automation)</v>
      </c>
      <c r="N16" s="179">
        <f>'CAR count'!Q80</f>
        <v>18</v>
      </c>
      <c r="O16" s="180">
        <f>'CAR count'!R80</f>
        <v>83.34722222234123</v>
      </c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57" x14ac:dyDescent="0.2">
      <c r="L17" s="100">
        <f>RANK(O17,$O$3:$O$59,0)+COUNTIF($O$3:O17,O17)-1</f>
        <v>55</v>
      </c>
      <c r="M17" s="175" t="str">
        <f>'CAR count'!P81</f>
        <v>Electrical System (Transformer)</v>
      </c>
      <c r="N17" s="175">
        <f>'CAR count'!Q81</f>
        <v>0</v>
      </c>
      <c r="O17" s="178">
        <f>'CAR count'!R81</f>
        <v>0</v>
      </c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</row>
    <row r="18" spans="2:57" x14ac:dyDescent="0.2">
      <c r="L18" s="181">
        <f>RANK(O18,$O$3:$O$59,0)+COUNTIF($O$3:O18,O18)-1</f>
        <v>43</v>
      </c>
      <c r="M18" s="179" t="str">
        <f>'CAR count'!P82</f>
        <v>Engine Room (Electrical)</v>
      </c>
      <c r="N18" s="179">
        <f>'CAR count'!Q82</f>
        <v>7</v>
      </c>
      <c r="O18" s="180">
        <f>'CAR count'!R82</f>
        <v>5.0599999999999996</v>
      </c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</row>
    <row r="19" spans="2:57" x14ac:dyDescent="0.2">
      <c r="L19" s="181">
        <f>RANK(O19,$O$3:$O$59,0)+COUNTIF($O$3:O19,O19)-1</f>
        <v>45</v>
      </c>
      <c r="M19" s="179" t="str">
        <f>'CAR count'!P83</f>
        <v>Engine Room (Firemain)</v>
      </c>
      <c r="N19" s="179">
        <f>'CAR count'!Q83</f>
        <v>2</v>
      </c>
      <c r="O19" s="180">
        <f>'CAR count'!R83</f>
        <v>1.99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</row>
    <row r="20" spans="2:57" x14ac:dyDescent="0.2">
      <c r="L20" s="181">
        <f>RANK(O20,$O$3:$O$59,0)+COUNTIF($O$3:O20,O20)-1</f>
        <v>36</v>
      </c>
      <c r="M20" s="179" t="str">
        <f>'CAR count'!P84</f>
        <v>Engine Room (Gland Seal)</v>
      </c>
      <c r="N20" s="179">
        <f>'CAR count'!Q84</f>
        <v>13</v>
      </c>
      <c r="O20" s="180">
        <f>'CAR count'!R84</f>
        <v>9.02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</row>
    <row r="21" spans="2:57" x14ac:dyDescent="0.2">
      <c r="K21" s="183"/>
      <c r="L21" s="181">
        <f>RANK(O21,$O$3:$O$59,0)+COUNTIF($O$3:O21,O21)-1</f>
        <v>20</v>
      </c>
      <c r="M21" s="179" t="str">
        <f>'CAR count'!P85</f>
        <v>Engine Room (Main Pump Engine)</v>
      </c>
      <c r="N21" s="179">
        <f>'CAR count'!Q85</f>
        <v>25</v>
      </c>
      <c r="O21" s="180">
        <f>'CAR count'!R85</f>
        <v>63.5</v>
      </c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</row>
    <row r="22" spans="2:57" x14ac:dyDescent="0.2">
      <c r="K22" s="183"/>
      <c r="L22" s="100">
        <f>RANK(O22,$O$3:$O$59,0)+COUNTIF($O$3:O22,O22)-1</f>
        <v>9</v>
      </c>
      <c r="M22" s="175" t="str">
        <f>'CAR count'!P86</f>
        <v>Engine Room (Oil System)</v>
      </c>
      <c r="N22" s="175">
        <f>'CAR count'!Q86</f>
        <v>4</v>
      </c>
      <c r="O22" s="178">
        <f>'CAR count'!R86</f>
        <v>173.76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</row>
    <row r="23" spans="2:57" x14ac:dyDescent="0.2">
      <c r="B23" s="11" t="s">
        <v>11</v>
      </c>
      <c r="K23" s="183"/>
      <c r="L23" s="181">
        <f>RANK(O23,$O$3:$O$59,0)+COUNTIF($O$3:O23,O23)-1</f>
        <v>56</v>
      </c>
      <c r="M23" s="179" t="str">
        <f>'CAR count'!P87</f>
        <v>Generators (Auxiliary Generator)</v>
      </c>
      <c r="N23" s="179">
        <f>'CAR count'!Q87</f>
        <v>0</v>
      </c>
      <c r="O23" s="180">
        <f>'CAR count'!R87</f>
        <v>0</v>
      </c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</row>
    <row r="24" spans="2:57" x14ac:dyDescent="0.2">
      <c r="K24" s="183"/>
      <c r="L24" s="181">
        <f>RANK(O24,$O$3:$O$59,0)+COUNTIF($O$3:O24,O24)-1</f>
        <v>19</v>
      </c>
      <c r="M24" s="179" t="str">
        <f>'CAR count'!P88</f>
        <v>Generators (Main Generator Engine)</v>
      </c>
      <c r="N24" s="179">
        <f>'CAR count'!Q88</f>
        <v>24</v>
      </c>
      <c r="O24" s="180">
        <f>'CAR count'!R88</f>
        <v>64.489999999999995</v>
      </c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</row>
    <row r="25" spans="2:57" x14ac:dyDescent="0.2">
      <c r="K25" s="183"/>
      <c r="L25" s="100">
        <f>RANK(O25,$O$3:$O$59,0)+COUNTIF($O$3:O25,O25)-1</f>
        <v>8</v>
      </c>
      <c r="M25" s="175" t="str">
        <f>'CAR count'!P89</f>
        <v>Generators (Main Generator)</v>
      </c>
      <c r="N25" s="175">
        <f>'CAR count'!Q89</f>
        <v>81</v>
      </c>
      <c r="O25" s="178">
        <f>'CAR count'!R89</f>
        <v>343.71083333333257</v>
      </c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</row>
    <row r="26" spans="2:57" x14ac:dyDescent="0.2">
      <c r="L26" s="181">
        <f>RANK(O26,$O$3:$O$59,0)+COUNTIF($O$3:O26,O26)-1</f>
        <v>24</v>
      </c>
      <c r="M26" s="179" t="str">
        <f>'CAR count'!P90</f>
        <v>Ladder (Ladder Structure)</v>
      </c>
      <c r="N26" s="179">
        <f>'CAR count'!Q90</f>
        <v>6</v>
      </c>
      <c r="O26" s="180">
        <f>'CAR count'!R90</f>
        <v>37.93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</row>
    <row r="27" spans="2:57" x14ac:dyDescent="0.2">
      <c r="L27" s="181">
        <f>RANK(O27,$O$3:$O$59,0)+COUNTIF($O$3:O27,O27)-1</f>
        <v>18</v>
      </c>
      <c r="M27" s="179" t="str">
        <f>'CAR count'!P91</f>
        <v>Ladder (Ladder Winch)</v>
      </c>
      <c r="N27" s="179">
        <f>'CAR count'!Q91</f>
        <v>5</v>
      </c>
      <c r="O27" s="180">
        <f>'CAR count'!R91</f>
        <v>67.95</v>
      </c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</row>
    <row r="28" spans="2:57" ht="15.75" x14ac:dyDescent="0.25">
      <c r="B28" s="28" t="str">
        <f ca="1">"The first "&amp;COUNT(H33:H82)&amp;" "&amp;C32&amp;" cover "&amp;TEXT(OFFSET(E32,COUNT(H33:H82),0,1,1),"0.??%")&amp;" of the Total "&amp;D32</f>
        <v>The first 12 Causes cover 81.38% of the Total Hours</v>
      </c>
      <c r="C28" s="7"/>
      <c r="L28" s="181">
        <f>RANK(O28,$O$3:$O$59,0)+COUNTIF($O$3:O28,O28)-1</f>
        <v>49</v>
      </c>
      <c r="M28" s="179" t="str">
        <f>'CAR count'!P92</f>
        <v>Ladder (SCR Drive)</v>
      </c>
      <c r="N28" s="179">
        <f>'CAR count'!Q92</f>
        <v>1</v>
      </c>
      <c r="O28" s="180">
        <f>'CAR count'!R92</f>
        <v>0.32</v>
      </c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</row>
    <row r="29" spans="2:57" x14ac:dyDescent="0.2">
      <c r="L29" s="181">
        <f>RANK(O29,$O$3:$O$59,0)+COUNTIF($O$3:O29,O29)-1</f>
        <v>21</v>
      </c>
      <c r="M29" s="179" t="str">
        <f>'CAR count'!P93</f>
        <v>Ladder (Sheaves and Blocks)</v>
      </c>
      <c r="N29" s="179">
        <f>'CAR count'!Q93</f>
        <v>4</v>
      </c>
      <c r="O29" s="180">
        <f>'CAR count'!R93</f>
        <v>63.13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</row>
    <row r="30" spans="2:57" x14ac:dyDescent="0.2">
      <c r="L30" s="100">
        <f>RANK(O30,$O$3:$O$59,0)+COUNTIF($O$3:O30,O30)-1</f>
        <v>29</v>
      </c>
      <c r="M30" s="175" t="str">
        <f>'CAR count'!P94</f>
        <v>Ladder (Wire)</v>
      </c>
      <c r="N30" s="175">
        <f>'CAR count'!Q94</f>
        <v>5</v>
      </c>
      <c r="O30" s="178">
        <f>'CAR count'!R94</f>
        <v>19.96</v>
      </c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</row>
    <row r="31" spans="2:57" x14ac:dyDescent="0.2">
      <c r="D31" s="12" t="s">
        <v>9</v>
      </c>
      <c r="E31" s="29">
        <v>0.8</v>
      </c>
      <c r="L31" s="181">
        <f>RANK(O31,$O$3:$O$59,0)+COUNTIF($O$3:O31,O31)-1</f>
        <v>25</v>
      </c>
      <c r="M31" s="179" t="str">
        <f>'CAR count'!P95</f>
        <v>Ladder Pump (Bearings / Shafts)</v>
      </c>
      <c r="N31" s="179">
        <f>'CAR count'!Q95</f>
        <v>3</v>
      </c>
      <c r="O31" s="180">
        <f>'CAR count'!R95</f>
        <v>37.549999999999997</v>
      </c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</row>
    <row r="32" spans="2:57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43" t="s">
        <v>132</v>
      </c>
      <c r="G32" s="43" t="s">
        <v>20</v>
      </c>
      <c r="H32" s="13" t="s">
        <v>6</v>
      </c>
      <c r="I32" s="13" t="s">
        <v>7</v>
      </c>
      <c r="J32" s="13" t="s">
        <v>10</v>
      </c>
      <c r="L32" s="181">
        <f>RANK(O32,$O$3:$O$59,0)+COUNTIF($O$3:O32,O32)-1</f>
        <v>11</v>
      </c>
      <c r="M32" s="179" t="str">
        <f>'CAR count'!P96</f>
        <v>Ladder Pump (Gearbox)</v>
      </c>
      <c r="N32" s="179">
        <f>'CAR count'!Q96</f>
        <v>9</v>
      </c>
      <c r="O32" s="180">
        <f>'CAR count'!R96</f>
        <v>114.64722222208512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</row>
    <row r="33" spans="2:57" x14ac:dyDescent="0.2">
      <c r="B33" s="14">
        <f t="shared" ref="B33:B82" si="0">ROW(B33)-ROW($B$32)</f>
        <v>1</v>
      </c>
      <c r="C33" s="117" t="s">
        <v>191</v>
      </c>
      <c r="D33" s="216">
        <v>1285.9863888890413</v>
      </c>
      <c r="E33" s="15">
        <f>SUM(D33:D$33)/SUM($D$33:$D$82)</f>
        <v>0.21316920383347121</v>
      </c>
      <c r="F33" s="44">
        <f>E33</f>
        <v>0.21316920383347121</v>
      </c>
      <c r="G33" s="219">
        <v>28</v>
      </c>
      <c r="H33" s="16">
        <f t="shared" ref="H33:H82" ca="1" si="1">IF(OR(B33=1,OFFSET($E$32,B33-1,0,1,1)&lt;=$E$31),OFFSET($D$32,B33,0,1,1),"")</f>
        <v>1285.9863888890413</v>
      </c>
      <c r="I33" s="17" t="str">
        <f t="shared" ref="I33:I82" ca="1" si="2">IF(H33="",OFFSET($D$32,B33,0,1,1),"")</f>
        <v/>
      </c>
      <c r="J33" s="18">
        <f t="shared" ref="J33:J82" si="3">$E$31</f>
        <v>0.8</v>
      </c>
      <c r="L33" s="181">
        <f>RANK(O33,$O$3:$O$59,0)+COUNTIF($O$3:O33,O33)-1</f>
        <v>35</v>
      </c>
      <c r="M33" s="179" t="str">
        <f>'CAR count'!P97</f>
        <v>Ladder Pump (Gland Seal)</v>
      </c>
      <c r="N33" s="179">
        <f>'CAR count'!Q97</f>
        <v>8</v>
      </c>
      <c r="O33" s="180">
        <f>'CAR count'!R97</f>
        <v>9.0605555554176682</v>
      </c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</row>
    <row r="34" spans="2:57" x14ac:dyDescent="0.2">
      <c r="B34" s="95">
        <f t="shared" si="0"/>
        <v>2</v>
      </c>
      <c r="C34" s="117" t="s">
        <v>80</v>
      </c>
      <c r="D34" s="216">
        <v>559.24</v>
      </c>
      <c r="E34" s="15">
        <f>SUM(D$33:D34)/SUM($D$33:$D$82)</f>
        <v>0.30587060921523257</v>
      </c>
      <c r="F34" s="44">
        <f t="shared" ref="F34:F71" si="4">E34-E33</f>
        <v>9.2701405381761359E-2</v>
      </c>
      <c r="G34" s="125">
        <v>18</v>
      </c>
      <c r="H34" s="16">
        <f t="shared" ref="H34:H71" ca="1" si="5">IF(OR(B34=1,OFFSET($E$32,B34-1,0,1,1)&lt;=$E$31),OFFSET($D$32,B34,0,1,1),"")</f>
        <v>559.24</v>
      </c>
      <c r="I34" s="17" t="str">
        <f t="shared" ref="I34:I71" ca="1" si="6">IF(H34="",OFFSET($D$32,B34,0,1,1),"")</f>
        <v/>
      </c>
      <c r="J34" s="18">
        <f t="shared" si="3"/>
        <v>0.8</v>
      </c>
      <c r="L34" s="181">
        <f>RANK(O34,$O$3:$O$59,0)+COUNTIF($O$3:O34,O34)-1</f>
        <v>37</v>
      </c>
      <c r="M34" s="179" t="str">
        <f>'CAR count'!P98</f>
        <v>Ladder Pump (Motor / Engine)</v>
      </c>
      <c r="N34" s="179">
        <f>'CAR count'!Q98</f>
        <v>13</v>
      </c>
      <c r="O34" s="180">
        <f>'CAR count'!R98</f>
        <v>8.48</v>
      </c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</row>
    <row r="35" spans="2:57" x14ac:dyDescent="0.2">
      <c r="B35" s="95">
        <f t="shared" si="0"/>
        <v>3</v>
      </c>
      <c r="C35" s="117" t="s">
        <v>81</v>
      </c>
      <c r="D35" s="216">
        <v>547.76500000007218</v>
      </c>
      <c r="E35" s="15">
        <f>SUM(D$33:D35)/SUM($D$33:$D$82)</f>
        <v>0.39666988201214837</v>
      </c>
      <c r="F35" s="44">
        <f t="shared" si="4"/>
        <v>9.0799272796915798E-2</v>
      </c>
      <c r="G35" s="219">
        <v>116</v>
      </c>
      <c r="H35" s="16">
        <f t="shared" ca="1" si="5"/>
        <v>547.76500000007218</v>
      </c>
      <c r="I35" s="17" t="str">
        <f t="shared" ca="1" si="6"/>
        <v/>
      </c>
      <c r="J35" s="18">
        <f t="shared" si="3"/>
        <v>0.8</v>
      </c>
      <c r="L35" s="181">
        <f>RANK(O35,$O$3:$O$59,0)+COUNTIF($O$3:O35,O35)-1</f>
        <v>46</v>
      </c>
      <c r="M35" s="179" t="str">
        <f>'CAR count'!P99</f>
        <v>Ladder Pump (Packing / Stuffing Box)</v>
      </c>
      <c r="N35" s="179">
        <f>'CAR count'!Q99</f>
        <v>2</v>
      </c>
      <c r="O35" s="180">
        <f>'CAR count'!R99</f>
        <v>1.19</v>
      </c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</row>
    <row r="36" spans="2:57" x14ac:dyDescent="0.2">
      <c r="B36" s="95">
        <f t="shared" si="0"/>
        <v>4</v>
      </c>
      <c r="C36" s="117" t="s">
        <v>187</v>
      </c>
      <c r="D36" s="216">
        <v>470.73388888864781</v>
      </c>
      <c r="E36" s="15">
        <f>SUM(D$33:D36)/SUM($D$33:$D$82)</f>
        <v>0.47470023223888386</v>
      </c>
      <c r="F36" s="44">
        <f t="shared" si="4"/>
        <v>7.803035022673549E-2</v>
      </c>
      <c r="G36" s="219">
        <v>103</v>
      </c>
      <c r="H36" s="16">
        <f t="shared" ca="1" si="5"/>
        <v>470.73388888864781</v>
      </c>
      <c r="I36" s="17" t="str">
        <f t="shared" ca="1" si="6"/>
        <v/>
      </c>
      <c r="J36" s="18">
        <f t="shared" si="3"/>
        <v>0.8</v>
      </c>
      <c r="L36" s="181">
        <f>RANK(O36,$O$3:$O$59,0)+COUNTIF($O$3:O36,O36)-1</f>
        <v>38</v>
      </c>
      <c r="M36" s="179" t="str">
        <f>'CAR count'!P100</f>
        <v>Ladder Pump (Pump Leak)</v>
      </c>
      <c r="N36" s="179">
        <f>'CAR count'!Q100</f>
        <v>7</v>
      </c>
      <c r="O36" s="180">
        <f>'CAR count'!R100</f>
        <v>7.66</v>
      </c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</row>
    <row r="37" spans="2:57" x14ac:dyDescent="0.2">
      <c r="B37" s="95">
        <f t="shared" si="0"/>
        <v>5</v>
      </c>
      <c r="C37" s="117" t="s">
        <v>199</v>
      </c>
      <c r="D37" s="216">
        <v>406.71</v>
      </c>
      <c r="E37" s="15">
        <f>SUM(D$33:D37)/SUM($D$33:$D$82)</f>
        <v>0.54211777852100984</v>
      </c>
      <c r="F37" s="44">
        <f t="shared" si="4"/>
        <v>6.7417546282125984E-2</v>
      </c>
      <c r="G37" s="219">
        <v>60</v>
      </c>
      <c r="H37" s="16">
        <f t="shared" ca="1" si="5"/>
        <v>406.71</v>
      </c>
      <c r="I37" s="17" t="str">
        <f t="shared" ca="1" si="6"/>
        <v/>
      </c>
      <c r="J37" s="18">
        <f t="shared" si="3"/>
        <v>0.8</v>
      </c>
      <c r="L37" s="181">
        <f>RANK(O37,$O$3:$O$59,0)+COUNTIF($O$3:O37,O37)-1</f>
        <v>33</v>
      </c>
      <c r="M37" s="179" t="str">
        <f>'CAR count'!P101</f>
        <v>Ladder Pump (Pump Rebuild)</v>
      </c>
      <c r="N37" s="179">
        <f>'CAR count'!Q101</f>
        <v>3</v>
      </c>
      <c r="O37" s="180">
        <f>'CAR count'!R101</f>
        <v>10.93</v>
      </c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</row>
    <row r="38" spans="2:57" x14ac:dyDescent="0.2">
      <c r="B38" s="95">
        <f t="shared" si="0"/>
        <v>6</v>
      </c>
      <c r="C38" s="117" t="s">
        <v>109</v>
      </c>
      <c r="D38" s="216">
        <v>387.52</v>
      </c>
      <c r="E38" s="15">
        <f>SUM(D$33:D38)/SUM($D$33:$D$82)</f>
        <v>0.60635432922113897</v>
      </c>
      <c r="F38" s="44">
        <f t="shared" si="4"/>
        <v>6.4236550700129125E-2</v>
      </c>
      <c r="G38" s="125">
        <v>8</v>
      </c>
      <c r="H38" s="16">
        <f t="shared" ca="1" si="5"/>
        <v>387.52</v>
      </c>
      <c r="I38" s="17" t="str">
        <f t="shared" ca="1" si="6"/>
        <v/>
      </c>
      <c r="J38" s="18">
        <f t="shared" si="3"/>
        <v>0.8</v>
      </c>
      <c r="L38" s="181">
        <f>RANK(O38,$O$3:$O$59,0)+COUNTIF($O$3:O38,O38)-1</f>
        <v>42</v>
      </c>
      <c r="M38" s="179" t="str">
        <f>'CAR count'!P102</f>
        <v>Ladder Pump (SCR Drive)</v>
      </c>
      <c r="N38" s="179">
        <f>'CAR count'!Q102</f>
        <v>9</v>
      </c>
      <c r="O38" s="180">
        <f>'CAR count'!R102</f>
        <v>5.1936111112730581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</row>
    <row r="39" spans="2:57" x14ac:dyDescent="0.2">
      <c r="B39" s="95">
        <f t="shared" si="0"/>
        <v>7</v>
      </c>
      <c r="C39" s="117" t="s">
        <v>182</v>
      </c>
      <c r="D39" s="216">
        <v>371.04</v>
      </c>
      <c r="E39" s="15">
        <f>SUM(D$33:D39)/SUM($D$33:$D$82)</f>
        <v>0.66785910257935499</v>
      </c>
      <c r="F39" s="44">
        <f t="shared" si="4"/>
        <v>6.1504773358216025E-2</v>
      </c>
      <c r="G39" s="125">
        <v>18</v>
      </c>
      <c r="H39" s="16">
        <f t="shared" ca="1" si="5"/>
        <v>371.04</v>
      </c>
      <c r="I39" s="17" t="str">
        <f t="shared" ca="1" si="6"/>
        <v/>
      </c>
      <c r="J39" s="18">
        <f t="shared" si="3"/>
        <v>0.8</v>
      </c>
      <c r="L39" s="100">
        <f>RANK(O39,$O$3:$O$59,0)+COUNTIF($O$3:O39,O39)-1</f>
        <v>22</v>
      </c>
      <c r="M39" s="175" t="str">
        <f>'CAR count'!P103</f>
        <v>Ladder Pump (Shaft)</v>
      </c>
      <c r="N39" s="175">
        <f>'CAR count'!Q103</f>
        <v>3</v>
      </c>
      <c r="O39" s="178">
        <f>'CAR count'!R103</f>
        <v>48.43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</row>
    <row r="40" spans="2:57" x14ac:dyDescent="0.2">
      <c r="B40" s="95">
        <f t="shared" si="0"/>
        <v>8</v>
      </c>
      <c r="C40" s="117" t="s">
        <v>87</v>
      </c>
      <c r="D40" s="216">
        <v>343.71083333333257</v>
      </c>
      <c r="E40" s="15">
        <f>SUM(D$33:D40)/SUM($D$33:$D$82)</f>
        <v>0.72483370613942977</v>
      </c>
      <c r="F40" s="44">
        <f t="shared" si="4"/>
        <v>5.6974603560074777E-2</v>
      </c>
      <c r="G40" s="219">
        <v>81</v>
      </c>
      <c r="H40" s="16">
        <f t="shared" ca="1" si="5"/>
        <v>343.71083333333257</v>
      </c>
      <c r="I40" s="17" t="str">
        <f t="shared" ca="1" si="6"/>
        <v/>
      </c>
      <c r="J40" s="18">
        <f t="shared" si="3"/>
        <v>0.8</v>
      </c>
      <c r="L40" s="181">
        <f>RANK(O40,$O$3:$O$59,0)+COUNTIF($O$3:O40,O40)-1</f>
        <v>7</v>
      </c>
      <c r="M40" s="179" t="str">
        <f>'CAR count'!P104</f>
        <v>Main Pump (Bearings / Shafts)</v>
      </c>
      <c r="N40" s="179">
        <f>'CAR count'!Q104</f>
        <v>18</v>
      </c>
      <c r="O40" s="180">
        <f>'CAR count'!R104</f>
        <v>371.04</v>
      </c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</row>
    <row r="41" spans="2:57" x14ac:dyDescent="0.2">
      <c r="B41" s="95">
        <f t="shared" si="0"/>
        <v>9</v>
      </c>
      <c r="C41" s="117" t="s">
        <v>131</v>
      </c>
      <c r="D41" s="216">
        <v>173.76</v>
      </c>
      <c r="E41" s="15">
        <f>SUM(D$33:D41)/SUM($D$33:$D$82)</f>
        <v>0.75363671772503682</v>
      </c>
      <c r="F41" s="44">
        <f t="shared" si="4"/>
        <v>2.8803011585607052E-2</v>
      </c>
      <c r="G41" s="125">
        <v>4</v>
      </c>
      <c r="H41" s="16">
        <f t="shared" ca="1" si="5"/>
        <v>173.76</v>
      </c>
      <c r="I41" s="17" t="str">
        <f t="shared" ca="1" si="6"/>
        <v/>
      </c>
      <c r="J41" s="18">
        <f t="shared" si="3"/>
        <v>0.8</v>
      </c>
      <c r="L41" s="181">
        <f>RANK(O41,$O$3:$O$59,0)+COUNTIF($O$3:O41,O41)-1</f>
        <v>17</v>
      </c>
      <c r="M41" s="179" t="str">
        <f>'CAR count'!P105</f>
        <v>Main Pump (Engine / Motor)</v>
      </c>
      <c r="N41" s="179">
        <f>'CAR count'!Q105</f>
        <v>71</v>
      </c>
      <c r="O41" s="180">
        <f>'CAR count'!R105</f>
        <v>78.553055555506148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</row>
    <row r="42" spans="2:57" x14ac:dyDescent="0.2">
      <c r="B42" s="95">
        <f t="shared" si="0"/>
        <v>10</v>
      </c>
      <c r="C42" s="117" t="s">
        <v>200</v>
      </c>
      <c r="D42" s="216">
        <v>141.99</v>
      </c>
      <c r="E42" s="15">
        <f>SUM(D$33:D42)/SUM($D$33:$D$82)</f>
        <v>0.77717343282080298</v>
      </c>
      <c r="F42" s="44">
        <f t="shared" si="4"/>
        <v>2.3536715095766159E-2</v>
      </c>
      <c r="G42" s="219">
        <v>53</v>
      </c>
      <c r="H42" s="16">
        <f t="shared" ca="1" si="5"/>
        <v>141.99</v>
      </c>
      <c r="I42" s="17" t="str">
        <f t="shared" ca="1" si="6"/>
        <v/>
      </c>
      <c r="J42" s="18">
        <f t="shared" si="3"/>
        <v>0.8</v>
      </c>
      <c r="L42" s="181">
        <f>RANK(O42,$O$3:$O$59,0)+COUNTIF($O$3:O42,O42)-1</f>
        <v>40</v>
      </c>
      <c r="M42" s="179" t="str">
        <f>'CAR count'!P106</f>
        <v>Main Pump (Gearbox)</v>
      </c>
      <c r="N42" s="179">
        <f>'CAR count'!Q106</f>
        <v>5</v>
      </c>
      <c r="O42" s="180">
        <f>'CAR count'!R106</f>
        <v>7.2136111111030914</v>
      </c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</row>
    <row r="43" spans="2:57" x14ac:dyDescent="0.2">
      <c r="B43" s="95">
        <f t="shared" si="0"/>
        <v>11</v>
      </c>
      <c r="C43" s="117" t="s">
        <v>184</v>
      </c>
      <c r="D43" s="216">
        <v>114.64722222208512</v>
      </c>
      <c r="E43" s="15">
        <f>SUM(D$33:D43)/SUM($D$33:$D$82)</f>
        <v>0.79617772189723246</v>
      </c>
      <c r="F43" s="44">
        <f t="shared" si="4"/>
        <v>1.9004289076429481E-2</v>
      </c>
      <c r="G43" s="125">
        <v>9</v>
      </c>
      <c r="H43" s="16">
        <f t="shared" ca="1" si="5"/>
        <v>114.64722222208512</v>
      </c>
      <c r="I43" s="17" t="str">
        <f t="shared" ca="1" si="6"/>
        <v/>
      </c>
      <c r="J43" s="18">
        <f t="shared" si="3"/>
        <v>0.8</v>
      </c>
      <c r="L43" s="181">
        <f>RANK(O43,$O$3:$O$59,0)+COUNTIF($O$3:O43,O43)-1</f>
        <v>28</v>
      </c>
      <c r="M43" s="179" t="str">
        <f>'CAR count'!P107</f>
        <v>Main Pump (Gland Seal)</v>
      </c>
      <c r="N43" s="179">
        <f>'CAR count'!Q107</f>
        <v>41</v>
      </c>
      <c r="O43" s="180">
        <f>'CAR count'!R107</f>
        <v>28.787222222206182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</row>
    <row r="44" spans="2:57" x14ac:dyDescent="0.2">
      <c r="B44" s="95">
        <f t="shared" si="0"/>
        <v>12</v>
      </c>
      <c r="C44" s="117" t="s">
        <v>121</v>
      </c>
      <c r="D44" s="216">
        <v>106.424999999844</v>
      </c>
      <c r="E44" s="15">
        <f>SUM(D$33:D44)/SUM($D$33:$D$82)</f>
        <v>0.81381906920382618</v>
      </c>
      <c r="F44" s="44">
        <f t="shared" si="4"/>
        <v>1.7641347306593724E-2</v>
      </c>
      <c r="G44" s="219">
        <v>36</v>
      </c>
      <c r="H44" s="16">
        <f t="shared" ca="1" si="5"/>
        <v>106.424999999844</v>
      </c>
      <c r="I44" s="17" t="str">
        <f t="shared" ca="1" si="6"/>
        <v/>
      </c>
      <c r="J44" s="18">
        <f t="shared" si="3"/>
        <v>0.8</v>
      </c>
      <c r="L44" s="181">
        <f>RANK(O44,$O$3:$O$59,0)+COUNTIF($O$3:O44,O44)-1</f>
        <v>16</v>
      </c>
      <c r="M44" s="179" t="str">
        <f>'CAR count'!P108</f>
        <v>Main Pump (Packing / Stuffing Box)</v>
      </c>
      <c r="N44" s="179">
        <f>'CAR count'!Q108</f>
        <v>84</v>
      </c>
      <c r="O44" s="180">
        <f>'CAR count'!R108</f>
        <v>79.140833333311605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</row>
    <row r="45" spans="2:57" x14ac:dyDescent="0.2">
      <c r="B45" s="95">
        <f t="shared" si="0"/>
        <v>13</v>
      </c>
      <c r="C45" s="214" t="s">
        <v>193</v>
      </c>
      <c r="D45" s="217">
        <v>104.71000000000001</v>
      </c>
      <c r="E45" s="15">
        <f>SUM(D$33:D45)/SUM($D$33:$D$82)</f>
        <v>0.83117613264264356</v>
      </c>
      <c r="F45" s="44">
        <f t="shared" si="4"/>
        <v>1.7357063438817377E-2</v>
      </c>
      <c r="G45" s="125">
        <v>10</v>
      </c>
      <c r="H45" s="16" t="str">
        <f t="shared" ca="1" si="5"/>
        <v/>
      </c>
      <c r="I45" s="17">
        <f t="shared" ca="1" si="6"/>
        <v>104.71000000000001</v>
      </c>
      <c r="J45" s="18">
        <f t="shared" si="3"/>
        <v>0.8</v>
      </c>
      <c r="L45" s="181">
        <f>RANK(O45,$O$3:$O$59,0)+COUNTIF($O$3:O45,O45)-1</f>
        <v>32</v>
      </c>
      <c r="M45" s="179" t="str">
        <f>'CAR count'!P109</f>
        <v>Main Pump (Pump Leak)</v>
      </c>
      <c r="N45" s="179">
        <f>'CAR count'!Q109</f>
        <v>10</v>
      </c>
      <c r="O45" s="180">
        <f>'CAR count'!R109</f>
        <v>12.040000000000001</v>
      </c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</row>
    <row r="46" spans="2:57" x14ac:dyDescent="0.2">
      <c r="B46" s="95">
        <f t="shared" si="0"/>
        <v>14</v>
      </c>
      <c r="C46" s="214" t="s">
        <v>79</v>
      </c>
      <c r="D46" s="217">
        <v>104.1341666667047</v>
      </c>
      <c r="E46" s="15">
        <f>SUM(D$33:D46)/SUM($D$33:$D$82)</f>
        <v>0.84843774411224893</v>
      </c>
      <c r="F46" s="44">
        <f t="shared" si="4"/>
        <v>1.7261611469605365E-2</v>
      </c>
      <c r="G46" s="219">
        <v>67</v>
      </c>
      <c r="H46" s="16" t="str">
        <f t="shared" ca="1" si="5"/>
        <v/>
      </c>
      <c r="I46" s="17">
        <f t="shared" ca="1" si="6"/>
        <v>104.1341666667047</v>
      </c>
      <c r="J46" s="18">
        <f t="shared" si="3"/>
        <v>0.8</v>
      </c>
      <c r="L46" s="100">
        <f>RANK(O46,$O$3:$O$59,0)+COUNTIF($O$3:O46,O46)-1</f>
        <v>6</v>
      </c>
      <c r="M46" s="175" t="str">
        <f>'CAR count'!P110</f>
        <v>Main Pump (Pump Rebuild)</v>
      </c>
      <c r="N46" s="175">
        <f>'CAR count'!Q110</f>
        <v>8</v>
      </c>
      <c r="O46" s="178">
        <f>'CAR count'!R110</f>
        <v>387.52</v>
      </c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</row>
    <row r="47" spans="2:57" x14ac:dyDescent="0.2">
      <c r="B47" s="95">
        <f t="shared" si="0"/>
        <v>15</v>
      </c>
      <c r="C47" s="214" t="s">
        <v>188</v>
      </c>
      <c r="D47" s="217">
        <v>83.34722222234123</v>
      </c>
      <c r="E47" s="15">
        <f>SUM(D$33:D47)/SUM($D$33:$D$82)</f>
        <v>0.86225364539734473</v>
      </c>
      <c r="F47" s="44">
        <f t="shared" si="4"/>
        <v>1.38159012850958E-2</v>
      </c>
      <c r="G47" s="125">
        <v>18</v>
      </c>
      <c r="H47" s="16" t="str">
        <f t="shared" ca="1" si="5"/>
        <v/>
      </c>
      <c r="I47" s="17">
        <f t="shared" ca="1" si="6"/>
        <v>83.34722222234123</v>
      </c>
      <c r="J47" s="18">
        <f t="shared" si="3"/>
        <v>0.8</v>
      </c>
      <c r="L47" s="181">
        <f>RANK(O47,$O$3:$O$59,0)+COUNTIF($O$3:O47,O47)-1</f>
        <v>48</v>
      </c>
      <c r="M47" s="179" t="str">
        <f>'CAR count'!P111</f>
        <v>Spuds / Xmass Tree (SCR Drive)</v>
      </c>
      <c r="N47" s="179">
        <f>'CAR count'!Q111</f>
        <v>1</v>
      </c>
      <c r="O47" s="180">
        <f>'CAR count'!R111</f>
        <v>0.57999999999999996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</row>
    <row r="48" spans="2:57" x14ac:dyDescent="0.2">
      <c r="B48" s="95">
        <f t="shared" si="0"/>
        <v>16</v>
      </c>
      <c r="C48" s="214" t="s">
        <v>189</v>
      </c>
      <c r="D48" s="217">
        <v>79.140833333311605</v>
      </c>
      <c r="E48" s="15">
        <f>SUM(D$33:D48)/SUM($D$33:$D$82)</f>
        <v>0.87537228224928987</v>
      </c>
      <c r="F48" s="44">
        <f t="shared" si="4"/>
        <v>1.3118636851945142E-2</v>
      </c>
      <c r="G48" s="219">
        <v>84</v>
      </c>
      <c r="H48" s="16" t="str">
        <f t="shared" ca="1" si="5"/>
        <v/>
      </c>
      <c r="I48" s="17">
        <f t="shared" ca="1" si="6"/>
        <v>79.140833333311605</v>
      </c>
      <c r="J48" s="18">
        <f t="shared" si="3"/>
        <v>0.8</v>
      </c>
      <c r="L48" s="181">
        <f>RANK(O48,$O$3:$O$59,0)+COUNTIF($O$3:O48,O48)-1</f>
        <v>39</v>
      </c>
      <c r="M48" s="179" t="str">
        <f>'CAR count'!P112</f>
        <v>Spuds / Xmass Tree (Setting Spud)</v>
      </c>
      <c r="N48" s="179">
        <f>'CAR count'!Q112</f>
        <v>7</v>
      </c>
      <c r="O48" s="180">
        <f>'CAR count'!R112</f>
        <v>7.39</v>
      </c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</row>
    <row r="49" spans="2:57" x14ac:dyDescent="0.2">
      <c r="B49" s="95">
        <f t="shared" si="0"/>
        <v>17</v>
      </c>
      <c r="C49" s="214" t="s">
        <v>183</v>
      </c>
      <c r="D49" s="217">
        <v>78.553055555506148</v>
      </c>
      <c r="E49" s="15">
        <f>SUM(D$33:D49)/SUM($D$33:$D$82)</f>
        <v>0.88839348718281919</v>
      </c>
      <c r="F49" s="44">
        <f t="shared" si="4"/>
        <v>1.3021204933529318E-2</v>
      </c>
      <c r="G49" s="219">
        <v>71</v>
      </c>
      <c r="H49" s="16" t="str">
        <f t="shared" ca="1" si="5"/>
        <v/>
      </c>
      <c r="I49" s="17">
        <f t="shared" ca="1" si="6"/>
        <v>78.553055555506148</v>
      </c>
      <c r="J49" s="18">
        <f t="shared" si="3"/>
        <v>0.8</v>
      </c>
      <c r="L49" s="181">
        <f>RANK(O49,$O$3:$O$59,0)+COUNTIF($O$3:O49,O49)-1</f>
        <v>30</v>
      </c>
      <c r="M49" s="179" t="str">
        <f>'CAR count'!P113</f>
        <v>Spuds / Xmass Tree (Sheaves)</v>
      </c>
      <c r="N49" s="179">
        <f>'CAR count'!Q113</f>
        <v>5</v>
      </c>
      <c r="O49" s="180">
        <f>'CAR count'!R113</f>
        <v>15.15</v>
      </c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</row>
    <row r="50" spans="2:57" x14ac:dyDescent="0.2">
      <c r="B50" s="95">
        <f t="shared" si="0"/>
        <v>18</v>
      </c>
      <c r="C50" s="214" t="s">
        <v>90</v>
      </c>
      <c r="D50" s="217">
        <v>67.95</v>
      </c>
      <c r="E50" s="15">
        <f>SUM(D$33:D50)/SUM($D$33:$D$82)</f>
        <v>0.8996570958225637</v>
      </c>
      <c r="F50" s="44">
        <f t="shared" si="4"/>
        <v>1.1263608639744516E-2</v>
      </c>
      <c r="G50" s="125">
        <v>5</v>
      </c>
      <c r="H50" s="16" t="str">
        <f t="shared" ca="1" si="5"/>
        <v/>
      </c>
      <c r="I50" s="17">
        <f t="shared" ca="1" si="6"/>
        <v>67.95</v>
      </c>
      <c r="J50" s="18">
        <f t="shared" si="3"/>
        <v>0.8</v>
      </c>
      <c r="L50" s="181">
        <f>RANK(O50,$O$3:$O$59,0)+COUNTIF($O$3:O50,O50)-1</f>
        <v>50</v>
      </c>
      <c r="M50" s="179" t="str">
        <f>'CAR count'!P114</f>
        <v>Spuds / Xmass Tree (Tree Structure)</v>
      </c>
      <c r="N50" s="179">
        <f>'CAR count'!Q114</f>
        <v>1</v>
      </c>
      <c r="O50" s="180">
        <f>'CAR count'!R114</f>
        <v>0.22</v>
      </c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</row>
    <row r="51" spans="2:57" x14ac:dyDescent="0.2">
      <c r="B51" s="95">
        <f t="shared" si="0"/>
        <v>19</v>
      </c>
      <c r="C51" s="214" t="s">
        <v>88</v>
      </c>
      <c r="D51" s="217">
        <v>64.489999999999995</v>
      </c>
      <c r="E51" s="15">
        <f>SUM(D$33:D51)/SUM($D$33:$D$82)</f>
        <v>0.91034716383105696</v>
      </c>
      <c r="F51" s="44">
        <f t="shared" si="4"/>
        <v>1.0690068008493259E-2</v>
      </c>
      <c r="G51" s="219">
        <v>24</v>
      </c>
      <c r="H51" s="16" t="str">
        <f t="shared" ca="1" si="5"/>
        <v/>
      </c>
      <c r="I51" s="17">
        <f t="shared" ca="1" si="6"/>
        <v>64.489999999999995</v>
      </c>
      <c r="J51" s="18">
        <f t="shared" si="3"/>
        <v>0.8</v>
      </c>
      <c r="L51" s="181">
        <f>RANK(O51,$O$3:$O$59,0)+COUNTIF($O$3:O51,O51)-1</f>
        <v>10</v>
      </c>
      <c r="M51" s="179" t="str">
        <f>'CAR count'!P115</f>
        <v>Spuds / Xmass Tree (Walking Spud)</v>
      </c>
      <c r="N51" s="179">
        <f>'CAR count'!Q115</f>
        <v>53</v>
      </c>
      <c r="O51" s="180">
        <f>'CAR count'!R115</f>
        <v>141.99</v>
      </c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</row>
    <row r="52" spans="2:57" x14ac:dyDescent="0.2">
      <c r="B52" s="95">
        <f t="shared" si="0"/>
        <v>20</v>
      </c>
      <c r="C52" s="214" t="s">
        <v>130</v>
      </c>
      <c r="D52" s="217">
        <v>63.5</v>
      </c>
      <c r="E52" s="15">
        <f>SUM(D$33:D52)/SUM($D$33:$D$82)</f>
        <v>0.92087312628320961</v>
      </c>
      <c r="F52" s="44">
        <f t="shared" si="4"/>
        <v>1.0525962452152648E-2</v>
      </c>
      <c r="G52" s="219">
        <v>25</v>
      </c>
      <c r="H52" s="16" t="str">
        <f t="shared" ca="1" si="5"/>
        <v/>
      </c>
      <c r="I52" s="17">
        <f t="shared" ca="1" si="6"/>
        <v>63.5</v>
      </c>
      <c r="J52" s="18">
        <f t="shared" si="3"/>
        <v>0.8</v>
      </c>
      <c r="L52" s="181">
        <f>RANK(O52,$O$3:$O$59,0)+COUNTIF($O$3:O52,O52)-1</f>
        <v>27</v>
      </c>
      <c r="M52" s="179" t="str">
        <f>'CAR count'!P116</f>
        <v>Spuds / Xmass Tree (Winch / Hoist System)</v>
      </c>
      <c r="N52" s="179">
        <f>'CAR count'!Q116</f>
        <v>55</v>
      </c>
      <c r="O52" s="180">
        <f>'CAR count'!R116</f>
        <v>30.671111110900529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</row>
    <row r="53" spans="2:57" x14ac:dyDescent="0.2">
      <c r="B53" s="95">
        <f t="shared" si="0"/>
        <v>21</v>
      </c>
      <c r="C53" s="214" t="s">
        <v>185</v>
      </c>
      <c r="D53" s="217">
        <v>63.13</v>
      </c>
      <c r="E53" s="15">
        <f>SUM(D$33:D53)/SUM($D$33:$D$82)</f>
        <v>0.9313377563557198</v>
      </c>
      <c r="F53" s="44">
        <f t="shared" si="4"/>
        <v>1.0464630072510195E-2</v>
      </c>
      <c r="G53" s="125">
        <v>4</v>
      </c>
      <c r="H53" s="16" t="str">
        <f t="shared" ca="1" si="5"/>
        <v/>
      </c>
      <c r="I53" s="17">
        <f t="shared" ca="1" si="6"/>
        <v>63.13</v>
      </c>
      <c r="J53" s="18">
        <f t="shared" si="3"/>
        <v>0.8</v>
      </c>
      <c r="L53" s="100">
        <f>RANK(O53,$O$3:$O$59,0)+COUNTIF($O$3:O53,O53)-1</f>
        <v>13</v>
      </c>
      <c r="M53" s="175" t="str">
        <f>'CAR count'!P117</f>
        <v>Spuds / Xmass Tree (Wires)</v>
      </c>
      <c r="N53" s="175">
        <f>'CAR count'!Q117</f>
        <v>10</v>
      </c>
      <c r="O53" s="178">
        <f>'CAR count'!R117</f>
        <v>104.71000000000001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</row>
    <row r="54" spans="2:57" x14ac:dyDescent="0.2">
      <c r="B54" s="95">
        <f t="shared" si="0"/>
        <v>22</v>
      </c>
      <c r="C54" s="214" t="s">
        <v>102</v>
      </c>
      <c r="D54" s="217">
        <v>48.43</v>
      </c>
      <c r="E54" s="15">
        <f>SUM(D$33:D54)/SUM($D$33:$D$82)</f>
        <v>0.93936566756135376</v>
      </c>
      <c r="F54" s="44">
        <f t="shared" si="4"/>
        <v>8.027911205633953E-3</v>
      </c>
      <c r="G54" s="125">
        <v>3</v>
      </c>
      <c r="H54" s="16" t="str">
        <f t="shared" ca="1" si="5"/>
        <v/>
      </c>
      <c r="I54" s="17">
        <f t="shared" ca="1" si="6"/>
        <v>48.43</v>
      </c>
      <c r="J54" s="18">
        <f t="shared" si="3"/>
        <v>0.8</v>
      </c>
      <c r="L54" s="100">
        <f>RANK(O54,$O$3:$O$59,0)+COUNTIF($O$3:O54,O54)-1</f>
        <v>5</v>
      </c>
      <c r="M54" s="175" t="str">
        <f>'CAR count'!P118</f>
        <v>Suction  / Discharge Pipe (Dredge)</v>
      </c>
      <c r="N54" s="175">
        <f>'CAR count'!Q118</f>
        <v>60</v>
      </c>
      <c r="O54" s="178">
        <f>'CAR count'!R118</f>
        <v>406.71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</row>
    <row r="55" spans="2:57" x14ac:dyDescent="0.2">
      <c r="B55" s="95">
        <f t="shared" si="0"/>
        <v>23</v>
      </c>
      <c r="C55" s="214" t="s">
        <v>122</v>
      </c>
      <c r="D55" s="217">
        <v>38.964722221856938</v>
      </c>
      <c r="E55" s="15">
        <f>SUM(D$33:D55)/SUM($D$33:$D$82)</f>
        <v>0.94582458414506754</v>
      </c>
      <c r="F55" s="44">
        <f t="shared" si="4"/>
        <v>6.4589165837137807E-3</v>
      </c>
      <c r="G55" s="219">
        <v>37</v>
      </c>
      <c r="H55" s="16" t="str">
        <f t="shared" ca="1" si="5"/>
        <v/>
      </c>
      <c r="I55" s="17">
        <f t="shared" ca="1" si="6"/>
        <v>38.964722221856938</v>
      </c>
      <c r="J55" s="18">
        <f t="shared" si="3"/>
        <v>0.8</v>
      </c>
      <c r="L55" s="181">
        <f>RANK(O55,$O$3:$O$59,0)+COUNTIF($O$3:O55,O55)-1</f>
        <v>57</v>
      </c>
      <c r="M55" s="179" t="str">
        <f>'CAR count'!P119</f>
        <v>Swing System (Control System)</v>
      </c>
      <c r="N55" s="179">
        <f>'CAR count'!Q119</f>
        <v>0</v>
      </c>
      <c r="O55" s="180">
        <f>'CAR count'!R119</f>
        <v>0</v>
      </c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</row>
    <row r="56" spans="2:57" x14ac:dyDescent="0.2">
      <c r="B56" s="95">
        <f t="shared" si="0"/>
        <v>24</v>
      </c>
      <c r="C56" s="214" t="s">
        <v>89</v>
      </c>
      <c r="D56" s="217">
        <v>37.93</v>
      </c>
      <c r="E56" s="15">
        <f>SUM(D$33:D56)/SUM($D$33:$D$82)</f>
        <v>0.9521119818743613</v>
      </c>
      <c r="F56" s="44">
        <f t="shared" si="4"/>
        <v>6.2873977292937644E-3</v>
      </c>
      <c r="G56" s="125">
        <v>6</v>
      </c>
      <c r="H56" s="16" t="str">
        <f t="shared" ca="1" si="5"/>
        <v/>
      </c>
      <c r="I56" s="17">
        <f t="shared" ca="1" si="6"/>
        <v>37.93</v>
      </c>
      <c r="J56" s="18">
        <f t="shared" si="3"/>
        <v>0.8</v>
      </c>
      <c r="L56" s="181">
        <f>RANK(O56,$O$3:$O$59,0)+COUNTIF($O$3:O56,O56)-1</f>
        <v>41</v>
      </c>
      <c r="M56" s="179" t="str">
        <f>'CAR count'!P120</f>
        <v>Swing System (SCR Drive)</v>
      </c>
      <c r="N56" s="179">
        <f>'CAR count'!Q120</f>
        <v>8</v>
      </c>
      <c r="O56" s="180">
        <f>'CAR count'!R120</f>
        <v>6.1280555556528267</v>
      </c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</row>
    <row r="57" spans="2:57" x14ac:dyDescent="0.2">
      <c r="B57" s="95">
        <f t="shared" si="0"/>
        <v>25</v>
      </c>
      <c r="C57" s="214" t="s">
        <v>198</v>
      </c>
      <c r="D57" s="217">
        <v>37.549999999999997</v>
      </c>
      <c r="E57" s="15">
        <f>SUM(D$33:D57)/SUM($D$33:$D$82)</f>
        <v>0.9583363895921303</v>
      </c>
      <c r="F57" s="44">
        <f t="shared" si="4"/>
        <v>6.2244077177689983E-3</v>
      </c>
      <c r="G57" s="125">
        <v>3</v>
      </c>
      <c r="H57" s="16" t="str">
        <f t="shared" ca="1" si="5"/>
        <v/>
      </c>
      <c r="I57" s="17">
        <f t="shared" ca="1" si="6"/>
        <v>37.549999999999997</v>
      </c>
      <c r="J57" s="18">
        <f t="shared" si="3"/>
        <v>0.8</v>
      </c>
      <c r="L57" s="181">
        <f>RANK(O57,$O$3:$O$59,0)+COUNTIF($O$3:O57,O57)-1</f>
        <v>26</v>
      </c>
      <c r="M57" s="179" t="str">
        <f>'CAR count'!P121</f>
        <v>Swing System (Swing Sheaves)</v>
      </c>
      <c r="N57" s="179">
        <f>'CAR count'!Q121</f>
        <v>5</v>
      </c>
      <c r="O57" s="180">
        <f>'CAR count'!R121</f>
        <v>34.96</v>
      </c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</row>
    <row r="58" spans="2:57" x14ac:dyDescent="0.2">
      <c r="B58" s="95">
        <f t="shared" si="0"/>
        <v>26</v>
      </c>
      <c r="C58" s="214" t="s">
        <v>120</v>
      </c>
      <c r="D58" s="217">
        <v>34.96</v>
      </c>
      <c r="E58" s="15">
        <f>SUM(D$33:D58)/SUM($D$33:$D$82)</f>
        <v>0.96413147065240212</v>
      </c>
      <c r="F58" s="44">
        <f t="shared" si="4"/>
        <v>5.7950810602718228E-3</v>
      </c>
      <c r="G58" s="125">
        <v>5</v>
      </c>
      <c r="H58" s="16" t="str">
        <f t="shared" ca="1" si="5"/>
        <v/>
      </c>
      <c r="I58" s="17">
        <f t="shared" ca="1" si="6"/>
        <v>34.96</v>
      </c>
      <c r="J58" s="18">
        <f t="shared" si="3"/>
        <v>0.8</v>
      </c>
      <c r="L58" s="181">
        <f>RANK(O58,$O$3:$O$59,0)+COUNTIF($O$3:O58,O58)-1</f>
        <v>12</v>
      </c>
      <c r="M58" s="179" t="str">
        <f>'CAR count'!P122</f>
        <v>Swing System (Swing Wire)</v>
      </c>
      <c r="N58" s="179">
        <f>'CAR count'!Q122</f>
        <v>36</v>
      </c>
      <c r="O58" s="180">
        <f>'CAR count'!R122</f>
        <v>106.424999999844</v>
      </c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</row>
    <row r="59" spans="2:57" x14ac:dyDescent="0.2">
      <c r="B59" s="95">
        <f t="shared" si="0"/>
        <v>27</v>
      </c>
      <c r="C59" s="214" t="s">
        <v>186</v>
      </c>
      <c r="D59" s="217">
        <v>30.671111110900529</v>
      </c>
      <c r="E59" s="15">
        <f>SUM(D$33:D59)/SUM($D$33:$D$82)</f>
        <v>0.96921561181648308</v>
      </c>
      <c r="F59" s="44">
        <f t="shared" si="4"/>
        <v>5.0841411640809575E-3</v>
      </c>
      <c r="G59" s="219">
        <v>55</v>
      </c>
      <c r="H59" s="16" t="str">
        <f t="shared" ca="1" si="5"/>
        <v/>
      </c>
      <c r="I59" s="17">
        <f t="shared" ca="1" si="6"/>
        <v>30.671111110900529</v>
      </c>
      <c r="J59" s="18">
        <f t="shared" si="3"/>
        <v>0.8</v>
      </c>
      <c r="L59" s="181">
        <f>RANK(O59,$O$3:$O$59,0)+COUNTIF($O$3:O59,O59)-1</f>
        <v>23</v>
      </c>
      <c r="M59" s="179" t="str">
        <f>'CAR count'!P123</f>
        <v>Swing System (Winch System)</v>
      </c>
      <c r="N59" s="179">
        <f>'CAR count'!Q123</f>
        <v>37</v>
      </c>
      <c r="O59" s="180">
        <f>'CAR count'!R123</f>
        <v>38.964722221856938</v>
      </c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</row>
    <row r="60" spans="2:57" x14ac:dyDescent="0.2">
      <c r="B60" s="95">
        <f t="shared" si="0"/>
        <v>28</v>
      </c>
      <c r="C60" s="214" t="s">
        <v>106</v>
      </c>
      <c r="D60" s="217">
        <v>28.787222222206182</v>
      </c>
      <c r="E60" s="15">
        <f>SUM(D$33:D60)/SUM($D$33:$D$82)</f>
        <v>0.97398747355211635</v>
      </c>
      <c r="F60" s="44">
        <f t="shared" si="4"/>
        <v>4.7718617356332649E-3</v>
      </c>
      <c r="G60" s="219">
        <v>41</v>
      </c>
      <c r="H60" s="16" t="str">
        <f t="shared" ca="1" si="5"/>
        <v/>
      </c>
      <c r="I60" s="17">
        <f t="shared" ca="1" si="6"/>
        <v>28.787222222206182</v>
      </c>
      <c r="J60" s="18">
        <f t="shared" si="3"/>
        <v>0.8</v>
      </c>
      <c r="L60" s="183"/>
      <c r="M60" s="183"/>
      <c r="N60" s="183"/>
      <c r="O60" s="184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</row>
    <row r="61" spans="2:57" x14ac:dyDescent="0.2">
      <c r="B61" s="95">
        <f t="shared" si="0"/>
        <v>29</v>
      </c>
      <c r="C61" s="214" t="s">
        <v>93</v>
      </c>
      <c r="D61" s="217">
        <v>19.96</v>
      </c>
      <c r="E61" s="15">
        <f>SUM(D$33:D61)/SUM($D$33:$D$82)</f>
        <v>0.97729610678904499</v>
      </c>
      <c r="F61" s="44">
        <f t="shared" si="4"/>
        <v>3.3086332369286486E-3</v>
      </c>
      <c r="G61" s="125">
        <v>5</v>
      </c>
      <c r="H61" s="16" t="str">
        <f t="shared" ca="1" si="5"/>
        <v/>
      </c>
      <c r="I61" s="17">
        <f t="shared" ca="1" si="6"/>
        <v>19.96</v>
      </c>
      <c r="J61" s="18">
        <f t="shared" si="3"/>
        <v>0.8</v>
      </c>
      <c r="L61" s="183"/>
      <c r="M61" s="183"/>
      <c r="N61" s="183"/>
      <c r="O61" s="184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</row>
    <row r="62" spans="2:57" x14ac:dyDescent="0.2">
      <c r="B62" s="95">
        <f t="shared" si="0"/>
        <v>30</v>
      </c>
      <c r="C62" s="214" t="s">
        <v>197</v>
      </c>
      <c r="D62" s="217">
        <v>15.15</v>
      </c>
      <c r="E62" s="15">
        <f>SUM(D$33:D62)/SUM($D$33:$D$82)</f>
        <v>0.97980741909062152</v>
      </c>
      <c r="F62" s="44">
        <f t="shared" si="4"/>
        <v>2.5113123015765293E-3</v>
      </c>
      <c r="G62" s="125">
        <v>5</v>
      </c>
      <c r="H62" s="16" t="str">
        <f t="shared" ca="1" si="5"/>
        <v/>
      </c>
      <c r="I62" s="17">
        <f t="shared" ca="1" si="6"/>
        <v>15.15</v>
      </c>
      <c r="J62" s="18">
        <f t="shared" si="3"/>
        <v>0.8</v>
      </c>
      <c r="L62" s="183"/>
      <c r="M62" s="183"/>
      <c r="N62" s="183"/>
      <c r="O62" s="184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</row>
    <row r="63" spans="2:57" x14ac:dyDescent="0.2">
      <c r="B63" s="95">
        <f t="shared" si="0"/>
        <v>31</v>
      </c>
      <c r="C63" s="214" t="s">
        <v>196</v>
      </c>
      <c r="D63" s="217">
        <v>14.41</v>
      </c>
      <c r="E63" s="15">
        <f>SUM(D$33:D63)/SUM($D$33:$D$82)</f>
        <v>0.98219606663291315</v>
      </c>
      <c r="F63" s="44">
        <f t="shared" si="4"/>
        <v>2.388647542291622E-3</v>
      </c>
      <c r="G63" s="219">
        <v>24</v>
      </c>
      <c r="H63" s="16" t="str">
        <f t="shared" ca="1" si="5"/>
        <v/>
      </c>
      <c r="I63" s="17">
        <f t="shared" ca="1" si="6"/>
        <v>14.41</v>
      </c>
      <c r="J63" s="18">
        <f t="shared" si="3"/>
        <v>0.8</v>
      </c>
      <c r="L63" s="183"/>
      <c r="M63" s="183"/>
      <c r="N63" s="183"/>
      <c r="O63" s="184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</row>
    <row r="64" spans="2:57" x14ac:dyDescent="0.2">
      <c r="B64" s="95">
        <f t="shared" si="0"/>
        <v>32</v>
      </c>
      <c r="C64" s="214" t="s">
        <v>108</v>
      </c>
      <c r="D64" s="217">
        <v>12.040000000000001</v>
      </c>
      <c r="E64" s="15">
        <f>SUM(D$33:D64)/SUM($D$33:$D$82)</f>
        <v>0.98419185541911658</v>
      </c>
      <c r="F64" s="44">
        <f t="shared" si="4"/>
        <v>1.995788786203434E-3</v>
      </c>
      <c r="G64" s="125">
        <v>10</v>
      </c>
      <c r="H64" s="16" t="str">
        <f t="shared" ca="1" si="5"/>
        <v/>
      </c>
      <c r="I64" s="17">
        <f t="shared" ca="1" si="6"/>
        <v>12.040000000000001</v>
      </c>
      <c r="J64" s="18">
        <f t="shared" si="3"/>
        <v>0.8</v>
      </c>
      <c r="L64" s="183"/>
      <c r="M64" s="183"/>
      <c r="N64" s="183"/>
      <c r="O64" s="184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</row>
    <row r="65" spans="2:57" x14ac:dyDescent="0.2">
      <c r="B65" s="95">
        <f t="shared" si="0"/>
        <v>33</v>
      </c>
      <c r="C65" s="214" t="s">
        <v>100</v>
      </c>
      <c r="D65" s="217">
        <v>10.93</v>
      </c>
      <c r="E65" s="15">
        <f>SUM(D$33:D65)/SUM($D$33:$D$82)</f>
        <v>0.98600364706639265</v>
      </c>
      <c r="F65" s="44">
        <f t="shared" si="4"/>
        <v>1.8117916472760731E-3</v>
      </c>
      <c r="G65" s="125">
        <v>3</v>
      </c>
      <c r="H65" s="16" t="str">
        <f t="shared" ca="1" si="5"/>
        <v/>
      </c>
      <c r="I65" s="17">
        <f t="shared" ca="1" si="6"/>
        <v>10.93</v>
      </c>
      <c r="J65" s="18">
        <f t="shared" si="3"/>
        <v>0.8</v>
      </c>
      <c r="L65" s="183"/>
      <c r="M65" s="183"/>
      <c r="N65" s="183"/>
      <c r="O65" s="184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</row>
    <row r="66" spans="2:57" x14ac:dyDescent="0.2">
      <c r="B66" s="95">
        <f t="shared" si="0"/>
        <v>34</v>
      </c>
      <c r="C66" s="214" t="s">
        <v>204</v>
      </c>
      <c r="D66" s="217">
        <v>9.9499999999999993</v>
      </c>
      <c r="E66" s="15">
        <f>SUM(D$33:D66)/SUM($D$33:$D$82)</f>
        <v>0.98765299078921021</v>
      </c>
      <c r="F66" s="44">
        <f t="shared" si="4"/>
        <v>1.6493437228175534E-3</v>
      </c>
      <c r="G66" s="125">
        <v>1</v>
      </c>
      <c r="H66" s="16" t="str">
        <f t="shared" ca="1" si="5"/>
        <v/>
      </c>
      <c r="I66" s="17">
        <f t="shared" ca="1" si="6"/>
        <v>9.9499999999999993</v>
      </c>
      <c r="J66" s="18">
        <f t="shared" si="3"/>
        <v>0.8</v>
      </c>
      <c r="L66" s="183"/>
      <c r="M66" s="183"/>
      <c r="N66" s="183"/>
      <c r="O66" s="184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</row>
    <row r="67" spans="2:57" x14ac:dyDescent="0.2">
      <c r="B67" s="95">
        <f t="shared" si="0"/>
        <v>35</v>
      </c>
      <c r="C67" s="214" t="s">
        <v>96</v>
      </c>
      <c r="D67" s="217">
        <v>9.0605555554176682</v>
      </c>
      <c r="E67" s="15">
        <f>SUM(D$33:D67)/SUM($D$33:$D$82)</f>
        <v>0.98915489736514672</v>
      </c>
      <c r="F67" s="44">
        <f t="shared" si="4"/>
        <v>1.501906575936518E-3</v>
      </c>
      <c r="G67" s="125">
        <v>8</v>
      </c>
      <c r="H67" s="16" t="str">
        <f t="shared" ca="1" si="5"/>
        <v/>
      </c>
      <c r="I67" s="17">
        <f t="shared" ca="1" si="6"/>
        <v>9.0605555554176682</v>
      </c>
      <c r="J67" s="18">
        <f t="shared" si="3"/>
        <v>0.8</v>
      </c>
      <c r="L67" s="183"/>
      <c r="M67" s="183"/>
      <c r="N67" s="183"/>
      <c r="O67" s="184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</row>
    <row r="68" spans="2:57" x14ac:dyDescent="0.2">
      <c r="B68" s="95">
        <f t="shared" si="0"/>
        <v>36</v>
      </c>
      <c r="C68" s="214" t="s">
        <v>129</v>
      </c>
      <c r="D68" s="217">
        <v>9.02</v>
      </c>
      <c r="E68" s="15">
        <f>SUM(D$33:D68)/SUM($D$33:$D$82)</f>
        <v>0.9906500813229171</v>
      </c>
      <c r="F68" s="44">
        <f t="shared" si="4"/>
        <v>1.4951839577703741E-3</v>
      </c>
      <c r="G68" s="125">
        <v>13</v>
      </c>
      <c r="H68" s="16" t="str">
        <f t="shared" ca="1" si="5"/>
        <v/>
      </c>
      <c r="I68" s="17">
        <f t="shared" ca="1" si="6"/>
        <v>9.02</v>
      </c>
      <c r="J68" s="18">
        <f t="shared" si="3"/>
        <v>0.8</v>
      </c>
      <c r="L68" s="183"/>
      <c r="M68" s="183"/>
      <c r="N68" s="183"/>
      <c r="O68" s="184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</row>
    <row r="69" spans="2:57" x14ac:dyDescent="0.2">
      <c r="B69" s="95">
        <f t="shared" si="0"/>
        <v>37</v>
      </c>
      <c r="C69" s="214" t="s">
        <v>192</v>
      </c>
      <c r="D69" s="217">
        <v>8.48</v>
      </c>
      <c r="E69" s="15">
        <f>SUM(D$33:D69)/SUM($D$33:$D$82)</f>
        <v>0.99205575315904704</v>
      </c>
      <c r="F69" s="44">
        <f t="shared" si="4"/>
        <v>1.4056718361299403E-3</v>
      </c>
      <c r="G69" s="125">
        <v>13</v>
      </c>
      <c r="H69" s="16" t="str">
        <f t="shared" ca="1" si="5"/>
        <v/>
      </c>
      <c r="I69" s="17">
        <f t="shared" ca="1" si="6"/>
        <v>8.48</v>
      </c>
      <c r="J69" s="18">
        <f t="shared" si="3"/>
        <v>0.8</v>
      </c>
      <c r="L69" s="183"/>
      <c r="M69" s="183"/>
      <c r="N69" s="183"/>
      <c r="O69" s="184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</row>
    <row r="70" spans="2:57" x14ac:dyDescent="0.2">
      <c r="B70" s="95">
        <f t="shared" si="0"/>
        <v>38</v>
      </c>
      <c r="C70" s="214" t="s">
        <v>99</v>
      </c>
      <c r="D70" s="217">
        <v>7.66</v>
      </c>
      <c r="E70" s="15">
        <f>SUM(D$33:D70)/SUM($D$33:$D$82)</f>
        <v>0.99332549918083424</v>
      </c>
      <c r="F70" s="44">
        <f t="shared" si="4"/>
        <v>1.2697460217871992E-3</v>
      </c>
      <c r="G70" s="125">
        <v>7</v>
      </c>
      <c r="H70" s="16" t="str">
        <f t="shared" ca="1" si="5"/>
        <v/>
      </c>
      <c r="I70" s="17">
        <f t="shared" ca="1" si="6"/>
        <v>7.66</v>
      </c>
      <c r="J70" s="18">
        <f t="shared" si="3"/>
        <v>0.8</v>
      </c>
      <c r="L70" s="183"/>
      <c r="M70" s="183"/>
      <c r="N70" s="183"/>
      <c r="O70" s="184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</row>
    <row r="71" spans="2:57" x14ac:dyDescent="0.2">
      <c r="B71" s="95">
        <f t="shared" si="0"/>
        <v>39</v>
      </c>
      <c r="C71" s="214" t="s">
        <v>181</v>
      </c>
      <c r="D71" s="217">
        <v>7.39</v>
      </c>
      <c r="E71" s="15">
        <f>SUM(D$33:D71)/SUM($D$33:$D$82)</f>
        <v>0.99455048914180133</v>
      </c>
      <c r="F71" s="44">
        <f t="shared" si="4"/>
        <v>1.2249899609670933E-3</v>
      </c>
      <c r="G71" s="125">
        <v>7</v>
      </c>
      <c r="H71" s="16" t="str">
        <f t="shared" ca="1" si="5"/>
        <v/>
      </c>
      <c r="I71" s="17">
        <f t="shared" ca="1" si="6"/>
        <v>7.39</v>
      </c>
      <c r="J71" s="18">
        <f t="shared" si="3"/>
        <v>0.8</v>
      </c>
      <c r="L71" s="183"/>
      <c r="M71" s="183"/>
      <c r="N71" s="183"/>
      <c r="O71" s="184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</row>
    <row r="72" spans="2:57" x14ac:dyDescent="0.2">
      <c r="B72" s="95">
        <f t="shared" si="0"/>
        <v>40</v>
      </c>
      <c r="C72" s="214" t="s">
        <v>190</v>
      </c>
      <c r="D72" s="217">
        <v>7.2136111111030914</v>
      </c>
      <c r="E72" s="15">
        <f>SUM(D$33:D72)/SUM($D$33:$D$82)</f>
        <v>0.99574624031817782</v>
      </c>
      <c r="F72" s="44">
        <f t="shared" ref="F72:F82" si="7">E72-E71</f>
        <v>1.1957511763764916E-3</v>
      </c>
      <c r="G72" s="125">
        <v>5</v>
      </c>
      <c r="H72" s="16" t="str">
        <f t="shared" ca="1" si="1"/>
        <v/>
      </c>
      <c r="I72" s="17">
        <f t="shared" ca="1" si="2"/>
        <v>7.2136111111030914</v>
      </c>
      <c r="J72" s="18">
        <f t="shared" si="3"/>
        <v>0.8</v>
      </c>
      <c r="L72" s="183"/>
      <c r="M72" s="47"/>
      <c r="N72" s="183"/>
      <c r="O72" s="210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</row>
    <row r="73" spans="2:57" x14ac:dyDescent="0.2">
      <c r="B73" s="95">
        <f t="shared" si="0"/>
        <v>41</v>
      </c>
      <c r="C73" s="214" t="s">
        <v>119</v>
      </c>
      <c r="D73" s="217">
        <v>6.1280555556528267</v>
      </c>
      <c r="E73" s="15">
        <f>SUM(D$33:D73)/SUM($D$33:$D$82)</f>
        <v>0.99676204634468979</v>
      </c>
      <c r="F73" s="44">
        <f t="shared" si="7"/>
        <v>1.0158060265119673E-3</v>
      </c>
      <c r="G73" s="125">
        <v>8</v>
      </c>
      <c r="H73" s="16" t="str">
        <f t="shared" ca="1" si="1"/>
        <v/>
      </c>
      <c r="I73" s="17">
        <f t="shared" ca="1" si="2"/>
        <v>6.1280555556528267</v>
      </c>
      <c r="J73" s="18">
        <f t="shared" si="3"/>
        <v>0.8</v>
      </c>
      <c r="L73" s="183"/>
      <c r="M73" s="47"/>
      <c r="N73" s="183"/>
      <c r="O73" s="210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</row>
    <row r="74" spans="2:57" x14ac:dyDescent="0.2">
      <c r="B74" s="14">
        <f t="shared" si="0"/>
        <v>42</v>
      </c>
      <c r="C74" s="214" t="s">
        <v>101</v>
      </c>
      <c r="D74" s="217">
        <v>5.1936111112730581</v>
      </c>
      <c r="E74" s="15">
        <f>SUM(D$33:D74)/SUM($D$33:$D$82)</f>
        <v>0.99762295588088412</v>
      </c>
      <c r="F74" s="44">
        <f t="shared" si="7"/>
        <v>8.6090953619433197E-4</v>
      </c>
      <c r="G74" s="125">
        <v>9</v>
      </c>
      <c r="H74" s="16" t="str">
        <f t="shared" ca="1" si="1"/>
        <v/>
      </c>
      <c r="I74" s="17">
        <f t="shared" ca="1" si="2"/>
        <v>5.1936111112730581</v>
      </c>
      <c r="J74" s="18">
        <f t="shared" si="3"/>
        <v>0.8</v>
      </c>
      <c r="L74" s="183"/>
      <c r="M74" s="47"/>
      <c r="N74" s="183"/>
      <c r="O74" s="210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</row>
    <row r="75" spans="2:57" x14ac:dyDescent="0.2">
      <c r="B75" s="14">
        <f t="shared" si="0"/>
        <v>43</v>
      </c>
      <c r="C75" s="214" t="s">
        <v>127</v>
      </c>
      <c r="D75" s="217">
        <v>5.0599999999999996</v>
      </c>
      <c r="E75" s="15">
        <f>SUM(D$33:D75)/SUM($D$33:$D$82)</f>
        <v>0.99846171761329194</v>
      </c>
      <c r="F75" s="44">
        <f t="shared" si="7"/>
        <v>8.3876173240782226E-4</v>
      </c>
      <c r="G75" s="125">
        <v>7</v>
      </c>
      <c r="H75" s="16" t="str">
        <f t="shared" ca="1" si="1"/>
        <v/>
      </c>
      <c r="I75" s="17">
        <f t="shared" ca="1" si="2"/>
        <v>5.0599999999999996</v>
      </c>
      <c r="J75" s="18">
        <f t="shared" si="3"/>
        <v>0.8</v>
      </c>
      <c r="L75" s="183"/>
      <c r="M75" s="47"/>
      <c r="N75" s="183"/>
      <c r="O75" s="210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</row>
    <row r="76" spans="2:57" x14ac:dyDescent="0.2">
      <c r="B76" s="14">
        <f t="shared" si="0"/>
        <v>44</v>
      </c>
      <c r="C76" s="214" t="s">
        <v>74</v>
      </c>
      <c r="D76" s="217">
        <v>4.07</v>
      </c>
      <c r="E76" s="15">
        <f>SUM(D$33:D76)/SUM($D$33:$D$82)</f>
        <v>0.99913637378935893</v>
      </c>
      <c r="F76" s="44">
        <f t="shared" si="7"/>
        <v>6.7465617606699002E-4</v>
      </c>
      <c r="G76" s="125">
        <v>5</v>
      </c>
      <c r="H76" s="16" t="str">
        <f t="shared" ca="1" si="1"/>
        <v/>
      </c>
      <c r="I76" s="17">
        <f t="shared" ca="1" si="2"/>
        <v>4.07</v>
      </c>
      <c r="J76" s="18">
        <f t="shared" si="3"/>
        <v>0.8</v>
      </c>
      <c r="L76" s="183"/>
      <c r="M76" s="183"/>
      <c r="N76" s="183"/>
      <c r="O76" s="184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  <c r="BC76" s="183"/>
      <c r="BD76" s="183"/>
      <c r="BE76" s="183"/>
    </row>
    <row r="77" spans="2:57" x14ac:dyDescent="0.2">
      <c r="B77" s="14">
        <f t="shared" si="0"/>
        <v>45</v>
      </c>
      <c r="C77" s="214" t="s">
        <v>128</v>
      </c>
      <c r="D77" s="217">
        <v>1.99</v>
      </c>
      <c r="E77" s="15">
        <f>SUM(D$33:D77)/SUM($D$33:$D$82)</f>
        <v>0.99946624253392247</v>
      </c>
      <c r="F77" s="44">
        <f t="shared" si="7"/>
        <v>3.2986874456353288E-4</v>
      </c>
      <c r="G77" s="125">
        <v>2</v>
      </c>
      <c r="H77" s="16" t="str">
        <f t="shared" ca="1" si="1"/>
        <v/>
      </c>
      <c r="I77" s="17">
        <f t="shared" ca="1" si="2"/>
        <v>1.99</v>
      </c>
      <c r="J77" s="18">
        <f t="shared" si="3"/>
        <v>0.8</v>
      </c>
      <c r="L77" s="183"/>
      <c r="M77" s="183"/>
      <c r="N77" s="183"/>
      <c r="O77" s="184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</row>
    <row r="78" spans="2:57" x14ac:dyDescent="0.2">
      <c r="B78" s="14">
        <f t="shared" si="0"/>
        <v>46</v>
      </c>
      <c r="C78" s="31" t="s">
        <v>194</v>
      </c>
      <c r="D78" s="221">
        <v>1.19</v>
      </c>
      <c r="E78" s="15">
        <f>SUM(D$33:D78)/SUM($D$33:$D$82)</f>
        <v>0.99966350072790755</v>
      </c>
      <c r="F78" s="44">
        <f t="shared" si="7"/>
        <v>1.9725819398508371E-4</v>
      </c>
      <c r="G78" s="125">
        <v>2</v>
      </c>
      <c r="H78" s="16" t="str">
        <f t="shared" ca="1" si="1"/>
        <v/>
      </c>
      <c r="I78" s="17">
        <f t="shared" ca="1" si="2"/>
        <v>1.19</v>
      </c>
      <c r="J78" s="18">
        <f t="shared" si="3"/>
        <v>0.8</v>
      </c>
      <c r="L78" s="183"/>
      <c r="M78" s="183"/>
      <c r="N78" s="183"/>
      <c r="O78" s="184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</row>
    <row r="79" spans="2:57" x14ac:dyDescent="0.2">
      <c r="B79" s="14">
        <f t="shared" si="0"/>
        <v>47</v>
      </c>
      <c r="C79" s="31" t="s">
        <v>203</v>
      </c>
      <c r="D79" s="221">
        <v>0.91</v>
      </c>
      <c r="E79" s="15">
        <f>SUM(D$33:D79)/SUM($D$33:$D$82)</f>
        <v>0.99981434522919044</v>
      </c>
      <c r="F79" s="44">
        <f t="shared" si="7"/>
        <v>1.508445012828874E-4</v>
      </c>
      <c r="G79" s="125">
        <v>4</v>
      </c>
      <c r="H79" s="16" t="str">
        <f t="shared" ca="1" si="1"/>
        <v/>
      </c>
      <c r="I79" s="17">
        <f t="shared" ca="1" si="2"/>
        <v>0.91</v>
      </c>
      <c r="J79" s="18">
        <f t="shared" si="3"/>
        <v>0.8</v>
      </c>
      <c r="L79" s="183"/>
      <c r="M79" s="183"/>
      <c r="N79" s="183"/>
      <c r="O79" s="184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</row>
    <row r="80" spans="2:57" x14ac:dyDescent="0.2">
      <c r="B80" s="14">
        <f t="shared" si="0"/>
        <v>48</v>
      </c>
      <c r="C80" s="31" t="s">
        <v>201</v>
      </c>
      <c r="D80" s="221">
        <v>0.57999999999999996</v>
      </c>
      <c r="E80" s="15">
        <f>SUM(D$33:D80)/SUM($D$33:$D$82)</f>
        <v>0.99991048787835968</v>
      </c>
      <c r="F80" s="44">
        <f t="shared" si="7"/>
        <v>9.6142649169239647E-5</v>
      </c>
      <c r="G80" s="125">
        <v>1</v>
      </c>
      <c r="H80" s="16" t="str">
        <f t="shared" ca="1" si="1"/>
        <v/>
      </c>
      <c r="I80" s="17">
        <f t="shared" ca="1" si="2"/>
        <v>0.57999999999999996</v>
      </c>
      <c r="J80" s="18">
        <f t="shared" si="3"/>
        <v>0.8</v>
      </c>
      <c r="L80" s="183"/>
      <c r="M80" s="183"/>
      <c r="N80" s="183"/>
      <c r="O80" s="184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</row>
    <row r="81" spans="2:57" x14ac:dyDescent="0.2">
      <c r="B81" s="14">
        <f t="shared" si="0"/>
        <v>49</v>
      </c>
      <c r="C81" s="31" t="s">
        <v>195</v>
      </c>
      <c r="D81" s="221">
        <v>0.32</v>
      </c>
      <c r="E81" s="15">
        <f>SUM(D$33:D81)/SUM($D$33:$D$82)</f>
        <v>0.9999635320985909</v>
      </c>
      <c r="F81" s="44">
        <f t="shared" si="7"/>
        <v>5.3044220231224237E-5</v>
      </c>
      <c r="G81" s="125">
        <v>1</v>
      </c>
      <c r="H81" s="16" t="str">
        <f t="shared" ca="1" si="1"/>
        <v/>
      </c>
      <c r="I81" s="17">
        <f t="shared" ca="1" si="2"/>
        <v>0.32</v>
      </c>
      <c r="J81" s="18">
        <f t="shared" si="3"/>
        <v>0.8</v>
      </c>
      <c r="L81" s="183"/>
      <c r="M81" s="183"/>
      <c r="N81" s="183"/>
      <c r="O81" s="184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</row>
    <row r="82" spans="2:57" x14ac:dyDescent="0.2">
      <c r="B82" s="14">
        <f t="shared" si="0"/>
        <v>50</v>
      </c>
      <c r="C82" s="31" t="s">
        <v>202</v>
      </c>
      <c r="D82" s="221">
        <v>0.22</v>
      </c>
      <c r="E82" s="15">
        <f>SUM(D$33:D82)/SUM($D$33:$D$82)</f>
        <v>1</v>
      </c>
      <c r="F82" s="44">
        <f t="shared" si="7"/>
        <v>3.6467901409098502E-5</v>
      </c>
      <c r="G82" s="125">
        <v>1</v>
      </c>
      <c r="H82" s="16" t="str">
        <f t="shared" ca="1" si="1"/>
        <v/>
      </c>
      <c r="I82" s="17">
        <f t="shared" ca="1" si="2"/>
        <v>0.22</v>
      </c>
      <c r="J82" s="18">
        <f t="shared" si="3"/>
        <v>0.8</v>
      </c>
      <c r="L82" s="183"/>
      <c r="M82" s="183"/>
      <c r="N82" s="183"/>
      <c r="O82" s="184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</row>
    <row r="83" spans="2:57" x14ac:dyDescent="0.2">
      <c r="B83" s="19" t="s">
        <v>12</v>
      </c>
      <c r="C83" s="1"/>
      <c r="D83" s="1"/>
      <c r="E83" s="1"/>
      <c r="F83" s="1"/>
      <c r="G83" s="1"/>
      <c r="H83" s="1"/>
      <c r="I83" s="1"/>
      <c r="J83" s="1"/>
      <c r="L83" s="183"/>
      <c r="M83" s="183"/>
      <c r="N83" s="183"/>
      <c r="O83" s="184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</row>
    <row r="84" spans="2:57" x14ac:dyDescent="0.2">
      <c r="L84" s="183"/>
      <c r="M84" s="183"/>
      <c r="N84" s="183"/>
      <c r="O84" s="184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</row>
    <row r="85" spans="2:57" x14ac:dyDescent="0.2">
      <c r="L85" s="183"/>
      <c r="M85" s="183"/>
      <c r="N85" s="183"/>
      <c r="O85" s="184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</row>
    <row r="86" spans="2:57" x14ac:dyDescent="0.2">
      <c r="B86" s="132" t="s">
        <v>3</v>
      </c>
      <c r="C86" s="255" t="s">
        <v>161</v>
      </c>
      <c r="D86" s="255"/>
      <c r="E86" s="136" t="s">
        <v>162</v>
      </c>
      <c r="L86" s="183"/>
      <c r="M86" s="183"/>
      <c r="N86" s="183"/>
      <c r="O86" s="184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3"/>
    </row>
    <row r="87" spans="2:57" x14ac:dyDescent="0.2">
      <c r="B87" s="132"/>
      <c r="C87" s="139"/>
      <c r="D87" s="139"/>
      <c r="E87" s="140"/>
      <c r="F87" s="104"/>
      <c r="L87" s="183"/>
      <c r="M87" s="183"/>
      <c r="N87" s="183"/>
      <c r="O87" s="184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3"/>
    </row>
    <row r="88" spans="2:57" x14ac:dyDescent="0.2">
      <c r="B88" s="95">
        <v>1</v>
      </c>
      <c r="C88" s="2" t="str">
        <f>VLOOKUP(B88,$L$3:$O$59,2,0)</f>
        <v>Cutter (Bearing / Shaft)</v>
      </c>
      <c r="D88" s="162">
        <f>VLOOKUP(B88,$L$3:$O$59,4,0)</f>
        <v>1285.9863888890413</v>
      </c>
      <c r="E88" s="2">
        <f>VLOOKUP(B88,$L$3:$O$59,3,0)</f>
        <v>28</v>
      </c>
      <c r="L88" s="183"/>
      <c r="M88" s="183"/>
      <c r="N88" s="183"/>
      <c r="O88" s="184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</row>
    <row r="89" spans="2:57" x14ac:dyDescent="0.2">
      <c r="B89" s="95">
        <v>2</v>
      </c>
      <c r="C89" s="2" t="str">
        <f t="shared" ref="C89:C144" si="8">VLOOKUP(B89,$L$3:$O$59,2,0)</f>
        <v>Cutter (Gear Box)</v>
      </c>
      <c r="D89" s="162">
        <f t="shared" ref="D89:D144" si="9">VLOOKUP(B89,$L$3:$O$59,4,0)</f>
        <v>559.24</v>
      </c>
      <c r="E89" s="2">
        <f t="shared" ref="E89:E144" si="10">VLOOKUP(B89,$L$3:$O$59,3,0)</f>
        <v>18</v>
      </c>
      <c r="L89" s="183"/>
      <c r="M89" s="183"/>
      <c r="N89" s="183"/>
      <c r="O89" s="184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3"/>
    </row>
    <row r="90" spans="2:57" x14ac:dyDescent="0.2">
      <c r="B90" s="95">
        <v>3</v>
      </c>
      <c r="C90" s="2" t="str">
        <f t="shared" si="8"/>
        <v>Cutter (Motor)</v>
      </c>
      <c r="D90" s="162">
        <f t="shared" si="9"/>
        <v>547.76500000007218</v>
      </c>
      <c r="E90" s="2">
        <f t="shared" si="10"/>
        <v>116</v>
      </c>
      <c r="L90" s="183"/>
      <c r="M90" s="183"/>
      <c r="N90" s="183"/>
      <c r="O90" s="184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</row>
    <row r="91" spans="2:57" x14ac:dyDescent="0.2">
      <c r="B91" s="132">
        <v>4</v>
      </c>
      <c r="C91" s="2" t="str">
        <f t="shared" si="8"/>
        <v>Cutter (SCR Drive / MG Set)</v>
      </c>
      <c r="D91" s="162">
        <f t="shared" si="9"/>
        <v>470.73388888864781</v>
      </c>
      <c r="E91" s="2">
        <f t="shared" si="10"/>
        <v>103</v>
      </c>
      <c r="L91" s="183"/>
      <c r="M91" s="183"/>
      <c r="N91" s="183"/>
      <c r="O91" s="184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</row>
    <row r="92" spans="2:57" x14ac:dyDescent="0.2">
      <c r="B92" s="95">
        <v>5</v>
      </c>
      <c r="C92" s="2" t="str">
        <f t="shared" si="8"/>
        <v>Suction  / Discharge Pipe (Dredge)</v>
      </c>
      <c r="D92" s="162">
        <f t="shared" si="9"/>
        <v>406.71</v>
      </c>
      <c r="E92" s="2">
        <f t="shared" si="10"/>
        <v>60</v>
      </c>
      <c r="L92" s="183"/>
      <c r="M92" s="183"/>
      <c r="N92" s="183"/>
      <c r="O92" s="184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3"/>
    </row>
    <row r="93" spans="2:57" x14ac:dyDescent="0.2">
      <c r="B93" s="95">
        <v>6</v>
      </c>
      <c r="C93" s="2" t="str">
        <f t="shared" si="8"/>
        <v>Main Pump (Pump Rebuild)</v>
      </c>
      <c r="D93" s="162">
        <f t="shared" si="9"/>
        <v>387.52</v>
      </c>
      <c r="E93" s="2">
        <f t="shared" si="10"/>
        <v>8</v>
      </c>
      <c r="L93" s="183"/>
      <c r="M93" s="183"/>
      <c r="N93" s="183"/>
      <c r="O93" s="184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</row>
    <row r="94" spans="2:57" x14ac:dyDescent="0.2">
      <c r="B94" s="95">
        <v>7</v>
      </c>
      <c r="C94" s="2" t="str">
        <f t="shared" si="8"/>
        <v>Main Pump (Bearings / Shafts)</v>
      </c>
      <c r="D94" s="162">
        <f t="shared" si="9"/>
        <v>371.04</v>
      </c>
      <c r="E94" s="2">
        <f t="shared" si="10"/>
        <v>18</v>
      </c>
      <c r="L94" s="183"/>
      <c r="M94" s="183"/>
      <c r="N94" s="183"/>
      <c r="O94" s="184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3"/>
    </row>
    <row r="95" spans="2:57" x14ac:dyDescent="0.2">
      <c r="B95" s="132">
        <v>8</v>
      </c>
      <c r="C95" s="2" t="str">
        <f t="shared" si="8"/>
        <v>Generators (Main Generator)</v>
      </c>
      <c r="D95" s="162">
        <f t="shared" si="9"/>
        <v>343.71083333333257</v>
      </c>
      <c r="E95" s="2">
        <f t="shared" si="10"/>
        <v>81</v>
      </c>
      <c r="L95" s="183"/>
      <c r="M95" s="183"/>
      <c r="N95" s="183"/>
      <c r="O95" s="184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3"/>
    </row>
    <row r="96" spans="2:57" x14ac:dyDescent="0.2">
      <c r="B96" s="95">
        <v>9</v>
      </c>
      <c r="C96" s="2" t="str">
        <f t="shared" si="8"/>
        <v>Engine Room (Oil System)</v>
      </c>
      <c r="D96" s="162">
        <f t="shared" si="9"/>
        <v>173.76</v>
      </c>
      <c r="E96" s="2">
        <f t="shared" si="10"/>
        <v>4</v>
      </c>
      <c r="L96" s="183"/>
      <c r="M96" s="183"/>
      <c r="N96" s="183"/>
      <c r="O96" s="184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</row>
    <row r="97" spans="2:57" x14ac:dyDescent="0.2">
      <c r="B97" s="95">
        <v>10</v>
      </c>
      <c r="C97" s="2" t="str">
        <f t="shared" si="8"/>
        <v>Spuds / Xmass Tree (Walking Spud)</v>
      </c>
      <c r="D97" s="162">
        <f t="shared" si="9"/>
        <v>141.99</v>
      </c>
      <c r="E97" s="2">
        <f t="shared" si="10"/>
        <v>53</v>
      </c>
      <c r="L97" s="183"/>
      <c r="M97" s="183"/>
      <c r="N97" s="183"/>
      <c r="O97" s="184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</row>
    <row r="98" spans="2:57" x14ac:dyDescent="0.2">
      <c r="B98" s="95">
        <v>11</v>
      </c>
      <c r="C98" s="2" t="str">
        <f t="shared" si="8"/>
        <v>Ladder Pump (Gearbox)</v>
      </c>
      <c r="D98" s="162">
        <f t="shared" si="9"/>
        <v>114.64722222208512</v>
      </c>
      <c r="E98" s="2">
        <f t="shared" si="10"/>
        <v>9</v>
      </c>
      <c r="L98" s="183"/>
      <c r="M98" s="183"/>
      <c r="N98" s="183"/>
      <c r="O98" s="184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</row>
    <row r="99" spans="2:57" x14ac:dyDescent="0.2">
      <c r="B99" s="132">
        <v>12</v>
      </c>
      <c r="C99" s="2" t="str">
        <f t="shared" si="8"/>
        <v>Swing System (Swing Wire)</v>
      </c>
      <c r="D99" s="162">
        <f t="shared" si="9"/>
        <v>106.424999999844</v>
      </c>
      <c r="E99" s="2">
        <f t="shared" si="10"/>
        <v>36</v>
      </c>
      <c r="L99" s="183"/>
      <c r="M99" s="183"/>
      <c r="N99" s="183"/>
      <c r="O99" s="184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</row>
    <row r="100" spans="2:57" x14ac:dyDescent="0.2">
      <c r="B100" s="95">
        <v>13</v>
      </c>
      <c r="C100" s="2" t="str">
        <f t="shared" si="8"/>
        <v>Spuds / Xmass Tree (Wires)</v>
      </c>
      <c r="D100" s="162">
        <f t="shared" si="9"/>
        <v>104.71000000000001</v>
      </c>
      <c r="E100" s="2">
        <f t="shared" si="10"/>
        <v>10</v>
      </c>
      <c r="L100" s="183"/>
      <c r="M100" s="183"/>
      <c r="N100" s="183"/>
      <c r="O100" s="184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</row>
    <row r="101" spans="2:57" x14ac:dyDescent="0.2">
      <c r="B101" s="95">
        <v>14</v>
      </c>
      <c r="C101" s="2" t="str">
        <f t="shared" si="8"/>
        <v>Cutter (Cutter Canister)</v>
      </c>
      <c r="D101" s="162">
        <f t="shared" si="9"/>
        <v>104.1341666667047</v>
      </c>
      <c r="E101" s="2">
        <f t="shared" si="10"/>
        <v>67</v>
      </c>
      <c r="L101" s="183"/>
      <c r="M101" s="183"/>
      <c r="N101" s="183"/>
      <c r="O101" s="184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</row>
    <row r="102" spans="2:57" x14ac:dyDescent="0.2">
      <c r="B102" s="95">
        <v>15</v>
      </c>
      <c r="C102" s="2" t="str">
        <f t="shared" si="8"/>
        <v>Electrical System (PLC / Automation)</v>
      </c>
      <c r="D102" s="162">
        <f t="shared" si="9"/>
        <v>83.34722222234123</v>
      </c>
      <c r="E102" s="2">
        <f t="shared" si="10"/>
        <v>18</v>
      </c>
      <c r="L102" s="183"/>
      <c r="M102" s="183"/>
      <c r="N102" s="183"/>
      <c r="O102" s="184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</row>
    <row r="103" spans="2:57" x14ac:dyDescent="0.2">
      <c r="B103" s="132">
        <v>16</v>
      </c>
      <c r="C103" s="2" t="str">
        <f t="shared" si="8"/>
        <v>Main Pump (Packing / Stuffing Box)</v>
      </c>
      <c r="D103" s="162">
        <f t="shared" si="9"/>
        <v>79.140833333311605</v>
      </c>
      <c r="E103" s="2">
        <f t="shared" si="10"/>
        <v>84</v>
      </c>
      <c r="L103" s="183"/>
      <c r="M103" s="183"/>
      <c r="N103" s="183"/>
      <c r="O103" s="184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</row>
    <row r="104" spans="2:57" x14ac:dyDescent="0.2">
      <c r="B104" s="95">
        <v>17</v>
      </c>
      <c r="C104" s="2" t="str">
        <f t="shared" si="8"/>
        <v>Main Pump (Engine / Motor)</v>
      </c>
      <c r="D104" s="162">
        <f t="shared" si="9"/>
        <v>78.553055555506148</v>
      </c>
      <c r="E104" s="2">
        <f t="shared" si="10"/>
        <v>71</v>
      </c>
      <c r="L104" s="183"/>
      <c r="M104" s="183"/>
      <c r="N104" s="183"/>
      <c r="O104" s="184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</row>
    <row r="105" spans="2:57" x14ac:dyDescent="0.2">
      <c r="B105" s="95">
        <v>18</v>
      </c>
      <c r="C105" s="2" t="str">
        <f t="shared" si="8"/>
        <v>Ladder (Ladder Winch)</v>
      </c>
      <c r="D105" s="162">
        <f t="shared" si="9"/>
        <v>67.95</v>
      </c>
      <c r="E105" s="2">
        <f t="shared" si="10"/>
        <v>5</v>
      </c>
      <c r="L105" s="183"/>
      <c r="M105" s="183"/>
      <c r="N105" s="183"/>
      <c r="O105" s="184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3"/>
    </row>
    <row r="106" spans="2:57" x14ac:dyDescent="0.2">
      <c r="B106" s="95">
        <v>19</v>
      </c>
      <c r="C106" s="2" t="str">
        <f t="shared" si="8"/>
        <v>Generators (Main Generator Engine)</v>
      </c>
      <c r="D106" s="162">
        <f t="shared" si="9"/>
        <v>64.489999999999995</v>
      </c>
      <c r="E106" s="2">
        <f t="shared" si="10"/>
        <v>24</v>
      </c>
      <c r="L106" s="183"/>
      <c r="M106" s="183"/>
      <c r="N106" s="183"/>
      <c r="O106" s="184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3"/>
    </row>
    <row r="107" spans="2:57" x14ac:dyDescent="0.2">
      <c r="B107" s="132">
        <v>20</v>
      </c>
      <c r="C107" s="2" t="str">
        <f t="shared" si="8"/>
        <v>Engine Room (Main Pump Engine)</v>
      </c>
      <c r="D107" s="162">
        <f t="shared" si="9"/>
        <v>63.5</v>
      </c>
      <c r="E107" s="2">
        <f t="shared" si="10"/>
        <v>25</v>
      </c>
      <c r="L107" s="183"/>
      <c r="M107" s="183"/>
      <c r="N107" s="183"/>
      <c r="O107" s="184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3"/>
    </row>
    <row r="108" spans="2:57" x14ac:dyDescent="0.2">
      <c r="B108" s="95">
        <v>21</v>
      </c>
      <c r="C108" s="2" t="str">
        <f t="shared" si="8"/>
        <v>Ladder (Sheaves and Blocks)</v>
      </c>
      <c r="D108" s="162">
        <f t="shared" si="9"/>
        <v>63.13</v>
      </c>
      <c r="E108" s="2">
        <f t="shared" si="10"/>
        <v>4</v>
      </c>
      <c r="L108" s="183"/>
      <c r="M108" s="183"/>
      <c r="N108" s="183"/>
      <c r="O108" s="184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3"/>
    </row>
    <row r="109" spans="2:57" x14ac:dyDescent="0.2">
      <c r="B109" s="95">
        <v>22</v>
      </c>
      <c r="C109" s="2" t="str">
        <f t="shared" si="8"/>
        <v>Ladder Pump (Shaft)</v>
      </c>
      <c r="D109" s="162">
        <f t="shared" si="9"/>
        <v>48.43</v>
      </c>
      <c r="E109" s="2">
        <f t="shared" si="10"/>
        <v>3</v>
      </c>
      <c r="L109" s="183"/>
      <c r="M109" s="183"/>
      <c r="N109" s="183"/>
      <c r="O109" s="184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</row>
    <row r="110" spans="2:57" x14ac:dyDescent="0.2">
      <c r="B110" s="95">
        <v>23</v>
      </c>
      <c r="C110" s="2" t="str">
        <f t="shared" si="8"/>
        <v>Swing System (Winch System)</v>
      </c>
      <c r="D110" s="162">
        <f t="shared" si="9"/>
        <v>38.964722221856938</v>
      </c>
      <c r="E110" s="2">
        <f t="shared" si="10"/>
        <v>37</v>
      </c>
      <c r="L110" s="183"/>
      <c r="M110" s="183"/>
      <c r="N110" s="183"/>
      <c r="O110" s="184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</row>
    <row r="111" spans="2:57" x14ac:dyDescent="0.2">
      <c r="B111" s="132">
        <v>24</v>
      </c>
      <c r="C111" s="2" t="str">
        <f t="shared" si="8"/>
        <v>Ladder (Ladder Structure)</v>
      </c>
      <c r="D111" s="162">
        <f t="shared" si="9"/>
        <v>37.93</v>
      </c>
      <c r="E111" s="2">
        <f t="shared" si="10"/>
        <v>6</v>
      </c>
      <c r="L111" s="183"/>
      <c r="M111" s="183"/>
      <c r="N111" s="183"/>
      <c r="O111" s="184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3"/>
    </row>
    <row r="112" spans="2:57" x14ac:dyDescent="0.2">
      <c r="B112" s="95">
        <v>25</v>
      </c>
      <c r="C112" s="2" t="str">
        <f t="shared" si="8"/>
        <v>Ladder Pump (Bearings / Shafts)</v>
      </c>
      <c r="D112" s="162">
        <f t="shared" si="9"/>
        <v>37.549999999999997</v>
      </c>
      <c r="E112" s="2">
        <f t="shared" si="10"/>
        <v>3</v>
      </c>
      <c r="L112" s="183"/>
      <c r="M112" s="183"/>
      <c r="N112" s="183"/>
      <c r="O112" s="184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3"/>
    </row>
    <row r="113" spans="2:57" x14ac:dyDescent="0.2">
      <c r="B113" s="95">
        <v>26</v>
      </c>
      <c r="C113" s="2" t="str">
        <f t="shared" si="8"/>
        <v>Swing System (Swing Sheaves)</v>
      </c>
      <c r="D113" s="162">
        <f t="shared" si="9"/>
        <v>34.96</v>
      </c>
      <c r="E113" s="2">
        <f t="shared" si="10"/>
        <v>5</v>
      </c>
      <c r="L113" s="183"/>
      <c r="M113" s="183"/>
      <c r="N113" s="183"/>
      <c r="O113" s="184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3"/>
    </row>
    <row r="114" spans="2:57" x14ac:dyDescent="0.2">
      <c r="B114" s="95">
        <v>27</v>
      </c>
      <c r="C114" s="2" t="str">
        <f t="shared" si="8"/>
        <v>Spuds / Xmass Tree (Winch / Hoist System)</v>
      </c>
      <c r="D114" s="162">
        <f t="shared" si="9"/>
        <v>30.671111110900529</v>
      </c>
      <c r="E114" s="2">
        <f t="shared" si="10"/>
        <v>55</v>
      </c>
      <c r="L114" s="183"/>
      <c r="M114" s="183"/>
      <c r="N114" s="183"/>
      <c r="O114" s="184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</row>
    <row r="115" spans="2:57" x14ac:dyDescent="0.2">
      <c r="B115" s="132">
        <v>28</v>
      </c>
      <c r="C115" s="2" t="str">
        <f t="shared" si="8"/>
        <v>Main Pump (Gland Seal)</v>
      </c>
      <c r="D115" s="162">
        <f t="shared" si="9"/>
        <v>28.787222222206182</v>
      </c>
      <c r="E115" s="2">
        <f t="shared" si="10"/>
        <v>41</v>
      </c>
      <c r="L115" s="183"/>
      <c r="M115" s="183"/>
      <c r="N115" s="183"/>
      <c r="O115" s="184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</row>
    <row r="116" spans="2:57" x14ac:dyDescent="0.2">
      <c r="B116" s="95">
        <v>29</v>
      </c>
      <c r="C116" s="2" t="str">
        <f t="shared" si="8"/>
        <v>Ladder (Wire)</v>
      </c>
      <c r="D116" s="162">
        <f t="shared" si="9"/>
        <v>19.96</v>
      </c>
      <c r="E116" s="2">
        <f t="shared" si="10"/>
        <v>5</v>
      </c>
      <c r="L116" s="183"/>
      <c r="M116" s="183"/>
      <c r="N116" s="183"/>
      <c r="O116" s="184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</row>
    <row r="117" spans="2:57" x14ac:dyDescent="0.2">
      <c r="B117" s="95">
        <v>30</v>
      </c>
      <c r="C117" s="2" t="str">
        <f t="shared" si="8"/>
        <v>Spuds / Xmass Tree (Sheaves)</v>
      </c>
      <c r="D117" s="162">
        <f t="shared" si="9"/>
        <v>15.15</v>
      </c>
      <c r="E117" s="2">
        <f t="shared" si="10"/>
        <v>5</v>
      </c>
      <c r="L117" s="183"/>
      <c r="M117" s="183"/>
      <c r="N117" s="183"/>
      <c r="O117" s="184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</row>
    <row r="118" spans="2:57" x14ac:dyDescent="0.2">
      <c r="B118" s="95">
        <v>31</v>
      </c>
      <c r="C118" s="2" t="str">
        <f t="shared" si="8"/>
        <v>Auxiliary Systems (Water (Pottable / Raw))</v>
      </c>
      <c r="D118" s="162">
        <f t="shared" si="9"/>
        <v>14.41</v>
      </c>
      <c r="E118" s="2">
        <f t="shared" si="10"/>
        <v>24</v>
      </c>
      <c r="L118" s="183"/>
      <c r="M118" s="183"/>
      <c r="N118" s="183"/>
      <c r="O118" s="184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</row>
    <row r="119" spans="2:57" x14ac:dyDescent="0.2">
      <c r="B119" s="132">
        <v>32</v>
      </c>
      <c r="C119" s="2" t="str">
        <f t="shared" si="8"/>
        <v>Main Pump (Pump Leak)</v>
      </c>
      <c r="D119" s="162">
        <f t="shared" si="9"/>
        <v>12.040000000000001</v>
      </c>
      <c r="E119" s="2">
        <f t="shared" si="10"/>
        <v>10</v>
      </c>
      <c r="L119" s="183"/>
      <c r="M119" s="183"/>
      <c r="N119" s="183"/>
      <c r="O119" s="184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</row>
    <row r="120" spans="2:57" x14ac:dyDescent="0.2">
      <c r="B120" s="95">
        <v>33</v>
      </c>
      <c r="C120" s="2" t="str">
        <f t="shared" si="8"/>
        <v>Ladder Pump (Pump Rebuild)</v>
      </c>
      <c r="D120" s="162">
        <f t="shared" si="9"/>
        <v>10.93</v>
      </c>
      <c r="E120" s="2">
        <f t="shared" si="10"/>
        <v>3</v>
      </c>
      <c r="L120" s="183"/>
      <c r="M120" s="183"/>
      <c r="N120" s="183"/>
      <c r="O120" s="184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</row>
    <row r="121" spans="2:57" x14ac:dyDescent="0.2">
      <c r="B121" s="95">
        <v>34</v>
      </c>
      <c r="C121" s="2" t="str">
        <f t="shared" si="8"/>
        <v>Electrical System (MCC / Switch Gear)</v>
      </c>
      <c r="D121" s="162">
        <f t="shared" si="9"/>
        <v>9.9499999999999993</v>
      </c>
      <c r="E121" s="2">
        <f t="shared" si="10"/>
        <v>1</v>
      </c>
      <c r="L121" s="183"/>
      <c r="M121" s="183"/>
      <c r="N121" s="183"/>
      <c r="O121" s="184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</row>
    <row r="122" spans="2:57" x14ac:dyDescent="0.2">
      <c r="B122" s="95">
        <v>35</v>
      </c>
      <c r="C122" s="2" t="str">
        <f t="shared" si="8"/>
        <v>Ladder Pump (Gland Seal)</v>
      </c>
      <c r="D122" s="162">
        <f t="shared" si="9"/>
        <v>9.0605555554176682</v>
      </c>
      <c r="E122" s="2">
        <f t="shared" si="10"/>
        <v>8</v>
      </c>
      <c r="L122" s="183"/>
      <c r="M122" s="183"/>
      <c r="N122" s="183"/>
      <c r="O122" s="184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</row>
    <row r="123" spans="2:57" x14ac:dyDescent="0.2">
      <c r="B123" s="132">
        <v>36</v>
      </c>
      <c r="C123" s="2" t="str">
        <f t="shared" si="8"/>
        <v>Engine Room (Gland Seal)</v>
      </c>
      <c r="D123" s="162">
        <f t="shared" si="9"/>
        <v>9.02</v>
      </c>
      <c r="E123" s="2">
        <f t="shared" si="10"/>
        <v>13</v>
      </c>
      <c r="L123" s="183"/>
      <c r="M123" s="183"/>
      <c r="N123" s="183"/>
      <c r="O123" s="184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3"/>
    </row>
    <row r="124" spans="2:57" x14ac:dyDescent="0.2">
      <c r="B124" s="95">
        <v>37</v>
      </c>
      <c r="C124" s="2" t="str">
        <f t="shared" si="8"/>
        <v>Ladder Pump (Motor / Engine)</v>
      </c>
      <c r="D124" s="162">
        <f t="shared" si="9"/>
        <v>8.48</v>
      </c>
      <c r="E124" s="2">
        <f t="shared" si="10"/>
        <v>13</v>
      </c>
      <c r="L124" s="183"/>
      <c r="M124" s="183"/>
      <c r="N124" s="183"/>
      <c r="O124" s="184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3"/>
    </row>
    <row r="125" spans="2:57" x14ac:dyDescent="0.2">
      <c r="B125" s="95">
        <v>38</v>
      </c>
      <c r="C125" s="2" t="str">
        <f t="shared" si="8"/>
        <v>Ladder Pump (Pump Leak)</v>
      </c>
      <c r="D125" s="162">
        <f t="shared" si="9"/>
        <v>7.66</v>
      </c>
      <c r="E125" s="2">
        <f t="shared" si="10"/>
        <v>7</v>
      </c>
      <c r="L125" s="183"/>
      <c r="M125" s="183"/>
      <c r="N125" s="183"/>
      <c r="O125" s="184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</row>
    <row r="126" spans="2:57" x14ac:dyDescent="0.2">
      <c r="B126" s="95">
        <v>39</v>
      </c>
      <c r="C126" s="2" t="str">
        <f t="shared" si="8"/>
        <v>Spuds / Xmass Tree (Setting Spud)</v>
      </c>
      <c r="D126" s="162">
        <f t="shared" si="9"/>
        <v>7.39</v>
      </c>
      <c r="E126" s="2">
        <f t="shared" si="10"/>
        <v>7</v>
      </c>
      <c r="L126" s="183"/>
      <c r="M126" s="183"/>
      <c r="N126" s="183"/>
      <c r="O126" s="184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</row>
    <row r="127" spans="2:57" x14ac:dyDescent="0.2">
      <c r="B127" s="132">
        <v>40</v>
      </c>
      <c r="C127" s="2" t="str">
        <f t="shared" si="8"/>
        <v>Main Pump (Gearbox)</v>
      </c>
      <c r="D127" s="162">
        <f t="shared" si="9"/>
        <v>7.2136111111030914</v>
      </c>
      <c r="E127" s="2">
        <f t="shared" si="10"/>
        <v>5</v>
      </c>
      <c r="L127" s="183"/>
      <c r="M127" s="183"/>
      <c r="N127" s="183"/>
      <c r="O127" s="184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</row>
    <row r="128" spans="2:57" x14ac:dyDescent="0.2">
      <c r="B128" s="95">
        <v>41</v>
      </c>
      <c r="C128" s="2" t="str">
        <f t="shared" si="8"/>
        <v>Swing System (SCR Drive)</v>
      </c>
      <c r="D128" s="162">
        <f t="shared" si="9"/>
        <v>6.1280555556528267</v>
      </c>
      <c r="E128" s="2">
        <f t="shared" si="10"/>
        <v>8</v>
      </c>
      <c r="L128" s="183"/>
      <c r="M128" s="183"/>
      <c r="N128" s="183"/>
      <c r="O128" s="184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</row>
    <row r="129" spans="2:57" x14ac:dyDescent="0.2">
      <c r="B129" s="95">
        <v>42</v>
      </c>
      <c r="C129" s="2" t="str">
        <f t="shared" si="8"/>
        <v>Ladder Pump (SCR Drive)</v>
      </c>
      <c r="D129" s="162">
        <f t="shared" si="9"/>
        <v>5.1936111112730581</v>
      </c>
      <c r="E129" s="2">
        <f t="shared" si="10"/>
        <v>9</v>
      </c>
      <c r="L129" s="183"/>
      <c r="M129" s="183"/>
      <c r="N129" s="183"/>
      <c r="O129" s="184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</row>
    <row r="130" spans="2:57" x14ac:dyDescent="0.2">
      <c r="B130" s="95">
        <v>43</v>
      </c>
      <c r="C130" s="2" t="str">
        <f t="shared" si="8"/>
        <v>Engine Room (Electrical)</v>
      </c>
      <c r="D130" s="162">
        <f t="shared" si="9"/>
        <v>5.0599999999999996</v>
      </c>
      <c r="E130" s="2">
        <f t="shared" si="10"/>
        <v>7</v>
      </c>
      <c r="L130" s="183"/>
      <c r="M130" s="183"/>
      <c r="N130" s="183"/>
      <c r="O130" s="184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3"/>
    </row>
    <row r="131" spans="2:57" x14ac:dyDescent="0.2">
      <c r="B131" s="132">
        <v>44</v>
      </c>
      <c r="C131" s="2" t="str">
        <f t="shared" si="8"/>
        <v>Auxiliary Systems (Fuel)</v>
      </c>
      <c r="D131" s="162">
        <f t="shared" si="9"/>
        <v>4.07</v>
      </c>
      <c r="E131" s="2">
        <f t="shared" si="10"/>
        <v>5</v>
      </c>
      <c r="L131" s="183"/>
      <c r="M131" s="183"/>
      <c r="N131" s="183"/>
      <c r="O131" s="184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</row>
    <row r="132" spans="2:57" x14ac:dyDescent="0.2">
      <c r="B132" s="95">
        <v>45</v>
      </c>
      <c r="C132" s="2" t="str">
        <f t="shared" si="8"/>
        <v>Engine Room (Firemain)</v>
      </c>
      <c r="D132" s="162">
        <f t="shared" si="9"/>
        <v>1.99</v>
      </c>
      <c r="E132" s="2">
        <f t="shared" si="10"/>
        <v>2</v>
      </c>
      <c r="L132" s="183"/>
      <c r="M132" s="183"/>
      <c r="N132" s="183"/>
      <c r="O132" s="184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</row>
    <row r="133" spans="2:57" x14ac:dyDescent="0.2">
      <c r="B133" s="95">
        <v>46</v>
      </c>
      <c r="C133" s="2" t="str">
        <f t="shared" si="8"/>
        <v>Ladder Pump (Packing / Stuffing Box)</v>
      </c>
      <c r="D133" s="162">
        <f t="shared" si="9"/>
        <v>1.19</v>
      </c>
      <c r="E133" s="2">
        <f t="shared" si="10"/>
        <v>2</v>
      </c>
      <c r="L133" s="183"/>
      <c r="M133" s="183"/>
      <c r="N133" s="183"/>
      <c r="O133" s="184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</row>
    <row r="134" spans="2:57" x14ac:dyDescent="0.2">
      <c r="B134" s="95">
        <v>47</v>
      </c>
      <c r="C134" s="2" t="str">
        <f t="shared" si="8"/>
        <v>Auxiliary Systems (Deck Crane / Hoists)</v>
      </c>
      <c r="D134" s="162">
        <f t="shared" si="9"/>
        <v>0.91</v>
      </c>
      <c r="E134" s="2">
        <f t="shared" si="10"/>
        <v>4</v>
      </c>
      <c r="L134" s="183"/>
      <c r="M134" s="183"/>
      <c r="N134" s="183"/>
      <c r="O134" s="184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</row>
    <row r="135" spans="2:57" x14ac:dyDescent="0.2">
      <c r="B135" s="132">
        <v>48</v>
      </c>
      <c r="C135" s="2" t="str">
        <f t="shared" si="8"/>
        <v>Spuds / Xmass Tree (SCR Drive)</v>
      </c>
      <c r="D135" s="162">
        <f t="shared" si="9"/>
        <v>0.57999999999999996</v>
      </c>
      <c r="E135" s="2">
        <f t="shared" si="10"/>
        <v>1</v>
      </c>
      <c r="L135" s="183"/>
      <c r="M135" s="183"/>
      <c r="N135" s="183"/>
      <c r="O135" s="184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</row>
    <row r="136" spans="2:57" x14ac:dyDescent="0.2">
      <c r="B136" s="95">
        <v>49</v>
      </c>
      <c r="C136" s="2" t="str">
        <f t="shared" si="8"/>
        <v>Ladder (SCR Drive)</v>
      </c>
      <c r="D136" s="162">
        <f t="shared" si="9"/>
        <v>0.32</v>
      </c>
      <c r="E136" s="2">
        <f t="shared" si="10"/>
        <v>1</v>
      </c>
      <c r="L136" s="183"/>
      <c r="M136" s="183"/>
      <c r="N136" s="183"/>
      <c r="O136" s="184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</row>
    <row r="137" spans="2:57" x14ac:dyDescent="0.2">
      <c r="B137" s="95">
        <v>50</v>
      </c>
      <c r="C137" s="2" t="str">
        <f t="shared" si="8"/>
        <v>Spuds / Xmass Tree (Tree Structure)</v>
      </c>
      <c r="D137" s="162">
        <f t="shared" si="9"/>
        <v>0.22</v>
      </c>
      <c r="E137" s="2">
        <f t="shared" si="10"/>
        <v>1</v>
      </c>
      <c r="L137" s="183"/>
      <c r="M137" s="183"/>
      <c r="N137" s="183"/>
      <c r="O137" s="184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</row>
    <row r="138" spans="2:57" x14ac:dyDescent="0.2">
      <c r="B138" s="95">
        <v>51</v>
      </c>
      <c r="C138" s="2" t="str">
        <f t="shared" si="8"/>
        <v>Auxiliary Systems (Compressed Air)</v>
      </c>
      <c r="D138" s="162">
        <f t="shared" si="9"/>
        <v>0</v>
      </c>
      <c r="E138" s="2">
        <f t="shared" si="10"/>
        <v>0</v>
      </c>
      <c r="L138" s="183"/>
      <c r="M138" s="183"/>
      <c r="N138" s="183"/>
      <c r="O138" s="184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</row>
    <row r="139" spans="2:57" x14ac:dyDescent="0.2">
      <c r="B139" s="132">
        <v>52</v>
      </c>
      <c r="C139" s="2" t="str">
        <f t="shared" si="8"/>
        <v>Auxiliary Systems (Fire Prevention System)</v>
      </c>
      <c r="D139" s="162">
        <f t="shared" si="9"/>
        <v>0</v>
      </c>
      <c r="E139" s="2">
        <f t="shared" si="10"/>
        <v>0</v>
      </c>
      <c r="L139" s="183"/>
      <c r="M139" s="183"/>
      <c r="N139" s="183"/>
      <c r="O139" s="184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</row>
    <row r="140" spans="2:57" x14ac:dyDescent="0.2">
      <c r="B140" s="95">
        <v>53</v>
      </c>
      <c r="C140" s="2" t="str">
        <f t="shared" si="8"/>
        <v>Auxiliary Systems (HVAC)</v>
      </c>
      <c r="D140" s="162">
        <f t="shared" si="9"/>
        <v>0</v>
      </c>
      <c r="E140" s="2">
        <f t="shared" si="10"/>
        <v>0</v>
      </c>
      <c r="L140" s="183"/>
      <c r="M140" s="183"/>
      <c r="N140" s="183"/>
      <c r="O140" s="184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</row>
    <row r="141" spans="2:57" x14ac:dyDescent="0.2">
      <c r="B141" s="95">
        <v>54</v>
      </c>
      <c r="C141" s="2" t="str">
        <f t="shared" si="8"/>
        <v>Auxiliary Systems (Sanitary)</v>
      </c>
      <c r="D141" s="162">
        <f t="shared" si="9"/>
        <v>0</v>
      </c>
      <c r="E141" s="2">
        <f t="shared" si="10"/>
        <v>0</v>
      </c>
      <c r="L141" s="183"/>
      <c r="M141" s="183"/>
      <c r="N141" s="183"/>
      <c r="O141" s="184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3"/>
    </row>
    <row r="142" spans="2:57" x14ac:dyDescent="0.2">
      <c r="B142" s="95">
        <v>55</v>
      </c>
      <c r="C142" s="2" t="str">
        <f t="shared" si="8"/>
        <v>Electrical System (Transformer)</v>
      </c>
      <c r="D142" s="162">
        <f t="shared" si="9"/>
        <v>0</v>
      </c>
      <c r="E142" s="2">
        <f t="shared" si="10"/>
        <v>0</v>
      </c>
      <c r="L142" s="183"/>
      <c r="M142" s="183"/>
      <c r="N142" s="183"/>
      <c r="O142" s="184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3"/>
    </row>
    <row r="143" spans="2:57" x14ac:dyDescent="0.2">
      <c r="B143" s="132">
        <v>56</v>
      </c>
      <c r="C143" s="2" t="str">
        <f t="shared" si="8"/>
        <v>Generators (Auxiliary Generator)</v>
      </c>
      <c r="D143" s="162">
        <f t="shared" si="9"/>
        <v>0</v>
      </c>
      <c r="E143" s="2">
        <f t="shared" si="10"/>
        <v>0</v>
      </c>
      <c r="L143" s="183"/>
      <c r="M143" s="183"/>
      <c r="N143" s="183"/>
      <c r="O143" s="184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3"/>
    </row>
    <row r="144" spans="2:57" x14ac:dyDescent="0.2">
      <c r="B144" s="95">
        <v>57</v>
      </c>
      <c r="C144" s="2" t="str">
        <f t="shared" si="8"/>
        <v>Swing System (Control System)</v>
      </c>
      <c r="D144" s="162">
        <f t="shared" si="9"/>
        <v>0</v>
      </c>
      <c r="E144" s="2">
        <f t="shared" si="10"/>
        <v>0</v>
      </c>
      <c r="L144" s="183"/>
      <c r="M144" s="183"/>
      <c r="N144" s="183"/>
      <c r="O144" s="184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</row>
    <row r="145" spans="2:57" x14ac:dyDescent="0.2">
      <c r="B145" s="95"/>
      <c r="L145" s="183"/>
      <c r="M145" s="183"/>
      <c r="N145" s="183"/>
      <c r="O145" s="184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</row>
    <row r="146" spans="2:57" x14ac:dyDescent="0.2">
      <c r="B146" s="95"/>
      <c r="L146" s="183"/>
      <c r="M146" s="183"/>
      <c r="N146" s="183"/>
      <c r="O146" s="184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</row>
    <row r="147" spans="2:57" x14ac:dyDescent="0.2">
      <c r="B147" s="132"/>
      <c r="L147" s="183"/>
      <c r="M147" s="183"/>
      <c r="N147" s="183"/>
      <c r="O147" s="184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</row>
    <row r="148" spans="2:57" x14ac:dyDescent="0.2">
      <c r="B148" s="95"/>
      <c r="L148" s="183"/>
      <c r="M148" s="183"/>
      <c r="N148" s="183"/>
      <c r="O148" s="184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</row>
    <row r="149" spans="2:57" x14ac:dyDescent="0.2">
      <c r="B149" s="95"/>
      <c r="L149" s="183"/>
      <c r="M149" s="183"/>
      <c r="N149" s="183"/>
      <c r="O149" s="184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</row>
    <row r="150" spans="2:57" x14ac:dyDescent="0.2">
      <c r="B150" s="95"/>
      <c r="L150" s="183"/>
      <c r="M150" s="183"/>
      <c r="N150" s="183"/>
      <c r="O150" s="184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</row>
    <row r="151" spans="2:57" x14ac:dyDescent="0.2">
      <c r="B151" s="132">
        <v>64</v>
      </c>
      <c r="L151" s="183"/>
      <c r="M151" s="183"/>
      <c r="N151" s="183"/>
      <c r="O151" s="184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</row>
    <row r="152" spans="2:57" x14ac:dyDescent="0.2">
      <c r="L152" s="183"/>
      <c r="M152" s="183"/>
      <c r="N152" s="183"/>
      <c r="O152" s="184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</row>
    <row r="153" spans="2:57" x14ac:dyDescent="0.2">
      <c r="L153" s="183"/>
      <c r="M153" s="183"/>
      <c r="N153" s="183"/>
      <c r="O153" s="184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</row>
    <row r="154" spans="2:57" x14ac:dyDescent="0.2">
      <c r="L154" s="183"/>
      <c r="M154" s="183"/>
      <c r="N154" s="183"/>
      <c r="O154" s="184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</row>
    <row r="155" spans="2:57" x14ac:dyDescent="0.2">
      <c r="L155" s="183"/>
      <c r="M155" s="183"/>
      <c r="N155" s="183"/>
      <c r="O155" s="184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</row>
    <row r="156" spans="2:57" x14ac:dyDescent="0.2">
      <c r="L156" s="183"/>
      <c r="M156" s="183"/>
      <c r="N156" s="183"/>
      <c r="O156" s="184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</row>
    <row r="157" spans="2:57" x14ac:dyDescent="0.2">
      <c r="L157" s="183"/>
      <c r="M157" s="183"/>
      <c r="N157" s="183"/>
      <c r="O157" s="184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</row>
    <row r="158" spans="2:57" x14ac:dyDescent="0.2">
      <c r="L158" s="183"/>
      <c r="M158" s="183"/>
      <c r="N158" s="183"/>
      <c r="O158" s="184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</row>
    <row r="159" spans="2:57" x14ac:dyDescent="0.2">
      <c r="L159" s="183"/>
      <c r="M159" s="183"/>
      <c r="N159" s="183"/>
      <c r="O159" s="184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</row>
    <row r="160" spans="2:57" x14ac:dyDescent="0.2">
      <c r="L160" s="183"/>
      <c r="M160" s="183"/>
      <c r="N160" s="183"/>
      <c r="O160" s="184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</row>
    <row r="161" spans="12:57" x14ac:dyDescent="0.2">
      <c r="L161" s="183"/>
      <c r="M161" s="183"/>
      <c r="N161" s="183"/>
      <c r="O161" s="184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3"/>
    </row>
    <row r="162" spans="12:57" x14ac:dyDescent="0.2">
      <c r="L162" s="183"/>
      <c r="M162" s="183"/>
      <c r="N162" s="183"/>
      <c r="O162" s="184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3"/>
    </row>
    <row r="163" spans="12:57" x14ac:dyDescent="0.2">
      <c r="L163" s="183"/>
      <c r="M163" s="183"/>
      <c r="N163" s="183"/>
      <c r="O163" s="184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3"/>
    </row>
    <row r="164" spans="12:57" x14ac:dyDescent="0.2">
      <c r="L164" s="183"/>
      <c r="M164" s="183"/>
      <c r="N164" s="183"/>
      <c r="O164" s="184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3"/>
    </row>
    <row r="165" spans="12:57" x14ac:dyDescent="0.2">
      <c r="L165" s="183"/>
      <c r="M165" s="183"/>
      <c r="N165" s="183"/>
      <c r="O165" s="184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3"/>
    </row>
    <row r="166" spans="12:57" x14ac:dyDescent="0.2">
      <c r="L166" s="183"/>
      <c r="M166" s="183"/>
      <c r="N166" s="183"/>
      <c r="O166" s="184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3"/>
    </row>
    <row r="167" spans="12:57" x14ac:dyDescent="0.2">
      <c r="L167" s="183"/>
      <c r="M167" s="183"/>
      <c r="N167" s="183"/>
      <c r="O167" s="184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3"/>
    </row>
    <row r="168" spans="12:57" x14ac:dyDescent="0.2">
      <c r="L168" s="183"/>
      <c r="M168" s="183"/>
      <c r="N168" s="183"/>
      <c r="O168" s="184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</row>
    <row r="169" spans="12:57" x14ac:dyDescent="0.2">
      <c r="L169" s="183"/>
      <c r="M169" s="183"/>
      <c r="N169" s="183"/>
      <c r="O169" s="184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3"/>
    </row>
    <row r="170" spans="12:57" x14ac:dyDescent="0.2">
      <c r="L170" s="183"/>
      <c r="M170" s="183"/>
      <c r="N170" s="183"/>
      <c r="O170" s="184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</row>
    <row r="171" spans="12:57" x14ac:dyDescent="0.2">
      <c r="L171" s="183"/>
      <c r="M171" s="183"/>
      <c r="N171" s="183"/>
      <c r="O171" s="184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</row>
    <row r="172" spans="12:57" x14ac:dyDescent="0.2">
      <c r="L172" s="183"/>
      <c r="M172" s="183"/>
      <c r="N172" s="183"/>
      <c r="O172" s="184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</row>
    <row r="173" spans="12:57" x14ac:dyDescent="0.2">
      <c r="L173" s="183"/>
      <c r="M173" s="183"/>
      <c r="N173" s="183"/>
      <c r="O173" s="184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</row>
    <row r="174" spans="12:57" x14ac:dyDescent="0.2">
      <c r="L174" s="183"/>
      <c r="M174" s="183"/>
      <c r="N174" s="183"/>
      <c r="O174" s="184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</row>
    <row r="175" spans="12:57" x14ac:dyDescent="0.2">
      <c r="L175" s="183"/>
      <c r="M175" s="183"/>
      <c r="N175" s="183"/>
      <c r="O175" s="184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</row>
    <row r="176" spans="12:57" x14ac:dyDescent="0.2">
      <c r="L176" s="183"/>
      <c r="M176" s="183"/>
      <c r="N176" s="183"/>
      <c r="O176" s="184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</row>
    <row r="177" spans="12:57" x14ac:dyDescent="0.2">
      <c r="L177" s="183"/>
      <c r="M177" s="183"/>
      <c r="N177" s="183"/>
      <c r="O177" s="184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</row>
    <row r="178" spans="12:57" x14ac:dyDescent="0.2">
      <c r="L178" s="183"/>
      <c r="M178" s="183"/>
      <c r="N178" s="183"/>
      <c r="O178" s="184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3"/>
    </row>
    <row r="179" spans="12:57" x14ac:dyDescent="0.2">
      <c r="L179" s="183"/>
      <c r="M179" s="183"/>
      <c r="N179" s="183"/>
      <c r="O179" s="184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3"/>
    </row>
    <row r="180" spans="12:57" x14ac:dyDescent="0.2">
      <c r="L180" s="183"/>
      <c r="M180" s="183"/>
      <c r="N180" s="183"/>
      <c r="O180" s="184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3"/>
    </row>
    <row r="181" spans="12:57" x14ac:dyDescent="0.2">
      <c r="L181" s="183"/>
      <c r="M181" s="183"/>
      <c r="N181" s="183"/>
      <c r="O181" s="184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3"/>
    </row>
    <row r="182" spans="12:57" x14ac:dyDescent="0.2">
      <c r="L182" s="183"/>
      <c r="M182" s="183"/>
      <c r="N182" s="183"/>
      <c r="O182" s="184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</row>
    <row r="183" spans="12:57" x14ac:dyDescent="0.2">
      <c r="L183" s="183"/>
      <c r="M183" s="183"/>
      <c r="N183" s="183"/>
      <c r="O183" s="184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3"/>
    </row>
    <row r="184" spans="12:57" x14ac:dyDescent="0.2">
      <c r="L184" s="183"/>
      <c r="M184" s="183"/>
      <c r="N184" s="183"/>
      <c r="O184" s="184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3"/>
    </row>
    <row r="185" spans="12:57" x14ac:dyDescent="0.2">
      <c r="L185" s="183"/>
      <c r="M185" s="183"/>
      <c r="N185" s="183"/>
      <c r="O185" s="184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3"/>
    </row>
    <row r="186" spans="12:57" x14ac:dyDescent="0.2">
      <c r="L186" s="183"/>
      <c r="M186" s="183"/>
      <c r="N186" s="183"/>
      <c r="O186" s="184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3"/>
    </row>
    <row r="187" spans="12:57" x14ac:dyDescent="0.2">
      <c r="L187" s="183"/>
      <c r="M187" s="183"/>
      <c r="N187" s="183"/>
      <c r="O187" s="184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3"/>
    </row>
    <row r="188" spans="12:57" x14ac:dyDescent="0.2">
      <c r="L188" s="183"/>
      <c r="M188" s="183"/>
      <c r="N188" s="183"/>
      <c r="O188" s="184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</row>
    <row r="189" spans="12:57" x14ac:dyDescent="0.2">
      <c r="L189" s="183"/>
      <c r="M189" s="183"/>
      <c r="N189" s="183"/>
      <c r="O189" s="184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</row>
    <row r="190" spans="12:57" x14ac:dyDescent="0.2">
      <c r="L190" s="183"/>
      <c r="M190" s="183"/>
      <c r="N190" s="183"/>
      <c r="O190" s="184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</row>
    <row r="191" spans="12:57" x14ac:dyDescent="0.2">
      <c r="L191" s="183"/>
      <c r="M191" s="183"/>
      <c r="N191" s="183"/>
      <c r="O191" s="184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</row>
    <row r="192" spans="12:57" x14ac:dyDescent="0.2">
      <c r="L192" s="183"/>
      <c r="M192" s="183"/>
      <c r="N192" s="183"/>
      <c r="O192" s="184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</row>
    <row r="193" spans="12:57" x14ac:dyDescent="0.2">
      <c r="L193" s="183"/>
      <c r="M193" s="183"/>
      <c r="N193" s="183"/>
      <c r="O193" s="184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</row>
  </sheetData>
  <sortState ref="M1:O58">
    <sortCondition descending="1" ref="N1:N58"/>
  </sortState>
  <mergeCells count="1">
    <mergeCell ref="C86:D86"/>
  </mergeCells>
  <phoneticPr fontId="0" type="noConversion"/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46"/>
  <sheetViews>
    <sheetView showGridLines="0" zoomScaleNormal="100" workbookViewId="0">
      <selection activeCell="F27" sqref="F27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9" bestFit="1" customWidth="1"/>
    <col min="7" max="7" width="7.140625" style="2" bestFit="1" customWidth="1"/>
    <col min="8" max="10" width="13.42578125" style="2" customWidth="1"/>
    <col min="11" max="11" width="9.140625" style="2"/>
    <col min="12" max="13" width="1.7109375" style="2" bestFit="1" customWidth="1"/>
    <col min="14" max="14" width="18.7109375" style="2" customWidth="1"/>
    <col min="15" max="15" width="19.7109375" style="2" customWidth="1"/>
    <col min="16" max="16" width="39.7109375" style="2" bestFit="1" customWidth="1"/>
    <col min="17" max="17" width="8" style="2" bestFit="1" customWidth="1"/>
    <col min="18" max="18" width="8.140625" style="2" bestFit="1" customWidth="1"/>
    <col min="19" max="19" width="3.28515625" style="2" customWidth="1"/>
    <col min="20" max="20" width="8" style="2" bestFit="1" customWidth="1"/>
    <col min="21" max="21" width="8.140625" style="2" bestFit="1" customWidth="1"/>
    <col min="22" max="22" width="3.85546875" style="2" customWidth="1"/>
    <col min="23" max="23" width="8" style="2" bestFit="1" customWidth="1"/>
    <col min="24" max="24" width="9.28515625" style="2" bestFit="1" customWidth="1"/>
    <col min="25" max="25" width="3.42578125" style="2" customWidth="1"/>
    <col min="26" max="26" width="39.7109375" style="2" bestFit="1" customWidth="1"/>
    <col min="27" max="27" width="8" style="2" bestFit="1" customWidth="1"/>
    <col min="28" max="28" width="9.28515625" style="2" bestFit="1" customWidth="1"/>
    <col min="29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5"/>
      <c r="N1" s="252" t="s">
        <v>180</v>
      </c>
      <c r="O1" s="253"/>
      <c r="P1" s="253"/>
      <c r="Q1" s="251" t="s">
        <v>151</v>
      </c>
      <c r="R1" s="251"/>
      <c r="S1" s="120"/>
      <c r="T1" s="247" t="s">
        <v>152</v>
      </c>
      <c r="U1" s="247"/>
      <c r="V1" s="121"/>
      <c r="W1" s="247" t="s">
        <v>153</v>
      </c>
      <c r="X1" s="247"/>
      <c r="Y1" s="81"/>
      <c r="Z1" s="55"/>
      <c r="AA1" s="248"/>
      <c r="AB1" s="248"/>
      <c r="AC1" s="40"/>
    </row>
    <row r="2" spans="1:29" ht="15.75" x14ac:dyDescent="0.25">
      <c r="A2" s="3"/>
      <c r="C2" s="4"/>
      <c r="D2" s="4"/>
      <c r="E2" s="4"/>
      <c r="H2" s="30"/>
      <c r="L2" s="101"/>
      <c r="M2" s="101"/>
      <c r="N2" s="205" t="s">
        <v>23</v>
      </c>
      <c r="O2" s="205" t="s">
        <v>24</v>
      </c>
      <c r="P2" s="205" t="s">
        <v>123</v>
      </c>
      <c r="Q2" s="202" t="s">
        <v>20</v>
      </c>
      <c r="R2" s="203" t="s">
        <v>13</v>
      </c>
      <c r="S2" s="55"/>
      <c r="T2" s="202" t="s">
        <v>20</v>
      </c>
      <c r="U2" s="203" t="s">
        <v>13</v>
      </c>
      <c r="V2" s="204"/>
      <c r="W2" s="202" t="s">
        <v>20</v>
      </c>
      <c r="X2" s="172" t="s">
        <v>13</v>
      </c>
      <c r="Y2" s="47"/>
      <c r="Z2" s="82" t="s">
        <v>154</v>
      </c>
      <c r="AA2" s="83" t="s">
        <v>20</v>
      </c>
      <c r="AB2" s="84" t="s">
        <v>13</v>
      </c>
      <c r="AC2" s="40"/>
    </row>
    <row r="3" spans="1:29" ht="15.75" x14ac:dyDescent="0.25">
      <c r="A3" s="5" t="s">
        <v>0</v>
      </c>
      <c r="C3" s="6"/>
      <c r="D3" s="7"/>
      <c r="E3" s="7"/>
      <c r="H3" s="8"/>
      <c r="L3" s="101" t="s">
        <v>69</v>
      </c>
      <c r="M3" s="101" t="s">
        <v>70</v>
      </c>
      <c r="N3" s="101" t="s">
        <v>25</v>
      </c>
      <c r="O3" s="101" t="s">
        <v>26</v>
      </c>
      <c r="P3" s="167" t="str">
        <f t="shared" ref="P3:P54" si="0">N3&amp;" "&amp;L3&amp;O3&amp;M3</f>
        <v>Auxiliary Systems (Compressed Air)</v>
      </c>
      <c r="Q3" s="85"/>
      <c r="R3" s="150"/>
      <c r="S3" s="55"/>
      <c r="T3" s="86">
        <v>0</v>
      </c>
      <c r="U3" s="87">
        <v>0</v>
      </c>
      <c r="V3" s="55"/>
      <c r="W3" s="88">
        <f>Q3+T3</f>
        <v>0</v>
      </c>
      <c r="X3" s="151">
        <f>R3+U3</f>
        <v>0</v>
      </c>
      <c r="Y3" s="47"/>
      <c r="Z3" s="89" t="s">
        <v>71</v>
      </c>
      <c r="AA3" s="90">
        <f>W3</f>
        <v>0</v>
      </c>
      <c r="AB3" s="152">
        <f>X3</f>
        <v>0</v>
      </c>
      <c r="AC3" s="40"/>
    </row>
    <row r="4" spans="1:29" x14ac:dyDescent="0.2">
      <c r="A4" s="9" t="s">
        <v>8</v>
      </c>
      <c r="C4" s="6"/>
      <c r="D4" s="7"/>
      <c r="E4" s="7"/>
      <c r="L4" s="101" t="s">
        <v>69</v>
      </c>
      <c r="M4" s="101" t="s">
        <v>70</v>
      </c>
      <c r="N4" s="101" t="s">
        <v>25</v>
      </c>
      <c r="O4" s="101" t="s">
        <v>177</v>
      </c>
      <c r="P4" s="167" t="str">
        <f t="shared" si="0"/>
        <v>Auxiliary Systems (Deck Crane / Hoists)</v>
      </c>
      <c r="Q4" s="85"/>
      <c r="R4" s="150"/>
      <c r="S4" s="55"/>
      <c r="T4" s="86">
        <v>0</v>
      </c>
      <c r="U4" s="87">
        <v>0</v>
      </c>
      <c r="V4" s="55"/>
      <c r="W4" s="88">
        <f t="shared" ref="W4:W54" si="1">Q4+T4</f>
        <v>0</v>
      </c>
      <c r="X4" s="151">
        <f t="shared" ref="X4:X54" si="2">R4+U4</f>
        <v>0</v>
      </c>
      <c r="Y4" s="47"/>
      <c r="Z4" s="89" t="s">
        <v>72</v>
      </c>
      <c r="AA4" s="90">
        <f t="shared" ref="AA4:AB9" si="3">W4</f>
        <v>0</v>
      </c>
      <c r="AB4" s="152">
        <f t="shared" si="3"/>
        <v>0</v>
      </c>
      <c r="AC4" s="40"/>
    </row>
    <row r="5" spans="1:29" x14ac:dyDescent="0.2">
      <c r="A5" s="10" t="s">
        <v>1</v>
      </c>
      <c r="C5" s="6"/>
      <c r="D5" s="7"/>
      <c r="E5" s="7"/>
      <c r="L5" s="101" t="s">
        <v>69</v>
      </c>
      <c r="M5" s="101" t="s">
        <v>70</v>
      </c>
      <c r="N5" s="101" t="s">
        <v>25</v>
      </c>
      <c r="O5" s="101" t="s">
        <v>28</v>
      </c>
      <c r="P5" s="167" t="str">
        <f t="shared" si="0"/>
        <v>Auxiliary Systems (Fire Prevention System)</v>
      </c>
      <c r="Q5" s="85"/>
      <c r="R5" s="150"/>
      <c r="S5" s="55"/>
      <c r="T5" s="86">
        <v>0</v>
      </c>
      <c r="U5" s="87">
        <v>0</v>
      </c>
      <c r="V5" s="55"/>
      <c r="W5" s="88">
        <f t="shared" si="1"/>
        <v>0</v>
      </c>
      <c r="X5" s="151">
        <f t="shared" si="2"/>
        <v>0</v>
      </c>
      <c r="Y5" s="47"/>
      <c r="Z5" s="89" t="s">
        <v>73</v>
      </c>
      <c r="AA5" s="90">
        <f t="shared" si="3"/>
        <v>0</v>
      </c>
      <c r="AB5" s="152">
        <f t="shared" si="3"/>
        <v>0</v>
      </c>
      <c r="AC5" s="40"/>
    </row>
    <row r="6" spans="1:29" x14ac:dyDescent="0.2">
      <c r="L6" s="101" t="s">
        <v>69</v>
      </c>
      <c r="M6" s="101" t="s">
        <v>70</v>
      </c>
      <c r="N6" s="101" t="s">
        <v>25</v>
      </c>
      <c r="O6" s="101" t="s">
        <v>29</v>
      </c>
      <c r="P6" s="167" t="str">
        <f t="shared" si="0"/>
        <v>Auxiliary Systems (Fuel)</v>
      </c>
      <c r="Q6" s="85"/>
      <c r="R6" s="150"/>
      <c r="S6" s="55"/>
      <c r="T6" s="86">
        <v>9</v>
      </c>
      <c r="U6" s="87">
        <v>28.6</v>
      </c>
      <c r="V6" s="55"/>
      <c r="W6" s="88">
        <f t="shared" si="1"/>
        <v>9</v>
      </c>
      <c r="X6" s="151">
        <f t="shared" si="2"/>
        <v>28.6</v>
      </c>
      <c r="Y6" s="47"/>
      <c r="Z6" s="89" t="s">
        <v>74</v>
      </c>
      <c r="AA6" s="90">
        <f t="shared" si="3"/>
        <v>9</v>
      </c>
      <c r="AB6" s="152">
        <f t="shared" si="3"/>
        <v>28.6</v>
      </c>
      <c r="AC6" s="40"/>
    </row>
    <row r="7" spans="1:29" x14ac:dyDescent="0.2">
      <c r="L7" s="101" t="s">
        <v>69</v>
      </c>
      <c r="M7" s="101" t="s">
        <v>70</v>
      </c>
      <c r="N7" s="101" t="s">
        <v>25</v>
      </c>
      <c r="O7" s="101" t="s">
        <v>30</v>
      </c>
      <c r="P7" s="167" t="str">
        <f t="shared" si="0"/>
        <v>Auxiliary Systems (HVAC)</v>
      </c>
      <c r="Q7" s="85"/>
      <c r="R7" s="150"/>
      <c r="S7" s="55"/>
      <c r="T7" s="86">
        <v>0</v>
      </c>
      <c r="U7" s="87">
        <v>0</v>
      </c>
      <c r="V7" s="55"/>
      <c r="W7" s="88">
        <f t="shared" si="1"/>
        <v>0</v>
      </c>
      <c r="X7" s="151">
        <f t="shared" si="2"/>
        <v>0</v>
      </c>
      <c r="Y7" s="47"/>
      <c r="Z7" s="89" t="s">
        <v>75</v>
      </c>
      <c r="AA7" s="90">
        <f t="shared" si="3"/>
        <v>0</v>
      </c>
      <c r="AB7" s="152">
        <f t="shared" si="3"/>
        <v>0</v>
      </c>
      <c r="AC7" s="40"/>
    </row>
    <row r="8" spans="1:29" x14ac:dyDescent="0.2">
      <c r="L8" s="101" t="s">
        <v>69</v>
      </c>
      <c r="M8" s="101" t="s">
        <v>70</v>
      </c>
      <c r="N8" s="101" t="s">
        <v>25</v>
      </c>
      <c r="O8" s="101" t="s">
        <v>31</v>
      </c>
      <c r="P8" s="167" t="str">
        <f t="shared" si="0"/>
        <v>Auxiliary Systems (Sanitary)</v>
      </c>
      <c r="Q8" s="85"/>
      <c r="R8" s="150"/>
      <c r="S8" s="55"/>
      <c r="T8" s="86">
        <v>0</v>
      </c>
      <c r="U8" s="87">
        <v>0</v>
      </c>
      <c r="V8" s="55"/>
      <c r="W8" s="88">
        <f t="shared" si="1"/>
        <v>0</v>
      </c>
      <c r="X8" s="151">
        <f t="shared" si="2"/>
        <v>0</v>
      </c>
      <c r="Y8" s="47"/>
      <c r="Z8" s="89" t="s">
        <v>76</v>
      </c>
      <c r="AA8" s="90">
        <f t="shared" si="3"/>
        <v>0</v>
      </c>
      <c r="AB8" s="152">
        <f t="shared" si="3"/>
        <v>0</v>
      </c>
      <c r="AC8" s="40"/>
    </row>
    <row r="9" spans="1:29" x14ac:dyDescent="0.2">
      <c r="L9" s="97" t="s">
        <v>69</v>
      </c>
      <c r="M9" s="97" t="s">
        <v>70</v>
      </c>
      <c r="N9" s="97" t="s">
        <v>25</v>
      </c>
      <c r="O9" s="97" t="s">
        <v>178</v>
      </c>
      <c r="P9" s="156" t="str">
        <f t="shared" si="0"/>
        <v>Auxiliary Systems (Water (Pottable / Raw))</v>
      </c>
      <c r="Q9" s="157"/>
      <c r="R9" s="158"/>
      <c r="S9" s="58"/>
      <c r="T9" s="91">
        <v>6</v>
      </c>
      <c r="U9" s="92">
        <v>5.52</v>
      </c>
      <c r="V9" s="58"/>
      <c r="W9" s="155">
        <f t="shared" si="1"/>
        <v>6</v>
      </c>
      <c r="X9" s="159">
        <f t="shared" si="2"/>
        <v>5.52</v>
      </c>
      <c r="Y9" s="47"/>
      <c r="Z9" s="89" t="s">
        <v>77</v>
      </c>
      <c r="AA9" s="90">
        <f t="shared" si="3"/>
        <v>6</v>
      </c>
      <c r="AB9" s="152">
        <f t="shared" si="3"/>
        <v>5.52</v>
      </c>
      <c r="AC9" s="40"/>
    </row>
    <row r="10" spans="1:29" x14ac:dyDescent="0.2">
      <c r="L10" s="101" t="s">
        <v>69</v>
      </c>
      <c r="M10" s="101" t="s">
        <v>70</v>
      </c>
      <c r="N10" s="101" t="s">
        <v>15</v>
      </c>
      <c r="O10" s="101" t="s">
        <v>171</v>
      </c>
      <c r="P10" s="167" t="str">
        <f t="shared" si="0"/>
        <v>Cutter (Bearing / Shaft)</v>
      </c>
      <c r="Q10" s="85"/>
      <c r="R10" s="150"/>
      <c r="S10" s="55"/>
      <c r="T10" s="86">
        <v>0</v>
      </c>
      <c r="U10" s="87">
        <v>0</v>
      </c>
      <c r="V10" s="55"/>
      <c r="W10" s="88">
        <f t="shared" si="1"/>
        <v>0</v>
      </c>
      <c r="X10" s="151">
        <f t="shared" si="2"/>
        <v>0</v>
      </c>
      <c r="Y10" s="47"/>
      <c r="Z10" s="89"/>
      <c r="AA10" s="90"/>
      <c r="AB10" s="152"/>
      <c r="AC10" s="40"/>
    </row>
    <row r="11" spans="1:29" x14ac:dyDescent="0.2">
      <c r="L11" s="101" t="s">
        <v>69</v>
      </c>
      <c r="M11" s="101" t="s">
        <v>70</v>
      </c>
      <c r="N11" s="101" t="s">
        <v>15</v>
      </c>
      <c r="O11" s="101" t="s">
        <v>34</v>
      </c>
      <c r="P11" s="167" t="str">
        <f t="shared" si="0"/>
        <v>Cutter (Cutter Canister)</v>
      </c>
      <c r="Q11" s="85"/>
      <c r="R11" s="150"/>
      <c r="S11" s="55"/>
      <c r="T11" s="86">
        <v>2</v>
      </c>
      <c r="U11" s="87">
        <v>3.15</v>
      </c>
      <c r="V11" s="55"/>
      <c r="W11" s="88">
        <f t="shared" si="1"/>
        <v>2</v>
      </c>
      <c r="X11" s="151">
        <f t="shared" si="2"/>
        <v>3.15</v>
      </c>
      <c r="Y11" s="47"/>
      <c r="Z11" s="89"/>
      <c r="AA11" s="90"/>
      <c r="AB11" s="152"/>
      <c r="AC11" s="40"/>
    </row>
    <row r="12" spans="1:29" x14ac:dyDescent="0.2">
      <c r="L12" s="101" t="s">
        <v>69</v>
      </c>
      <c r="M12" s="101" t="s">
        <v>70</v>
      </c>
      <c r="N12" s="101" t="s">
        <v>15</v>
      </c>
      <c r="O12" s="101" t="s">
        <v>35</v>
      </c>
      <c r="P12" s="167" t="str">
        <f t="shared" si="0"/>
        <v>Cutter (Gear Box)</v>
      </c>
      <c r="Q12" s="85"/>
      <c r="R12" s="150"/>
      <c r="S12" s="55"/>
      <c r="T12" s="86">
        <v>3</v>
      </c>
      <c r="U12" s="87">
        <v>325.18</v>
      </c>
      <c r="V12" s="55"/>
      <c r="W12" s="88">
        <f t="shared" si="1"/>
        <v>3</v>
      </c>
      <c r="X12" s="151">
        <f t="shared" si="2"/>
        <v>325.18</v>
      </c>
      <c r="Y12" s="47"/>
      <c r="Z12" s="89" t="s">
        <v>78</v>
      </c>
      <c r="AA12" s="90">
        <f t="shared" ref="AA12:AB16" si="4">W10</f>
        <v>0</v>
      </c>
      <c r="AB12" s="152">
        <f t="shared" si="4"/>
        <v>0</v>
      </c>
      <c r="AC12" s="40"/>
    </row>
    <row r="13" spans="1:29" x14ac:dyDescent="0.2">
      <c r="L13" s="101" t="s">
        <v>69</v>
      </c>
      <c r="M13" s="101" t="s">
        <v>70</v>
      </c>
      <c r="N13" s="101" t="s">
        <v>15</v>
      </c>
      <c r="O13" s="101" t="s">
        <v>36</v>
      </c>
      <c r="P13" s="167" t="str">
        <f t="shared" si="0"/>
        <v>Cutter (Motor)</v>
      </c>
      <c r="Q13" s="85"/>
      <c r="R13" s="150"/>
      <c r="S13" s="55"/>
      <c r="T13" s="86">
        <v>6</v>
      </c>
      <c r="U13" s="87">
        <v>383.17</v>
      </c>
      <c r="V13" s="55"/>
      <c r="W13" s="88">
        <f t="shared" si="1"/>
        <v>6</v>
      </c>
      <c r="X13" s="151">
        <f t="shared" si="2"/>
        <v>383.17</v>
      </c>
      <c r="Y13" s="47"/>
      <c r="Z13" s="89" t="s">
        <v>79</v>
      </c>
      <c r="AA13" s="90">
        <f t="shared" si="4"/>
        <v>2</v>
      </c>
      <c r="AB13" s="152">
        <f t="shared" si="4"/>
        <v>3.15</v>
      </c>
      <c r="AC13" s="40"/>
    </row>
    <row r="14" spans="1:29" x14ac:dyDescent="0.2">
      <c r="L14" s="97" t="s">
        <v>69</v>
      </c>
      <c r="M14" s="97" t="s">
        <v>70</v>
      </c>
      <c r="N14" s="97" t="s">
        <v>15</v>
      </c>
      <c r="O14" s="97" t="s">
        <v>167</v>
      </c>
      <c r="P14" s="156" t="str">
        <f t="shared" si="0"/>
        <v>Cutter (SCR Drive / MG Set)</v>
      </c>
      <c r="Q14" s="157"/>
      <c r="R14" s="158"/>
      <c r="S14" s="58"/>
      <c r="T14" s="91">
        <v>15</v>
      </c>
      <c r="U14" s="92">
        <v>62.69</v>
      </c>
      <c r="V14" s="58"/>
      <c r="W14" s="155">
        <f t="shared" si="1"/>
        <v>15</v>
      </c>
      <c r="X14" s="159">
        <f t="shared" si="2"/>
        <v>62.69</v>
      </c>
      <c r="Y14" s="47"/>
      <c r="Z14" s="89" t="s">
        <v>80</v>
      </c>
      <c r="AA14" s="90">
        <f t="shared" si="4"/>
        <v>3</v>
      </c>
      <c r="AB14" s="152">
        <f t="shared" si="4"/>
        <v>325.18</v>
      </c>
      <c r="AC14" s="40"/>
    </row>
    <row r="15" spans="1:29" x14ac:dyDescent="0.2">
      <c r="L15" s="101" t="s">
        <v>69</v>
      </c>
      <c r="M15" s="101" t="s">
        <v>70</v>
      </c>
      <c r="N15" s="101" t="s">
        <v>38</v>
      </c>
      <c r="O15" s="101" t="s">
        <v>163</v>
      </c>
      <c r="P15" s="167" t="str">
        <f t="shared" si="0"/>
        <v>Electrical System (MCC / Switch Gear)</v>
      </c>
      <c r="Q15" s="85"/>
      <c r="R15" s="150"/>
      <c r="S15" s="55"/>
      <c r="T15" s="86">
        <v>0</v>
      </c>
      <c r="U15" s="87">
        <v>0</v>
      </c>
      <c r="V15" s="55"/>
      <c r="W15" s="88">
        <f t="shared" si="1"/>
        <v>0</v>
      </c>
      <c r="X15" s="151">
        <f t="shared" si="2"/>
        <v>0</v>
      </c>
      <c r="Y15" s="47"/>
      <c r="Z15" s="89" t="s">
        <v>81</v>
      </c>
      <c r="AA15" s="90">
        <f t="shared" si="4"/>
        <v>6</v>
      </c>
      <c r="AB15" s="152">
        <f t="shared" si="4"/>
        <v>383.17</v>
      </c>
      <c r="AC15" s="40"/>
    </row>
    <row r="16" spans="1:29" x14ac:dyDescent="0.2">
      <c r="L16" s="101" t="s">
        <v>69</v>
      </c>
      <c r="M16" s="101" t="s">
        <v>70</v>
      </c>
      <c r="N16" s="101" t="s">
        <v>38</v>
      </c>
      <c r="O16" s="101" t="s">
        <v>170</v>
      </c>
      <c r="P16" s="167" t="str">
        <f t="shared" si="0"/>
        <v>Electrical System (PLC / Automation)</v>
      </c>
      <c r="Q16" s="85"/>
      <c r="R16" s="150"/>
      <c r="S16" s="55"/>
      <c r="T16" s="86">
        <v>9</v>
      </c>
      <c r="U16" s="87">
        <v>32.1</v>
      </c>
      <c r="V16" s="55"/>
      <c r="W16" s="88">
        <f t="shared" si="1"/>
        <v>9</v>
      </c>
      <c r="X16" s="151">
        <f t="shared" si="2"/>
        <v>32.1</v>
      </c>
      <c r="Y16" s="47"/>
      <c r="Z16" s="89" t="s">
        <v>82</v>
      </c>
      <c r="AA16" s="90">
        <f t="shared" si="4"/>
        <v>15</v>
      </c>
      <c r="AB16" s="152">
        <f t="shared" si="4"/>
        <v>62.69</v>
      </c>
      <c r="AC16" s="40"/>
    </row>
    <row r="17" spans="2:29" x14ac:dyDescent="0.2">
      <c r="L17" s="97" t="s">
        <v>69</v>
      </c>
      <c r="M17" s="97" t="s">
        <v>70</v>
      </c>
      <c r="N17" s="97" t="s">
        <v>38</v>
      </c>
      <c r="O17" s="97" t="s">
        <v>41</v>
      </c>
      <c r="P17" s="156" t="str">
        <f t="shared" si="0"/>
        <v>Electrical System (Transformer)</v>
      </c>
      <c r="Q17" s="157"/>
      <c r="R17" s="158"/>
      <c r="S17" s="58"/>
      <c r="T17" s="91">
        <v>1</v>
      </c>
      <c r="U17" s="92">
        <v>2.88</v>
      </c>
      <c r="V17" s="58"/>
      <c r="W17" s="155">
        <f t="shared" si="1"/>
        <v>1</v>
      </c>
      <c r="X17" s="159">
        <f t="shared" si="2"/>
        <v>2.88</v>
      </c>
      <c r="Y17" s="47"/>
      <c r="Z17" s="89"/>
      <c r="AA17" s="90"/>
      <c r="AB17" s="152"/>
      <c r="AC17" s="40"/>
    </row>
    <row r="18" spans="2:29" x14ac:dyDescent="0.2">
      <c r="L18" s="101" t="s">
        <v>69</v>
      </c>
      <c r="M18" s="101" t="s">
        <v>70</v>
      </c>
      <c r="N18" s="101" t="s">
        <v>19</v>
      </c>
      <c r="O18" s="101" t="s">
        <v>42</v>
      </c>
      <c r="P18" s="167" t="str">
        <f t="shared" si="0"/>
        <v>Generators (Auxiliary Generator)</v>
      </c>
      <c r="Q18" s="85"/>
      <c r="R18" s="150"/>
      <c r="S18" s="55"/>
      <c r="T18" s="86">
        <v>0</v>
      </c>
      <c r="U18" s="87">
        <v>0</v>
      </c>
      <c r="V18" s="55"/>
      <c r="W18" s="88">
        <f t="shared" si="1"/>
        <v>0</v>
      </c>
      <c r="X18" s="151">
        <f t="shared" si="2"/>
        <v>0</v>
      </c>
      <c r="Y18" s="47"/>
      <c r="Z18" s="89"/>
      <c r="AA18" s="90"/>
      <c r="AB18" s="152"/>
      <c r="AC18" s="40"/>
    </row>
    <row r="19" spans="2:29" x14ac:dyDescent="0.2">
      <c r="L19" s="101" t="s">
        <v>69</v>
      </c>
      <c r="M19" s="101" t="s">
        <v>70</v>
      </c>
      <c r="N19" s="101" t="s">
        <v>19</v>
      </c>
      <c r="O19" s="101" t="s">
        <v>44</v>
      </c>
      <c r="P19" s="167" t="str">
        <f t="shared" si="0"/>
        <v>Generators (Main Generator Engine)</v>
      </c>
      <c r="Q19" s="85"/>
      <c r="R19" s="150"/>
      <c r="S19" s="55"/>
      <c r="T19" s="86">
        <v>16</v>
      </c>
      <c r="U19" s="87">
        <v>23.8</v>
      </c>
      <c r="V19" s="55"/>
      <c r="W19" s="88">
        <f t="shared" si="1"/>
        <v>16</v>
      </c>
      <c r="X19" s="151">
        <f t="shared" si="2"/>
        <v>23.8</v>
      </c>
      <c r="Y19" s="47"/>
      <c r="Z19" s="89" t="s">
        <v>83</v>
      </c>
      <c r="AA19" s="90">
        <f t="shared" ref="AA19:AB21" si="5">W15</f>
        <v>0</v>
      </c>
      <c r="AB19" s="152">
        <f t="shared" si="5"/>
        <v>0</v>
      </c>
      <c r="AC19" s="40"/>
    </row>
    <row r="20" spans="2:29" x14ac:dyDescent="0.2">
      <c r="L20" s="101" t="s">
        <v>69</v>
      </c>
      <c r="M20" s="101" t="s">
        <v>70</v>
      </c>
      <c r="N20" s="101" t="s">
        <v>19</v>
      </c>
      <c r="O20" s="101" t="s">
        <v>43</v>
      </c>
      <c r="P20" s="167" t="str">
        <f t="shared" si="0"/>
        <v>Generators (Main Generator)</v>
      </c>
      <c r="Q20" s="85"/>
      <c r="R20" s="150"/>
      <c r="S20" s="55"/>
      <c r="T20" s="86">
        <v>1</v>
      </c>
      <c r="U20" s="87">
        <v>0.13</v>
      </c>
      <c r="V20" s="55"/>
      <c r="W20" s="88">
        <f t="shared" si="1"/>
        <v>1</v>
      </c>
      <c r="X20" s="159">
        <f t="shared" si="2"/>
        <v>0.13</v>
      </c>
      <c r="Y20" s="47"/>
      <c r="Z20" s="89" t="s">
        <v>84</v>
      </c>
      <c r="AA20" s="90">
        <f t="shared" si="5"/>
        <v>9</v>
      </c>
      <c r="AB20" s="152">
        <f t="shared" si="5"/>
        <v>32.1</v>
      </c>
      <c r="AC20" s="40"/>
    </row>
    <row r="21" spans="2:29" x14ac:dyDescent="0.2">
      <c r="K21" s="183"/>
      <c r="L21" s="101" t="s">
        <v>69</v>
      </c>
      <c r="M21" s="101" t="s">
        <v>70</v>
      </c>
      <c r="N21" s="101" t="s">
        <v>22</v>
      </c>
      <c r="O21" s="101" t="s">
        <v>45</v>
      </c>
      <c r="P21" s="167" t="str">
        <f t="shared" si="0"/>
        <v>Ladder (Ladder Structure)</v>
      </c>
      <c r="Q21" s="85"/>
      <c r="R21" s="150"/>
      <c r="S21" s="55"/>
      <c r="T21" s="86">
        <v>2</v>
      </c>
      <c r="U21" s="87">
        <v>2.81</v>
      </c>
      <c r="V21" s="55"/>
      <c r="W21" s="88">
        <f t="shared" si="1"/>
        <v>2</v>
      </c>
      <c r="X21" s="151">
        <f t="shared" si="2"/>
        <v>2.81</v>
      </c>
      <c r="Y21" s="47"/>
      <c r="Z21" s="89" t="s">
        <v>85</v>
      </c>
      <c r="AA21" s="90">
        <f t="shared" si="5"/>
        <v>1</v>
      </c>
      <c r="AB21" s="152">
        <f t="shared" si="5"/>
        <v>2.88</v>
      </c>
      <c r="AC21" s="40"/>
    </row>
    <row r="22" spans="2:29" x14ac:dyDescent="0.2">
      <c r="K22" s="183"/>
      <c r="L22" s="97" t="s">
        <v>69</v>
      </c>
      <c r="M22" s="97" t="s">
        <v>70</v>
      </c>
      <c r="N22" s="97" t="s">
        <v>22</v>
      </c>
      <c r="O22" s="97" t="s">
        <v>46</v>
      </c>
      <c r="P22" s="156" t="str">
        <f t="shared" si="0"/>
        <v>Ladder (Ladder Winch)</v>
      </c>
      <c r="Q22" s="157"/>
      <c r="R22" s="158"/>
      <c r="S22" s="58"/>
      <c r="T22" s="91">
        <v>1</v>
      </c>
      <c r="U22" s="92">
        <v>36.619999999999997</v>
      </c>
      <c r="V22" s="58"/>
      <c r="W22" s="155">
        <f t="shared" si="1"/>
        <v>1</v>
      </c>
      <c r="X22" s="159">
        <f t="shared" si="2"/>
        <v>36.619999999999997</v>
      </c>
      <c r="Y22" s="47"/>
      <c r="Z22" s="89"/>
      <c r="AA22" s="90"/>
      <c r="AB22" s="152"/>
      <c r="AC22" s="40"/>
    </row>
    <row r="23" spans="2:29" x14ac:dyDescent="0.2">
      <c r="B23" s="11" t="s">
        <v>11</v>
      </c>
      <c r="K23" s="183"/>
      <c r="L23" s="101" t="s">
        <v>69</v>
      </c>
      <c r="M23" s="101" t="s">
        <v>70</v>
      </c>
      <c r="N23" s="101" t="s">
        <v>22</v>
      </c>
      <c r="O23" s="103" t="s">
        <v>54</v>
      </c>
      <c r="P23" s="167" t="str">
        <f t="shared" si="0"/>
        <v>Ladder (SCR Drive)</v>
      </c>
      <c r="Q23" s="85"/>
      <c r="R23" s="150"/>
      <c r="S23" s="55"/>
      <c r="T23" s="86">
        <v>4</v>
      </c>
      <c r="U23" s="87">
        <v>4.8499999999999996</v>
      </c>
      <c r="V23" s="55"/>
      <c r="W23" s="88">
        <f t="shared" si="1"/>
        <v>4</v>
      </c>
      <c r="X23" s="151">
        <f t="shared" si="2"/>
        <v>4.8499999999999996</v>
      </c>
      <c r="Y23" s="47"/>
      <c r="Z23" s="89"/>
      <c r="AA23" s="90"/>
      <c r="AB23" s="152"/>
      <c r="AC23" s="40"/>
    </row>
    <row r="24" spans="2:29" x14ac:dyDescent="0.2">
      <c r="K24" s="183"/>
      <c r="L24" s="101" t="s">
        <v>69</v>
      </c>
      <c r="M24" s="101" t="s">
        <v>70</v>
      </c>
      <c r="N24" s="101" t="s">
        <v>22</v>
      </c>
      <c r="O24" s="101" t="s">
        <v>176</v>
      </c>
      <c r="P24" s="167" t="str">
        <f t="shared" si="0"/>
        <v>Ladder (Sheaves and Blocks)</v>
      </c>
      <c r="Q24" s="85"/>
      <c r="R24" s="150"/>
      <c r="S24" s="55"/>
      <c r="T24" s="86">
        <v>0</v>
      </c>
      <c r="U24" s="87">
        <v>0</v>
      </c>
      <c r="V24" s="55"/>
      <c r="W24" s="88">
        <f t="shared" si="1"/>
        <v>0</v>
      </c>
      <c r="X24" s="151">
        <f t="shared" si="2"/>
        <v>0</v>
      </c>
      <c r="Y24" s="47"/>
      <c r="Z24" s="89"/>
      <c r="AA24" s="90"/>
      <c r="AB24" s="152"/>
      <c r="AC24" s="40"/>
    </row>
    <row r="25" spans="2:29" x14ac:dyDescent="0.2">
      <c r="K25" s="183"/>
      <c r="L25" s="97" t="s">
        <v>69</v>
      </c>
      <c r="M25" s="97" t="s">
        <v>70</v>
      </c>
      <c r="N25" s="97" t="s">
        <v>22</v>
      </c>
      <c r="O25" s="97" t="s">
        <v>48</v>
      </c>
      <c r="P25" s="156" t="str">
        <f t="shared" si="0"/>
        <v>Ladder (Wire)</v>
      </c>
      <c r="Q25" s="157"/>
      <c r="R25" s="158"/>
      <c r="S25" s="58"/>
      <c r="T25" s="91">
        <v>0</v>
      </c>
      <c r="U25" s="92">
        <v>0</v>
      </c>
      <c r="V25" s="58"/>
      <c r="W25" s="155">
        <f t="shared" si="1"/>
        <v>0</v>
      </c>
      <c r="X25" s="159">
        <f t="shared" si="2"/>
        <v>0</v>
      </c>
      <c r="Y25" s="47"/>
      <c r="Z25" s="89"/>
      <c r="AA25" s="90"/>
      <c r="AB25" s="152"/>
      <c r="AC25" s="40"/>
    </row>
    <row r="26" spans="2:29" x14ac:dyDescent="0.2">
      <c r="L26" s="101" t="s">
        <v>69</v>
      </c>
      <c r="M26" s="101" t="s">
        <v>70</v>
      </c>
      <c r="N26" s="101" t="s">
        <v>17</v>
      </c>
      <c r="O26" s="101" t="s">
        <v>175</v>
      </c>
      <c r="P26" s="167" t="str">
        <f t="shared" si="0"/>
        <v>Ladder Pump (Bearings / Shafts)</v>
      </c>
      <c r="Q26" s="85"/>
      <c r="R26" s="150"/>
      <c r="S26" s="55"/>
      <c r="T26" s="86">
        <v>0</v>
      </c>
      <c r="U26" s="87">
        <v>0</v>
      </c>
      <c r="V26" s="55"/>
      <c r="W26" s="88">
        <f t="shared" si="1"/>
        <v>0</v>
      </c>
      <c r="X26" s="151">
        <f t="shared" si="2"/>
        <v>0</v>
      </c>
      <c r="Y26" s="47"/>
      <c r="Z26" s="89"/>
      <c r="AA26" s="90"/>
      <c r="AB26" s="152"/>
      <c r="AC26" s="40"/>
    </row>
    <row r="27" spans="2:29" x14ac:dyDescent="0.2">
      <c r="L27" s="101" t="s">
        <v>69</v>
      </c>
      <c r="M27" s="101" t="s">
        <v>70</v>
      </c>
      <c r="N27" s="101" t="s">
        <v>17</v>
      </c>
      <c r="O27" s="101" t="s">
        <v>169</v>
      </c>
      <c r="P27" s="167" t="str">
        <f t="shared" si="0"/>
        <v>Ladder Pump (Gearbox)</v>
      </c>
      <c r="Q27" s="85"/>
      <c r="R27" s="150"/>
      <c r="S27" s="55"/>
      <c r="T27" s="86">
        <v>0</v>
      </c>
      <c r="U27" s="87">
        <v>0</v>
      </c>
      <c r="V27" s="55"/>
      <c r="W27" s="88">
        <f t="shared" si="1"/>
        <v>0</v>
      </c>
      <c r="X27" s="151">
        <f t="shared" si="2"/>
        <v>0</v>
      </c>
      <c r="Y27" s="47"/>
      <c r="Z27" s="89"/>
      <c r="AA27" s="90"/>
      <c r="AB27" s="152"/>
      <c r="AC27" s="40"/>
    </row>
    <row r="28" spans="2:29" ht="15.75" x14ac:dyDescent="0.25">
      <c r="B28" s="28" t="str">
        <f ca="1">"The first "&amp;COUNT(H33:H65)&amp;" "&amp;C32&amp;" cover "&amp;TEXT(OFFSET(E32,COUNT(H33:H65),0,1,1),"0.??%")&amp;" of the Total "&amp;D32</f>
        <v>The first 10 Causes cover 80.43% of the Total Count</v>
      </c>
      <c r="C28" s="7"/>
      <c r="L28" s="101" t="s">
        <v>69</v>
      </c>
      <c r="M28" s="101" t="s">
        <v>70</v>
      </c>
      <c r="N28" s="101" t="s">
        <v>17</v>
      </c>
      <c r="O28" s="101" t="s">
        <v>49</v>
      </c>
      <c r="P28" s="167" t="str">
        <f t="shared" si="0"/>
        <v>Ladder Pump (Gland Seal)</v>
      </c>
      <c r="Q28" s="85"/>
      <c r="R28" s="150"/>
      <c r="S28" s="55"/>
      <c r="T28" s="86">
        <v>1</v>
      </c>
      <c r="U28" s="87">
        <v>92</v>
      </c>
      <c r="V28" s="55"/>
      <c r="W28" s="88">
        <f t="shared" si="1"/>
        <v>1</v>
      </c>
      <c r="X28" s="151">
        <f t="shared" si="2"/>
        <v>92</v>
      </c>
      <c r="Y28" s="47"/>
      <c r="Z28" s="89"/>
      <c r="AA28" s="90"/>
      <c r="AB28" s="152"/>
      <c r="AC28" s="40"/>
    </row>
    <row r="29" spans="2:29" x14ac:dyDescent="0.2">
      <c r="L29" s="101" t="s">
        <v>69</v>
      </c>
      <c r="M29" s="101" t="s">
        <v>70</v>
      </c>
      <c r="N29" s="101" t="s">
        <v>17</v>
      </c>
      <c r="O29" s="101" t="s">
        <v>172</v>
      </c>
      <c r="P29" s="167" t="str">
        <f t="shared" si="0"/>
        <v>Ladder Pump (Motor / Engine)</v>
      </c>
      <c r="Q29" s="85"/>
      <c r="R29" s="150"/>
      <c r="S29" s="55"/>
      <c r="T29" s="86">
        <v>17</v>
      </c>
      <c r="U29" s="87">
        <v>127.76</v>
      </c>
      <c r="V29" s="55"/>
      <c r="W29" s="88">
        <f t="shared" si="1"/>
        <v>17</v>
      </c>
      <c r="X29" s="151">
        <f t="shared" si="2"/>
        <v>127.76</v>
      </c>
      <c r="Y29" s="47"/>
      <c r="Z29" s="89"/>
      <c r="AA29" s="90"/>
      <c r="AB29" s="152"/>
      <c r="AC29" s="40"/>
    </row>
    <row r="30" spans="2:29" x14ac:dyDescent="0.2">
      <c r="L30" s="97" t="s">
        <v>69</v>
      </c>
      <c r="M30" s="97" t="s">
        <v>70</v>
      </c>
      <c r="N30" s="97" t="s">
        <v>17</v>
      </c>
      <c r="O30" s="97" t="s">
        <v>166</v>
      </c>
      <c r="P30" s="156" t="str">
        <f t="shared" si="0"/>
        <v>Ladder Pump (Packing / Stuffing Box)</v>
      </c>
      <c r="Q30" s="157"/>
      <c r="R30" s="158"/>
      <c r="S30" s="58"/>
      <c r="T30" s="91">
        <v>1</v>
      </c>
      <c r="U30" s="92">
        <v>1</v>
      </c>
      <c r="V30" s="58"/>
      <c r="W30" s="155">
        <f t="shared" si="1"/>
        <v>1</v>
      </c>
      <c r="X30" s="159">
        <f t="shared" si="2"/>
        <v>1</v>
      </c>
      <c r="Y30" s="47"/>
      <c r="Z30" s="89"/>
      <c r="AA30" s="90"/>
      <c r="AB30" s="152"/>
      <c r="AC30" s="40"/>
    </row>
    <row r="31" spans="2:29" x14ac:dyDescent="0.2">
      <c r="D31" s="12" t="s">
        <v>9</v>
      </c>
      <c r="E31" s="29">
        <v>0.8</v>
      </c>
      <c r="L31" s="101" t="s">
        <v>69</v>
      </c>
      <c r="M31" s="101" t="s">
        <v>70</v>
      </c>
      <c r="N31" s="101" t="s">
        <v>17</v>
      </c>
      <c r="O31" s="101" t="s">
        <v>52</v>
      </c>
      <c r="P31" s="167" t="str">
        <f t="shared" si="0"/>
        <v>Ladder Pump (Pump Leak)</v>
      </c>
      <c r="Q31" s="85"/>
      <c r="R31" s="150"/>
      <c r="S31" s="55"/>
      <c r="T31" s="86">
        <v>0</v>
      </c>
      <c r="U31" s="87">
        <v>0</v>
      </c>
      <c r="V31" s="55"/>
      <c r="W31" s="88">
        <f t="shared" si="1"/>
        <v>0</v>
      </c>
      <c r="X31" s="151">
        <f t="shared" si="2"/>
        <v>0</v>
      </c>
      <c r="Y31" s="47"/>
      <c r="Z31" s="89" t="s">
        <v>86</v>
      </c>
      <c r="AA31" s="90">
        <f t="shared" ref="AA31:AB33" si="6">W18</f>
        <v>0</v>
      </c>
      <c r="AB31" s="152">
        <f t="shared" si="6"/>
        <v>0</v>
      </c>
      <c r="AC31" s="40"/>
    </row>
    <row r="32" spans="2:29" ht="15.75" x14ac:dyDescent="0.25">
      <c r="B32" s="24" t="s">
        <v>3</v>
      </c>
      <c r="C32" s="25" t="s">
        <v>5</v>
      </c>
      <c r="D32" s="26" t="s">
        <v>20</v>
      </c>
      <c r="E32" s="24" t="s">
        <v>4</v>
      </c>
      <c r="F32" s="43" t="s">
        <v>132</v>
      </c>
      <c r="G32" s="43" t="s">
        <v>13</v>
      </c>
      <c r="H32" s="13" t="s">
        <v>6</v>
      </c>
      <c r="I32" s="13" t="s">
        <v>7</v>
      </c>
      <c r="J32" s="13" t="s">
        <v>10</v>
      </c>
      <c r="L32" s="101" t="s">
        <v>69</v>
      </c>
      <c r="M32" s="101" t="s">
        <v>70</v>
      </c>
      <c r="N32" s="101" t="s">
        <v>17</v>
      </c>
      <c r="O32" s="101" t="s">
        <v>53</v>
      </c>
      <c r="P32" s="167" t="str">
        <f t="shared" si="0"/>
        <v>Ladder Pump (Pump Rebuild)</v>
      </c>
      <c r="Q32" s="85"/>
      <c r="R32" s="150"/>
      <c r="S32" s="55"/>
      <c r="T32" s="86">
        <v>1</v>
      </c>
      <c r="U32" s="87">
        <v>35.409999999999997</v>
      </c>
      <c r="V32" s="55"/>
      <c r="W32" s="88">
        <f t="shared" si="1"/>
        <v>1</v>
      </c>
      <c r="X32" s="151">
        <f t="shared" si="2"/>
        <v>35.409999999999997</v>
      </c>
      <c r="Y32" s="47"/>
      <c r="Z32" s="89" t="s">
        <v>88</v>
      </c>
      <c r="AA32" s="90">
        <f t="shared" si="6"/>
        <v>16</v>
      </c>
      <c r="AB32" s="152">
        <f t="shared" si="6"/>
        <v>23.8</v>
      </c>
      <c r="AC32" s="40"/>
    </row>
    <row r="33" spans="2:29" x14ac:dyDescent="0.2">
      <c r="B33" s="14">
        <f t="shared" ref="B33:B65" si="7">ROW(B33)-ROW($B$32)</f>
        <v>1</v>
      </c>
      <c r="C33" s="117" t="s">
        <v>183</v>
      </c>
      <c r="D33" s="116">
        <v>124</v>
      </c>
      <c r="E33" s="15">
        <f>SUM(D33:D$33)/SUM($D$33:$D$65)</f>
        <v>0.24505928853754941</v>
      </c>
      <c r="F33" s="44">
        <f>E33</f>
        <v>0.24505928853754941</v>
      </c>
      <c r="G33" s="219">
        <v>685.2</v>
      </c>
      <c r="H33" s="16">
        <f t="shared" ref="H33" ca="1" si="8">IF(OR(B33=1,OFFSET($E$32,B33-1,0,1,1)&lt;=$E$31),OFFSET($D$32,B33,0,1,1),"")</f>
        <v>124</v>
      </c>
      <c r="I33" s="17" t="str">
        <f t="shared" ref="I33" ca="1" si="9">IF(H33="",OFFSET($D$32,B33,0,1,1),"")</f>
        <v/>
      </c>
      <c r="J33" s="18">
        <f t="shared" ref="J33:J65" si="10">$E$31</f>
        <v>0.8</v>
      </c>
      <c r="L33" s="101" t="s">
        <v>69</v>
      </c>
      <c r="M33" s="101" t="s">
        <v>70</v>
      </c>
      <c r="N33" s="101" t="s">
        <v>17</v>
      </c>
      <c r="O33" s="101" t="s">
        <v>54</v>
      </c>
      <c r="P33" s="167" t="str">
        <f t="shared" si="0"/>
        <v>Ladder Pump (SCR Drive)</v>
      </c>
      <c r="Q33" s="85"/>
      <c r="R33" s="150"/>
      <c r="S33" s="55"/>
      <c r="T33" s="86">
        <v>0</v>
      </c>
      <c r="U33" s="87">
        <v>0</v>
      </c>
      <c r="V33" s="55"/>
      <c r="W33" s="88">
        <f t="shared" si="1"/>
        <v>0</v>
      </c>
      <c r="X33" s="151">
        <f t="shared" si="2"/>
        <v>0</v>
      </c>
      <c r="Y33" s="47"/>
      <c r="Z33" s="89" t="s">
        <v>87</v>
      </c>
      <c r="AA33" s="90">
        <f t="shared" si="6"/>
        <v>1</v>
      </c>
      <c r="AB33" s="152">
        <f t="shared" si="6"/>
        <v>0.13</v>
      </c>
      <c r="AC33" s="40"/>
    </row>
    <row r="34" spans="2:29" x14ac:dyDescent="0.2">
      <c r="B34" s="14">
        <f t="shared" si="7"/>
        <v>2</v>
      </c>
      <c r="C34" s="117" t="s">
        <v>122</v>
      </c>
      <c r="D34" s="116">
        <v>79</v>
      </c>
      <c r="E34" s="15">
        <f>SUM(D$33:D34)/SUM($D$33:$D$65)</f>
        <v>0.40118577075098816</v>
      </c>
      <c r="F34" s="44">
        <f>E34-E33</f>
        <v>0.15612648221343875</v>
      </c>
      <c r="G34" s="219">
        <v>355.63</v>
      </c>
      <c r="H34" s="16">
        <f t="shared" ref="H34:H58" ca="1" si="11">IF(OR(B34=1,OFFSET($E$32,B34-1,0,1,1)&lt;=$E$31),OFFSET($D$32,B34,0,1,1),"")</f>
        <v>79</v>
      </c>
      <c r="I34" s="17" t="str">
        <f t="shared" ref="I34:I58" ca="1" si="12">IF(H34="",OFFSET($D$32,B34,0,1,1),"")</f>
        <v/>
      </c>
      <c r="J34" s="18">
        <f t="shared" si="10"/>
        <v>0.8</v>
      </c>
      <c r="L34" s="101" t="s">
        <v>69</v>
      </c>
      <c r="M34" s="101" t="s">
        <v>70</v>
      </c>
      <c r="N34" s="101" t="s">
        <v>17</v>
      </c>
      <c r="O34" s="101" t="s">
        <v>55</v>
      </c>
      <c r="P34" s="167" t="str">
        <f t="shared" si="0"/>
        <v>Ladder Pump (Shaft)</v>
      </c>
      <c r="Q34" s="85"/>
      <c r="R34" s="150"/>
      <c r="S34" s="55"/>
      <c r="T34" s="86">
        <v>0</v>
      </c>
      <c r="U34" s="87">
        <v>0</v>
      </c>
      <c r="V34" s="55"/>
      <c r="W34" s="88">
        <f t="shared" si="1"/>
        <v>0</v>
      </c>
      <c r="X34" s="159">
        <f t="shared" si="2"/>
        <v>0</v>
      </c>
      <c r="Y34" s="47"/>
      <c r="Z34" s="89"/>
      <c r="AA34" s="90"/>
      <c r="AB34" s="152"/>
      <c r="AC34" s="40"/>
    </row>
    <row r="35" spans="2:29" x14ac:dyDescent="0.2">
      <c r="B35" s="14">
        <f t="shared" si="7"/>
        <v>3</v>
      </c>
      <c r="C35" s="117" t="s">
        <v>189</v>
      </c>
      <c r="D35" s="116">
        <v>63</v>
      </c>
      <c r="E35" s="15">
        <f>SUM(D$33:D35)/SUM($D$33:$D$65)</f>
        <v>0.52569169960474305</v>
      </c>
      <c r="F35" s="44">
        <f t="shared" ref="F35:F58" si="13">E35-E34</f>
        <v>0.12450592885375489</v>
      </c>
      <c r="G35" s="104">
        <v>89.26</v>
      </c>
      <c r="H35" s="16">
        <f t="shared" ca="1" si="11"/>
        <v>63</v>
      </c>
      <c r="I35" s="17" t="str">
        <f t="shared" ca="1" si="12"/>
        <v/>
      </c>
      <c r="J35" s="18">
        <f t="shared" si="10"/>
        <v>0.8</v>
      </c>
      <c r="L35" s="101" t="s">
        <v>69</v>
      </c>
      <c r="M35" s="101" t="s">
        <v>70</v>
      </c>
      <c r="N35" s="101" t="s">
        <v>14</v>
      </c>
      <c r="O35" s="101" t="s">
        <v>175</v>
      </c>
      <c r="P35" s="167" t="str">
        <f t="shared" si="0"/>
        <v>Main Pump (Bearings / Shafts)</v>
      </c>
      <c r="Q35" s="85"/>
      <c r="R35" s="150"/>
      <c r="S35" s="55"/>
      <c r="T35" s="86">
        <v>14</v>
      </c>
      <c r="U35" s="87">
        <v>9.33</v>
      </c>
      <c r="V35" s="55"/>
      <c r="W35" s="88">
        <f t="shared" si="1"/>
        <v>14</v>
      </c>
      <c r="X35" s="151">
        <f t="shared" si="2"/>
        <v>9.33</v>
      </c>
      <c r="Y35" s="47"/>
      <c r="Z35" s="89"/>
      <c r="AA35" s="90"/>
      <c r="AB35" s="152"/>
      <c r="AC35" s="40"/>
    </row>
    <row r="36" spans="2:29" x14ac:dyDescent="0.2">
      <c r="B36" s="14">
        <f t="shared" si="7"/>
        <v>4</v>
      </c>
      <c r="C36" s="117" t="s">
        <v>121</v>
      </c>
      <c r="D36" s="116">
        <v>40</v>
      </c>
      <c r="E36" s="15">
        <f>SUM(D$33:D36)/SUM($D$33:$D$65)</f>
        <v>0.60474308300395252</v>
      </c>
      <c r="F36" s="44">
        <f t="shared" si="13"/>
        <v>7.9051383399209474E-2</v>
      </c>
      <c r="G36" s="219">
        <v>130.21</v>
      </c>
      <c r="H36" s="16">
        <f t="shared" ca="1" si="11"/>
        <v>40</v>
      </c>
      <c r="I36" s="17" t="str">
        <f t="shared" ca="1" si="12"/>
        <v/>
      </c>
      <c r="J36" s="18">
        <f t="shared" si="10"/>
        <v>0.8</v>
      </c>
      <c r="L36" s="101" t="s">
        <v>69</v>
      </c>
      <c r="M36" s="101" t="s">
        <v>70</v>
      </c>
      <c r="N36" s="101" t="s">
        <v>14</v>
      </c>
      <c r="O36" s="101" t="s">
        <v>168</v>
      </c>
      <c r="P36" s="167" t="str">
        <f t="shared" si="0"/>
        <v>Main Pump (Engine / Motor)</v>
      </c>
      <c r="Q36" s="85"/>
      <c r="R36" s="150"/>
      <c r="S36" s="55"/>
      <c r="T36" s="86">
        <v>124</v>
      </c>
      <c r="U36" s="87">
        <v>685.2</v>
      </c>
      <c r="V36" s="55"/>
      <c r="W36" s="88">
        <f t="shared" si="1"/>
        <v>124</v>
      </c>
      <c r="X36" s="151">
        <f t="shared" si="2"/>
        <v>685.2</v>
      </c>
      <c r="Y36" s="47"/>
      <c r="Z36" s="89" t="s">
        <v>89</v>
      </c>
      <c r="AA36" s="90">
        <f t="shared" ref="AA36:AB40" si="14">W21</f>
        <v>2</v>
      </c>
      <c r="AB36" s="152">
        <f t="shared" si="14"/>
        <v>2.81</v>
      </c>
      <c r="AC36" s="40"/>
    </row>
    <row r="37" spans="2:29" x14ac:dyDescent="0.2">
      <c r="B37" s="14">
        <f t="shared" si="7"/>
        <v>5</v>
      </c>
      <c r="C37" s="117" t="s">
        <v>193</v>
      </c>
      <c r="D37" s="116">
        <v>20</v>
      </c>
      <c r="E37" s="15">
        <f>SUM(D$33:D37)/SUM($D$33:$D$65)</f>
        <v>0.64426877470355737</v>
      </c>
      <c r="F37" s="44">
        <f t="shared" si="13"/>
        <v>3.9525691699604848E-2</v>
      </c>
      <c r="G37" s="104">
        <v>127.49000000000001</v>
      </c>
      <c r="H37" s="16">
        <f t="shared" ca="1" si="11"/>
        <v>20</v>
      </c>
      <c r="I37" s="17" t="str">
        <f t="shared" ca="1" si="12"/>
        <v/>
      </c>
      <c r="J37" s="18">
        <f t="shared" si="10"/>
        <v>0.8</v>
      </c>
      <c r="L37" s="101" t="s">
        <v>69</v>
      </c>
      <c r="M37" s="101" t="s">
        <v>70</v>
      </c>
      <c r="N37" s="101" t="s">
        <v>14</v>
      </c>
      <c r="O37" s="101" t="s">
        <v>169</v>
      </c>
      <c r="P37" s="167" t="str">
        <f t="shared" si="0"/>
        <v>Main Pump (Gearbox)</v>
      </c>
      <c r="Q37" s="85"/>
      <c r="R37" s="150"/>
      <c r="S37" s="55"/>
      <c r="T37" s="86">
        <v>2</v>
      </c>
      <c r="U37" s="87">
        <v>2.52</v>
      </c>
      <c r="V37" s="55"/>
      <c r="W37" s="88">
        <f t="shared" si="1"/>
        <v>2</v>
      </c>
      <c r="X37" s="151">
        <f t="shared" si="2"/>
        <v>2.52</v>
      </c>
      <c r="Y37" s="47"/>
      <c r="Z37" s="89" t="s">
        <v>90</v>
      </c>
      <c r="AA37" s="90">
        <f t="shared" si="14"/>
        <v>1</v>
      </c>
      <c r="AB37" s="152">
        <f t="shared" si="14"/>
        <v>36.619999999999997</v>
      </c>
      <c r="AC37" s="40"/>
    </row>
    <row r="38" spans="2:29" x14ac:dyDescent="0.2">
      <c r="B38" s="14">
        <f t="shared" si="7"/>
        <v>6</v>
      </c>
      <c r="C38" s="117" t="s">
        <v>186</v>
      </c>
      <c r="D38" s="116">
        <v>19</v>
      </c>
      <c r="E38" s="15">
        <f>SUM(D$33:D38)/SUM($D$33:$D$65)</f>
        <v>0.68181818181818177</v>
      </c>
      <c r="F38" s="44">
        <f t="shared" si="13"/>
        <v>3.75494071146244E-2</v>
      </c>
      <c r="G38" s="104">
        <v>23.779999999999998</v>
      </c>
      <c r="H38" s="16">
        <f t="shared" ca="1" si="11"/>
        <v>19</v>
      </c>
      <c r="I38" s="17" t="str">
        <f t="shared" ca="1" si="12"/>
        <v/>
      </c>
      <c r="J38" s="18">
        <f t="shared" si="10"/>
        <v>0.8</v>
      </c>
      <c r="L38" s="101" t="s">
        <v>69</v>
      </c>
      <c r="M38" s="101" t="s">
        <v>70</v>
      </c>
      <c r="N38" s="101" t="s">
        <v>14</v>
      </c>
      <c r="O38" s="101" t="s">
        <v>49</v>
      </c>
      <c r="P38" s="167" t="str">
        <f t="shared" si="0"/>
        <v>Main Pump (Gland Seal)</v>
      </c>
      <c r="Q38" s="85"/>
      <c r="R38" s="150"/>
      <c r="S38" s="55"/>
      <c r="T38" s="86">
        <v>3</v>
      </c>
      <c r="U38" s="87">
        <v>2.0499999999999998</v>
      </c>
      <c r="V38" s="55"/>
      <c r="W38" s="88">
        <f t="shared" si="1"/>
        <v>3</v>
      </c>
      <c r="X38" s="151">
        <f t="shared" si="2"/>
        <v>2.0499999999999998</v>
      </c>
      <c r="Y38" s="47"/>
      <c r="Z38" s="89" t="s">
        <v>91</v>
      </c>
      <c r="AA38" s="90">
        <f t="shared" si="14"/>
        <v>4</v>
      </c>
      <c r="AB38" s="152">
        <f t="shared" si="14"/>
        <v>4.8499999999999996</v>
      </c>
      <c r="AC38" s="40"/>
    </row>
    <row r="39" spans="2:29" x14ac:dyDescent="0.2">
      <c r="B39" s="14">
        <f t="shared" si="7"/>
        <v>7</v>
      </c>
      <c r="C39" s="117" t="s">
        <v>192</v>
      </c>
      <c r="D39" s="116">
        <v>17</v>
      </c>
      <c r="E39" s="15">
        <f>SUM(D$33:D39)/SUM($D$33:$D$65)</f>
        <v>0.71541501976284583</v>
      </c>
      <c r="F39" s="44">
        <f t="shared" si="13"/>
        <v>3.359683794466406E-2</v>
      </c>
      <c r="G39" s="219">
        <v>127.76</v>
      </c>
      <c r="H39" s="16">
        <f t="shared" ca="1" si="11"/>
        <v>17</v>
      </c>
      <c r="I39" s="17" t="str">
        <f t="shared" ca="1" si="12"/>
        <v/>
      </c>
      <c r="J39" s="18">
        <f t="shared" si="10"/>
        <v>0.8</v>
      </c>
      <c r="L39" s="97" t="s">
        <v>69</v>
      </c>
      <c r="M39" s="97" t="s">
        <v>70</v>
      </c>
      <c r="N39" s="97" t="s">
        <v>14</v>
      </c>
      <c r="O39" s="97" t="s">
        <v>166</v>
      </c>
      <c r="P39" s="156" t="str">
        <f t="shared" si="0"/>
        <v>Main Pump (Packing / Stuffing Box)</v>
      </c>
      <c r="Q39" s="157"/>
      <c r="R39" s="158"/>
      <c r="S39" s="58"/>
      <c r="T39" s="91">
        <v>63</v>
      </c>
      <c r="U39" s="92">
        <v>89.26</v>
      </c>
      <c r="V39" s="58"/>
      <c r="W39" s="155">
        <f t="shared" si="1"/>
        <v>63</v>
      </c>
      <c r="X39" s="159">
        <f t="shared" si="2"/>
        <v>89.26</v>
      </c>
      <c r="Y39" s="47"/>
      <c r="Z39" s="89" t="s">
        <v>92</v>
      </c>
      <c r="AA39" s="90">
        <f t="shared" si="14"/>
        <v>0</v>
      </c>
      <c r="AB39" s="152">
        <f t="shared" si="14"/>
        <v>0</v>
      </c>
      <c r="AC39" s="40"/>
    </row>
    <row r="40" spans="2:29" x14ac:dyDescent="0.2">
      <c r="B40" s="14">
        <f t="shared" si="7"/>
        <v>8</v>
      </c>
      <c r="C40" s="117" t="s">
        <v>88</v>
      </c>
      <c r="D40" s="116">
        <v>16</v>
      </c>
      <c r="E40" s="15">
        <f>SUM(D$33:D40)/SUM($D$33:$D$65)</f>
        <v>0.74703557312252966</v>
      </c>
      <c r="F40" s="44">
        <f t="shared" si="13"/>
        <v>3.1620553359683834E-2</v>
      </c>
      <c r="G40" s="104">
        <v>23.8</v>
      </c>
      <c r="H40" s="16">
        <f t="shared" ca="1" si="11"/>
        <v>16</v>
      </c>
      <c r="I40" s="17" t="str">
        <f t="shared" ca="1" si="12"/>
        <v/>
      </c>
      <c r="J40" s="18">
        <f t="shared" si="10"/>
        <v>0.8</v>
      </c>
      <c r="L40" s="101" t="s">
        <v>69</v>
      </c>
      <c r="M40" s="101" t="s">
        <v>70</v>
      </c>
      <c r="N40" s="101" t="s">
        <v>14</v>
      </c>
      <c r="O40" s="101" t="s">
        <v>52</v>
      </c>
      <c r="P40" s="167" t="str">
        <f t="shared" si="0"/>
        <v>Main Pump (Pump Leak)</v>
      </c>
      <c r="Q40" s="85"/>
      <c r="R40" s="150"/>
      <c r="S40" s="55"/>
      <c r="T40" s="86">
        <v>10</v>
      </c>
      <c r="U40" s="87">
        <v>17.3</v>
      </c>
      <c r="V40" s="55"/>
      <c r="W40" s="88">
        <f t="shared" si="1"/>
        <v>10</v>
      </c>
      <c r="X40" s="151">
        <f t="shared" si="2"/>
        <v>17.3</v>
      </c>
      <c r="Y40" s="47"/>
      <c r="Z40" s="89" t="s">
        <v>93</v>
      </c>
      <c r="AA40" s="90">
        <f t="shared" si="14"/>
        <v>0</v>
      </c>
      <c r="AB40" s="152">
        <f t="shared" si="14"/>
        <v>0</v>
      </c>
      <c r="AC40" s="40"/>
    </row>
    <row r="41" spans="2:29" x14ac:dyDescent="0.2">
      <c r="B41" s="14">
        <f t="shared" si="7"/>
        <v>9</v>
      </c>
      <c r="C41" s="117" t="s">
        <v>187</v>
      </c>
      <c r="D41" s="116">
        <v>15</v>
      </c>
      <c r="E41" s="15">
        <f>SUM(D$33:D41)/SUM($D$33:$D$65)</f>
        <v>0.77667984189723316</v>
      </c>
      <c r="F41" s="44">
        <f t="shared" si="13"/>
        <v>2.9644268774703497E-2</v>
      </c>
      <c r="G41" s="104">
        <v>62.69</v>
      </c>
      <c r="H41" s="16">
        <f t="shared" ca="1" si="11"/>
        <v>15</v>
      </c>
      <c r="I41" s="17" t="str">
        <f t="shared" ca="1" si="12"/>
        <v/>
      </c>
      <c r="J41" s="18">
        <f t="shared" si="10"/>
        <v>0.8</v>
      </c>
      <c r="L41" s="101" t="s">
        <v>69</v>
      </c>
      <c r="M41" s="101" t="s">
        <v>70</v>
      </c>
      <c r="N41" s="101" t="s">
        <v>14</v>
      </c>
      <c r="O41" s="101" t="s">
        <v>53</v>
      </c>
      <c r="P41" s="167" t="str">
        <f t="shared" si="0"/>
        <v>Main Pump (Pump Rebuild)</v>
      </c>
      <c r="Q41" s="85"/>
      <c r="R41" s="150"/>
      <c r="S41" s="55"/>
      <c r="T41" s="86">
        <v>9</v>
      </c>
      <c r="U41" s="87">
        <v>303.03000000000003</v>
      </c>
      <c r="V41" s="55"/>
      <c r="W41" s="88">
        <f t="shared" si="1"/>
        <v>9</v>
      </c>
      <c r="X41" s="159">
        <f t="shared" si="2"/>
        <v>303.03000000000003</v>
      </c>
      <c r="Y41" s="47"/>
      <c r="Z41" s="89"/>
      <c r="AA41" s="90"/>
      <c r="AB41" s="152"/>
      <c r="AC41" s="40"/>
    </row>
    <row r="42" spans="2:29" x14ac:dyDescent="0.2">
      <c r="B42" s="14">
        <f t="shared" si="7"/>
        <v>10</v>
      </c>
      <c r="C42" s="117" t="s">
        <v>182</v>
      </c>
      <c r="D42" s="116">
        <v>14</v>
      </c>
      <c r="E42" s="15">
        <f>SUM(D$33:D42)/SUM($D$33:$D$65)</f>
        <v>0.80434782608695654</v>
      </c>
      <c r="F42" s="44">
        <f t="shared" si="13"/>
        <v>2.7667984189723382E-2</v>
      </c>
      <c r="G42" s="104">
        <v>9.33</v>
      </c>
      <c r="H42" s="16">
        <f t="shared" ca="1" si="11"/>
        <v>14</v>
      </c>
      <c r="I42" s="17" t="str">
        <f t="shared" ca="1" si="12"/>
        <v/>
      </c>
      <c r="J42" s="18">
        <f t="shared" si="10"/>
        <v>0.8</v>
      </c>
      <c r="L42" s="101" t="s">
        <v>69</v>
      </c>
      <c r="M42" s="101" t="s">
        <v>70</v>
      </c>
      <c r="N42" s="101" t="s">
        <v>164</v>
      </c>
      <c r="O42" s="101" t="s">
        <v>54</v>
      </c>
      <c r="P42" s="167" t="str">
        <f t="shared" si="0"/>
        <v>Spuds / Xmass Tree (SCR Drive)</v>
      </c>
      <c r="Q42" s="85"/>
      <c r="R42" s="150"/>
      <c r="S42" s="55"/>
      <c r="T42" s="86">
        <v>0</v>
      </c>
      <c r="U42" s="87">
        <v>0</v>
      </c>
      <c r="V42" s="55"/>
      <c r="W42" s="88">
        <f t="shared" si="1"/>
        <v>0</v>
      </c>
      <c r="X42" s="151">
        <f t="shared" si="2"/>
        <v>0</v>
      </c>
      <c r="Y42" s="47"/>
      <c r="Z42" s="89"/>
      <c r="AA42" s="90"/>
      <c r="AB42" s="152"/>
      <c r="AC42" s="40"/>
    </row>
    <row r="43" spans="2:29" x14ac:dyDescent="0.2">
      <c r="B43" s="14">
        <f t="shared" si="7"/>
        <v>11</v>
      </c>
      <c r="C43" s="31" t="s">
        <v>119</v>
      </c>
      <c r="D43" s="33">
        <v>11</v>
      </c>
      <c r="E43" s="15">
        <f>SUM(D$33:D43)/SUM($D$33:$D$65)</f>
        <v>0.82608695652173914</v>
      </c>
      <c r="F43" s="44">
        <f t="shared" si="13"/>
        <v>2.1739130434782594E-2</v>
      </c>
      <c r="G43" s="104">
        <v>3.07</v>
      </c>
      <c r="H43" s="16" t="str">
        <f t="shared" ca="1" si="11"/>
        <v/>
      </c>
      <c r="I43" s="17">
        <f t="shared" ca="1" si="12"/>
        <v>11</v>
      </c>
      <c r="J43" s="18">
        <f t="shared" si="10"/>
        <v>0.8</v>
      </c>
      <c r="L43" s="101" t="s">
        <v>69</v>
      </c>
      <c r="M43" s="101" t="s">
        <v>70</v>
      </c>
      <c r="N43" s="101" t="s">
        <v>164</v>
      </c>
      <c r="O43" s="101" t="s">
        <v>58</v>
      </c>
      <c r="P43" s="167" t="str">
        <f t="shared" si="0"/>
        <v>Spuds / Xmass Tree (Setting Spud)</v>
      </c>
      <c r="Q43" s="85"/>
      <c r="R43" s="150"/>
      <c r="S43" s="55"/>
      <c r="T43" s="86">
        <v>5</v>
      </c>
      <c r="U43" s="87">
        <v>2.14</v>
      </c>
      <c r="V43" s="55"/>
      <c r="W43" s="88">
        <f t="shared" si="1"/>
        <v>5</v>
      </c>
      <c r="X43" s="151">
        <f t="shared" si="2"/>
        <v>2.14</v>
      </c>
      <c r="Y43" s="47"/>
      <c r="Z43" s="89" t="s">
        <v>94</v>
      </c>
      <c r="AA43" s="90">
        <f t="shared" ref="AA43:AA51" si="15">W26</f>
        <v>0</v>
      </c>
      <c r="AB43" s="152">
        <f t="shared" ref="AB43:AB51" si="16">X26</f>
        <v>0</v>
      </c>
      <c r="AC43" s="40"/>
    </row>
    <row r="44" spans="2:29" x14ac:dyDescent="0.2">
      <c r="B44" s="14">
        <f t="shared" si="7"/>
        <v>12</v>
      </c>
      <c r="C44" s="31" t="s">
        <v>108</v>
      </c>
      <c r="D44" s="33">
        <v>10</v>
      </c>
      <c r="E44" s="15">
        <f>SUM(D$33:D44)/SUM($D$33:$D$65)</f>
        <v>0.8458498023715415</v>
      </c>
      <c r="F44" s="44">
        <f t="shared" si="13"/>
        <v>1.9762845849802368E-2</v>
      </c>
      <c r="G44" s="104">
        <v>17.3</v>
      </c>
      <c r="H44" s="16" t="str">
        <f t="shared" ca="1" si="11"/>
        <v/>
      </c>
      <c r="I44" s="17">
        <f t="shared" ca="1" si="12"/>
        <v>10</v>
      </c>
      <c r="J44" s="18">
        <f t="shared" si="10"/>
        <v>0.8</v>
      </c>
      <c r="L44" s="101" t="s">
        <v>69</v>
      </c>
      <c r="M44" s="101" t="s">
        <v>70</v>
      </c>
      <c r="N44" s="101" t="s">
        <v>164</v>
      </c>
      <c r="O44" s="101" t="s">
        <v>59</v>
      </c>
      <c r="P44" s="167" t="str">
        <f t="shared" si="0"/>
        <v>Spuds / Xmass Tree (Sheaves)</v>
      </c>
      <c r="Q44" s="85"/>
      <c r="R44" s="150"/>
      <c r="S44" s="55"/>
      <c r="T44" s="86">
        <v>2</v>
      </c>
      <c r="U44" s="87">
        <v>2.78</v>
      </c>
      <c r="V44" s="55"/>
      <c r="W44" s="88">
        <f t="shared" si="1"/>
        <v>2</v>
      </c>
      <c r="X44" s="151">
        <f t="shared" si="2"/>
        <v>2.78</v>
      </c>
      <c r="Y44" s="47"/>
      <c r="Z44" s="89" t="s">
        <v>95</v>
      </c>
      <c r="AA44" s="90">
        <f t="shared" si="15"/>
        <v>0</v>
      </c>
      <c r="AB44" s="152">
        <f t="shared" si="16"/>
        <v>0</v>
      </c>
      <c r="AC44" s="40"/>
    </row>
    <row r="45" spans="2:29" x14ac:dyDescent="0.2">
      <c r="B45" s="14">
        <f t="shared" si="7"/>
        <v>13</v>
      </c>
      <c r="C45" s="31" t="s">
        <v>109</v>
      </c>
      <c r="D45" s="33">
        <v>9</v>
      </c>
      <c r="E45" s="15">
        <f>SUM(D$33:D45)/SUM($D$33:$D$65)</f>
        <v>0.86363636363636365</v>
      </c>
      <c r="F45" s="44">
        <f t="shared" si="13"/>
        <v>1.7786561264822143E-2</v>
      </c>
      <c r="G45" s="219">
        <v>303.03000000000003</v>
      </c>
      <c r="H45" s="16" t="str">
        <f t="shared" ca="1" si="11"/>
        <v/>
      </c>
      <c r="I45" s="17">
        <f t="shared" ca="1" si="12"/>
        <v>9</v>
      </c>
      <c r="J45" s="18">
        <f t="shared" si="10"/>
        <v>0.8</v>
      </c>
      <c r="L45" s="101" t="s">
        <v>69</v>
      </c>
      <c r="M45" s="101" t="s">
        <v>70</v>
      </c>
      <c r="N45" s="101" t="s">
        <v>164</v>
      </c>
      <c r="O45" s="101" t="s">
        <v>60</v>
      </c>
      <c r="P45" s="167" t="str">
        <f t="shared" si="0"/>
        <v>Spuds / Xmass Tree (Tree Structure)</v>
      </c>
      <c r="Q45" s="85"/>
      <c r="R45" s="150"/>
      <c r="S45" s="55"/>
      <c r="T45" s="86">
        <v>0</v>
      </c>
      <c r="U45" s="87">
        <v>0</v>
      </c>
      <c r="V45" s="55"/>
      <c r="W45" s="88">
        <f t="shared" si="1"/>
        <v>0</v>
      </c>
      <c r="X45" s="151">
        <f t="shared" si="2"/>
        <v>0</v>
      </c>
      <c r="Y45" s="47"/>
      <c r="Z45" s="89" t="s">
        <v>96</v>
      </c>
      <c r="AA45" s="90">
        <f t="shared" si="15"/>
        <v>1</v>
      </c>
      <c r="AB45" s="152">
        <f t="shared" si="16"/>
        <v>92</v>
      </c>
      <c r="AC45" s="40"/>
    </row>
    <row r="46" spans="2:29" x14ac:dyDescent="0.2">
      <c r="B46" s="14">
        <f t="shared" si="7"/>
        <v>14</v>
      </c>
      <c r="C46" s="31" t="s">
        <v>188</v>
      </c>
      <c r="D46" s="33">
        <v>9</v>
      </c>
      <c r="E46" s="15">
        <f>SUM(D$33:D46)/SUM($D$33:$D$65)</f>
        <v>0.88142292490118579</v>
      </c>
      <c r="F46" s="44">
        <f t="shared" si="13"/>
        <v>1.7786561264822143E-2</v>
      </c>
      <c r="G46" s="104">
        <v>32.1</v>
      </c>
      <c r="H46" s="16" t="str">
        <f t="shared" ca="1" si="11"/>
        <v/>
      </c>
      <c r="I46" s="17">
        <f t="shared" ca="1" si="12"/>
        <v>9</v>
      </c>
      <c r="J46" s="18">
        <f t="shared" si="10"/>
        <v>0.8</v>
      </c>
      <c r="L46" s="97" t="s">
        <v>69</v>
      </c>
      <c r="M46" s="97" t="s">
        <v>70</v>
      </c>
      <c r="N46" s="97" t="s">
        <v>164</v>
      </c>
      <c r="O46" s="97" t="s">
        <v>61</v>
      </c>
      <c r="P46" s="156" t="str">
        <f t="shared" si="0"/>
        <v>Spuds / Xmass Tree (Walking Spud)</v>
      </c>
      <c r="Q46" s="157"/>
      <c r="R46" s="158"/>
      <c r="S46" s="58"/>
      <c r="T46" s="91">
        <v>0</v>
      </c>
      <c r="U46" s="92">
        <v>0</v>
      </c>
      <c r="V46" s="58"/>
      <c r="W46" s="155">
        <f t="shared" si="1"/>
        <v>0</v>
      </c>
      <c r="X46" s="159">
        <f t="shared" si="2"/>
        <v>0</v>
      </c>
      <c r="Y46" s="47"/>
      <c r="Z46" s="89" t="s">
        <v>97</v>
      </c>
      <c r="AA46" s="90">
        <f t="shared" si="15"/>
        <v>17</v>
      </c>
      <c r="AB46" s="152">
        <f t="shared" si="16"/>
        <v>127.76</v>
      </c>
      <c r="AC46" s="40"/>
    </row>
    <row r="47" spans="2:29" x14ac:dyDescent="0.2">
      <c r="B47" s="14">
        <f t="shared" si="7"/>
        <v>15</v>
      </c>
      <c r="C47" s="31" t="s">
        <v>74</v>
      </c>
      <c r="D47" s="33">
        <v>9</v>
      </c>
      <c r="E47" s="15">
        <f>SUM(D$33:D47)/SUM($D$33:$D$65)</f>
        <v>0.89920948616600793</v>
      </c>
      <c r="F47" s="44">
        <f t="shared" si="13"/>
        <v>1.7786561264822143E-2</v>
      </c>
      <c r="G47" s="104">
        <v>28.6</v>
      </c>
      <c r="H47" s="16" t="str">
        <f t="shared" ca="1" si="11"/>
        <v/>
      </c>
      <c r="I47" s="17">
        <f t="shared" ca="1" si="12"/>
        <v>9</v>
      </c>
      <c r="J47" s="18">
        <f t="shared" si="10"/>
        <v>0.8</v>
      </c>
      <c r="L47" s="101" t="s">
        <v>69</v>
      </c>
      <c r="M47" s="101" t="s">
        <v>70</v>
      </c>
      <c r="N47" s="101" t="s">
        <v>164</v>
      </c>
      <c r="O47" s="101" t="s">
        <v>173</v>
      </c>
      <c r="P47" s="167" t="str">
        <f t="shared" si="0"/>
        <v>Spuds / Xmass Tree (Winch / Hoist System)</v>
      </c>
      <c r="Q47" s="85"/>
      <c r="R47" s="150"/>
      <c r="S47" s="55"/>
      <c r="T47" s="86">
        <v>19</v>
      </c>
      <c r="U47" s="87">
        <v>23.779999999999998</v>
      </c>
      <c r="V47" s="55"/>
      <c r="W47" s="88">
        <f t="shared" si="1"/>
        <v>19</v>
      </c>
      <c r="X47" s="151">
        <f t="shared" si="2"/>
        <v>23.779999999999998</v>
      </c>
      <c r="Y47" s="47"/>
      <c r="Z47" s="89" t="s">
        <v>98</v>
      </c>
      <c r="AA47" s="90">
        <f t="shared" si="15"/>
        <v>1</v>
      </c>
      <c r="AB47" s="152">
        <f t="shared" si="16"/>
        <v>1</v>
      </c>
      <c r="AC47" s="40"/>
    </row>
    <row r="48" spans="2:29" x14ac:dyDescent="0.2">
      <c r="B48" s="14">
        <f t="shared" si="7"/>
        <v>16</v>
      </c>
      <c r="C48" s="31" t="s">
        <v>199</v>
      </c>
      <c r="D48" s="33">
        <v>8</v>
      </c>
      <c r="E48" s="15">
        <f>SUM(D$33:D48)/SUM($D$33:$D$65)</f>
        <v>0.91501976284584985</v>
      </c>
      <c r="F48" s="44">
        <f t="shared" si="13"/>
        <v>1.5810276679841917E-2</v>
      </c>
      <c r="G48" s="219">
        <v>207.36999999999998</v>
      </c>
      <c r="H48" s="16" t="str">
        <f t="shared" ca="1" si="11"/>
        <v/>
      </c>
      <c r="I48" s="17">
        <f t="shared" ca="1" si="12"/>
        <v>8</v>
      </c>
      <c r="J48" s="18">
        <f t="shared" si="10"/>
        <v>0.8</v>
      </c>
      <c r="L48" s="101" t="s">
        <v>69</v>
      </c>
      <c r="M48" s="101" t="s">
        <v>70</v>
      </c>
      <c r="N48" s="101" t="s">
        <v>164</v>
      </c>
      <c r="O48" s="101" t="s">
        <v>174</v>
      </c>
      <c r="P48" s="167" t="str">
        <f t="shared" si="0"/>
        <v>Spuds / Xmass Tree (Wires)</v>
      </c>
      <c r="Q48" s="85"/>
      <c r="R48" s="150"/>
      <c r="S48" s="55"/>
      <c r="T48" s="86">
        <v>20</v>
      </c>
      <c r="U48" s="87">
        <v>127.49000000000001</v>
      </c>
      <c r="V48" s="55"/>
      <c r="W48" s="88">
        <f t="shared" si="1"/>
        <v>20</v>
      </c>
      <c r="X48" s="159">
        <f t="shared" si="2"/>
        <v>127.49000000000001</v>
      </c>
      <c r="Y48" s="47"/>
      <c r="Z48" s="89" t="s">
        <v>99</v>
      </c>
      <c r="AA48" s="90">
        <f t="shared" si="15"/>
        <v>0</v>
      </c>
      <c r="AB48" s="152">
        <f t="shared" si="16"/>
        <v>0</v>
      </c>
      <c r="AC48" s="40"/>
    </row>
    <row r="49" spans="2:29" x14ac:dyDescent="0.2">
      <c r="B49" s="14">
        <f t="shared" si="7"/>
        <v>17</v>
      </c>
      <c r="C49" s="31" t="s">
        <v>81</v>
      </c>
      <c r="D49" s="33">
        <v>6</v>
      </c>
      <c r="E49" s="15">
        <f>SUM(D$33:D49)/SUM($D$33:$D$65)</f>
        <v>0.9268774703557312</v>
      </c>
      <c r="F49" s="44">
        <f t="shared" si="13"/>
        <v>1.1857707509881354E-2</v>
      </c>
      <c r="G49" s="219">
        <v>383.17</v>
      </c>
      <c r="H49" s="16" t="str">
        <f t="shared" ca="1" si="11"/>
        <v/>
      </c>
      <c r="I49" s="17">
        <f t="shared" ca="1" si="12"/>
        <v>6</v>
      </c>
      <c r="J49" s="18">
        <f t="shared" si="10"/>
        <v>0.8</v>
      </c>
      <c r="L49" s="101" t="s">
        <v>69</v>
      </c>
      <c r="M49" s="101" t="s">
        <v>70</v>
      </c>
      <c r="N49" s="101" t="s">
        <v>165</v>
      </c>
      <c r="O49" s="101" t="s">
        <v>64</v>
      </c>
      <c r="P49" s="167" t="str">
        <f t="shared" si="0"/>
        <v>Suction  / Discharge Pipe (Dredge)</v>
      </c>
      <c r="Q49" s="85"/>
      <c r="R49" s="150"/>
      <c r="S49" s="55"/>
      <c r="T49" s="86">
        <v>8</v>
      </c>
      <c r="U49" s="87">
        <v>207.36999999999998</v>
      </c>
      <c r="V49" s="55"/>
      <c r="W49" s="88">
        <f t="shared" si="1"/>
        <v>8</v>
      </c>
      <c r="X49" s="159">
        <f t="shared" si="2"/>
        <v>207.36999999999998</v>
      </c>
      <c r="Y49" s="47"/>
      <c r="Z49" s="89" t="s">
        <v>100</v>
      </c>
      <c r="AA49" s="90">
        <f t="shared" si="15"/>
        <v>1</v>
      </c>
      <c r="AB49" s="152">
        <f t="shared" si="16"/>
        <v>35.409999999999997</v>
      </c>
      <c r="AC49" s="40"/>
    </row>
    <row r="50" spans="2:29" x14ac:dyDescent="0.2">
      <c r="B50" s="14">
        <f t="shared" si="7"/>
        <v>18</v>
      </c>
      <c r="C50" s="31" t="s">
        <v>196</v>
      </c>
      <c r="D50" s="33">
        <v>6</v>
      </c>
      <c r="E50" s="15">
        <f>SUM(D$33:D50)/SUM($D$33:$D$65)</f>
        <v>0.93873517786561267</v>
      </c>
      <c r="F50" s="44">
        <f t="shared" si="13"/>
        <v>1.1857707509881465E-2</v>
      </c>
      <c r="G50" s="104">
        <v>5.52</v>
      </c>
      <c r="H50" s="16" t="str">
        <f t="shared" ca="1" si="11"/>
        <v/>
      </c>
      <c r="I50" s="17">
        <f t="shared" ca="1" si="12"/>
        <v>6</v>
      </c>
      <c r="J50" s="18">
        <f t="shared" si="10"/>
        <v>0.8</v>
      </c>
      <c r="L50" s="101" t="s">
        <v>69</v>
      </c>
      <c r="M50" s="101" t="s">
        <v>70</v>
      </c>
      <c r="N50" s="101" t="s">
        <v>16</v>
      </c>
      <c r="O50" s="101" t="s">
        <v>179</v>
      </c>
      <c r="P50" s="167" t="str">
        <f t="shared" si="0"/>
        <v>Swing System (Control System)</v>
      </c>
      <c r="Q50" s="85"/>
      <c r="R50" s="150"/>
      <c r="S50" s="55"/>
      <c r="T50" s="86">
        <v>0</v>
      </c>
      <c r="U50" s="87">
        <v>0</v>
      </c>
      <c r="V50" s="55"/>
      <c r="W50" s="88">
        <f t="shared" si="1"/>
        <v>0</v>
      </c>
      <c r="X50" s="151">
        <f t="shared" si="2"/>
        <v>0</v>
      </c>
      <c r="Y50" s="47"/>
      <c r="Z50" s="89" t="s">
        <v>101</v>
      </c>
      <c r="AA50" s="90">
        <f t="shared" si="15"/>
        <v>0</v>
      </c>
      <c r="AB50" s="152">
        <f t="shared" si="16"/>
        <v>0</v>
      </c>
      <c r="AC50" s="40"/>
    </row>
    <row r="51" spans="2:29" x14ac:dyDescent="0.2">
      <c r="B51" s="14">
        <f t="shared" si="7"/>
        <v>19</v>
      </c>
      <c r="C51" s="31" t="s">
        <v>181</v>
      </c>
      <c r="D51" s="33">
        <v>5</v>
      </c>
      <c r="E51" s="15">
        <f>SUM(D$33:D51)/SUM($D$33:$D$65)</f>
        <v>0.9486166007905138</v>
      </c>
      <c r="F51" s="44">
        <f t="shared" si="13"/>
        <v>9.8814229249011287E-3</v>
      </c>
      <c r="G51" s="104">
        <v>2.14</v>
      </c>
      <c r="H51" s="16" t="str">
        <f t="shared" ca="1" si="11"/>
        <v/>
      </c>
      <c r="I51" s="17">
        <f t="shared" ca="1" si="12"/>
        <v>5</v>
      </c>
      <c r="J51" s="18">
        <f t="shared" si="10"/>
        <v>0.8</v>
      </c>
      <c r="L51" s="101" t="s">
        <v>69</v>
      </c>
      <c r="M51" s="101" t="s">
        <v>70</v>
      </c>
      <c r="N51" s="101" t="s">
        <v>16</v>
      </c>
      <c r="O51" s="101" t="s">
        <v>54</v>
      </c>
      <c r="P51" s="167" t="str">
        <f t="shared" si="0"/>
        <v>Swing System (SCR Drive)</v>
      </c>
      <c r="Q51" s="85"/>
      <c r="R51" s="150"/>
      <c r="S51" s="55"/>
      <c r="T51" s="86">
        <v>11</v>
      </c>
      <c r="U51" s="87">
        <v>3.07</v>
      </c>
      <c r="V51" s="55"/>
      <c r="W51" s="88">
        <f t="shared" si="1"/>
        <v>11</v>
      </c>
      <c r="X51" s="151">
        <f t="shared" si="2"/>
        <v>3.07</v>
      </c>
      <c r="Y51" s="47"/>
      <c r="Z51" s="89" t="s">
        <v>102</v>
      </c>
      <c r="AA51" s="90">
        <f t="shared" si="15"/>
        <v>0</v>
      </c>
      <c r="AB51" s="152">
        <f t="shared" si="16"/>
        <v>0</v>
      </c>
      <c r="AC51" s="40"/>
    </row>
    <row r="52" spans="2:29" x14ac:dyDescent="0.2">
      <c r="B52" s="14">
        <f t="shared" si="7"/>
        <v>20</v>
      </c>
      <c r="C52" s="31" t="s">
        <v>195</v>
      </c>
      <c r="D52" s="33">
        <v>4</v>
      </c>
      <c r="E52" s="15">
        <f>SUM(D$33:D52)/SUM($D$33:$D$65)</f>
        <v>0.95652173913043481</v>
      </c>
      <c r="F52" s="44">
        <f t="shared" si="13"/>
        <v>7.905138339921014E-3</v>
      </c>
      <c r="G52" s="104">
        <v>4.8499999999999996</v>
      </c>
      <c r="H52" s="16" t="str">
        <f t="shared" ca="1" si="11"/>
        <v/>
      </c>
      <c r="I52" s="17">
        <f t="shared" ca="1" si="12"/>
        <v>4</v>
      </c>
      <c r="J52" s="18">
        <f t="shared" si="10"/>
        <v>0.8</v>
      </c>
      <c r="L52" s="101" t="s">
        <v>69</v>
      </c>
      <c r="M52" s="101" t="s">
        <v>70</v>
      </c>
      <c r="N52" s="101" t="s">
        <v>16</v>
      </c>
      <c r="O52" s="101" t="s">
        <v>66</v>
      </c>
      <c r="P52" s="167" t="str">
        <f t="shared" si="0"/>
        <v>Swing System (Swing Sheaves)</v>
      </c>
      <c r="Q52" s="85"/>
      <c r="R52" s="150"/>
      <c r="S52" s="55"/>
      <c r="T52" s="86">
        <v>2</v>
      </c>
      <c r="U52" s="87">
        <v>5.89</v>
      </c>
      <c r="V52" s="55"/>
      <c r="W52" s="88">
        <f t="shared" si="1"/>
        <v>2</v>
      </c>
      <c r="X52" s="151">
        <f t="shared" si="2"/>
        <v>5.89</v>
      </c>
      <c r="Y52" s="47"/>
      <c r="Z52" s="89"/>
      <c r="AA52" s="90"/>
      <c r="AB52" s="152"/>
      <c r="AC52" s="40"/>
    </row>
    <row r="53" spans="2:29" x14ac:dyDescent="0.2">
      <c r="B53" s="14">
        <f t="shared" si="7"/>
        <v>21</v>
      </c>
      <c r="C53" s="31" t="s">
        <v>106</v>
      </c>
      <c r="D53" s="33">
        <v>3</v>
      </c>
      <c r="E53" s="15">
        <f>SUM(D$33:D53)/SUM($D$33:$D$65)</f>
        <v>0.96245059288537549</v>
      </c>
      <c r="F53" s="44">
        <f t="shared" si="13"/>
        <v>5.9288537549406772E-3</v>
      </c>
      <c r="G53" s="104">
        <v>2.0499999999999998</v>
      </c>
      <c r="H53" s="16" t="str">
        <f t="shared" ca="1" si="11"/>
        <v/>
      </c>
      <c r="I53" s="17">
        <f t="shared" ca="1" si="12"/>
        <v>3</v>
      </c>
      <c r="J53" s="18">
        <f t="shared" si="10"/>
        <v>0.8</v>
      </c>
      <c r="L53" s="101" t="s">
        <v>69</v>
      </c>
      <c r="M53" s="101" t="s">
        <v>70</v>
      </c>
      <c r="N53" s="101" t="s">
        <v>16</v>
      </c>
      <c r="O53" s="101" t="s">
        <v>67</v>
      </c>
      <c r="P53" s="167" t="str">
        <f t="shared" si="0"/>
        <v>Swing System (Swing Wire)</v>
      </c>
      <c r="Q53" s="85"/>
      <c r="R53" s="150"/>
      <c r="S53" s="55"/>
      <c r="T53" s="86">
        <v>40</v>
      </c>
      <c r="U53" s="87">
        <v>130.21</v>
      </c>
      <c r="V53" s="55"/>
      <c r="W53" s="88">
        <f t="shared" si="1"/>
        <v>40</v>
      </c>
      <c r="X53" s="151">
        <f t="shared" si="2"/>
        <v>130.21</v>
      </c>
      <c r="Y53" s="47"/>
      <c r="Z53" s="89"/>
      <c r="AA53" s="90"/>
      <c r="AB53" s="152"/>
      <c r="AC53" s="40"/>
    </row>
    <row r="54" spans="2:29" x14ac:dyDescent="0.2">
      <c r="B54" s="14">
        <f t="shared" si="7"/>
        <v>22</v>
      </c>
      <c r="C54" s="31" t="s">
        <v>80</v>
      </c>
      <c r="D54" s="33">
        <v>3</v>
      </c>
      <c r="E54" s="15">
        <f>SUM(D$33:D54)/SUM($D$33:$D$65)</f>
        <v>0.96837944664031617</v>
      </c>
      <c r="F54" s="44">
        <f t="shared" si="13"/>
        <v>5.9288537549406772E-3</v>
      </c>
      <c r="G54" s="219">
        <v>325.18</v>
      </c>
      <c r="H54" s="16" t="str">
        <f t="shared" ca="1" si="11"/>
        <v/>
      </c>
      <c r="I54" s="17">
        <f t="shared" ca="1" si="12"/>
        <v>3</v>
      </c>
      <c r="J54" s="18">
        <f t="shared" si="10"/>
        <v>0.8</v>
      </c>
      <c r="L54" s="97" t="s">
        <v>69</v>
      </c>
      <c r="M54" s="97" t="s">
        <v>70</v>
      </c>
      <c r="N54" s="101" t="s">
        <v>16</v>
      </c>
      <c r="O54" s="101" t="s">
        <v>68</v>
      </c>
      <c r="P54" s="167" t="str">
        <f t="shared" si="0"/>
        <v>Swing System (Winch System)</v>
      </c>
      <c r="Q54" s="85"/>
      <c r="R54" s="150"/>
      <c r="S54" s="55"/>
      <c r="T54" s="86">
        <v>79</v>
      </c>
      <c r="U54" s="87">
        <v>355.63</v>
      </c>
      <c r="V54" s="55"/>
      <c r="W54" s="88">
        <f t="shared" si="1"/>
        <v>79</v>
      </c>
      <c r="X54" s="151">
        <f t="shared" si="2"/>
        <v>355.63</v>
      </c>
      <c r="Y54" s="47"/>
      <c r="Z54" s="89" t="s">
        <v>103</v>
      </c>
      <c r="AA54" s="90">
        <f t="shared" ref="AA54:AB60" si="17">W35</f>
        <v>14</v>
      </c>
      <c r="AB54" s="152">
        <f t="shared" si="17"/>
        <v>9.33</v>
      </c>
      <c r="AC54" s="40"/>
    </row>
    <row r="55" spans="2:29" x14ac:dyDescent="0.2">
      <c r="B55" s="14">
        <f t="shared" si="7"/>
        <v>23</v>
      </c>
      <c r="C55" s="31" t="s">
        <v>120</v>
      </c>
      <c r="D55" s="33">
        <v>2</v>
      </c>
      <c r="E55" s="15">
        <f>SUM(D$33:D55)/SUM($D$33:$D$65)</f>
        <v>0.97233201581027673</v>
      </c>
      <c r="F55" s="44">
        <f t="shared" si="13"/>
        <v>3.9525691699605625E-3</v>
      </c>
      <c r="G55" s="104">
        <v>5.89</v>
      </c>
      <c r="H55" s="16" t="str">
        <f t="shared" ca="1" si="11"/>
        <v/>
      </c>
      <c r="I55" s="17">
        <f t="shared" ca="1" si="12"/>
        <v>2</v>
      </c>
      <c r="J55" s="18">
        <f t="shared" si="10"/>
        <v>0.8</v>
      </c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4"/>
      <c r="Z55" s="89" t="s">
        <v>104</v>
      </c>
      <c r="AA55" s="90">
        <f t="shared" si="17"/>
        <v>124</v>
      </c>
      <c r="AB55" s="152">
        <f t="shared" si="17"/>
        <v>685.2</v>
      </c>
    </row>
    <row r="56" spans="2:29" x14ac:dyDescent="0.2">
      <c r="B56" s="14">
        <f t="shared" si="7"/>
        <v>24</v>
      </c>
      <c r="C56" s="31" t="s">
        <v>197</v>
      </c>
      <c r="D56" s="33">
        <v>2</v>
      </c>
      <c r="E56" s="15">
        <f>SUM(D$33:D56)/SUM($D$33:$D$65)</f>
        <v>0.97628458498023718</v>
      </c>
      <c r="F56" s="44">
        <f t="shared" si="13"/>
        <v>3.9525691699604515E-3</v>
      </c>
      <c r="G56" s="104">
        <v>2.78</v>
      </c>
      <c r="H56" s="16" t="str">
        <f t="shared" ca="1" si="11"/>
        <v/>
      </c>
      <c r="I56" s="17">
        <f t="shared" ca="1" si="12"/>
        <v>2</v>
      </c>
      <c r="J56" s="18">
        <f t="shared" si="10"/>
        <v>0.8</v>
      </c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4"/>
      <c r="Z56" s="89" t="s">
        <v>105</v>
      </c>
      <c r="AA56" s="90">
        <f t="shared" si="17"/>
        <v>2</v>
      </c>
      <c r="AB56" s="152">
        <f t="shared" si="17"/>
        <v>2.52</v>
      </c>
    </row>
    <row r="57" spans="2:29" x14ac:dyDescent="0.2">
      <c r="B57" s="14">
        <f t="shared" si="7"/>
        <v>25</v>
      </c>
      <c r="C57" s="31" t="s">
        <v>190</v>
      </c>
      <c r="D57" s="33">
        <v>2</v>
      </c>
      <c r="E57" s="15">
        <f>SUM(D$33:D57)/SUM($D$33:$D$65)</f>
        <v>0.98023715415019763</v>
      </c>
      <c r="F57" s="44">
        <f t="shared" si="13"/>
        <v>3.9525691699604515E-3</v>
      </c>
      <c r="G57" s="104">
        <v>2.52</v>
      </c>
      <c r="H57" s="16" t="str">
        <f t="shared" ca="1" si="11"/>
        <v/>
      </c>
      <c r="I57" s="17">
        <f t="shared" ca="1" si="12"/>
        <v>2</v>
      </c>
      <c r="J57" s="18">
        <f t="shared" si="10"/>
        <v>0.8</v>
      </c>
      <c r="L57" s="183"/>
      <c r="M57" s="183"/>
      <c r="N57" s="259"/>
      <c r="O57" s="259"/>
      <c r="P57" s="259"/>
      <c r="Q57" s="126"/>
      <c r="R57" s="126"/>
      <c r="S57" s="183"/>
      <c r="T57" s="183"/>
      <c r="U57" s="183"/>
      <c r="V57" s="183"/>
      <c r="W57" s="183"/>
      <c r="X57" s="184"/>
      <c r="Z57" s="89" t="s">
        <v>106</v>
      </c>
      <c r="AA57" s="90">
        <f t="shared" si="17"/>
        <v>3</v>
      </c>
      <c r="AB57" s="152">
        <f t="shared" si="17"/>
        <v>2.0499999999999998</v>
      </c>
    </row>
    <row r="58" spans="2:29" x14ac:dyDescent="0.2">
      <c r="B58" s="14">
        <f t="shared" si="7"/>
        <v>26</v>
      </c>
      <c r="C58" s="31" t="s">
        <v>89</v>
      </c>
      <c r="D58" s="33">
        <v>2</v>
      </c>
      <c r="E58" s="15">
        <f>SUM(D$33:D58)/SUM($D$33:$D$65)</f>
        <v>0.98418972332015808</v>
      </c>
      <c r="F58" s="44">
        <f t="shared" si="13"/>
        <v>3.9525691699604515E-3</v>
      </c>
      <c r="G58" s="104">
        <v>2.81</v>
      </c>
      <c r="H58" s="16" t="str">
        <f t="shared" ca="1" si="11"/>
        <v/>
      </c>
      <c r="I58" s="17">
        <f t="shared" ca="1" si="12"/>
        <v>2</v>
      </c>
      <c r="J58" s="18">
        <f t="shared" si="10"/>
        <v>0.8</v>
      </c>
      <c r="L58" s="183"/>
      <c r="M58" s="183"/>
      <c r="N58" s="196"/>
      <c r="O58" s="196"/>
      <c r="P58" s="186"/>
      <c r="Q58" s="186"/>
      <c r="R58" s="186"/>
      <c r="S58" s="183"/>
      <c r="T58" s="183"/>
      <c r="U58" s="183"/>
      <c r="V58" s="183"/>
      <c r="W58" s="183"/>
      <c r="X58" s="184"/>
      <c r="Z58" s="89" t="s">
        <v>107</v>
      </c>
      <c r="AA58" s="90">
        <f t="shared" si="17"/>
        <v>63</v>
      </c>
      <c r="AB58" s="152">
        <f t="shared" si="17"/>
        <v>89.26</v>
      </c>
    </row>
    <row r="59" spans="2:29" x14ac:dyDescent="0.2">
      <c r="B59" s="95">
        <f t="shared" si="7"/>
        <v>27</v>
      </c>
      <c r="C59" s="31" t="s">
        <v>79</v>
      </c>
      <c r="D59" s="33">
        <v>2</v>
      </c>
      <c r="E59" s="15">
        <f>SUM(D$33:D59)/SUM($D$33:$D$65)</f>
        <v>0.98814229249011853</v>
      </c>
      <c r="F59" s="44">
        <f t="shared" ref="F59:F65" si="18">E59-E58</f>
        <v>3.9525691699604515E-3</v>
      </c>
      <c r="G59" s="104">
        <v>3.15</v>
      </c>
      <c r="H59" s="16" t="str">
        <f t="shared" ref="H59:H65" ca="1" si="19">IF(OR(B59=1,OFFSET($E$32,B59-1,0,1,1)&lt;=$E$31),OFFSET($D$32,B59,0,1,1),"")</f>
        <v/>
      </c>
      <c r="I59" s="17">
        <f t="shared" ref="I59:I65" ca="1" si="20">IF(H59="",OFFSET($D$32,B59,0,1,1),"")</f>
        <v>2</v>
      </c>
      <c r="J59" s="18">
        <f t="shared" si="10"/>
        <v>0.8</v>
      </c>
      <c r="L59" s="183"/>
      <c r="M59" s="183"/>
      <c r="N59" s="196"/>
      <c r="O59" s="196"/>
      <c r="P59" s="186"/>
      <c r="Q59" s="186"/>
      <c r="R59" s="186"/>
      <c r="S59" s="183"/>
      <c r="T59" s="183"/>
      <c r="U59" s="183"/>
      <c r="V59" s="183"/>
      <c r="W59" s="183"/>
      <c r="X59" s="184"/>
      <c r="Z59" s="89" t="s">
        <v>108</v>
      </c>
      <c r="AA59" s="90">
        <f t="shared" si="17"/>
        <v>10</v>
      </c>
      <c r="AB59" s="152">
        <f t="shared" si="17"/>
        <v>17.3</v>
      </c>
    </row>
    <row r="60" spans="2:29" x14ac:dyDescent="0.2">
      <c r="B60" s="95">
        <f t="shared" si="7"/>
        <v>28</v>
      </c>
      <c r="C60" s="31" t="s">
        <v>100</v>
      </c>
      <c r="D60" s="33">
        <v>1</v>
      </c>
      <c r="E60" s="15">
        <f>SUM(D$33:D60)/SUM($D$33:$D$65)</f>
        <v>0.99011857707509876</v>
      </c>
      <c r="F60" s="44">
        <f t="shared" si="18"/>
        <v>1.9762845849802257E-3</v>
      </c>
      <c r="G60" s="104">
        <v>35.409999999999997</v>
      </c>
      <c r="H60" s="16" t="str">
        <f t="shared" ca="1" si="19"/>
        <v/>
      </c>
      <c r="I60" s="17">
        <f t="shared" ca="1" si="20"/>
        <v>1</v>
      </c>
      <c r="J60" s="18">
        <f t="shared" si="10"/>
        <v>0.8</v>
      </c>
      <c r="L60" s="183"/>
      <c r="M60" s="183"/>
      <c r="N60" s="196"/>
      <c r="O60" s="196"/>
      <c r="P60" s="186"/>
      <c r="Q60" s="186"/>
      <c r="R60" s="186"/>
      <c r="S60" s="183"/>
      <c r="T60" s="183"/>
      <c r="U60" s="183"/>
      <c r="V60" s="183"/>
      <c r="W60" s="183"/>
      <c r="X60" s="184"/>
      <c r="Z60" s="89" t="s">
        <v>109</v>
      </c>
      <c r="AA60" s="90">
        <f t="shared" si="17"/>
        <v>9</v>
      </c>
      <c r="AB60" s="152">
        <f t="shared" si="17"/>
        <v>303.03000000000003</v>
      </c>
    </row>
    <row r="61" spans="2:29" x14ac:dyDescent="0.2">
      <c r="B61" s="95">
        <f t="shared" si="7"/>
        <v>29</v>
      </c>
      <c r="C61" s="31" t="s">
        <v>194</v>
      </c>
      <c r="D61" s="33">
        <v>1</v>
      </c>
      <c r="E61" s="15">
        <f>SUM(D$33:D61)/SUM($D$33:$D$65)</f>
        <v>0.9920948616600791</v>
      </c>
      <c r="F61" s="44">
        <f t="shared" si="18"/>
        <v>1.9762845849803368E-3</v>
      </c>
      <c r="G61" s="104">
        <v>1</v>
      </c>
      <c r="H61" s="16" t="str">
        <f t="shared" ca="1" si="19"/>
        <v/>
      </c>
      <c r="I61" s="17">
        <f t="shared" ca="1" si="20"/>
        <v>1</v>
      </c>
      <c r="J61" s="18">
        <f t="shared" si="10"/>
        <v>0.8</v>
      </c>
      <c r="N61" s="138"/>
      <c r="O61" s="138"/>
      <c r="P61" s="260"/>
      <c r="Q61" s="260"/>
      <c r="R61" s="260"/>
      <c r="X61" s="162"/>
      <c r="Z61" s="89"/>
      <c r="AA61" s="90"/>
      <c r="AB61" s="152"/>
    </row>
    <row r="62" spans="2:29" x14ac:dyDescent="0.2">
      <c r="B62" s="95">
        <f t="shared" si="7"/>
        <v>30</v>
      </c>
      <c r="C62" s="31" t="s">
        <v>96</v>
      </c>
      <c r="D62" s="33">
        <v>1</v>
      </c>
      <c r="E62" s="15">
        <f>SUM(D$33:D62)/SUM($D$33:$D$65)</f>
        <v>0.99407114624505932</v>
      </c>
      <c r="F62" s="44">
        <f t="shared" si="18"/>
        <v>1.9762845849802257E-3</v>
      </c>
      <c r="G62" s="104">
        <v>92</v>
      </c>
      <c r="H62" s="16" t="str">
        <f t="shared" ca="1" si="19"/>
        <v/>
      </c>
      <c r="I62" s="17">
        <f t="shared" ca="1" si="20"/>
        <v>1</v>
      </c>
      <c r="J62" s="18">
        <f t="shared" si="10"/>
        <v>0.8</v>
      </c>
      <c r="N62" s="258" t="s">
        <v>158</v>
      </c>
      <c r="O62" s="258"/>
      <c r="P62" s="258"/>
      <c r="Q62" s="119"/>
      <c r="R62" s="119"/>
      <c r="X62" s="162"/>
      <c r="Z62" s="89"/>
      <c r="AA62" s="90"/>
      <c r="AB62" s="152"/>
    </row>
    <row r="63" spans="2:29" x14ac:dyDescent="0.2">
      <c r="B63" s="95">
        <f t="shared" si="7"/>
        <v>31</v>
      </c>
      <c r="C63" s="31" t="s">
        <v>90</v>
      </c>
      <c r="D63" s="33">
        <v>1</v>
      </c>
      <c r="E63" s="15">
        <f>SUM(D$33:D63)/SUM($D$33:$D$65)</f>
        <v>0.99604743083003955</v>
      </c>
      <c r="F63" s="44">
        <f t="shared" si="18"/>
        <v>1.9762845849802257E-3</v>
      </c>
      <c r="G63" s="104">
        <v>36.619999999999997</v>
      </c>
      <c r="H63" s="16" t="str">
        <f t="shared" ca="1" si="19"/>
        <v/>
      </c>
      <c r="I63" s="17">
        <f t="shared" ca="1" si="20"/>
        <v>1</v>
      </c>
      <c r="J63" s="18">
        <f t="shared" si="10"/>
        <v>0.8</v>
      </c>
      <c r="N63" s="41"/>
      <c r="O63" s="41"/>
      <c r="X63" s="162"/>
      <c r="Z63" s="89" t="s">
        <v>110</v>
      </c>
      <c r="AA63" s="90">
        <f t="shared" ref="AA63:AB69" si="21">W42</f>
        <v>0</v>
      </c>
      <c r="AB63" s="152">
        <f t="shared" si="21"/>
        <v>0</v>
      </c>
    </row>
    <row r="64" spans="2:29" x14ac:dyDescent="0.2">
      <c r="B64" s="14">
        <f t="shared" si="7"/>
        <v>32</v>
      </c>
      <c r="C64" s="31" t="s">
        <v>87</v>
      </c>
      <c r="D64" s="33">
        <v>1</v>
      </c>
      <c r="E64" s="15">
        <f>SUM(D$33:D64)/SUM($D$33:$D$65)</f>
        <v>0.99802371541501977</v>
      </c>
      <c r="F64" s="44">
        <f t="shared" si="18"/>
        <v>1.9762845849802257E-3</v>
      </c>
      <c r="G64" s="104">
        <v>0.13</v>
      </c>
      <c r="H64" s="16" t="str">
        <f t="shared" ca="1" si="19"/>
        <v/>
      </c>
      <c r="I64" s="17">
        <f t="shared" ca="1" si="20"/>
        <v>1</v>
      </c>
      <c r="J64" s="18">
        <f t="shared" si="10"/>
        <v>0.8</v>
      </c>
      <c r="N64" s="195"/>
      <c r="O64" s="195"/>
      <c r="P64" s="183"/>
      <c r="Q64" s="183"/>
      <c r="R64" s="183"/>
      <c r="S64" s="183"/>
      <c r="T64" s="183"/>
      <c r="X64" s="162"/>
      <c r="Z64" s="89" t="s">
        <v>111</v>
      </c>
      <c r="AA64" s="90">
        <f t="shared" si="21"/>
        <v>5</v>
      </c>
      <c r="AB64" s="152">
        <f t="shared" si="21"/>
        <v>2.14</v>
      </c>
    </row>
    <row r="65" spans="2:28" x14ac:dyDescent="0.2">
      <c r="B65" s="14">
        <f t="shared" si="7"/>
        <v>33</v>
      </c>
      <c r="C65" s="31" t="s">
        <v>85</v>
      </c>
      <c r="D65" s="33">
        <v>1</v>
      </c>
      <c r="E65" s="15">
        <f>SUM(D$33:D65)/SUM($D$33:$D$65)</f>
        <v>1</v>
      </c>
      <c r="F65" s="44">
        <f t="shared" si="18"/>
        <v>1.9762845849802257E-3</v>
      </c>
      <c r="G65" s="104">
        <v>2.88</v>
      </c>
      <c r="H65" s="16" t="str">
        <f t="shared" ca="1" si="19"/>
        <v/>
      </c>
      <c r="I65" s="17">
        <f t="shared" ca="1" si="20"/>
        <v>1</v>
      </c>
      <c r="J65" s="18">
        <f t="shared" si="10"/>
        <v>0.8</v>
      </c>
      <c r="N65" s="195"/>
      <c r="O65" s="200" t="s">
        <v>160</v>
      </c>
      <c r="P65" s="256" t="s">
        <v>159</v>
      </c>
      <c r="Q65" s="256"/>
      <c r="R65" s="256"/>
      <c r="S65" s="183"/>
      <c r="T65" s="183"/>
      <c r="X65" s="162"/>
      <c r="Z65" s="89" t="s">
        <v>112</v>
      </c>
      <c r="AA65" s="90">
        <f t="shared" si="21"/>
        <v>2</v>
      </c>
      <c r="AB65" s="152">
        <f t="shared" si="21"/>
        <v>2.78</v>
      </c>
    </row>
    <row r="66" spans="2:28" x14ac:dyDescent="0.2">
      <c r="B66" s="19" t="s">
        <v>12</v>
      </c>
      <c r="C66" s="1"/>
      <c r="D66" s="1"/>
      <c r="E66" s="1"/>
      <c r="F66" s="1"/>
      <c r="G66" s="1"/>
      <c r="H66" s="1"/>
      <c r="I66" s="1"/>
      <c r="J66" s="1"/>
      <c r="N66" s="183"/>
      <c r="O66" s="183"/>
      <c r="P66" s="183"/>
      <c r="Q66" s="183"/>
      <c r="R66" s="183"/>
      <c r="S66" s="183"/>
      <c r="T66" s="183"/>
      <c r="X66" s="162"/>
      <c r="Z66" s="89" t="s">
        <v>113</v>
      </c>
      <c r="AA66" s="90">
        <f t="shared" si="21"/>
        <v>0</v>
      </c>
      <c r="AB66" s="152">
        <f t="shared" si="21"/>
        <v>0</v>
      </c>
    </row>
    <row r="67" spans="2:28" x14ac:dyDescent="0.2">
      <c r="N67" s="183"/>
      <c r="O67" s="55">
        <f>RANK(Q67,$Q$67:$Q$118,0)+COUNTIF(Q67:$Q$118,Q67)-1</f>
        <v>52</v>
      </c>
      <c r="P67" s="179" t="str">
        <f>P3</f>
        <v>Auxiliary Systems (Compressed Air)</v>
      </c>
      <c r="Q67" s="182">
        <f>W3</f>
        <v>0</v>
      </c>
      <c r="R67" s="185">
        <f>X3</f>
        <v>0</v>
      </c>
      <c r="S67" s="183"/>
      <c r="T67" s="183"/>
      <c r="X67" s="162"/>
      <c r="Z67" s="89" t="s">
        <v>114</v>
      </c>
      <c r="AA67" s="90">
        <f t="shared" si="21"/>
        <v>0</v>
      </c>
      <c r="AB67" s="152">
        <f t="shared" si="21"/>
        <v>0</v>
      </c>
    </row>
    <row r="68" spans="2:28" x14ac:dyDescent="0.2">
      <c r="N68" s="183"/>
      <c r="O68" s="55">
        <f>RANK(Q68,$Q$67:$Q$118,0)+COUNTIF(Q68:$Q$118,Q68)-1</f>
        <v>51</v>
      </c>
      <c r="P68" s="179" t="str">
        <f t="shared" ref="P68:P118" si="22">P4</f>
        <v>Auxiliary Systems (Deck Crane / Hoists)</v>
      </c>
      <c r="Q68" s="182">
        <f t="shared" ref="Q68:R68" si="23">W4</f>
        <v>0</v>
      </c>
      <c r="R68" s="185">
        <f t="shared" si="23"/>
        <v>0</v>
      </c>
      <c r="S68" s="183"/>
      <c r="T68" s="183"/>
      <c r="X68" s="162"/>
      <c r="Z68" s="89" t="s">
        <v>115</v>
      </c>
      <c r="AA68" s="90">
        <f t="shared" si="21"/>
        <v>19</v>
      </c>
      <c r="AB68" s="152">
        <f t="shared" si="21"/>
        <v>23.779999999999998</v>
      </c>
    </row>
    <row r="69" spans="2:28" x14ac:dyDescent="0.2">
      <c r="N69" s="183"/>
      <c r="O69" s="55">
        <f>RANK(Q69,$Q$67:$Q$118,0)+COUNTIF(Q69:$Q$118,Q69)-1</f>
        <v>50</v>
      </c>
      <c r="P69" s="179" t="str">
        <f t="shared" si="22"/>
        <v>Auxiliary Systems (Fire Prevention System)</v>
      </c>
      <c r="Q69" s="182">
        <f t="shared" ref="Q69:R69" si="24">W5</f>
        <v>0</v>
      </c>
      <c r="R69" s="185">
        <f t="shared" si="24"/>
        <v>0</v>
      </c>
      <c r="S69" s="183"/>
      <c r="T69" s="183"/>
      <c r="X69" s="162"/>
      <c r="Z69" s="89" t="s">
        <v>116</v>
      </c>
      <c r="AA69" s="90">
        <f t="shared" si="21"/>
        <v>20</v>
      </c>
      <c r="AB69" s="152">
        <f t="shared" si="21"/>
        <v>127.49000000000001</v>
      </c>
    </row>
    <row r="70" spans="2:28" x14ac:dyDescent="0.2">
      <c r="N70" s="183"/>
      <c r="O70" s="55">
        <f>RANK(Q70,$Q$67:$Q$118,0)+COUNTIF(Q70:$Q$118,Q70)-1</f>
        <v>15</v>
      </c>
      <c r="P70" s="179" t="str">
        <f t="shared" si="22"/>
        <v>Auxiliary Systems (Fuel)</v>
      </c>
      <c r="Q70" s="182">
        <f t="shared" ref="Q70:R70" si="25">W6</f>
        <v>9</v>
      </c>
      <c r="R70" s="185">
        <f t="shared" si="25"/>
        <v>28.6</v>
      </c>
      <c r="S70" s="183"/>
      <c r="T70" s="183"/>
      <c r="X70" s="162"/>
      <c r="Z70" s="89"/>
      <c r="AA70" s="90"/>
      <c r="AB70" s="152"/>
    </row>
    <row r="71" spans="2:28" x14ac:dyDescent="0.2">
      <c r="N71" s="183"/>
      <c r="O71" s="55">
        <f>RANK(Q71,$Q$67:$Q$118,0)+COUNTIF(Q71:$Q$118,Q71)-1</f>
        <v>49</v>
      </c>
      <c r="P71" s="179" t="str">
        <f t="shared" si="22"/>
        <v>Auxiliary Systems (HVAC)</v>
      </c>
      <c r="Q71" s="182">
        <f t="shared" ref="Q71:R71" si="26">W7</f>
        <v>0</v>
      </c>
      <c r="R71" s="185">
        <f t="shared" si="26"/>
        <v>0</v>
      </c>
      <c r="S71" s="183"/>
      <c r="T71" s="183"/>
      <c r="X71" s="162"/>
      <c r="Z71" s="89"/>
      <c r="AA71" s="90"/>
      <c r="AB71" s="152"/>
    </row>
    <row r="72" spans="2:28" x14ac:dyDescent="0.2">
      <c r="N72" s="183"/>
      <c r="O72" s="55">
        <f>RANK(Q72,$Q$67:$Q$118,0)+COUNTIF(Q72:$Q$118,Q72)-1</f>
        <v>48</v>
      </c>
      <c r="P72" s="179" t="str">
        <f t="shared" si="22"/>
        <v>Auxiliary Systems (Sanitary)</v>
      </c>
      <c r="Q72" s="182">
        <f t="shared" ref="Q72:R72" si="27">W8</f>
        <v>0</v>
      </c>
      <c r="R72" s="185">
        <f t="shared" si="27"/>
        <v>0</v>
      </c>
      <c r="S72" s="183"/>
      <c r="T72" s="183"/>
      <c r="X72" s="162"/>
      <c r="Z72" s="89" t="s">
        <v>117</v>
      </c>
      <c r="AA72" s="90">
        <f>W49</f>
        <v>8</v>
      </c>
      <c r="AB72" s="152">
        <f>X49</f>
        <v>207.36999999999998</v>
      </c>
    </row>
    <row r="73" spans="2:28" x14ac:dyDescent="0.2">
      <c r="N73" s="183"/>
      <c r="O73" s="58">
        <f>RANK(Q73,$Q$67:$Q$118,0)+COUNTIF(Q73:$Q$118,Q73)-1</f>
        <v>18</v>
      </c>
      <c r="P73" s="175" t="str">
        <f t="shared" si="22"/>
        <v>Auxiliary Systems (Water (Pottable / Raw))</v>
      </c>
      <c r="Q73" s="176">
        <f t="shared" ref="Q73:R73" si="28">W9</f>
        <v>6</v>
      </c>
      <c r="R73" s="177">
        <f t="shared" si="28"/>
        <v>5.52</v>
      </c>
      <c r="S73" s="183"/>
      <c r="T73" s="183"/>
      <c r="X73" s="162"/>
      <c r="Z73" s="89"/>
      <c r="AA73" s="90"/>
      <c r="AB73" s="152"/>
    </row>
    <row r="74" spans="2:28" x14ac:dyDescent="0.2">
      <c r="N74" s="183"/>
      <c r="O74" s="55">
        <f>RANK(Q74,$Q$67:$Q$118,0)+COUNTIF(Q74:$Q$118,Q74)-1</f>
        <v>47</v>
      </c>
      <c r="P74" s="179" t="str">
        <f t="shared" si="22"/>
        <v>Cutter (Bearing / Shaft)</v>
      </c>
      <c r="Q74" s="182">
        <f t="shared" ref="Q74:R74" si="29">W10</f>
        <v>0</v>
      </c>
      <c r="R74" s="185">
        <f t="shared" si="29"/>
        <v>0</v>
      </c>
      <c r="S74" s="183"/>
      <c r="T74" s="183"/>
      <c r="X74" s="162"/>
      <c r="Z74" s="89"/>
      <c r="AA74" s="90"/>
      <c r="AB74" s="152"/>
    </row>
    <row r="75" spans="2:28" x14ac:dyDescent="0.2">
      <c r="N75" s="183"/>
      <c r="O75" s="55">
        <f>RANK(Q75,$Q$67:$Q$118,0)+COUNTIF(Q75:$Q$118,Q75)-1</f>
        <v>27</v>
      </c>
      <c r="P75" s="179" t="str">
        <f t="shared" si="22"/>
        <v>Cutter (Cutter Canister)</v>
      </c>
      <c r="Q75" s="182">
        <f t="shared" ref="Q75:R75" si="30">W11</f>
        <v>2</v>
      </c>
      <c r="R75" s="185">
        <f t="shared" si="30"/>
        <v>3.15</v>
      </c>
      <c r="S75" s="183"/>
      <c r="T75" s="183"/>
      <c r="X75" s="162"/>
      <c r="Z75" s="89" t="s">
        <v>118</v>
      </c>
      <c r="AA75" s="90">
        <f t="shared" ref="AA75:AB79" si="31">W50</f>
        <v>0</v>
      </c>
      <c r="AB75" s="152">
        <f t="shared" si="31"/>
        <v>0</v>
      </c>
    </row>
    <row r="76" spans="2:28" x14ac:dyDescent="0.2">
      <c r="N76" s="183"/>
      <c r="O76" s="55">
        <f>RANK(Q76,$Q$67:$Q$118,0)+COUNTIF(Q76:$Q$118,Q76)-1</f>
        <v>22</v>
      </c>
      <c r="P76" s="179" t="str">
        <f t="shared" si="22"/>
        <v>Cutter (Gear Box)</v>
      </c>
      <c r="Q76" s="182">
        <f t="shared" ref="Q76:R76" si="32">W12</f>
        <v>3</v>
      </c>
      <c r="R76" s="185">
        <f t="shared" si="32"/>
        <v>325.18</v>
      </c>
      <c r="S76" s="183"/>
      <c r="T76" s="183"/>
      <c r="X76" s="162"/>
      <c r="Z76" s="89" t="s">
        <v>119</v>
      </c>
      <c r="AA76" s="90">
        <f t="shared" si="31"/>
        <v>11</v>
      </c>
      <c r="AB76" s="152">
        <f t="shared" si="31"/>
        <v>3.07</v>
      </c>
    </row>
    <row r="77" spans="2:28" x14ac:dyDescent="0.2">
      <c r="N77" s="183"/>
      <c r="O77" s="55">
        <f>RANK(Q77,$Q$67:$Q$118,0)+COUNTIF(Q77:$Q$118,Q77)-1</f>
        <v>17</v>
      </c>
      <c r="P77" s="179" t="str">
        <f t="shared" si="22"/>
        <v>Cutter (Motor)</v>
      </c>
      <c r="Q77" s="182">
        <f t="shared" ref="Q77:R77" si="33">W13</f>
        <v>6</v>
      </c>
      <c r="R77" s="185">
        <f t="shared" si="33"/>
        <v>383.17</v>
      </c>
      <c r="S77" s="183"/>
      <c r="T77" s="183"/>
      <c r="X77" s="162"/>
      <c r="Z77" s="89" t="s">
        <v>120</v>
      </c>
      <c r="AA77" s="90">
        <f t="shared" si="31"/>
        <v>2</v>
      </c>
      <c r="AB77" s="152">
        <f t="shared" si="31"/>
        <v>5.89</v>
      </c>
    </row>
    <row r="78" spans="2:28" x14ac:dyDescent="0.2">
      <c r="N78" s="183"/>
      <c r="O78" s="58">
        <f>RANK(Q78,$Q$67:$Q$118,0)+COUNTIF(Q78:$Q$118,Q78)-1</f>
        <v>9</v>
      </c>
      <c r="P78" s="175" t="str">
        <f t="shared" si="22"/>
        <v>Cutter (SCR Drive / MG Set)</v>
      </c>
      <c r="Q78" s="176">
        <f t="shared" ref="Q78:R78" si="34">W14</f>
        <v>15</v>
      </c>
      <c r="R78" s="177">
        <f t="shared" si="34"/>
        <v>62.69</v>
      </c>
      <c r="S78" s="183"/>
      <c r="T78" s="183"/>
      <c r="X78" s="162"/>
      <c r="Z78" s="89" t="s">
        <v>121</v>
      </c>
      <c r="AA78" s="90">
        <f t="shared" si="31"/>
        <v>40</v>
      </c>
      <c r="AB78" s="152">
        <f t="shared" si="31"/>
        <v>130.21</v>
      </c>
    </row>
    <row r="79" spans="2:28" x14ac:dyDescent="0.2">
      <c r="M79" s="183"/>
      <c r="N79" s="183"/>
      <c r="O79" s="55">
        <f>RANK(Q79,$Q$67:$Q$118,0)+COUNTIF(Q79:$Q$118,Q79)-1</f>
        <v>46</v>
      </c>
      <c r="P79" s="179" t="str">
        <f t="shared" si="22"/>
        <v>Electrical System (MCC / Switch Gear)</v>
      </c>
      <c r="Q79" s="182">
        <f t="shared" ref="Q79:R79" si="35">W15</f>
        <v>0</v>
      </c>
      <c r="R79" s="185">
        <f t="shared" si="35"/>
        <v>0</v>
      </c>
      <c r="S79" s="183"/>
      <c r="T79" s="183"/>
      <c r="X79" s="162"/>
      <c r="Z79" s="89" t="s">
        <v>122</v>
      </c>
      <c r="AA79" s="90">
        <f t="shared" si="31"/>
        <v>79</v>
      </c>
      <c r="AB79" s="152">
        <f t="shared" si="31"/>
        <v>355.63</v>
      </c>
    </row>
    <row r="80" spans="2:28" x14ac:dyDescent="0.2">
      <c r="M80" s="183"/>
      <c r="N80" s="183"/>
      <c r="O80" s="55">
        <f>RANK(Q80,$Q$67:$Q$118,0)+COUNTIF(Q80:$Q$118,Q80)-1</f>
        <v>14</v>
      </c>
      <c r="P80" s="179" t="str">
        <f t="shared" si="22"/>
        <v>Electrical System (PLC / Automation)</v>
      </c>
      <c r="Q80" s="182">
        <f t="shared" ref="Q80:R80" si="36">W16</f>
        <v>9</v>
      </c>
      <c r="R80" s="185">
        <f t="shared" si="36"/>
        <v>32.1</v>
      </c>
      <c r="S80" s="183"/>
      <c r="T80" s="183"/>
      <c r="X80" s="162"/>
      <c r="AB80" s="162"/>
    </row>
    <row r="81" spans="2:24" x14ac:dyDescent="0.2">
      <c r="M81" s="183"/>
      <c r="N81" s="183"/>
      <c r="O81" s="58">
        <f>RANK(Q81,$Q$67:$Q$118,0)+COUNTIF(Q81:$Q$118,Q81)-1</f>
        <v>33</v>
      </c>
      <c r="P81" s="175" t="str">
        <f t="shared" si="22"/>
        <v>Electrical System (Transformer)</v>
      </c>
      <c r="Q81" s="176">
        <f t="shared" ref="Q81:R81" si="37">W17</f>
        <v>1</v>
      </c>
      <c r="R81" s="177">
        <f t="shared" si="37"/>
        <v>2.88</v>
      </c>
      <c r="S81" s="183"/>
      <c r="T81" s="183"/>
      <c r="X81" s="162"/>
    </row>
    <row r="82" spans="2:24" x14ac:dyDescent="0.2">
      <c r="M82" s="183"/>
      <c r="N82" s="183"/>
      <c r="O82" s="55">
        <f>RANK(Q82,$Q$67:$Q$118,0)+COUNTIF(Q82:$Q$118,Q82)-1</f>
        <v>45</v>
      </c>
      <c r="P82" s="179" t="str">
        <f t="shared" si="22"/>
        <v>Generators (Auxiliary Generator)</v>
      </c>
      <c r="Q82" s="182">
        <f t="shared" ref="Q82:R82" si="38">W18</f>
        <v>0</v>
      </c>
      <c r="R82" s="185">
        <f t="shared" si="38"/>
        <v>0</v>
      </c>
      <c r="S82" s="183"/>
      <c r="T82" s="183"/>
      <c r="X82" s="162"/>
    </row>
    <row r="83" spans="2:24" x14ac:dyDescent="0.2">
      <c r="M83" s="183"/>
      <c r="N83" s="183"/>
      <c r="O83" s="55">
        <f>RANK(Q83,$Q$67:$Q$118,0)+COUNTIF(Q83:$Q$118,Q83)-1</f>
        <v>8</v>
      </c>
      <c r="P83" s="179" t="str">
        <f t="shared" si="22"/>
        <v>Generators (Main Generator Engine)</v>
      </c>
      <c r="Q83" s="182">
        <f t="shared" ref="Q83:R83" si="39">W19</f>
        <v>16</v>
      </c>
      <c r="R83" s="185">
        <f t="shared" si="39"/>
        <v>23.8</v>
      </c>
      <c r="S83" s="183"/>
      <c r="T83" s="183"/>
      <c r="X83" s="162"/>
    </row>
    <row r="84" spans="2:24" x14ac:dyDescent="0.2">
      <c r="M84" s="183"/>
      <c r="N84" s="183"/>
      <c r="O84" s="58">
        <f>RANK(Q84,$Q$67:$Q$118,0)+COUNTIF(Q84:$Q$118,Q84)-1</f>
        <v>32</v>
      </c>
      <c r="P84" s="175" t="str">
        <f t="shared" si="22"/>
        <v>Generators (Main Generator)</v>
      </c>
      <c r="Q84" s="176">
        <f t="shared" ref="Q84:R84" si="40">W20</f>
        <v>1</v>
      </c>
      <c r="R84" s="177">
        <f t="shared" si="40"/>
        <v>0.13</v>
      </c>
      <c r="S84" s="183"/>
      <c r="T84" s="183"/>
      <c r="X84" s="162"/>
    </row>
    <row r="85" spans="2:24" x14ac:dyDescent="0.2">
      <c r="M85" s="183"/>
      <c r="N85" s="183"/>
      <c r="O85" s="55">
        <f>RANK(Q85,$Q$67:$Q$118,0)+COUNTIF(Q85:$Q$118,Q85)-1</f>
        <v>26</v>
      </c>
      <c r="P85" s="179" t="str">
        <f t="shared" si="22"/>
        <v>Ladder (Ladder Structure)</v>
      </c>
      <c r="Q85" s="182">
        <f t="shared" ref="Q85:R85" si="41">W21</f>
        <v>2</v>
      </c>
      <c r="R85" s="185">
        <f t="shared" si="41"/>
        <v>2.81</v>
      </c>
      <c r="S85" s="183"/>
      <c r="T85" s="183"/>
      <c r="X85" s="162"/>
    </row>
    <row r="86" spans="2:24" x14ac:dyDescent="0.2">
      <c r="B86" s="132" t="s">
        <v>3</v>
      </c>
      <c r="C86" s="133" t="s">
        <v>161</v>
      </c>
      <c r="D86" s="133"/>
      <c r="E86" s="134" t="s">
        <v>162</v>
      </c>
      <c r="M86" s="183"/>
      <c r="N86" s="183"/>
      <c r="O86" s="55">
        <f>RANK(Q86,$Q$67:$Q$118,0)+COUNTIF(Q86:$Q$118,Q86)-1</f>
        <v>31</v>
      </c>
      <c r="P86" s="179" t="str">
        <f t="shared" si="22"/>
        <v>Ladder (Ladder Winch)</v>
      </c>
      <c r="Q86" s="182">
        <f t="shared" ref="Q86:R86" si="42">W22</f>
        <v>1</v>
      </c>
      <c r="R86" s="185">
        <f t="shared" si="42"/>
        <v>36.619999999999997</v>
      </c>
      <c r="S86" s="183"/>
      <c r="T86" s="183"/>
      <c r="X86" s="162"/>
    </row>
    <row r="87" spans="2:24" x14ac:dyDescent="0.2">
      <c r="M87" s="183"/>
      <c r="N87" s="183"/>
      <c r="O87" s="55">
        <f>RANK(Q87,$Q$67:$Q$118,0)+COUNTIF(Q87:$Q$118,Q87)-1</f>
        <v>20</v>
      </c>
      <c r="P87" s="179" t="str">
        <f t="shared" si="22"/>
        <v>Ladder (SCR Drive)</v>
      </c>
      <c r="Q87" s="182">
        <f t="shared" ref="Q87:R87" si="43">W23</f>
        <v>4</v>
      </c>
      <c r="R87" s="185">
        <f t="shared" si="43"/>
        <v>4.8499999999999996</v>
      </c>
      <c r="S87" s="183"/>
      <c r="T87" s="183"/>
      <c r="X87" s="162"/>
    </row>
    <row r="88" spans="2:24" x14ac:dyDescent="0.2">
      <c r="B88" s="95">
        <v>1</v>
      </c>
      <c r="C88" s="2" t="str">
        <f>VLOOKUP(B88,$O$67:$R$118,2,0)</f>
        <v>Main Pump (Engine / Motor)</v>
      </c>
      <c r="D88" s="95">
        <f>VLOOKUP(B88,$O$67:$R$118,3,0)</f>
        <v>124</v>
      </c>
      <c r="E88" s="154">
        <f>VLOOKUP(B88,$O$67:$R$118,4,0)</f>
        <v>685.2</v>
      </c>
      <c r="N88" s="183"/>
      <c r="O88" s="55">
        <f>RANK(Q88,$Q$67:$Q$118,0)+COUNTIF(Q88:$Q$118,Q88)-1</f>
        <v>44</v>
      </c>
      <c r="P88" s="179" t="str">
        <f t="shared" si="22"/>
        <v>Ladder (Sheaves and Blocks)</v>
      </c>
      <c r="Q88" s="182">
        <f t="shared" ref="Q88:R88" si="44">W24</f>
        <v>0</v>
      </c>
      <c r="R88" s="185">
        <f t="shared" si="44"/>
        <v>0</v>
      </c>
      <c r="S88" s="183"/>
      <c r="T88" s="183"/>
      <c r="X88" s="162"/>
    </row>
    <row r="89" spans="2:24" x14ac:dyDescent="0.2">
      <c r="B89" s="95">
        <v>2</v>
      </c>
      <c r="C89" s="2" t="str">
        <f t="shared" ref="C89:C139" si="45">VLOOKUP(B89,$O$67:$R$118,2,0)</f>
        <v>Swing System (Winch System)</v>
      </c>
      <c r="D89" s="95">
        <f t="shared" ref="D89:D139" si="46">VLOOKUP(B89,$O$67:$R$118,3,0)</f>
        <v>79</v>
      </c>
      <c r="E89" s="154">
        <f t="shared" ref="E89:E139" si="47">VLOOKUP(B89,$O$67:$R$118,4,0)</f>
        <v>355.63</v>
      </c>
      <c r="N89" s="183"/>
      <c r="O89" s="58">
        <f>RANK(Q89,$Q$67:$Q$118,0)+COUNTIF(Q89:$Q$118,Q89)-1</f>
        <v>43</v>
      </c>
      <c r="P89" s="175" t="str">
        <f t="shared" si="22"/>
        <v>Ladder (Wire)</v>
      </c>
      <c r="Q89" s="176">
        <f t="shared" ref="Q89:R89" si="48">W25</f>
        <v>0</v>
      </c>
      <c r="R89" s="177">
        <f t="shared" si="48"/>
        <v>0</v>
      </c>
      <c r="S89" s="183"/>
      <c r="T89" s="183"/>
      <c r="X89" s="162"/>
    </row>
    <row r="90" spans="2:24" x14ac:dyDescent="0.2">
      <c r="B90" s="95">
        <v>3</v>
      </c>
      <c r="C90" s="2" t="str">
        <f t="shared" si="45"/>
        <v>Main Pump (Packing / Stuffing Box)</v>
      </c>
      <c r="D90" s="95">
        <f t="shared" si="46"/>
        <v>63</v>
      </c>
      <c r="E90" s="154">
        <f t="shared" si="47"/>
        <v>89.26</v>
      </c>
      <c r="N90" s="183"/>
      <c r="O90" s="55">
        <f>RANK(Q90,$Q$67:$Q$118,0)+COUNTIF(Q90:$Q$118,Q90)-1</f>
        <v>42</v>
      </c>
      <c r="P90" s="179" t="str">
        <f t="shared" si="22"/>
        <v>Ladder Pump (Bearings / Shafts)</v>
      </c>
      <c r="Q90" s="182">
        <f t="shared" ref="Q90:R90" si="49">W26</f>
        <v>0</v>
      </c>
      <c r="R90" s="185">
        <f t="shared" si="49"/>
        <v>0</v>
      </c>
      <c r="S90" s="183"/>
      <c r="T90" s="183"/>
      <c r="X90" s="162"/>
    </row>
    <row r="91" spans="2:24" x14ac:dyDescent="0.2">
      <c r="B91" s="95">
        <v>4</v>
      </c>
      <c r="C91" s="2" t="str">
        <f t="shared" si="45"/>
        <v>Swing System (Swing Wire)</v>
      </c>
      <c r="D91" s="95">
        <f t="shared" si="46"/>
        <v>40</v>
      </c>
      <c r="E91" s="154">
        <f t="shared" si="47"/>
        <v>130.21</v>
      </c>
      <c r="N91" s="183"/>
      <c r="O91" s="55">
        <f>RANK(Q91,$Q$67:$Q$118,0)+COUNTIF(Q91:$Q$118,Q91)-1</f>
        <v>41</v>
      </c>
      <c r="P91" s="179" t="str">
        <f t="shared" si="22"/>
        <v>Ladder Pump (Gearbox)</v>
      </c>
      <c r="Q91" s="182">
        <f t="shared" ref="Q91:R91" si="50">W27</f>
        <v>0</v>
      </c>
      <c r="R91" s="185">
        <f t="shared" si="50"/>
        <v>0</v>
      </c>
      <c r="S91" s="183"/>
      <c r="T91" s="183"/>
      <c r="X91" s="162"/>
    </row>
    <row r="92" spans="2:24" x14ac:dyDescent="0.2">
      <c r="B92" s="95">
        <v>5</v>
      </c>
      <c r="C92" s="2" t="str">
        <f t="shared" si="45"/>
        <v>Spuds / Xmass Tree (Wires)</v>
      </c>
      <c r="D92" s="95">
        <f t="shared" si="46"/>
        <v>20</v>
      </c>
      <c r="E92" s="154">
        <f t="shared" si="47"/>
        <v>127.49000000000001</v>
      </c>
      <c r="N92" s="183"/>
      <c r="O92" s="55">
        <f>RANK(Q92,$Q$67:$Q$118,0)+COUNTIF(Q92:$Q$118,Q92)-1</f>
        <v>30</v>
      </c>
      <c r="P92" s="179" t="str">
        <f t="shared" si="22"/>
        <v>Ladder Pump (Gland Seal)</v>
      </c>
      <c r="Q92" s="182">
        <f t="shared" ref="Q92:R92" si="51">W28</f>
        <v>1</v>
      </c>
      <c r="R92" s="185">
        <f t="shared" si="51"/>
        <v>92</v>
      </c>
      <c r="S92" s="183"/>
      <c r="T92" s="183"/>
      <c r="X92" s="162"/>
    </row>
    <row r="93" spans="2:24" x14ac:dyDescent="0.2">
      <c r="B93" s="95">
        <v>6</v>
      </c>
      <c r="C93" s="2" t="str">
        <f t="shared" si="45"/>
        <v>Spuds / Xmass Tree (Winch / Hoist System)</v>
      </c>
      <c r="D93" s="95">
        <f t="shared" si="46"/>
        <v>19</v>
      </c>
      <c r="E93" s="154">
        <f t="shared" si="47"/>
        <v>23.779999999999998</v>
      </c>
      <c r="N93" s="183"/>
      <c r="O93" s="55">
        <f>RANK(Q93,$Q$67:$Q$118,0)+COUNTIF(Q93:$Q$118,Q93)-1</f>
        <v>7</v>
      </c>
      <c r="P93" s="179" t="str">
        <f t="shared" si="22"/>
        <v>Ladder Pump (Motor / Engine)</v>
      </c>
      <c r="Q93" s="182">
        <f t="shared" ref="Q93:R93" si="52">W29</f>
        <v>17</v>
      </c>
      <c r="R93" s="185">
        <f t="shared" si="52"/>
        <v>127.76</v>
      </c>
      <c r="S93" s="183"/>
      <c r="T93" s="183"/>
      <c r="X93" s="162"/>
    </row>
    <row r="94" spans="2:24" x14ac:dyDescent="0.2">
      <c r="B94" s="95">
        <v>7</v>
      </c>
      <c r="C94" s="2" t="str">
        <f t="shared" si="45"/>
        <v>Ladder Pump (Motor / Engine)</v>
      </c>
      <c r="D94" s="95">
        <f t="shared" si="46"/>
        <v>17</v>
      </c>
      <c r="E94" s="154">
        <f t="shared" si="47"/>
        <v>127.76</v>
      </c>
      <c r="N94" s="183"/>
      <c r="O94" s="55">
        <f>RANK(Q94,$Q$67:$Q$118,0)+COUNTIF(Q94:$Q$118,Q94)-1</f>
        <v>29</v>
      </c>
      <c r="P94" s="179" t="str">
        <f t="shared" si="22"/>
        <v>Ladder Pump (Packing / Stuffing Box)</v>
      </c>
      <c r="Q94" s="182">
        <f t="shared" ref="Q94:R94" si="53">W30</f>
        <v>1</v>
      </c>
      <c r="R94" s="185">
        <f t="shared" si="53"/>
        <v>1</v>
      </c>
      <c r="S94" s="183"/>
      <c r="T94" s="183"/>
      <c r="X94" s="162"/>
    </row>
    <row r="95" spans="2:24" x14ac:dyDescent="0.2">
      <c r="B95" s="95">
        <v>8</v>
      </c>
      <c r="C95" s="2" t="str">
        <f t="shared" si="45"/>
        <v>Generators (Main Generator Engine)</v>
      </c>
      <c r="D95" s="95">
        <f t="shared" si="46"/>
        <v>16</v>
      </c>
      <c r="E95" s="154">
        <f t="shared" si="47"/>
        <v>23.8</v>
      </c>
      <c r="N95" s="183"/>
      <c r="O95" s="55">
        <f>RANK(Q95,$Q$67:$Q$118,0)+COUNTIF(Q95:$Q$118,Q95)-1</f>
        <v>40</v>
      </c>
      <c r="P95" s="179" t="str">
        <f t="shared" si="22"/>
        <v>Ladder Pump (Pump Leak)</v>
      </c>
      <c r="Q95" s="182">
        <f t="shared" ref="Q95:R95" si="54">W31</f>
        <v>0</v>
      </c>
      <c r="R95" s="185">
        <f t="shared" si="54"/>
        <v>0</v>
      </c>
      <c r="S95" s="183"/>
      <c r="T95" s="183"/>
      <c r="X95" s="162"/>
    </row>
    <row r="96" spans="2:24" x14ac:dyDescent="0.2">
      <c r="B96" s="95">
        <v>9</v>
      </c>
      <c r="C96" s="2" t="str">
        <f t="shared" si="45"/>
        <v>Cutter (SCR Drive / MG Set)</v>
      </c>
      <c r="D96" s="95">
        <f t="shared" si="46"/>
        <v>15</v>
      </c>
      <c r="E96" s="154">
        <f t="shared" si="47"/>
        <v>62.69</v>
      </c>
      <c r="N96" s="183"/>
      <c r="O96" s="55">
        <f>RANK(Q96,$Q$67:$Q$118,0)+COUNTIF(Q96:$Q$118,Q96)-1</f>
        <v>28</v>
      </c>
      <c r="P96" s="179" t="str">
        <f t="shared" si="22"/>
        <v>Ladder Pump (Pump Rebuild)</v>
      </c>
      <c r="Q96" s="182">
        <f t="shared" ref="Q96:R96" si="55">W32</f>
        <v>1</v>
      </c>
      <c r="R96" s="185">
        <f t="shared" si="55"/>
        <v>35.409999999999997</v>
      </c>
      <c r="S96" s="183"/>
      <c r="T96" s="183"/>
      <c r="X96" s="162"/>
    </row>
    <row r="97" spans="2:24" x14ac:dyDescent="0.2">
      <c r="B97" s="95">
        <v>10</v>
      </c>
      <c r="C97" s="2" t="str">
        <f t="shared" si="45"/>
        <v>Main Pump (Bearings / Shafts)</v>
      </c>
      <c r="D97" s="95">
        <f t="shared" si="46"/>
        <v>14</v>
      </c>
      <c r="E97" s="154">
        <f t="shared" si="47"/>
        <v>9.33</v>
      </c>
      <c r="N97" s="183"/>
      <c r="O97" s="55">
        <f>RANK(Q97,$Q$67:$Q$118,0)+COUNTIF(Q97:$Q$118,Q97)-1</f>
        <v>39</v>
      </c>
      <c r="P97" s="179" t="str">
        <f t="shared" si="22"/>
        <v>Ladder Pump (SCR Drive)</v>
      </c>
      <c r="Q97" s="182">
        <f t="shared" ref="Q97:R97" si="56">W33</f>
        <v>0</v>
      </c>
      <c r="R97" s="185">
        <f t="shared" si="56"/>
        <v>0</v>
      </c>
      <c r="S97" s="183"/>
      <c r="T97" s="183"/>
      <c r="X97" s="162"/>
    </row>
    <row r="98" spans="2:24" x14ac:dyDescent="0.2">
      <c r="B98" s="95">
        <v>11</v>
      </c>
      <c r="C98" s="2" t="str">
        <f t="shared" si="45"/>
        <v>Swing System (SCR Drive)</v>
      </c>
      <c r="D98" s="95">
        <f t="shared" si="46"/>
        <v>11</v>
      </c>
      <c r="E98" s="154">
        <f t="shared" si="47"/>
        <v>3.07</v>
      </c>
      <c r="N98" s="183"/>
      <c r="O98" s="58">
        <f>RANK(Q98,$Q$67:$Q$118,0)+COUNTIF(Q98:$Q$118,Q98)-1</f>
        <v>38</v>
      </c>
      <c r="P98" s="175" t="str">
        <f t="shared" si="22"/>
        <v>Ladder Pump (Shaft)</v>
      </c>
      <c r="Q98" s="176">
        <f t="shared" ref="Q98:R98" si="57">W34</f>
        <v>0</v>
      </c>
      <c r="R98" s="177">
        <f t="shared" si="57"/>
        <v>0</v>
      </c>
      <c r="S98" s="183"/>
      <c r="T98" s="183"/>
      <c r="X98" s="162"/>
    </row>
    <row r="99" spans="2:24" x14ac:dyDescent="0.2">
      <c r="B99" s="95">
        <v>12</v>
      </c>
      <c r="C99" s="2" t="str">
        <f t="shared" si="45"/>
        <v>Main Pump (Pump Leak)</v>
      </c>
      <c r="D99" s="95">
        <f t="shared" si="46"/>
        <v>10</v>
      </c>
      <c r="E99" s="154">
        <f t="shared" si="47"/>
        <v>17.3</v>
      </c>
      <c r="N99" s="183"/>
      <c r="O99" s="55">
        <f>RANK(Q99,$Q$67:$Q$118,0)+COUNTIF(Q99:$Q$118,Q99)-1</f>
        <v>10</v>
      </c>
      <c r="P99" s="179" t="str">
        <f t="shared" si="22"/>
        <v>Main Pump (Bearings / Shafts)</v>
      </c>
      <c r="Q99" s="182">
        <f t="shared" ref="Q99:R99" si="58">W35</f>
        <v>14</v>
      </c>
      <c r="R99" s="185">
        <f t="shared" si="58"/>
        <v>9.33</v>
      </c>
      <c r="S99" s="183"/>
      <c r="T99" s="183"/>
    </row>
    <row r="100" spans="2:24" x14ac:dyDescent="0.2">
      <c r="B100" s="95">
        <v>13</v>
      </c>
      <c r="C100" s="2" t="str">
        <f t="shared" si="45"/>
        <v>Main Pump (Pump Rebuild)</v>
      </c>
      <c r="D100" s="95">
        <f t="shared" si="46"/>
        <v>9</v>
      </c>
      <c r="E100" s="154">
        <f t="shared" si="47"/>
        <v>303.03000000000003</v>
      </c>
      <c r="N100" s="183"/>
      <c r="O100" s="55">
        <f>RANK(Q100,$Q$67:$Q$118,0)+COUNTIF(Q100:$Q$118,Q100)-1</f>
        <v>1</v>
      </c>
      <c r="P100" s="179" t="str">
        <f t="shared" si="22"/>
        <v>Main Pump (Engine / Motor)</v>
      </c>
      <c r="Q100" s="182">
        <f t="shared" ref="Q100:R100" si="59">W36</f>
        <v>124</v>
      </c>
      <c r="R100" s="185">
        <f t="shared" si="59"/>
        <v>685.2</v>
      </c>
      <c r="S100" s="183"/>
      <c r="T100" s="183"/>
    </row>
    <row r="101" spans="2:24" x14ac:dyDescent="0.2">
      <c r="B101" s="95">
        <v>14</v>
      </c>
      <c r="C101" s="2" t="str">
        <f t="shared" si="45"/>
        <v>Electrical System (PLC / Automation)</v>
      </c>
      <c r="D101" s="95">
        <f t="shared" si="46"/>
        <v>9</v>
      </c>
      <c r="E101" s="154">
        <f t="shared" si="47"/>
        <v>32.1</v>
      </c>
      <c r="N101" s="183"/>
      <c r="O101" s="55">
        <f>RANK(Q101,$Q$67:$Q$118,0)+COUNTIF(Q101:$Q$118,Q101)-1</f>
        <v>25</v>
      </c>
      <c r="P101" s="179" t="str">
        <f t="shared" si="22"/>
        <v>Main Pump (Gearbox)</v>
      </c>
      <c r="Q101" s="182">
        <f t="shared" ref="Q101:R101" si="60">W37</f>
        <v>2</v>
      </c>
      <c r="R101" s="185">
        <f t="shared" si="60"/>
        <v>2.52</v>
      </c>
      <c r="S101" s="183"/>
      <c r="T101" s="183"/>
    </row>
    <row r="102" spans="2:24" x14ac:dyDescent="0.2">
      <c r="B102" s="95">
        <v>15</v>
      </c>
      <c r="C102" s="2" t="str">
        <f t="shared" si="45"/>
        <v>Auxiliary Systems (Fuel)</v>
      </c>
      <c r="D102" s="95">
        <f t="shared" si="46"/>
        <v>9</v>
      </c>
      <c r="E102" s="154">
        <f t="shared" si="47"/>
        <v>28.6</v>
      </c>
      <c r="N102" s="183"/>
      <c r="O102" s="55">
        <f>RANK(Q102,$Q$67:$Q$118,0)+COUNTIF(Q102:$Q$118,Q102)-1</f>
        <v>21</v>
      </c>
      <c r="P102" s="179" t="str">
        <f t="shared" si="22"/>
        <v>Main Pump (Gland Seal)</v>
      </c>
      <c r="Q102" s="182">
        <f t="shared" ref="Q102:R102" si="61">W38</f>
        <v>3</v>
      </c>
      <c r="R102" s="185">
        <f t="shared" si="61"/>
        <v>2.0499999999999998</v>
      </c>
      <c r="S102" s="183"/>
      <c r="T102" s="183"/>
    </row>
    <row r="103" spans="2:24" x14ac:dyDescent="0.2">
      <c r="B103" s="95">
        <v>16</v>
      </c>
      <c r="C103" s="2" t="str">
        <f t="shared" si="45"/>
        <v>Suction  / Discharge Pipe (Dredge)</v>
      </c>
      <c r="D103" s="95">
        <f t="shared" si="46"/>
        <v>8</v>
      </c>
      <c r="E103" s="154">
        <f t="shared" si="47"/>
        <v>207.36999999999998</v>
      </c>
      <c r="N103" s="183"/>
      <c r="O103" s="55">
        <f>RANK(Q103,$Q$67:$Q$118,0)+COUNTIF(Q103:$Q$118,Q103)-1</f>
        <v>3</v>
      </c>
      <c r="P103" s="179" t="str">
        <f t="shared" si="22"/>
        <v>Main Pump (Packing / Stuffing Box)</v>
      </c>
      <c r="Q103" s="182">
        <f t="shared" ref="Q103:R103" si="62">W39</f>
        <v>63</v>
      </c>
      <c r="R103" s="185">
        <f t="shared" si="62"/>
        <v>89.26</v>
      </c>
      <c r="S103" s="183"/>
      <c r="T103" s="183"/>
    </row>
    <row r="104" spans="2:24" x14ac:dyDescent="0.2">
      <c r="B104" s="95">
        <v>17</v>
      </c>
      <c r="C104" s="2" t="str">
        <f t="shared" si="45"/>
        <v>Cutter (Motor)</v>
      </c>
      <c r="D104" s="95">
        <f t="shared" si="46"/>
        <v>6</v>
      </c>
      <c r="E104" s="154">
        <f t="shared" si="47"/>
        <v>383.17</v>
      </c>
      <c r="N104" s="183"/>
      <c r="O104" s="55">
        <f>RANK(Q104,$Q$67:$Q$118,0)+COUNTIF(Q104:$Q$118,Q104)-1</f>
        <v>12</v>
      </c>
      <c r="P104" s="179" t="str">
        <f t="shared" si="22"/>
        <v>Main Pump (Pump Leak)</v>
      </c>
      <c r="Q104" s="182">
        <f t="shared" ref="Q104:R104" si="63">W40</f>
        <v>10</v>
      </c>
      <c r="R104" s="185">
        <f t="shared" si="63"/>
        <v>17.3</v>
      </c>
      <c r="S104" s="183"/>
      <c r="T104" s="183"/>
    </row>
    <row r="105" spans="2:24" x14ac:dyDescent="0.2">
      <c r="B105" s="95">
        <v>18</v>
      </c>
      <c r="C105" s="2" t="str">
        <f t="shared" si="45"/>
        <v>Auxiliary Systems (Water (Pottable / Raw))</v>
      </c>
      <c r="D105" s="95">
        <f t="shared" si="46"/>
        <v>6</v>
      </c>
      <c r="E105" s="154">
        <f t="shared" si="47"/>
        <v>5.52</v>
      </c>
      <c r="N105" s="183"/>
      <c r="O105" s="58">
        <f>RANK(Q105,$Q$67:$Q$118,0)+COUNTIF(Q105:$Q$118,Q105)-1</f>
        <v>13</v>
      </c>
      <c r="P105" s="175" t="str">
        <f t="shared" si="22"/>
        <v>Main Pump (Pump Rebuild)</v>
      </c>
      <c r="Q105" s="176">
        <f t="shared" ref="Q105:R105" si="64">W41</f>
        <v>9</v>
      </c>
      <c r="R105" s="177">
        <f t="shared" si="64"/>
        <v>303.03000000000003</v>
      </c>
      <c r="S105" s="183"/>
      <c r="T105" s="183"/>
    </row>
    <row r="106" spans="2:24" x14ac:dyDescent="0.2">
      <c r="B106" s="95">
        <v>19</v>
      </c>
      <c r="C106" s="2" t="str">
        <f t="shared" si="45"/>
        <v>Spuds / Xmass Tree (Setting Spud)</v>
      </c>
      <c r="D106" s="95">
        <f t="shared" si="46"/>
        <v>5</v>
      </c>
      <c r="E106" s="154">
        <f t="shared" si="47"/>
        <v>2.14</v>
      </c>
      <c r="N106" s="183"/>
      <c r="O106" s="55">
        <f>RANK(Q106,$Q$67:$Q$118,0)+COUNTIF(Q106:$Q$118,Q106)-1</f>
        <v>37</v>
      </c>
      <c r="P106" s="179" t="str">
        <f t="shared" si="22"/>
        <v>Spuds / Xmass Tree (SCR Drive)</v>
      </c>
      <c r="Q106" s="182">
        <f t="shared" ref="Q106:R106" si="65">W42</f>
        <v>0</v>
      </c>
      <c r="R106" s="185">
        <f t="shared" si="65"/>
        <v>0</v>
      </c>
      <c r="S106" s="183"/>
      <c r="T106" s="183"/>
    </row>
    <row r="107" spans="2:24" x14ac:dyDescent="0.2">
      <c r="B107" s="95">
        <v>20</v>
      </c>
      <c r="C107" s="2" t="str">
        <f t="shared" si="45"/>
        <v>Ladder (SCR Drive)</v>
      </c>
      <c r="D107" s="95">
        <f t="shared" si="46"/>
        <v>4</v>
      </c>
      <c r="E107" s="154">
        <f t="shared" si="47"/>
        <v>4.8499999999999996</v>
      </c>
      <c r="N107" s="183"/>
      <c r="O107" s="55">
        <f>RANK(Q107,$Q$67:$Q$118,0)+COUNTIF(Q107:$Q$118,Q107)-1</f>
        <v>19</v>
      </c>
      <c r="P107" s="179" t="str">
        <f t="shared" si="22"/>
        <v>Spuds / Xmass Tree (Setting Spud)</v>
      </c>
      <c r="Q107" s="182">
        <f t="shared" ref="Q107:R107" si="66">W43</f>
        <v>5</v>
      </c>
      <c r="R107" s="185">
        <f t="shared" si="66"/>
        <v>2.14</v>
      </c>
      <c r="S107" s="183"/>
      <c r="T107" s="183"/>
    </row>
    <row r="108" spans="2:24" x14ac:dyDescent="0.2">
      <c r="B108" s="95">
        <v>21</v>
      </c>
      <c r="C108" s="2" t="str">
        <f t="shared" si="45"/>
        <v>Main Pump (Gland Seal)</v>
      </c>
      <c r="D108" s="95">
        <f t="shared" si="46"/>
        <v>3</v>
      </c>
      <c r="E108" s="154">
        <f t="shared" si="47"/>
        <v>2.0499999999999998</v>
      </c>
      <c r="N108" s="183"/>
      <c r="O108" s="55">
        <f>RANK(Q108,$Q$67:$Q$118,0)+COUNTIF(Q108:$Q$118,Q108)-1</f>
        <v>24</v>
      </c>
      <c r="P108" s="179" t="str">
        <f t="shared" si="22"/>
        <v>Spuds / Xmass Tree (Sheaves)</v>
      </c>
      <c r="Q108" s="182">
        <f t="shared" ref="Q108:R108" si="67">W44</f>
        <v>2</v>
      </c>
      <c r="R108" s="185">
        <f t="shared" si="67"/>
        <v>2.78</v>
      </c>
      <c r="S108" s="183"/>
      <c r="T108" s="183"/>
    </row>
    <row r="109" spans="2:24" x14ac:dyDescent="0.2">
      <c r="B109" s="95">
        <v>22</v>
      </c>
      <c r="C109" s="2" t="str">
        <f t="shared" si="45"/>
        <v>Cutter (Gear Box)</v>
      </c>
      <c r="D109" s="95">
        <f t="shared" si="46"/>
        <v>3</v>
      </c>
      <c r="E109" s="154">
        <f t="shared" si="47"/>
        <v>325.18</v>
      </c>
      <c r="N109" s="183"/>
      <c r="O109" s="55">
        <f>RANK(Q109,$Q$67:$Q$118,0)+COUNTIF(Q109:$Q$118,Q109)-1</f>
        <v>36</v>
      </c>
      <c r="P109" s="179" t="str">
        <f t="shared" si="22"/>
        <v>Spuds / Xmass Tree (Tree Structure)</v>
      </c>
      <c r="Q109" s="182">
        <f t="shared" ref="Q109:R109" si="68">W45</f>
        <v>0</v>
      </c>
      <c r="R109" s="185">
        <f t="shared" si="68"/>
        <v>0</v>
      </c>
      <c r="S109" s="183"/>
      <c r="T109" s="183"/>
    </row>
    <row r="110" spans="2:24" x14ac:dyDescent="0.2">
      <c r="B110" s="95">
        <v>23</v>
      </c>
      <c r="C110" s="2" t="str">
        <f t="shared" si="45"/>
        <v>Swing System (Swing Sheaves)</v>
      </c>
      <c r="D110" s="95">
        <f t="shared" si="46"/>
        <v>2</v>
      </c>
      <c r="E110" s="154">
        <f t="shared" si="47"/>
        <v>5.89</v>
      </c>
      <c r="N110" s="183"/>
      <c r="O110" s="55">
        <f>RANK(Q110,$Q$67:$Q$118,0)+COUNTIF(Q110:$Q$118,Q110)-1</f>
        <v>35</v>
      </c>
      <c r="P110" s="179" t="str">
        <f t="shared" si="22"/>
        <v>Spuds / Xmass Tree (Walking Spud)</v>
      </c>
      <c r="Q110" s="182">
        <f t="shared" ref="Q110:R110" si="69">W46</f>
        <v>0</v>
      </c>
      <c r="R110" s="185">
        <f t="shared" si="69"/>
        <v>0</v>
      </c>
      <c r="S110" s="183"/>
      <c r="T110" s="183"/>
    </row>
    <row r="111" spans="2:24" x14ac:dyDescent="0.2">
      <c r="B111" s="95">
        <v>24</v>
      </c>
      <c r="C111" s="2" t="str">
        <f t="shared" si="45"/>
        <v>Spuds / Xmass Tree (Sheaves)</v>
      </c>
      <c r="D111" s="95">
        <f t="shared" si="46"/>
        <v>2</v>
      </c>
      <c r="E111" s="154">
        <f t="shared" si="47"/>
        <v>2.78</v>
      </c>
      <c r="N111" s="183"/>
      <c r="O111" s="55">
        <f>RANK(Q111,$Q$67:$Q$118,0)+COUNTIF(Q111:$Q$118,Q111)-1</f>
        <v>6</v>
      </c>
      <c r="P111" s="179" t="str">
        <f t="shared" si="22"/>
        <v>Spuds / Xmass Tree (Winch / Hoist System)</v>
      </c>
      <c r="Q111" s="182">
        <f t="shared" ref="Q111:R111" si="70">W47</f>
        <v>19</v>
      </c>
      <c r="R111" s="185">
        <f t="shared" si="70"/>
        <v>23.779999999999998</v>
      </c>
      <c r="S111" s="183"/>
      <c r="T111" s="183"/>
    </row>
    <row r="112" spans="2:24" x14ac:dyDescent="0.2">
      <c r="B112" s="95">
        <v>25</v>
      </c>
      <c r="C112" s="2" t="str">
        <f t="shared" si="45"/>
        <v>Main Pump (Gearbox)</v>
      </c>
      <c r="D112" s="95">
        <f t="shared" si="46"/>
        <v>2</v>
      </c>
      <c r="E112" s="154">
        <f t="shared" si="47"/>
        <v>2.52</v>
      </c>
      <c r="N112" s="183"/>
      <c r="O112" s="58">
        <f>RANK(Q112,$Q$67:$Q$118,0)+COUNTIF(Q112:$Q$118,Q112)-1</f>
        <v>5</v>
      </c>
      <c r="P112" s="175" t="str">
        <f t="shared" si="22"/>
        <v>Spuds / Xmass Tree (Wires)</v>
      </c>
      <c r="Q112" s="176">
        <f t="shared" ref="Q112:R112" si="71">W48</f>
        <v>20</v>
      </c>
      <c r="R112" s="177">
        <f t="shared" si="71"/>
        <v>127.49000000000001</v>
      </c>
      <c r="S112" s="183"/>
      <c r="T112" s="183"/>
    </row>
    <row r="113" spans="2:20" x14ac:dyDescent="0.2">
      <c r="B113" s="95">
        <v>26</v>
      </c>
      <c r="C113" s="2" t="str">
        <f t="shared" si="45"/>
        <v>Ladder (Ladder Structure)</v>
      </c>
      <c r="D113" s="95">
        <f t="shared" si="46"/>
        <v>2</v>
      </c>
      <c r="E113" s="154">
        <f t="shared" si="47"/>
        <v>2.81</v>
      </c>
      <c r="N113" s="183"/>
      <c r="O113" s="58">
        <f>RANK(Q113,$Q$67:$Q$118,0)+COUNTIF(Q113:$Q$118,Q113)-1</f>
        <v>16</v>
      </c>
      <c r="P113" s="175" t="str">
        <f t="shared" si="22"/>
        <v>Suction  / Discharge Pipe (Dredge)</v>
      </c>
      <c r="Q113" s="176">
        <f t="shared" ref="Q113:R113" si="72">W49</f>
        <v>8</v>
      </c>
      <c r="R113" s="177">
        <f t="shared" si="72"/>
        <v>207.36999999999998</v>
      </c>
      <c r="S113" s="183"/>
      <c r="T113" s="183"/>
    </row>
    <row r="114" spans="2:20" x14ac:dyDescent="0.2">
      <c r="B114" s="95">
        <v>27</v>
      </c>
      <c r="C114" s="2" t="str">
        <f t="shared" si="45"/>
        <v>Cutter (Cutter Canister)</v>
      </c>
      <c r="D114" s="95">
        <f t="shared" si="46"/>
        <v>2</v>
      </c>
      <c r="E114" s="154">
        <f t="shared" si="47"/>
        <v>3.15</v>
      </c>
      <c r="N114" s="183"/>
      <c r="O114" s="55">
        <f>RANK(Q114,$Q$67:$Q$118,0)+COUNTIF(Q114:$Q$118,Q114)-1</f>
        <v>34</v>
      </c>
      <c r="P114" s="179" t="str">
        <f t="shared" si="22"/>
        <v>Swing System (Control System)</v>
      </c>
      <c r="Q114" s="182">
        <f t="shared" ref="Q114:R114" si="73">W50</f>
        <v>0</v>
      </c>
      <c r="R114" s="185">
        <f t="shared" si="73"/>
        <v>0</v>
      </c>
      <c r="S114" s="183"/>
      <c r="T114" s="183"/>
    </row>
    <row r="115" spans="2:20" x14ac:dyDescent="0.2">
      <c r="B115" s="95">
        <v>28</v>
      </c>
      <c r="C115" s="2" t="str">
        <f t="shared" si="45"/>
        <v>Ladder Pump (Pump Rebuild)</v>
      </c>
      <c r="D115" s="95">
        <f t="shared" si="46"/>
        <v>1</v>
      </c>
      <c r="E115" s="154">
        <f t="shared" si="47"/>
        <v>35.409999999999997</v>
      </c>
      <c r="N115" s="183"/>
      <c r="O115" s="55">
        <f>RANK(Q115,$Q$67:$Q$118,0)+COUNTIF(Q115:$Q$118,Q115)-1</f>
        <v>11</v>
      </c>
      <c r="P115" s="179" t="str">
        <f t="shared" si="22"/>
        <v>Swing System (SCR Drive)</v>
      </c>
      <c r="Q115" s="182">
        <f t="shared" ref="Q115:R115" si="74">W51</f>
        <v>11</v>
      </c>
      <c r="R115" s="185">
        <f t="shared" si="74"/>
        <v>3.07</v>
      </c>
      <c r="S115" s="183"/>
      <c r="T115" s="183"/>
    </row>
    <row r="116" spans="2:20" x14ac:dyDescent="0.2">
      <c r="B116" s="95">
        <v>29</v>
      </c>
      <c r="C116" s="2" t="str">
        <f t="shared" si="45"/>
        <v>Ladder Pump (Packing / Stuffing Box)</v>
      </c>
      <c r="D116" s="95">
        <f t="shared" si="46"/>
        <v>1</v>
      </c>
      <c r="E116" s="154">
        <f t="shared" si="47"/>
        <v>1</v>
      </c>
      <c r="N116" s="183"/>
      <c r="O116" s="55">
        <f>RANK(Q116,$Q$67:$Q$118,0)+COUNTIF(Q116:$Q$118,Q116)-1</f>
        <v>23</v>
      </c>
      <c r="P116" s="179" t="str">
        <f t="shared" si="22"/>
        <v>Swing System (Swing Sheaves)</v>
      </c>
      <c r="Q116" s="182">
        <f t="shared" ref="Q116:R116" si="75">W52</f>
        <v>2</v>
      </c>
      <c r="R116" s="185">
        <f t="shared" si="75"/>
        <v>5.89</v>
      </c>
      <c r="S116" s="183"/>
      <c r="T116" s="183"/>
    </row>
    <row r="117" spans="2:20" x14ac:dyDescent="0.2">
      <c r="B117" s="95">
        <v>30</v>
      </c>
      <c r="C117" s="2" t="str">
        <f t="shared" si="45"/>
        <v>Ladder Pump (Gland Seal)</v>
      </c>
      <c r="D117" s="95">
        <f t="shared" si="46"/>
        <v>1</v>
      </c>
      <c r="E117" s="154">
        <f t="shared" si="47"/>
        <v>92</v>
      </c>
      <c r="N117" s="183"/>
      <c r="O117" s="55">
        <f>RANK(Q117,$Q$67:$Q$118,0)+COUNTIF(Q117:$Q$118,Q117)-1</f>
        <v>4</v>
      </c>
      <c r="P117" s="179" t="str">
        <f t="shared" si="22"/>
        <v>Swing System (Swing Wire)</v>
      </c>
      <c r="Q117" s="182">
        <f t="shared" ref="Q117:R117" si="76">W53</f>
        <v>40</v>
      </c>
      <c r="R117" s="185">
        <f t="shared" si="76"/>
        <v>130.21</v>
      </c>
      <c r="S117" s="183"/>
      <c r="T117" s="183"/>
    </row>
    <row r="118" spans="2:20" x14ac:dyDescent="0.2">
      <c r="B118" s="95">
        <v>31</v>
      </c>
      <c r="C118" s="2" t="str">
        <f t="shared" si="45"/>
        <v>Ladder (Ladder Winch)</v>
      </c>
      <c r="D118" s="95">
        <f t="shared" si="46"/>
        <v>1</v>
      </c>
      <c r="E118" s="154">
        <f t="shared" si="47"/>
        <v>36.619999999999997</v>
      </c>
      <c r="N118" s="183"/>
      <c r="O118" s="58">
        <f>RANK(Q118,$Q$67:$Q$118,0)+COUNTIF(Q118:$Q$118,Q118)-1</f>
        <v>2</v>
      </c>
      <c r="P118" s="175" t="str">
        <f t="shared" si="22"/>
        <v>Swing System (Winch System)</v>
      </c>
      <c r="Q118" s="176">
        <f t="shared" ref="Q118:R118" si="77">W54</f>
        <v>79</v>
      </c>
      <c r="R118" s="177">
        <f t="shared" si="77"/>
        <v>355.63</v>
      </c>
      <c r="S118" s="183"/>
      <c r="T118" s="183"/>
    </row>
    <row r="119" spans="2:20" x14ac:dyDescent="0.2">
      <c r="B119" s="95">
        <v>32</v>
      </c>
      <c r="C119" s="2" t="str">
        <f t="shared" si="45"/>
        <v>Generators (Main Generator)</v>
      </c>
      <c r="D119" s="95">
        <f t="shared" si="46"/>
        <v>1</v>
      </c>
      <c r="E119" s="154">
        <f t="shared" si="47"/>
        <v>0.13</v>
      </c>
      <c r="N119" s="183"/>
      <c r="O119" s="183"/>
      <c r="P119" s="183"/>
      <c r="Q119" s="183"/>
      <c r="R119" s="184"/>
      <c r="S119" s="183"/>
      <c r="T119" s="183"/>
    </row>
    <row r="120" spans="2:20" x14ac:dyDescent="0.2">
      <c r="B120" s="95">
        <v>33</v>
      </c>
      <c r="C120" s="2" t="str">
        <f t="shared" si="45"/>
        <v>Electrical System (Transformer)</v>
      </c>
      <c r="D120" s="95">
        <f t="shared" si="46"/>
        <v>1</v>
      </c>
      <c r="E120" s="154">
        <f t="shared" si="47"/>
        <v>2.88</v>
      </c>
      <c r="N120" s="183"/>
      <c r="O120" s="183"/>
      <c r="P120" s="183"/>
      <c r="Q120" s="183"/>
      <c r="R120" s="183"/>
      <c r="S120" s="183"/>
      <c r="T120" s="183"/>
    </row>
    <row r="121" spans="2:20" x14ac:dyDescent="0.2">
      <c r="B121" s="95">
        <v>34</v>
      </c>
      <c r="C121" s="2" t="str">
        <f t="shared" si="45"/>
        <v>Swing System (Control System)</v>
      </c>
      <c r="D121" s="95">
        <f t="shared" si="46"/>
        <v>0</v>
      </c>
      <c r="E121" s="154">
        <f t="shared" si="47"/>
        <v>0</v>
      </c>
      <c r="N121" s="183"/>
      <c r="O121" s="183"/>
      <c r="P121" s="183"/>
      <c r="Q121" s="183"/>
      <c r="R121" s="183"/>
      <c r="S121" s="183"/>
      <c r="T121" s="183"/>
    </row>
    <row r="122" spans="2:20" x14ac:dyDescent="0.2">
      <c r="B122" s="95">
        <v>35</v>
      </c>
      <c r="C122" s="2" t="str">
        <f t="shared" si="45"/>
        <v>Spuds / Xmass Tree (Walking Spud)</v>
      </c>
      <c r="D122" s="95">
        <f t="shared" si="46"/>
        <v>0</v>
      </c>
      <c r="E122" s="154">
        <f t="shared" si="47"/>
        <v>0</v>
      </c>
      <c r="N122" s="183"/>
      <c r="O122" s="183"/>
      <c r="P122" s="183"/>
      <c r="Q122" s="183"/>
      <c r="R122" s="183"/>
      <c r="S122" s="183"/>
      <c r="T122" s="183"/>
    </row>
    <row r="123" spans="2:20" x14ac:dyDescent="0.2">
      <c r="B123" s="95">
        <v>36</v>
      </c>
      <c r="C123" s="2" t="str">
        <f t="shared" si="45"/>
        <v>Spuds / Xmass Tree (Tree Structure)</v>
      </c>
      <c r="D123" s="95">
        <f t="shared" si="46"/>
        <v>0</v>
      </c>
      <c r="E123" s="154">
        <f t="shared" si="47"/>
        <v>0</v>
      </c>
      <c r="N123" s="183"/>
      <c r="O123" s="183"/>
      <c r="P123" s="183"/>
      <c r="Q123" s="183"/>
      <c r="R123" s="183"/>
      <c r="S123" s="183"/>
      <c r="T123" s="183"/>
    </row>
    <row r="124" spans="2:20" x14ac:dyDescent="0.2">
      <c r="B124" s="95">
        <v>37</v>
      </c>
      <c r="C124" s="2" t="str">
        <f t="shared" si="45"/>
        <v>Spuds / Xmass Tree (SCR Drive)</v>
      </c>
      <c r="D124" s="95">
        <f t="shared" si="46"/>
        <v>0</v>
      </c>
      <c r="E124" s="154">
        <f t="shared" si="47"/>
        <v>0</v>
      </c>
      <c r="N124" s="183"/>
      <c r="O124" s="183"/>
      <c r="P124" s="183"/>
      <c r="Q124" s="183"/>
      <c r="R124" s="183"/>
      <c r="S124" s="183"/>
      <c r="T124" s="183"/>
    </row>
    <row r="125" spans="2:20" x14ac:dyDescent="0.2">
      <c r="B125" s="95">
        <v>38</v>
      </c>
      <c r="C125" s="2" t="str">
        <f t="shared" si="45"/>
        <v>Ladder Pump (Shaft)</v>
      </c>
      <c r="D125" s="95">
        <f t="shared" si="46"/>
        <v>0</v>
      </c>
      <c r="E125" s="154">
        <f t="shared" si="47"/>
        <v>0</v>
      </c>
      <c r="N125" s="183"/>
      <c r="O125" s="183"/>
      <c r="P125" s="183"/>
      <c r="Q125" s="183"/>
      <c r="R125" s="183"/>
      <c r="S125" s="183"/>
      <c r="T125" s="183"/>
    </row>
    <row r="126" spans="2:20" x14ac:dyDescent="0.2">
      <c r="B126" s="95">
        <v>39</v>
      </c>
      <c r="C126" s="2" t="str">
        <f t="shared" si="45"/>
        <v>Ladder Pump (SCR Drive)</v>
      </c>
      <c r="D126" s="95">
        <f t="shared" si="46"/>
        <v>0</v>
      </c>
      <c r="E126" s="154">
        <f t="shared" si="47"/>
        <v>0</v>
      </c>
      <c r="N126" s="183"/>
      <c r="O126" s="183"/>
      <c r="P126" s="183"/>
      <c r="Q126" s="183"/>
      <c r="R126" s="183"/>
      <c r="S126" s="183"/>
      <c r="T126" s="183"/>
    </row>
    <row r="127" spans="2:20" x14ac:dyDescent="0.2">
      <c r="B127" s="95">
        <v>40</v>
      </c>
      <c r="C127" s="2" t="str">
        <f t="shared" si="45"/>
        <v>Ladder Pump (Pump Leak)</v>
      </c>
      <c r="D127" s="95">
        <f t="shared" si="46"/>
        <v>0</v>
      </c>
      <c r="E127" s="154">
        <f t="shared" si="47"/>
        <v>0</v>
      </c>
      <c r="N127" s="183"/>
      <c r="O127" s="183"/>
      <c r="P127" s="183"/>
      <c r="Q127" s="183"/>
      <c r="R127" s="183"/>
      <c r="S127" s="183"/>
      <c r="T127" s="183"/>
    </row>
    <row r="128" spans="2:20" x14ac:dyDescent="0.2">
      <c r="B128" s="95">
        <v>41</v>
      </c>
      <c r="C128" s="2" t="str">
        <f t="shared" si="45"/>
        <v>Ladder Pump (Gearbox)</v>
      </c>
      <c r="D128" s="95">
        <f t="shared" si="46"/>
        <v>0</v>
      </c>
      <c r="E128" s="154">
        <f t="shared" si="47"/>
        <v>0</v>
      </c>
      <c r="N128" s="183"/>
      <c r="O128" s="183"/>
      <c r="P128" s="183"/>
      <c r="Q128" s="183"/>
      <c r="R128" s="183"/>
      <c r="S128" s="183"/>
      <c r="T128" s="183"/>
    </row>
    <row r="129" spans="2:20" x14ac:dyDescent="0.2">
      <c r="B129" s="95">
        <v>42</v>
      </c>
      <c r="C129" s="2" t="str">
        <f t="shared" si="45"/>
        <v>Ladder Pump (Bearings / Shafts)</v>
      </c>
      <c r="D129" s="95">
        <f t="shared" si="46"/>
        <v>0</v>
      </c>
      <c r="E129" s="154">
        <f t="shared" si="47"/>
        <v>0</v>
      </c>
      <c r="N129" s="183"/>
      <c r="O129" s="183"/>
      <c r="P129" s="183"/>
      <c r="Q129" s="183"/>
      <c r="R129" s="183"/>
      <c r="S129" s="183"/>
      <c r="T129" s="183"/>
    </row>
    <row r="130" spans="2:20" x14ac:dyDescent="0.2">
      <c r="B130" s="95">
        <v>43</v>
      </c>
      <c r="C130" s="2" t="str">
        <f t="shared" si="45"/>
        <v>Ladder (Wire)</v>
      </c>
      <c r="D130" s="95">
        <f t="shared" si="46"/>
        <v>0</v>
      </c>
      <c r="E130" s="154">
        <f t="shared" si="47"/>
        <v>0</v>
      </c>
      <c r="N130" s="183"/>
      <c r="O130" s="183"/>
      <c r="P130" s="183"/>
      <c r="Q130" s="183"/>
      <c r="R130" s="183"/>
      <c r="S130" s="183"/>
      <c r="T130" s="183"/>
    </row>
    <row r="131" spans="2:20" x14ac:dyDescent="0.2">
      <c r="B131" s="95">
        <v>44</v>
      </c>
      <c r="C131" s="2" t="str">
        <f t="shared" si="45"/>
        <v>Ladder (Sheaves and Blocks)</v>
      </c>
      <c r="D131" s="95">
        <f t="shared" si="46"/>
        <v>0</v>
      </c>
      <c r="E131" s="154">
        <f t="shared" si="47"/>
        <v>0</v>
      </c>
      <c r="N131" s="183"/>
      <c r="O131" s="183"/>
      <c r="P131" s="183"/>
      <c r="Q131" s="183"/>
      <c r="R131" s="183"/>
      <c r="S131" s="183"/>
      <c r="T131" s="183"/>
    </row>
    <row r="132" spans="2:20" x14ac:dyDescent="0.2">
      <c r="B132" s="95">
        <v>45</v>
      </c>
      <c r="C132" s="2" t="str">
        <f t="shared" si="45"/>
        <v>Generators (Auxiliary Generator)</v>
      </c>
      <c r="D132" s="95">
        <f t="shared" si="46"/>
        <v>0</v>
      </c>
      <c r="E132" s="154">
        <f t="shared" si="47"/>
        <v>0</v>
      </c>
      <c r="N132" s="183"/>
      <c r="O132" s="183"/>
      <c r="P132" s="183"/>
      <c r="Q132" s="183"/>
      <c r="R132" s="183"/>
      <c r="S132" s="183"/>
      <c r="T132" s="183"/>
    </row>
    <row r="133" spans="2:20" x14ac:dyDescent="0.2">
      <c r="B133" s="95">
        <v>46</v>
      </c>
      <c r="C133" s="2" t="str">
        <f t="shared" si="45"/>
        <v>Electrical System (MCC / Switch Gear)</v>
      </c>
      <c r="D133" s="95">
        <f t="shared" si="46"/>
        <v>0</v>
      </c>
      <c r="E133" s="154">
        <f t="shared" si="47"/>
        <v>0</v>
      </c>
      <c r="N133" s="183"/>
      <c r="O133" s="183"/>
      <c r="P133" s="183"/>
      <c r="Q133" s="183"/>
      <c r="R133" s="183"/>
      <c r="S133" s="183"/>
      <c r="T133" s="183"/>
    </row>
    <row r="134" spans="2:20" x14ac:dyDescent="0.2">
      <c r="B134" s="95">
        <v>47</v>
      </c>
      <c r="C134" s="2" t="str">
        <f t="shared" si="45"/>
        <v>Cutter (Bearing / Shaft)</v>
      </c>
      <c r="D134" s="95">
        <f t="shared" si="46"/>
        <v>0</v>
      </c>
      <c r="E134" s="154">
        <f t="shared" si="47"/>
        <v>0</v>
      </c>
      <c r="N134" s="183"/>
      <c r="O134" s="183"/>
      <c r="P134" s="183"/>
      <c r="Q134" s="183"/>
      <c r="R134" s="183"/>
      <c r="S134" s="183"/>
      <c r="T134" s="183"/>
    </row>
    <row r="135" spans="2:20" x14ac:dyDescent="0.2">
      <c r="B135" s="95">
        <v>48</v>
      </c>
      <c r="C135" s="2" t="str">
        <f t="shared" si="45"/>
        <v>Auxiliary Systems (Sanitary)</v>
      </c>
      <c r="D135" s="95">
        <f t="shared" si="46"/>
        <v>0</v>
      </c>
      <c r="E135" s="154">
        <f t="shared" si="47"/>
        <v>0</v>
      </c>
      <c r="N135" s="183"/>
      <c r="O135" s="183"/>
      <c r="P135" s="183"/>
      <c r="Q135" s="183"/>
      <c r="R135" s="183"/>
      <c r="S135" s="183"/>
      <c r="T135" s="183"/>
    </row>
    <row r="136" spans="2:20" x14ac:dyDescent="0.2">
      <c r="B136" s="95">
        <v>49</v>
      </c>
      <c r="C136" s="2" t="str">
        <f t="shared" si="45"/>
        <v>Auxiliary Systems (HVAC)</v>
      </c>
      <c r="D136" s="95">
        <f t="shared" si="46"/>
        <v>0</v>
      </c>
      <c r="E136" s="154">
        <f t="shared" si="47"/>
        <v>0</v>
      </c>
      <c r="N136" s="183"/>
      <c r="O136" s="183"/>
      <c r="P136" s="183"/>
      <c r="Q136" s="183"/>
      <c r="R136" s="183"/>
      <c r="S136" s="183"/>
      <c r="T136" s="183"/>
    </row>
    <row r="137" spans="2:20" x14ac:dyDescent="0.2">
      <c r="B137" s="95">
        <v>50</v>
      </c>
      <c r="C137" s="2" t="str">
        <f t="shared" si="45"/>
        <v>Auxiliary Systems (Fire Prevention System)</v>
      </c>
      <c r="D137" s="95">
        <f t="shared" si="46"/>
        <v>0</v>
      </c>
      <c r="E137" s="154">
        <f t="shared" si="47"/>
        <v>0</v>
      </c>
      <c r="N137" s="183"/>
      <c r="O137" s="183"/>
      <c r="P137" s="183"/>
      <c r="Q137" s="183"/>
      <c r="R137" s="183"/>
      <c r="S137" s="183"/>
      <c r="T137" s="183"/>
    </row>
    <row r="138" spans="2:20" x14ac:dyDescent="0.2">
      <c r="B138" s="95">
        <v>51</v>
      </c>
      <c r="C138" s="2" t="str">
        <f t="shared" si="45"/>
        <v>Auxiliary Systems (Deck Crane / Hoists)</v>
      </c>
      <c r="D138" s="95">
        <f t="shared" si="46"/>
        <v>0</v>
      </c>
      <c r="E138" s="154">
        <f t="shared" si="47"/>
        <v>0</v>
      </c>
      <c r="N138" s="183"/>
      <c r="O138" s="183"/>
      <c r="P138" s="183"/>
      <c r="Q138" s="183"/>
      <c r="R138" s="183"/>
      <c r="S138" s="183"/>
      <c r="T138" s="183"/>
    </row>
    <row r="139" spans="2:20" x14ac:dyDescent="0.2">
      <c r="B139" s="95">
        <v>52</v>
      </c>
      <c r="C139" s="2" t="str">
        <f t="shared" si="45"/>
        <v>Auxiliary Systems (Compressed Air)</v>
      </c>
      <c r="D139" s="95">
        <f t="shared" si="46"/>
        <v>0</v>
      </c>
      <c r="E139" s="154">
        <f t="shared" si="47"/>
        <v>0</v>
      </c>
      <c r="N139" s="183"/>
      <c r="O139" s="183"/>
      <c r="P139" s="183"/>
      <c r="Q139" s="183"/>
      <c r="R139" s="183"/>
      <c r="S139" s="183"/>
      <c r="T139" s="183"/>
    </row>
    <row r="140" spans="2:20" x14ac:dyDescent="0.2">
      <c r="B140" s="95"/>
      <c r="D140" s="95"/>
      <c r="E140" s="95"/>
      <c r="N140" s="183"/>
      <c r="O140" s="183"/>
      <c r="P140" s="183"/>
      <c r="Q140" s="183"/>
      <c r="R140" s="183"/>
      <c r="S140" s="183"/>
      <c r="T140" s="183"/>
    </row>
    <row r="141" spans="2:20" x14ac:dyDescent="0.2">
      <c r="B141" s="95"/>
      <c r="N141" s="183"/>
      <c r="O141" s="183"/>
      <c r="P141" s="183"/>
      <c r="Q141" s="183"/>
      <c r="R141" s="183"/>
      <c r="S141" s="183"/>
      <c r="T141" s="183"/>
    </row>
    <row r="142" spans="2:20" x14ac:dyDescent="0.2">
      <c r="B142" s="95"/>
      <c r="N142" s="183"/>
      <c r="O142" s="183"/>
      <c r="P142" s="183"/>
      <c r="Q142" s="183"/>
      <c r="R142" s="183"/>
      <c r="S142" s="183"/>
      <c r="T142" s="183"/>
    </row>
    <row r="143" spans="2:20" x14ac:dyDescent="0.2">
      <c r="N143" s="183"/>
      <c r="O143" s="183"/>
      <c r="P143" s="183"/>
      <c r="Q143" s="183"/>
      <c r="R143" s="183"/>
      <c r="S143" s="183"/>
      <c r="T143" s="183"/>
    </row>
    <row r="144" spans="2:20" x14ac:dyDescent="0.2">
      <c r="N144" s="183"/>
      <c r="O144" s="183"/>
      <c r="P144" s="183"/>
      <c r="Q144" s="183"/>
      <c r="R144" s="183"/>
      <c r="S144" s="183"/>
      <c r="T144" s="183"/>
    </row>
    <row r="145" spans="14:19" x14ac:dyDescent="0.2">
      <c r="N145" s="183"/>
      <c r="O145" s="183"/>
      <c r="P145" s="183"/>
      <c r="Q145" s="183"/>
      <c r="R145" s="183"/>
      <c r="S145" s="183"/>
    </row>
    <row r="146" spans="14:19" x14ac:dyDescent="0.2">
      <c r="N146" s="183"/>
      <c r="O146" s="183"/>
      <c r="P146" s="183"/>
      <c r="Q146" s="183"/>
      <c r="R146" s="183"/>
      <c r="S146" s="183"/>
    </row>
  </sheetData>
  <sortState ref="P67:R118">
    <sortCondition descending="1" ref="Q67:Q118"/>
  </sortState>
  <mergeCells count="9">
    <mergeCell ref="AA1:AB1"/>
    <mergeCell ref="N1:P1"/>
    <mergeCell ref="N62:P62"/>
    <mergeCell ref="P65:R65"/>
    <mergeCell ref="Q1:R1"/>
    <mergeCell ref="T1:U1"/>
    <mergeCell ref="W1:X1"/>
    <mergeCell ref="N57:P57"/>
    <mergeCell ref="P61:R61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249"/>
  <sheetViews>
    <sheetView showGridLines="0" zoomScaleNormal="100" workbookViewId="0">
      <selection activeCell="I27" sqref="I27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39" bestFit="1" customWidth="1"/>
    <col min="7" max="7" width="7.140625" style="95" bestFit="1" customWidth="1"/>
    <col min="8" max="11" width="13.42578125" style="2" customWidth="1"/>
    <col min="12" max="12" width="9.85546875" style="2" bestFit="1" customWidth="1"/>
    <col min="13" max="13" width="38.140625" style="2" bestFit="1" customWidth="1"/>
    <col min="14" max="14" width="9.140625" style="2"/>
    <col min="15" max="15" width="7" style="162" bestFit="1" customWidth="1"/>
    <col min="16" max="16384" width="9.140625" style="2"/>
  </cols>
  <sheetData>
    <row r="1" spans="1:57" s="22" customFormat="1" ht="30" customHeight="1" x14ac:dyDescent="0.2">
      <c r="A1" s="27" t="s">
        <v>2</v>
      </c>
      <c r="B1" s="20"/>
      <c r="C1" s="21"/>
      <c r="D1" s="21"/>
      <c r="E1" s="21"/>
      <c r="F1" s="45"/>
      <c r="G1" s="95"/>
      <c r="L1" s="183"/>
      <c r="M1" s="183"/>
      <c r="N1" s="183"/>
      <c r="O1" s="184"/>
      <c r="P1" s="183"/>
      <c r="Q1" s="183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</row>
    <row r="2" spans="1:57" ht="15.75" x14ac:dyDescent="0.25">
      <c r="A2" s="3"/>
      <c r="C2" s="4"/>
      <c r="D2" s="4"/>
      <c r="E2" s="4"/>
      <c r="H2" s="30"/>
      <c r="L2" s="198" t="s">
        <v>160</v>
      </c>
      <c r="M2" s="208" t="s">
        <v>159</v>
      </c>
      <c r="N2" s="208"/>
      <c r="O2" s="209"/>
      <c r="P2" s="199"/>
      <c r="Q2" s="199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</row>
    <row r="3" spans="1:57" ht="15.75" x14ac:dyDescent="0.25">
      <c r="A3" s="5" t="s">
        <v>0</v>
      </c>
      <c r="C3" s="6"/>
      <c r="D3" s="7"/>
      <c r="E3" s="7"/>
      <c r="H3" s="8"/>
      <c r="L3" s="181">
        <f>RANK(O3,$O$3:$O$54,0)+COUNTIF($O3:O$3,O3)-1</f>
        <v>34</v>
      </c>
      <c r="M3" s="179" t="str">
        <f>'IL count'!P67</f>
        <v>Auxiliary Systems (Compressed Air)</v>
      </c>
      <c r="N3" s="179">
        <f>'IL count'!Q67</f>
        <v>0</v>
      </c>
      <c r="O3" s="180">
        <f>'IL count'!R67</f>
        <v>0</v>
      </c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</row>
    <row r="4" spans="1:57" x14ac:dyDescent="0.2">
      <c r="A4" s="9" t="s">
        <v>8</v>
      </c>
      <c r="C4" s="6"/>
      <c r="D4" s="7"/>
      <c r="E4" s="7"/>
      <c r="L4" s="181">
        <f>RANK(O4,$O$3:$O$54,0)+COUNTIF($O$3:O4,O4)-1</f>
        <v>35</v>
      </c>
      <c r="M4" s="179" t="str">
        <f>'IL count'!P68</f>
        <v>Auxiliary Systems (Deck Crane / Hoists)</v>
      </c>
      <c r="N4" s="179">
        <f>'IL count'!Q68</f>
        <v>0</v>
      </c>
      <c r="O4" s="180">
        <f>'IL count'!R68</f>
        <v>0</v>
      </c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</row>
    <row r="5" spans="1:57" x14ac:dyDescent="0.2">
      <c r="A5" s="10" t="s">
        <v>1</v>
      </c>
      <c r="C5" s="6"/>
      <c r="D5" s="7"/>
      <c r="E5" s="7"/>
      <c r="L5" s="181">
        <f>RANK(O5,$O$3:$O$54,0)+COUNTIF($O$3:O5,O5)-1</f>
        <v>36</v>
      </c>
      <c r="M5" s="179" t="str">
        <f>'IL count'!P69</f>
        <v>Auxiliary Systems (Fire Prevention System)</v>
      </c>
      <c r="N5" s="179">
        <f>'IL count'!Q69</f>
        <v>0</v>
      </c>
      <c r="O5" s="180">
        <f>'IL count'!R69</f>
        <v>0</v>
      </c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</row>
    <row r="6" spans="1:57" x14ac:dyDescent="0.2">
      <c r="L6" s="181">
        <f>RANK(O6,$O$3:$O$54,0)+COUNTIF($O$3:O6,O6)-1</f>
        <v>16</v>
      </c>
      <c r="M6" s="179" t="str">
        <f>'IL count'!P70</f>
        <v>Auxiliary Systems (Fuel)</v>
      </c>
      <c r="N6" s="179">
        <f>'IL count'!Q70</f>
        <v>9</v>
      </c>
      <c r="O6" s="180">
        <f>'IL count'!R70</f>
        <v>28.6</v>
      </c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</row>
    <row r="7" spans="1:57" x14ac:dyDescent="0.2">
      <c r="L7" s="181">
        <f>RANK(O7,$O$3:$O$54,0)+COUNTIF($O$3:O7,O7)-1</f>
        <v>37</v>
      </c>
      <c r="M7" s="179" t="str">
        <f>'IL count'!P71</f>
        <v>Auxiliary Systems (HVAC)</v>
      </c>
      <c r="N7" s="179">
        <f>'IL count'!Q71</f>
        <v>0</v>
      </c>
      <c r="O7" s="180">
        <f>'IL count'!R71</f>
        <v>0</v>
      </c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</row>
    <row r="8" spans="1:57" x14ac:dyDescent="0.2">
      <c r="L8" s="181">
        <f>RANK(O8,$O$3:$O$54,0)+COUNTIF($O$3:O8,O8)-1</f>
        <v>38</v>
      </c>
      <c r="M8" s="179" t="str">
        <f>'IL count'!P72</f>
        <v>Auxiliary Systems (Sanitary)</v>
      </c>
      <c r="N8" s="179">
        <f>'IL count'!Q72</f>
        <v>0</v>
      </c>
      <c r="O8" s="180">
        <f>'IL count'!R72</f>
        <v>0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</row>
    <row r="9" spans="1:57" x14ac:dyDescent="0.2">
      <c r="L9" s="100">
        <f>RANK(O9,$O$3:$O$54,0)+COUNTIF($O$3:O9,O9)-1</f>
        <v>22</v>
      </c>
      <c r="M9" s="175" t="str">
        <f>'IL count'!P73</f>
        <v>Auxiliary Systems (Water (Pottable / Raw))</v>
      </c>
      <c r="N9" s="175">
        <f>'IL count'!Q73</f>
        <v>6</v>
      </c>
      <c r="O9" s="178">
        <f>'IL count'!R73</f>
        <v>5.52</v>
      </c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</row>
    <row r="10" spans="1:57" x14ac:dyDescent="0.2">
      <c r="L10" s="181">
        <f>RANK(O10,$O$3:$O$54,0)+COUNTIF($O$3:O10,O10)-1</f>
        <v>39</v>
      </c>
      <c r="M10" s="179" t="str">
        <f>'IL count'!P74</f>
        <v>Cutter (Bearing / Shaft)</v>
      </c>
      <c r="N10" s="179">
        <f>'IL count'!Q74</f>
        <v>0</v>
      </c>
      <c r="O10" s="180">
        <f>'IL count'!R74</f>
        <v>0</v>
      </c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</row>
    <row r="11" spans="1:57" x14ac:dyDescent="0.2">
      <c r="L11" s="181">
        <f>RANK(O11,$O$3:$O$54,0)+COUNTIF($O$3:O11,O11)-1</f>
        <v>24</v>
      </c>
      <c r="M11" s="179" t="str">
        <f>'IL count'!P75</f>
        <v>Cutter (Cutter Canister)</v>
      </c>
      <c r="N11" s="179">
        <f>'IL count'!Q75</f>
        <v>2</v>
      </c>
      <c r="O11" s="180">
        <f>'IL count'!R75</f>
        <v>3.15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</row>
    <row r="12" spans="1:57" x14ac:dyDescent="0.2">
      <c r="L12" s="181">
        <f>RANK(O12,$O$3:$O$54,0)+COUNTIF($O$3:O12,O12)-1</f>
        <v>4</v>
      </c>
      <c r="M12" s="179" t="str">
        <f>'IL count'!P76</f>
        <v>Cutter (Gear Box)</v>
      </c>
      <c r="N12" s="179">
        <f>'IL count'!Q76</f>
        <v>3</v>
      </c>
      <c r="O12" s="180">
        <f>'IL count'!R76</f>
        <v>325.18</v>
      </c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</row>
    <row r="13" spans="1:57" x14ac:dyDescent="0.2">
      <c r="L13" s="181">
        <f>RANK(O13,$O$3:$O$54,0)+COUNTIF($O$3:O13,O13)-1</f>
        <v>2</v>
      </c>
      <c r="M13" s="179" t="str">
        <f>'IL count'!P77</f>
        <v>Cutter (Motor)</v>
      </c>
      <c r="N13" s="179">
        <f>'IL count'!Q77</f>
        <v>6</v>
      </c>
      <c r="O13" s="180">
        <f>'IL count'!R77</f>
        <v>383.17</v>
      </c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</row>
    <row r="14" spans="1:57" x14ac:dyDescent="0.2">
      <c r="L14" s="100">
        <f>RANK(O14,$O$3:$O$54,0)+COUNTIF($O$3:O14,O14)-1</f>
        <v>12</v>
      </c>
      <c r="M14" s="175" t="str">
        <f>'IL count'!P78</f>
        <v>Cutter (SCR Drive / MG Set)</v>
      </c>
      <c r="N14" s="175">
        <f>'IL count'!Q78</f>
        <v>15</v>
      </c>
      <c r="O14" s="178">
        <f>'IL count'!R78</f>
        <v>62.69</v>
      </c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</row>
    <row r="15" spans="1:57" x14ac:dyDescent="0.2">
      <c r="L15" s="181">
        <f>RANK(O15,$O$3:$O$54,0)+COUNTIF($O$3:O15,O15)-1</f>
        <v>40</v>
      </c>
      <c r="M15" s="179" t="str">
        <f>'IL count'!P79</f>
        <v>Electrical System (MCC / Switch Gear)</v>
      </c>
      <c r="N15" s="179">
        <f>'IL count'!Q79</f>
        <v>0</v>
      </c>
      <c r="O15" s="180">
        <f>'IL count'!R79</f>
        <v>0</v>
      </c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</row>
    <row r="16" spans="1:57" x14ac:dyDescent="0.2">
      <c r="L16" s="181">
        <f>RANK(O16,$O$3:$O$54,0)+COUNTIF($O$3:O16,O16)-1</f>
        <v>15</v>
      </c>
      <c r="M16" s="179" t="str">
        <f>'IL count'!P80</f>
        <v>Electrical System (PLC / Automation)</v>
      </c>
      <c r="N16" s="179">
        <f>'IL count'!Q80</f>
        <v>9</v>
      </c>
      <c r="O16" s="180">
        <f>'IL count'!R80</f>
        <v>32.1</v>
      </c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57" x14ac:dyDescent="0.2">
      <c r="L17" s="100">
        <f>RANK(O17,$O$3:$O$54,0)+COUNTIF($O$3:O17,O17)-1</f>
        <v>26</v>
      </c>
      <c r="M17" s="175" t="str">
        <f>'IL count'!P81</f>
        <v>Electrical System (Transformer)</v>
      </c>
      <c r="N17" s="175">
        <f>'IL count'!Q81</f>
        <v>1</v>
      </c>
      <c r="O17" s="178">
        <f>'IL count'!R81</f>
        <v>2.88</v>
      </c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</row>
    <row r="18" spans="2:57" x14ac:dyDescent="0.2">
      <c r="L18" s="181">
        <f>RANK(O18,$O$3:$O$54,0)+COUNTIF($O$3:O18,O18)-1</f>
        <v>41</v>
      </c>
      <c r="M18" s="179" t="str">
        <f>'IL count'!P82</f>
        <v>Generators (Auxiliary Generator)</v>
      </c>
      <c r="N18" s="179">
        <f>'IL count'!Q82</f>
        <v>0</v>
      </c>
      <c r="O18" s="180">
        <f>'IL count'!R82</f>
        <v>0</v>
      </c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</row>
    <row r="19" spans="2:57" x14ac:dyDescent="0.2">
      <c r="L19" s="181">
        <f>RANK(O19,$O$3:$O$54,0)+COUNTIF($O$3:O19,O19)-1</f>
        <v>17</v>
      </c>
      <c r="M19" s="179" t="str">
        <f>'IL count'!P83</f>
        <v>Generators (Main Generator Engine)</v>
      </c>
      <c r="N19" s="179">
        <f>'IL count'!Q83</f>
        <v>16</v>
      </c>
      <c r="O19" s="180">
        <f>'IL count'!R83</f>
        <v>23.8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</row>
    <row r="20" spans="2:57" x14ac:dyDescent="0.2">
      <c r="L20" s="100">
        <f>RANK(O20,$O$3:$O$54,0)+COUNTIF($O$3:O20,O20)-1</f>
        <v>33</v>
      </c>
      <c r="M20" s="175" t="str">
        <f>'IL count'!P84</f>
        <v>Generators (Main Generator)</v>
      </c>
      <c r="N20" s="175">
        <f>'IL count'!Q84</f>
        <v>1</v>
      </c>
      <c r="O20" s="178">
        <f>'IL count'!R84</f>
        <v>0.13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</row>
    <row r="21" spans="2:57" x14ac:dyDescent="0.2">
      <c r="K21" s="183"/>
      <c r="L21" s="181">
        <f>RANK(O21,$O$3:$O$54,0)+COUNTIF($O$3:O21,O21)-1</f>
        <v>27</v>
      </c>
      <c r="M21" s="179" t="str">
        <f>'IL count'!P85</f>
        <v>Ladder (Ladder Structure)</v>
      </c>
      <c r="N21" s="179">
        <f>'IL count'!Q85</f>
        <v>2</v>
      </c>
      <c r="O21" s="180">
        <f>'IL count'!R85</f>
        <v>2.81</v>
      </c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</row>
    <row r="22" spans="2:57" x14ac:dyDescent="0.2">
      <c r="K22" s="183"/>
      <c r="L22" s="181">
        <f>RANK(O22,$O$3:$O$54,0)+COUNTIF($O$3:O22,O22)-1</f>
        <v>13</v>
      </c>
      <c r="M22" s="179" t="str">
        <f>'IL count'!P86</f>
        <v>Ladder (Ladder Winch)</v>
      </c>
      <c r="N22" s="179">
        <f>'IL count'!Q86</f>
        <v>1</v>
      </c>
      <c r="O22" s="180">
        <f>'IL count'!R86</f>
        <v>36.619999999999997</v>
      </c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</row>
    <row r="23" spans="2:57" x14ac:dyDescent="0.2">
      <c r="B23" s="11" t="s">
        <v>11</v>
      </c>
      <c r="K23" s="183"/>
      <c r="L23" s="181">
        <f>RANK(O23,$O$3:$O$54,0)+COUNTIF($O$3:O23,O23)-1</f>
        <v>23</v>
      </c>
      <c r="M23" s="179" t="str">
        <f>'IL count'!P87</f>
        <v>Ladder (SCR Drive)</v>
      </c>
      <c r="N23" s="179">
        <f>'IL count'!Q87</f>
        <v>4</v>
      </c>
      <c r="O23" s="180">
        <f>'IL count'!R87</f>
        <v>4.8499999999999996</v>
      </c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</row>
    <row r="24" spans="2:57" x14ac:dyDescent="0.2">
      <c r="K24" s="183"/>
      <c r="L24" s="181">
        <f>RANK(O24,$O$3:$O$54,0)+COUNTIF($O$3:O24,O24)-1</f>
        <v>42</v>
      </c>
      <c r="M24" s="179" t="str">
        <f>'IL count'!P88</f>
        <v>Ladder (Sheaves and Blocks)</v>
      </c>
      <c r="N24" s="179">
        <f>'IL count'!Q88</f>
        <v>0</v>
      </c>
      <c r="O24" s="180">
        <f>'IL count'!R88</f>
        <v>0</v>
      </c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</row>
    <row r="25" spans="2:57" x14ac:dyDescent="0.2">
      <c r="K25" s="183"/>
      <c r="L25" s="100">
        <f>RANK(O25,$O$3:$O$54,0)+COUNTIF($O$3:O25,O25)-1</f>
        <v>43</v>
      </c>
      <c r="M25" s="175" t="str">
        <f>'IL count'!P89</f>
        <v>Ladder (Wire)</v>
      </c>
      <c r="N25" s="175">
        <f>'IL count'!Q89</f>
        <v>0</v>
      </c>
      <c r="O25" s="178">
        <f>'IL count'!R89</f>
        <v>0</v>
      </c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</row>
    <row r="26" spans="2:57" x14ac:dyDescent="0.2">
      <c r="L26" s="181">
        <f>RANK(O26,$O$3:$O$54,0)+COUNTIF($O$3:O26,O26)-1</f>
        <v>44</v>
      </c>
      <c r="M26" s="179" t="str">
        <f>'IL count'!P90</f>
        <v>Ladder Pump (Bearings / Shafts)</v>
      </c>
      <c r="N26" s="179">
        <f>'IL count'!Q90</f>
        <v>0</v>
      </c>
      <c r="O26" s="180">
        <f>'IL count'!R90</f>
        <v>0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</row>
    <row r="27" spans="2:57" x14ac:dyDescent="0.2">
      <c r="L27" s="181">
        <f>RANK(O27,$O$3:$O$54,0)+COUNTIF($O$3:O27,O27)-1</f>
        <v>45</v>
      </c>
      <c r="M27" s="179" t="str">
        <f>'IL count'!P91</f>
        <v>Ladder Pump (Gearbox)</v>
      </c>
      <c r="N27" s="179">
        <f>'IL count'!Q91</f>
        <v>0</v>
      </c>
      <c r="O27" s="180">
        <f>'IL count'!R91</f>
        <v>0</v>
      </c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</row>
    <row r="28" spans="2:57" ht="15.75" x14ac:dyDescent="0.25">
      <c r="B28" s="28" t="str">
        <f ca="1">"The first "&amp;COUNT(H33:H65)&amp;" "&amp;C32&amp;" cover "&amp;TEXT(OFFSET(E32,COUNT(H33:H65),0,1,1),"0.??%")&amp;" of the Total "&amp;D32</f>
        <v>The first 8 Causes cover 80.31% of the Total Hours</v>
      </c>
      <c r="C28" s="7"/>
      <c r="L28" s="181">
        <f>RANK(O28,$O$3:$O$54,0)+COUNTIF($O$3:O28,O28)-1</f>
        <v>10</v>
      </c>
      <c r="M28" s="179" t="str">
        <f>'IL count'!P92</f>
        <v>Ladder Pump (Gland Seal)</v>
      </c>
      <c r="N28" s="179">
        <f>'IL count'!Q92</f>
        <v>1</v>
      </c>
      <c r="O28" s="180">
        <f>'IL count'!R92</f>
        <v>92</v>
      </c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</row>
    <row r="29" spans="2:57" x14ac:dyDescent="0.2">
      <c r="L29" s="181">
        <f>RANK(O29,$O$3:$O$54,0)+COUNTIF($O$3:O29,O29)-1</f>
        <v>8</v>
      </c>
      <c r="M29" s="179" t="str">
        <f>'IL count'!P93</f>
        <v>Ladder Pump (Motor / Engine)</v>
      </c>
      <c r="N29" s="179">
        <f>'IL count'!Q93</f>
        <v>17</v>
      </c>
      <c r="O29" s="180">
        <f>'IL count'!R93</f>
        <v>127.76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</row>
    <row r="30" spans="2:57" x14ac:dyDescent="0.2">
      <c r="L30" s="181">
        <f>RANK(O30,$O$3:$O$54,0)+COUNTIF($O$3:O30,O30)-1</f>
        <v>32</v>
      </c>
      <c r="M30" s="179" t="str">
        <f>'IL count'!P94</f>
        <v>Ladder Pump (Packing / Stuffing Box)</v>
      </c>
      <c r="N30" s="179">
        <f>'IL count'!Q94</f>
        <v>1</v>
      </c>
      <c r="O30" s="180">
        <f>'IL count'!R94</f>
        <v>1</v>
      </c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</row>
    <row r="31" spans="2:57" x14ac:dyDescent="0.2">
      <c r="D31" s="12" t="s">
        <v>9</v>
      </c>
      <c r="E31" s="29">
        <v>0.8</v>
      </c>
      <c r="L31" s="181">
        <f>RANK(O31,$O$3:$O$54,0)+COUNTIF($O$3:O31,O31)-1</f>
        <v>46</v>
      </c>
      <c r="M31" s="179" t="str">
        <f>'IL count'!P95</f>
        <v>Ladder Pump (Pump Leak)</v>
      </c>
      <c r="N31" s="179">
        <f>'IL count'!Q95</f>
        <v>0</v>
      </c>
      <c r="O31" s="180">
        <f>'IL count'!R95</f>
        <v>0</v>
      </c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</row>
    <row r="32" spans="2:57" ht="15.75" x14ac:dyDescent="0.25">
      <c r="B32" s="24" t="s">
        <v>3</v>
      </c>
      <c r="C32" s="25" t="s">
        <v>5</v>
      </c>
      <c r="D32" s="26" t="s">
        <v>13</v>
      </c>
      <c r="E32" s="24" t="s">
        <v>4</v>
      </c>
      <c r="F32" s="43" t="s">
        <v>132</v>
      </c>
      <c r="G32" s="24" t="s">
        <v>20</v>
      </c>
      <c r="H32" s="13" t="s">
        <v>6</v>
      </c>
      <c r="I32" s="13" t="s">
        <v>7</v>
      </c>
      <c r="J32" s="13" t="s">
        <v>10</v>
      </c>
      <c r="K32" s="13"/>
      <c r="L32" s="181">
        <f>RANK(O32,$O$3:$O$54,0)+COUNTIF($O$3:O32,O32)-1</f>
        <v>14</v>
      </c>
      <c r="M32" s="179" t="str">
        <f>'IL count'!P96</f>
        <v>Ladder Pump (Pump Rebuild)</v>
      </c>
      <c r="N32" s="179">
        <f>'IL count'!Q96</f>
        <v>1</v>
      </c>
      <c r="O32" s="180">
        <f>'IL count'!R96</f>
        <v>35.409999999999997</v>
      </c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</row>
    <row r="33" spans="2:57" x14ac:dyDescent="0.2">
      <c r="B33" s="14">
        <f t="shared" ref="B33:B65" si="0">ROW(B33)-ROW($B$32)</f>
        <v>1</v>
      </c>
      <c r="C33" s="117" t="s">
        <v>183</v>
      </c>
      <c r="D33" s="216">
        <v>685.2</v>
      </c>
      <c r="E33" s="15">
        <f>SUM(D33:D$33)/SUM($D$33:$D$65)</f>
        <v>0.21858411596570024</v>
      </c>
      <c r="F33" s="44">
        <f>E33</f>
        <v>0.21858411596570024</v>
      </c>
      <c r="G33" s="223">
        <v>124</v>
      </c>
      <c r="H33" s="16">
        <f t="shared" ref="H33" ca="1" si="1">IF(OR(B33=1,OFFSET($E$32,B33-1,0,1,1)&lt;=$E$31),OFFSET($D$32,B33,0,1,1),"")</f>
        <v>685.2</v>
      </c>
      <c r="I33" s="17" t="str">
        <f t="shared" ref="I33" ca="1" si="2">IF(H33="",OFFSET($D$32,B33,0,1,1),"")</f>
        <v/>
      </c>
      <c r="J33" s="18">
        <f t="shared" ref="J33:J65" si="3">$E$31</f>
        <v>0.8</v>
      </c>
      <c r="K33" s="135"/>
      <c r="L33" s="181">
        <f>RANK(O33,$O$3:$O$54,0)+COUNTIF($O$3:O33,O33)-1</f>
        <v>47</v>
      </c>
      <c r="M33" s="179" t="str">
        <f>'IL count'!P97</f>
        <v>Ladder Pump (SCR Drive)</v>
      </c>
      <c r="N33" s="179">
        <f>'IL count'!Q97</f>
        <v>0</v>
      </c>
      <c r="O33" s="180">
        <f>'IL count'!R97</f>
        <v>0</v>
      </c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</row>
    <row r="34" spans="2:57" x14ac:dyDescent="0.2">
      <c r="B34" s="14">
        <f t="shared" si="0"/>
        <v>2</v>
      </c>
      <c r="C34" s="117" t="s">
        <v>81</v>
      </c>
      <c r="D34" s="216">
        <v>383.17</v>
      </c>
      <c r="E34" s="15">
        <f>SUM(D$33:D34)/SUM($D$33:$D$65)</f>
        <v>0.3408183187015108</v>
      </c>
      <c r="F34" s="44">
        <f>E34-E33</f>
        <v>0.12223420273581057</v>
      </c>
      <c r="G34" s="95">
        <v>6</v>
      </c>
      <c r="H34" s="16">
        <f t="shared" ref="H34:H55" ca="1" si="4">IF(OR(B34=1,OFFSET($E$32,B34-1,0,1,1)&lt;=$E$31),OFFSET($D$32,B34,0,1,1),"")</f>
        <v>383.17</v>
      </c>
      <c r="I34" s="17" t="str">
        <f t="shared" ref="I34:I55" ca="1" si="5">IF(H34="",OFFSET($D$32,B34,0,1,1),"")</f>
        <v/>
      </c>
      <c r="J34" s="18">
        <f t="shared" si="3"/>
        <v>0.8</v>
      </c>
      <c r="K34" s="135"/>
      <c r="L34" s="100">
        <f>RANK(O34,$O$3:$O$54,0)+COUNTIF($O$3:O34,O34)-1</f>
        <v>48</v>
      </c>
      <c r="M34" s="175" t="str">
        <f>'IL count'!P98</f>
        <v>Ladder Pump (Shaft)</v>
      </c>
      <c r="N34" s="175">
        <f>'IL count'!Q98</f>
        <v>0</v>
      </c>
      <c r="O34" s="178">
        <f>'IL count'!R98</f>
        <v>0</v>
      </c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</row>
    <row r="35" spans="2:57" x14ac:dyDescent="0.2">
      <c r="B35" s="14">
        <f t="shared" si="0"/>
        <v>3</v>
      </c>
      <c r="C35" s="117" t="s">
        <v>122</v>
      </c>
      <c r="D35" s="216">
        <v>355.63</v>
      </c>
      <c r="E35" s="15">
        <f>SUM(D$33:D35)/SUM($D$33:$D$65)</f>
        <v>0.45426704777460175</v>
      </c>
      <c r="F35" s="44">
        <f t="shared" ref="F35:F55" si="6">E35-E34</f>
        <v>0.11344872907309095</v>
      </c>
      <c r="G35" s="223">
        <v>79</v>
      </c>
      <c r="H35" s="16">
        <f t="shared" ca="1" si="4"/>
        <v>355.63</v>
      </c>
      <c r="I35" s="17" t="str">
        <f t="shared" ca="1" si="5"/>
        <v/>
      </c>
      <c r="J35" s="18">
        <f t="shared" si="3"/>
        <v>0.8</v>
      </c>
      <c r="K35" s="135"/>
      <c r="L35" s="181">
        <f>RANK(O35,$O$3:$O$54,0)+COUNTIF($O$3:O35,O35)-1</f>
        <v>20</v>
      </c>
      <c r="M35" s="179" t="str">
        <f>'IL count'!P99</f>
        <v>Main Pump (Bearings / Shafts)</v>
      </c>
      <c r="N35" s="179">
        <f>'IL count'!Q99</f>
        <v>14</v>
      </c>
      <c r="O35" s="180">
        <f>'IL count'!R99</f>
        <v>9.33</v>
      </c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</row>
    <row r="36" spans="2:57" x14ac:dyDescent="0.2">
      <c r="B36" s="14">
        <f t="shared" si="0"/>
        <v>4</v>
      </c>
      <c r="C36" s="117" t="s">
        <v>80</v>
      </c>
      <c r="D36" s="216">
        <v>325.18</v>
      </c>
      <c r="E36" s="15">
        <f>SUM(D$33:D36)/SUM($D$33:$D$65)</f>
        <v>0.55800199060841149</v>
      </c>
      <c r="F36" s="44">
        <f t="shared" si="6"/>
        <v>0.10373494283380974</v>
      </c>
      <c r="G36" s="95">
        <v>3</v>
      </c>
      <c r="H36" s="16">
        <f t="shared" ca="1" si="4"/>
        <v>325.18</v>
      </c>
      <c r="I36" s="17" t="str">
        <f t="shared" ca="1" si="5"/>
        <v/>
      </c>
      <c r="J36" s="18">
        <f t="shared" si="3"/>
        <v>0.8</v>
      </c>
      <c r="K36" s="135"/>
      <c r="L36" s="181">
        <f>RANK(O36,$O$3:$O$54,0)+COUNTIF($O$3:O36,O36)-1</f>
        <v>1</v>
      </c>
      <c r="M36" s="179" t="str">
        <f>'IL count'!P100</f>
        <v>Main Pump (Engine / Motor)</v>
      </c>
      <c r="N36" s="179">
        <f>'IL count'!Q100</f>
        <v>124</v>
      </c>
      <c r="O36" s="180">
        <f>'IL count'!R100</f>
        <v>685.2</v>
      </c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</row>
    <row r="37" spans="2:57" x14ac:dyDescent="0.2">
      <c r="B37" s="14">
        <f t="shared" si="0"/>
        <v>5</v>
      </c>
      <c r="C37" s="117" t="s">
        <v>109</v>
      </c>
      <c r="D37" s="216">
        <v>303.03000000000003</v>
      </c>
      <c r="E37" s="15">
        <f>SUM(D$33:D37)/SUM($D$33:$D$65)</f>
        <v>0.65467091159656987</v>
      </c>
      <c r="F37" s="44">
        <f t="shared" si="6"/>
        <v>9.666892098815838E-2</v>
      </c>
      <c r="G37" s="95">
        <v>9</v>
      </c>
      <c r="H37" s="16">
        <f t="shared" ca="1" si="4"/>
        <v>303.03000000000003</v>
      </c>
      <c r="I37" s="17" t="str">
        <f t="shared" ca="1" si="5"/>
        <v/>
      </c>
      <c r="J37" s="18">
        <f t="shared" si="3"/>
        <v>0.8</v>
      </c>
      <c r="K37" s="135"/>
      <c r="L37" s="181">
        <f>RANK(O37,$O$3:$O$54,0)+COUNTIF($O$3:O37,O37)-1</f>
        <v>29</v>
      </c>
      <c r="M37" s="179" t="str">
        <f>'IL count'!P101</f>
        <v>Main Pump (Gearbox)</v>
      </c>
      <c r="N37" s="179">
        <f>'IL count'!Q101</f>
        <v>2</v>
      </c>
      <c r="O37" s="180">
        <f>'IL count'!R101</f>
        <v>2.52</v>
      </c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</row>
    <row r="38" spans="2:57" x14ac:dyDescent="0.2">
      <c r="B38" s="14">
        <f t="shared" si="0"/>
        <v>6</v>
      </c>
      <c r="C38" s="117" t="s">
        <v>199</v>
      </c>
      <c r="D38" s="216">
        <v>207.36999999999998</v>
      </c>
      <c r="E38" s="15">
        <f>SUM(D$33:D38)/SUM($D$33:$D$65)</f>
        <v>0.72082355042874624</v>
      </c>
      <c r="F38" s="44">
        <f t="shared" si="6"/>
        <v>6.6152638832176369E-2</v>
      </c>
      <c r="G38" s="95">
        <v>8</v>
      </c>
      <c r="H38" s="16">
        <f t="shared" ca="1" si="4"/>
        <v>207.36999999999998</v>
      </c>
      <c r="I38" s="17" t="str">
        <f t="shared" ca="1" si="5"/>
        <v/>
      </c>
      <c r="J38" s="18">
        <f t="shared" si="3"/>
        <v>0.8</v>
      </c>
      <c r="K38" s="135"/>
      <c r="L38" s="181">
        <f>RANK(O38,$O$3:$O$54,0)+COUNTIF($O$3:O38,O38)-1</f>
        <v>31</v>
      </c>
      <c r="M38" s="179" t="str">
        <f>'IL count'!P102</f>
        <v>Main Pump (Gland Seal)</v>
      </c>
      <c r="N38" s="179">
        <f>'IL count'!Q102</f>
        <v>3</v>
      </c>
      <c r="O38" s="180">
        <f>'IL count'!R102</f>
        <v>2.0499999999999998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</row>
    <row r="39" spans="2:57" x14ac:dyDescent="0.2">
      <c r="B39" s="14">
        <f t="shared" si="0"/>
        <v>7</v>
      </c>
      <c r="C39" s="117" t="s">
        <v>121</v>
      </c>
      <c r="D39" s="216">
        <v>130.21</v>
      </c>
      <c r="E39" s="15">
        <f>SUM(D$33:D39)/SUM($D$33:$D$65)</f>
        <v>0.76236155063291122</v>
      </c>
      <c r="F39" s="44">
        <f t="shared" si="6"/>
        <v>4.1538000204164982E-2</v>
      </c>
      <c r="G39" s="223">
        <v>40</v>
      </c>
      <c r="H39" s="16">
        <f t="shared" ca="1" si="4"/>
        <v>130.21</v>
      </c>
      <c r="I39" s="17" t="str">
        <f t="shared" ca="1" si="5"/>
        <v/>
      </c>
      <c r="J39" s="18">
        <f t="shared" si="3"/>
        <v>0.8</v>
      </c>
      <c r="K39" s="135"/>
      <c r="L39" s="181">
        <f>RANK(O39,$O$3:$O$54,0)+COUNTIF($O$3:O39,O39)-1</f>
        <v>11</v>
      </c>
      <c r="M39" s="179" t="str">
        <f>'IL count'!P103</f>
        <v>Main Pump (Packing / Stuffing Box)</v>
      </c>
      <c r="N39" s="179">
        <f>'IL count'!Q103</f>
        <v>63</v>
      </c>
      <c r="O39" s="180">
        <f>'IL count'!R103</f>
        <v>89.26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</row>
    <row r="40" spans="2:57" x14ac:dyDescent="0.2">
      <c r="B40" s="14">
        <f t="shared" si="0"/>
        <v>8</v>
      </c>
      <c r="C40" s="117" t="s">
        <v>192</v>
      </c>
      <c r="D40" s="216">
        <v>127.76</v>
      </c>
      <c r="E40" s="15">
        <f>SUM(D$33:D40)/SUM($D$33:$D$65)</f>
        <v>0.80311798182931793</v>
      </c>
      <c r="F40" s="44">
        <f t="shared" si="6"/>
        <v>4.0756431196406706E-2</v>
      </c>
      <c r="G40" s="223">
        <v>17</v>
      </c>
      <c r="H40" s="16">
        <f t="shared" ca="1" si="4"/>
        <v>127.76</v>
      </c>
      <c r="I40" s="17" t="str">
        <f t="shared" ca="1" si="5"/>
        <v/>
      </c>
      <c r="J40" s="18">
        <f t="shared" si="3"/>
        <v>0.8</v>
      </c>
      <c r="K40" s="135"/>
      <c r="L40" s="181">
        <f>RANK(O40,$O$3:$O$54,0)+COUNTIF($O$3:O40,O40)-1</f>
        <v>19</v>
      </c>
      <c r="M40" s="179" t="str">
        <f>'IL count'!P104</f>
        <v>Main Pump (Pump Leak)</v>
      </c>
      <c r="N40" s="179">
        <f>'IL count'!Q104</f>
        <v>10</v>
      </c>
      <c r="O40" s="180">
        <f>'IL count'!R104</f>
        <v>17.3</v>
      </c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</row>
    <row r="41" spans="2:57" x14ac:dyDescent="0.2">
      <c r="B41" s="14">
        <f t="shared" si="0"/>
        <v>9</v>
      </c>
      <c r="C41" s="31" t="s">
        <v>193</v>
      </c>
      <c r="D41" s="221">
        <v>127.49000000000001</v>
      </c>
      <c r="E41" s="15">
        <f>SUM(D$33:D41)/SUM($D$33:$D$65)</f>
        <v>0.84378828093099201</v>
      </c>
      <c r="F41" s="44">
        <f t="shared" si="6"/>
        <v>4.0670299101674079E-2</v>
      </c>
      <c r="G41" s="223">
        <v>20</v>
      </c>
      <c r="H41" s="16" t="str">
        <f t="shared" ca="1" si="4"/>
        <v/>
      </c>
      <c r="I41" s="17">
        <f t="shared" ca="1" si="5"/>
        <v>127.49000000000001</v>
      </c>
      <c r="J41" s="18">
        <f t="shared" si="3"/>
        <v>0.8</v>
      </c>
      <c r="K41" s="135"/>
      <c r="L41" s="100">
        <f>RANK(O41,$O$3:$O$54,0)+COUNTIF($O$3:O41,O41)-1</f>
        <v>5</v>
      </c>
      <c r="M41" s="175" t="str">
        <f>'IL count'!P105</f>
        <v>Main Pump (Pump Rebuild)</v>
      </c>
      <c r="N41" s="175">
        <f>'IL count'!Q105</f>
        <v>9</v>
      </c>
      <c r="O41" s="178">
        <f>'IL count'!R105</f>
        <v>303.03000000000003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</row>
    <row r="42" spans="2:57" x14ac:dyDescent="0.2">
      <c r="B42" s="14">
        <f t="shared" si="0"/>
        <v>10</v>
      </c>
      <c r="C42" s="31" t="s">
        <v>96</v>
      </c>
      <c r="D42" s="221">
        <v>92</v>
      </c>
      <c r="E42" s="15">
        <f>SUM(D$33:D42)/SUM($D$33:$D$65)</f>
        <v>0.87313699469171069</v>
      </c>
      <c r="F42" s="44">
        <f t="shared" si="6"/>
        <v>2.9348713760718681E-2</v>
      </c>
      <c r="G42" s="95">
        <v>1</v>
      </c>
      <c r="H42" s="16" t="str">
        <f t="shared" ca="1" si="4"/>
        <v/>
      </c>
      <c r="I42" s="17">
        <f t="shared" ca="1" si="5"/>
        <v>92</v>
      </c>
      <c r="J42" s="18">
        <f t="shared" si="3"/>
        <v>0.8</v>
      </c>
      <c r="K42" s="135"/>
      <c r="L42" s="181">
        <f>RANK(O42,$O$3:$O$54,0)+COUNTIF($O$3:O42,O42)-1</f>
        <v>49</v>
      </c>
      <c r="M42" s="179" t="str">
        <f>'IL count'!P106</f>
        <v>Spuds / Xmass Tree (SCR Drive)</v>
      </c>
      <c r="N42" s="179">
        <f>'IL count'!Q106</f>
        <v>0</v>
      </c>
      <c r="O42" s="180">
        <f>'IL count'!R106</f>
        <v>0</v>
      </c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</row>
    <row r="43" spans="2:57" x14ac:dyDescent="0.2">
      <c r="B43" s="14">
        <f t="shared" si="0"/>
        <v>11</v>
      </c>
      <c r="C43" s="31" t="s">
        <v>189</v>
      </c>
      <c r="D43" s="221">
        <v>89.26</v>
      </c>
      <c r="E43" s="15">
        <f>SUM(D$33:D43)/SUM($D$33:$D$65)</f>
        <v>0.90161162719477328</v>
      </c>
      <c r="F43" s="44">
        <f t="shared" si="6"/>
        <v>2.8474632503062591E-2</v>
      </c>
      <c r="G43" s="223">
        <v>63</v>
      </c>
      <c r="H43" s="16" t="str">
        <f t="shared" ca="1" si="4"/>
        <v/>
      </c>
      <c r="I43" s="17">
        <f t="shared" ca="1" si="5"/>
        <v>89.26</v>
      </c>
      <c r="J43" s="18">
        <f t="shared" si="3"/>
        <v>0.8</v>
      </c>
      <c r="K43" s="135"/>
      <c r="L43" s="181">
        <f>RANK(O43,$O$3:$O$54,0)+COUNTIF($O$3:O43,O43)-1</f>
        <v>30</v>
      </c>
      <c r="M43" s="179" t="str">
        <f>'IL count'!P107</f>
        <v>Spuds / Xmass Tree (Setting Spud)</v>
      </c>
      <c r="N43" s="179">
        <f>'IL count'!Q107</f>
        <v>5</v>
      </c>
      <c r="O43" s="180">
        <f>'IL count'!R107</f>
        <v>2.14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</row>
    <row r="44" spans="2:57" x14ac:dyDescent="0.2">
      <c r="B44" s="14">
        <f t="shared" si="0"/>
        <v>12</v>
      </c>
      <c r="C44" s="31" t="s">
        <v>187</v>
      </c>
      <c r="D44" s="221">
        <v>62.69</v>
      </c>
      <c r="E44" s="15">
        <f>SUM(D$33:D44)/SUM($D$33:$D$65)</f>
        <v>0.92161022356063682</v>
      </c>
      <c r="F44" s="44">
        <f t="shared" si="6"/>
        <v>1.9998596365863541E-2</v>
      </c>
      <c r="G44" s="223">
        <v>15</v>
      </c>
      <c r="H44" s="16" t="str">
        <f t="shared" ca="1" si="4"/>
        <v/>
      </c>
      <c r="I44" s="17">
        <f t="shared" ca="1" si="5"/>
        <v>62.69</v>
      </c>
      <c r="J44" s="18">
        <f t="shared" si="3"/>
        <v>0.8</v>
      </c>
      <c r="K44" s="135"/>
      <c r="L44" s="181">
        <f>RANK(O44,$O$3:$O$54,0)+COUNTIF($O$3:O44,O44)-1</f>
        <v>28</v>
      </c>
      <c r="M44" s="179" t="str">
        <f>'IL count'!P108</f>
        <v>Spuds / Xmass Tree (Sheaves)</v>
      </c>
      <c r="N44" s="179">
        <f>'IL count'!Q108</f>
        <v>2</v>
      </c>
      <c r="O44" s="180">
        <f>'IL count'!R108</f>
        <v>2.78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</row>
    <row r="45" spans="2:57" x14ac:dyDescent="0.2">
      <c r="B45" s="14">
        <f t="shared" si="0"/>
        <v>13</v>
      </c>
      <c r="C45" s="31" t="s">
        <v>90</v>
      </c>
      <c r="D45" s="221">
        <v>36.619999999999997</v>
      </c>
      <c r="E45" s="15">
        <f>SUM(D$33:D45)/SUM($D$33:$D$65)</f>
        <v>0.93329228766843597</v>
      </c>
      <c r="F45" s="44">
        <f t="shared" si="6"/>
        <v>1.168206410779915E-2</v>
      </c>
      <c r="G45" s="95">
        <v>1</v>
      </c>
      <c r="H45" s="16" t="str">
        <f t="shared" ca="1" si="4"/>
        <v/>
      </c>
      <c r="I45" s="17">
        <f t="shared" ca="1" si="5"/>
        <v>36.619999999999997</v>
      </c>
      <c r="J45" s="18">
        <f t="shared" si="3"/>
        <v>0.8</v>
      </c>
      <c r="K45" s="135"/>
      <c r="L45" s="181">
        <f>RANK(O45,$O$3:$O$54,0)+COUNTIF($O$3:O45,O45)-1</f>
        <v>50</v>
      </c>
      <c r="M45" s="179" t="str">
        <f>'IL count'!P109</f>
        <v>Spuds / Xmass Tree (Tree Structure)</v>
      </c>
      <c r="N45" s="179">
        <f>'IL count'!Q109</f>
        <v>0</v>
      </c>
      <c r="O45" s="180">
        <f>'IL count'!R109</f>
        <v>0</v>
      </c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</row>
    <row r="46" spans="2:57" x14ac:dyDescent="0.2">
      <c r="B46" s="14">
        <f t="shared" si="0"/>
        <v>14</v>
      </c>
      <c r="C46" s="31" t="s">
        <v>100</v>
      </c>
      <c r="D46" s="221">
        <v>35.409999999999997</v>
      </c>
      <c r="E46" s="15">
        <f>SUM(D$33:D46)/SUM($D$33:$D$65)</f>
        <v>0.94458835238872985</v>
      </c>
      <c r="F46" s="44">
        <f t="shared" si="6"/>
        <v>1.1296064720293875E-2</v>
      </c>
      <c r="G46" s="95">
        <v>1</v>
      </c>
      <c r="H46" s="16" t="str">
        <f t="shared" ca="1" si="4"/>
        <v/>
      </c>
      <c r="I46" s="17">
        <f t="shared" ca="1" si="5"/>
        <v>35.409999999999997</v>
      </c>
      <c r="J46" s="18">
        <f t="shared" si="3"/>
        <v>0.8</v>
      </c>
      <c r="K46" s="135"/>
      <c r="L46" s="181">
        <f>RANK(O46,$O$3:$O$54,0)+COUNTIF($O$3:O46,O46)-1</f>
        <v>51</v>
      </c>
      <c r="M46" s="179" t="str">
        <f>'IL count'!P110</f>
        <v>Spuds / Xmass Tree (Walking Spud)</v>
      </c>
      <c r="N46" s="179">
        <f>'IL count'!Q110</f>
        <v>0</v>
      </c>
      <c r="O46" s="180">
        <f>'IL count'!R110</f>
        <v>0</v>
      </c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</row>
    <row r="47" spans="2:57" x14ac:dyDescent="0.2">
      <c r="B47" s="14">
        <f t="shared" si="0"/>
        <v>15</v>
      </c>
      <c r="C47" s="31" t="s">
        <v>188</v>
      </c>
      <c r="D47" s="221">
        <v>32.1</v>
      </c>
      <c r="E47" s="15">
        <f>SUM(D$33:D47)/SUM($D$33:$D$65)</f>
        <v>0.95482850142915454</v>
      </c>
      <c r="F47" s="44">
        <f t="shared" si="6"/>
        <v>1.0240149040424695E-2</v>
      </c>
      <c r="G47" s="95">
        <v>9</v>
      </c>
      <c r="H47" s="16" t="str">
        <f t="shared" ca="1" si="4"/>
        <v/>
      </c>
      <c r="I47" s="17">
        <f t="shared" ca="1" si="5"/>
        <v>32.1</v>
      </c>
      <c r="J47" s="18">
        <f t="shared" si="3"/>
        <v>0.8</v>
      </c>
      <c r="K47" s="135"/>
      <c r="L47" s="181">
        <f>RANK(O47,$O$3:$O$54,0)+COUNTIF($O$3:O47,O47)-1</f>
        <v>18</v>
      </c>
      <c r="M47" s="179" t="str">
        <f>'IL count'!P111</f>
        <v>Spuds / Xmass Tree (Winch / Hoist System)</v>
      </c>
      <c r="N47" s="179">
        <f>'IL count'!Q111</f>
        <v>19</v>
      </c>
      <c r="O47" s="180">
        <f>'IL count'!R111</f>
        <v>23.779999999999998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</row>
    <row r="48" spans="2:57" x14ac:dyDescent="0.2">
      <c r="B48" s="14">
        <f t="shared" si="0"/>
        <v>16</v>
      </c>
      <c r="C48" s="31" t="s">
        <v>74</v>
      </c>
      <c r="D48" s="221">
        <v>28.6</v>
      </c>
      <c r="E48" s="15">
        <f>SUM(D$33:D48)/SUM($D$33:$D$65)</f>
        <v>0.96395212331563873</v>
      </c>
      <c r="F48" s="44">
        <f t="shared" si="6"/>
        <v>9.12362188648419E-3</v>
      </c>
      <c r="G48" s="95">
        <v>9</v>
      </c>
      <c r="H48" s="16" t="str">
        <f t="shared" ca="1" si="4"/>
        <v/>
      </c>
      <c r="I48" s="17">
        <f t="shared" ca="1" si="5"/>
        <v>28.6</v>
      </c>
      <c r="J48" s="18">
        <f t="shared" si="3"/>
        <v>0.8</v>
      </c>
      <c r="K48" s="135"/>
      <c r="L48" s="100">
        <f>RANK(O48,$O$3:$O$54,0)+COUNTIF($O$3:O48,O48)-1</f>
        <v>9</v>
      </c>
      <c r="M48" s="175" t="str">
        <f>'IL count'!P112</f>
        <v>Spuds / Xmass Tree (Wires)</v>
      </c>
      <c r="N48" s="175">
        <f>'IL count'!Q112</f>
        <v>20</v>
      </c>
      <c r="O48" s="178">
        <f>'IL count'!R112</f>
        <v>127.49000000000001</v>
      </c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</row>
    <row r="49" spans="2:57" x14ac:dyDescent="0.2">
      <c r="B49" s="14">
        <f t="shared" si="0"/>
        <v>17</v>
      </c>
      <c r="C49" s="31" t="s">
        <v>88</v>
      </c>
      <c r="D49" s="221">
        <v>23.8</v>
      </c>
      <c r="E49" s="15">
        <f>SUM(D$33:D49)/SUM($D$33:$D$65)</f>
        <v>0.97154450796243341</v>
      </c>
      <c r="F49" s="44">
        <f t="shared" si="6"/>
        <v>7.5923846467946809E-3</v>
      </c>
      <c r="G49" s="223">
        <v>16</v>
      </c>
      <c r="H49" s="16" t="str">
        <f t="shared" ca="1" si="4"/>
        <v/>
      </c>
      <c r="I49" s="17">
        <f t="shared" ca="1" si="5"/>
        <v>23.8</v>
      </c>
      <c r="J49" s="18">
        <f t="shared" si="3"/>
        <v>0.8</v>
      </c>
      <c r="K49" s="135"/>
      <c r="L49" s="100">
        <f>RANK(O49,$O$3:$O$54,0)+COUNTIF($O$3:O49,O49)-1</f>
        <v>6</v>
      </c>
      <c r="M49" s="175" t="str">
        <f>'IL count'!P113</f>
        <v>Suction  / Discharge Pipe (Dredge)</v>
      </c>
      <c r="N49" s="175">
        <f>'IL count'!Q113</f>
        <v>8</v>
      </c>
      <c r="O49" s="178">
        <f>'IL count'!R113</f>
        <v>207.36999999999998</v>
      </c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</row>
    <row r="50" spans="2:57" x14ac:dyDescent="0.2">
      <c r="B50" s="14">
        <f t="shared" si="0"/>
        <v>18</v>
      </c>
      <c r="C50" s="31" t="s">
        <v>186</v>
      </c>
      <c r="D50" s="221">
        <v>23.779999999999998</v>
      </c>
      <c r="E50" s="15">
        <f>SUM(D$33:D50)/SUM($D$33:$D$65)</f>
        <v>0.97913051245406268</v>
      </c>
      <c r="F50" s="44">
        <f t="shared" si="6"/>
        <v>7.5860044916292724E-3</v>
      </c>
      <c r="G50" s="223">
        <v>19</v>
      </c>
      <c r="H50" s="16" t="str">
        <f t="shared" ca="1" si="4"/>
        <v/>
      </c>
      <c r="I50" s="17">
        <f t="shared" ca="1" si="5"/>
        <v>23.779999999999998</v>
      </c>
      <c r="J50" s="18">
        <f t="shared" si="3"/>
        <v>0.8</v>
      </c>
      <c r="K50" s="135"/>
      <c r="L50" s="181">
        <f>RANK(O50,$O$3:$O$54,0)+COUNTIF($O$3:O50,O50)-1</f>
        <v>52</v>
      </c>
      <c r="M50" s="179" t="str">
        <f>'IL count'!P114</f>
        <v>Swing System (Control System)</v>
      </c>
      <c r="N50" s="179">
        <f>'IL count'!Q114</f>
        <v>0</v>
      </c>
      <c r="O50" s="180">
        <f>'IL count'!R114</f>
        <v>0</v>
      </c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</row>
    <row r="51" spans="2:57" x14ac:dyDescent="0.2">
      <c r="B51" s="14">
        <f t="shared" si="0"/>
        <v>19</v>
      </c>
      <c r="C51" s="31" t="s">
        <v>108</v>
      </c>
      <c r="D51" s="221">
        <v>17.3</v>
      </c>
      <c r="E51" s="15">
        <f>SUM(D$33:D51)/SUM($D$33:$D$65)</f>
        <v>0.98464934667211101</v>
      </c>
      <c r="F51" s="44">
        <f t="shared" si="6"/>
        <v>5.5188342180483296E-3</v>
      </c>
      <c r="G51" s="95">
        <v>10</v>
      </c>
      <c r="H51" s="16" t="str">
        <f t="shared" ca="1" si="4"/>
        <v/>
      </c>
      <c r="I51" s="17">
        <f t="shared" ca="1" si="5"/>
        <v>17.3</v>
      </c>
      <c r="J51" s="18">
        <f t="shared" si="3"/>
        <v>0.8</v>
      </c>
      <c r="K51" s="135"/>
      <c r="L51" s="181">
        <f>RANK(O51,$O$3:$O$54,0)+COUNTIF($O$3:O51,O51)-1</f>
        <v>25</v>
      </c>
      <c r="M51" s="179" t="str">
        <f>'IL count'!P115</f>
        <v>Swing System (SCR Drive)</v>
      </c>
      <c r="N51" s="179">
        <f>'IL count'!Q115</f>
        <v>11</v>
      </c>
      <c r="O51" s="180">
        <f>'IL count'!R115</f>
        <v>3.07</v>
      </c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</row>
    <row r="52" spans="2:57" x14ac:dyDescent="0.2">
      <c r="B52" s="14">
        <f t="shared" si="0"/>
        <v>20</v>
      </c>
      <c r="C52" s="31" t="s">
        <v>182</v>
      </c>
      <c r="D52" s="221">
        <v>9.33</v>
      </c>
      <c r="E52" s="15">
        <f>SUM(D$33:D52)/SUM($D$33:$D$65)</f>
        <v>0.98762568905675774</v>
      </c>
      <c r="F52" s="44">
        <f t="shared" si="6"/>
        <v>2.9763423846467241E-3</v>
      </c>
      <c r="G52" s="223">
        <v>14</v>
      </c>
      <c r="H52" s="16" t="str">
        <f t="shared" ca="1" si="4"/>
        <v/>
      </c>
      <c r="I52" s="17">
        <f t="shared" ca="1" si="5"/>
        <v>9.33</v>
      </c>
      <c r="J52" s="18">
        <f t="shared" si="3"/>
        <v>0.8</v>
      </c>
      <c r="K52" s="135"/>
      <c r="L52" s="181">
        <f>RANK(O52,$O$3:$O$54,0)+COUNTIF($O$3:O52,O52)-1</f>
        <v>21</v>
      </c>
      <c r="M52" s="179" t="str">
        <f>'IL count'!P116</f>
        <v>Swing System (Swing Sheaves)</v>
      </c>
      <c r="N52" s="179">
        <f>'IL count'!Q116</f>
        <v>2</v>
      </c>
      <c r="O52" s="180">
        <f>'IL count'!R116</f>
        <v>5.89</v>
      </c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</row>
    <row r="53" spans="2:57" x14ac:dyDescent="0.2">
      <c r="B53" s="14">
        <f t="shared" si="0"/>
        <v>21</v>
      </c>
      <c r="C53" s="31" t="s">
        <v>120</v>
      </c>
      <c r="D53" s="221">
        <v>5.89</v>
      </c>
      <c r="E53" s="15">
        <f>SUM(D$33:D53)/SUM($D$33:$D$65)</f>
        <v>0.98950464475296018</v>
      </c>
      <c r="F53" s="44">
        <f t="shared" si="6"/>
        <v>1.8789556962024445E-3</v>
      </c>
      <c r="G53" s="95">
        <v>2</v>
      </c>
      <c r="H53" s="16" t="str">
        <f t="shared" ca="1" si="4"/>
        <v/>
      </c>
      <c r="I53" s="17">
        <f t="shared" ca="1" si="5"/>
        <v>5.89</v>
      </c>
      <c r="J53" s="18">
        <f t="shared" si="3"/>
        <v>0.8</v>
      </c>
      <c r="K53" s="135"/>
      <c r="L53" s="181">
        <f>RANK(O53,$O$3:$O$54,0)+COUNTIF($O$3:O53,O53)-1</f>
        <v>7</v>
      </c>
      <c r="M53" s="179" t="str">
        <f>'IL count'!P117</f>
        <v>Swing System (Swing Wire)</v>
      </c>
      <c r="N53" s="179">
        <f>'IL count'!Q117</f>
        <v>40</v>
      </c>
      <c r="O53" s="180">
        <f>'IL count'!R117</f>
        <v>130.21</v>
      </c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</row>
    <row r="54" spans="2:57" x14ac:dyDescent="0.2">
      <c r="B54" s="14">
        <f t="shared" si="0"/>
        <v>22</v>
      </c>
      <c r="C54" s="31" t="s">
        <v>196</v>
      </c>
      <c r="D54" s="221">
        <v>5.52</v>
      </c>
      <c r="E54" s="15">
        <f>SUM(D$33:D54)/SUM($D$33:$D$65)</f>
        <v>0.99126556757860329</v>
      </c>
      <c r="F54" s="44">
        <f t="shared" si="6"/>
        <v>1.7609228256431075E-3</v>
      </c>
      <c r="G54" s="95">
        <v>6</v>
      </c>
      <c r="H54" s="16" t="str">
        <f t="shared" ca="1" si="4"/>
        <v/>
      </c>
      <c r="I54" s="17">
        <f t="shared" ca="1" si="5"/>
        <v>5.52</v>
      </c>
      <c r="J54" s="18">
        <f t="shared" si="3"/>
        <v>0.8</v>
      </c>
      <c r="K54" s="135"/>
      <c r="L54" s="181">
        <f>RANK(O54,$O$3:$O$54,0)+COUNTIF($O$3:O54,O54)-1</f>
        <v>3</v>
      </c>
      <c r="M54" s="179" t="str">
        <f>'IL count'!P118</f>
        <v>Swing System (Winch System)</v>
      </c>
      <c r="N54" s="179">
        <f>'IL count'!Q118</f>
        <v>79</v>
      </c>
      <c r="O54" s="180">
        <f>'IL count'!R118</f>
        <v>355.63</v>
      </c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</row>
    <row r="55" spans="2:57" x14ac:dyDescent="0.2">
      <c r="B55" s="14">
        <f t="shared" si="0"/>
        <v>23</v>
      </c>
      <c r="C55" s="31" t="s">
        <v>195</v>
      </c>
      <c r="D55" s="221">
        <v>4.8499999999999996</v>
      </c>
      <c r="E55" s="15">
        <f>SUM(D$33:D55)/SUM($D$33:$D$65)</f>
        <v>0.99281275520620638</v>
      </c>
      <c r="F55" s="44">
        <f t="shared" si="6"/>
        <v>1.547187627603086E-3</v>
      </c>
      <c r="G55" s="95">
        <v>4</v>
      </c>
      <c r="H55" s="16" t="str">
        <f t="shared" ca="1" si="4"/>
        <v/>
      </c>
      <c r="I55" s="17">
        <f t="shared" ca="1" si="5"/>
        <v>4.8499999999999996</v>
      </c>
      <c r="J55" s="18">
        <f t="shared" si="3"/>
        <v>0.8</v>
      </c>
      <c r="K55" s="135"/>
      <c r="L55" s="183"/>
      <c r="M55" s="183"/>
      <c r="N55" s="183"/>
      <c r="O55" s="184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</row>
    <row r="56" spans="2:57" x14ac:dyDescent="0.2">
      <c r="B56" s="95">
        <f t="shared" si="0"/>
        <v>24</v>
      </c>
      <c r="C56" s="31" t="s">
        <v>79</v>
      </c>
      <c r="D56" s="221">
        <v>3.15</v>
      </c>
      <c r="E56" s="15">
        <f>SUM(D$33:D56)/SUM($D$33:$D$65)</f>
        <v>0.99381762964475273</v>
      </c>
      <c r="F56" s="44">
        <f t="shared" ref="F56:F65" si="7">E56-E55</f>
        <v>1.0048744385463548E-3</v>
      </c>
      <c r="G56" s="95">
        <v>2</v>
      </c>
      <c r="H56" s="16" t="str">
        <f t="shared" ref="H56:H65" ca="1" si="8">IF(OR(B56=1,OFFSET($E$32,B56-1,0,1,1)&lt;=$E$31),OFFSET($D$32,B56,0,1,1),"")</f>
        <v/>
      </c>
      <c r="I56" s="17">
        <f t="shared" ref="I56:I65" ca="1" si="9">IF(H56="",OFFSET($D$32,B56,0,1,1),"")</f>
        <v>3.15</v>
      </c>
      <c r="J56" s="18">
        <f t="shared" si="3"/>
        <v>0.8</v>
      </c>
      <c r="K56" s="135"/>
      <c r="L56" s="183"/>
      <c r="M56" s="183"/>
      <c r="N56" s="183"/>
      <c r="O56" s="184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</row>
    <row r="57" spans="2:57" x14ac:dyDescent="0.2">
      <c r="B57" s="95">
        <f t="shared" si="0"/>
        <v>25</v>
      </c>
      <c r="C57" s="31" t="s">
        <v>119</v>
      </c>
      <c r="D57" s="221">
        <v>3.07</v>
      </c>
      <c r="E57" s="15">
        <f>SUM(D$33:D57)/SUM($D$33:$D$65)</f>
        <v>0.99479698346263767</v>
      </c>
      <c r="F57" s="44">
        <f t="shared" si="7"/>
        <v>9.7935381788494258E-4</v>
      </c>
      <c r="G57" s="95">
        <v>11</v>
      </c>
      <c r="H57" s="16" t="str">
        <f t="shared" ca="1" si="8"/>
        <v/>
      </c>
      <c r="I57" s="17">
        <f t="shared" ca="1" si="9"/>
        <v>3.07</v>
      </c>
      <c r="J57" s="18">
        <f t="shared" si="3"/>
        <v>0.8</v>
      </c>
      <c r="K57" s="135"/>
      <c r="L57" s="183"/>
      <c r="M57" s="183"/>
      <c r="N57" s="183"/>
      <c r="O57" s="184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</row>
    <row r="58" spans="2:57" x14ac:dyDescent="0.2">
      <c r="B58" s="95">
        <f t="shared" si="0"/>
        <v>26</v>
      </c>
      <c r="C58" s="31" t="s">
        <v>85</v>
      </c>
      <c r="D58" s="221">
        <v>2.88</v>
      </c>
      <c r="E58" s="15">
        <f>SUM(D$33:D58)/SUM($D$33:$D$65)</f>
        <v>0.99571572580645151</v>
      </c>
      <c r="F58" s="44">
        <f t="shared" si="7"/>
        <v>9.1874234381383868E-4</v>
      </c>
      <c r="G58" s="95">
        <v>1</v>
      </c>
      <c r="H58" s="16" t="str">
        <f t="shared" ca="1" si="8"/>
        <v/>
      </c>
      <c r="I58" s="17">
        <f t="shared" ca="1" si="9"/>
        <v>2.88</v>
      </c>
      <c r="J58" s="18">
        <f t="shared" si="3"/>
        <v>0.8</v>
      </c>
      <c r="K58" s="135"/>
      <c r="L58" s="183"/>
      <c r="M58" s="183"/>
      <c r="N58" s="183"/>
      <c r="O58" s="184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</row>
    <row r="59" spans="2:57" x14ac:dyDescent="0.2">
      <c r="B59" s="95">
        <f t="shared" si="0"/>
        <v>27</v>
      </c>
      <c r="C59" s="31" t="s">
        <v>89</v>
      </c>
      <c r="D59" s="221">
        <v>2.81</v>
      </c>
      <c r="E59" s="15">
        <f>SUM(D$33:D59)/SUM($D$33:$D$65)</f>
        <v>0.99661213760718648</v>
      </c>
      <c r="F59" s="44">
        <f t="shared" si="7"/>
        <v>8.9641180073496418E-4</v>
      </c>
      <c r="G59" s="95">
        <v>2</v>
      </c>
      <c r="H59" s="16" t="str">
        <f t="shared" ca="1" si="8"/>
        <v/>
      </c>
      <c r="I59" s="17">
        <f t="shared" ca="1" si="9"/>
        <v>2.81</v>
      </c>
      <c r="J59" s="18">
        <f t="shared" si="3"/>
        <v>0.8</v>
      </c>
      <c r="K59" s="135"/>
      <c r="L59" s="183"/>
      <c r="M59" s="183"/>
      <c r="N59" s="183"/>
      <c r="O59" s="184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</row>
    <row r="60" spans="2:57" x14ac:dyDescent="0.2">
      <c r="B60" s="95">
        <f t="shared" si="0"/>
        <v>28</v>
      </c>
      <c r="C60" s="31" t="s">
        <v>197</v>
      </c>
      <c r="D60" s="221">
        <v>2.78</v>
      </c>
      <c r="E60" s="15">
        <f>SUM(D$33:D60)/SUM($D$33:$D$65)</f>
        <v>0.99749897917517349</v>
      </c>
      <c r="F60" s="44">
        <f t="shared" si="7"/>
        <v>8.8684156798701785E-4</v>
      </c>
      <c r="G60" s="95">
        <v>2</v>
      </c>
      <c r="H60" s="16" t="str">
        <f t="shared" ca="1" si="8"/>
        <v/>
      </c>
      <c r="I60" s="17">
        <f t="shared" ca="1" si="9"/>
        <v>2.78</v>
      </c>
      <c r="J60" s="18">
        <f t="shared" si="3"/>
        <v>0.8</v>
      </c>
      <c r="K60" s="135"/>
      <c r="L60" s="183"/>
      <c r="M60" s="183"/>
      <c r="N60" s="183"/>
      <c r="O60" s="184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</row>
    <row r="61" spans="2:57" x14ac:dyDescent="0.2">
      <c r="B61" s="95">
        <f t="shared" si="0"/>
        <v>29</v>
      </c>
      <c r="C61" s="31" t="s">
        <v>190</v>
      </c>
      <c r="D61" s="221">
        <v>2.52</v>
      </c>
      <c r="E61" s="15">
        <f>SUM(D$33:D61)/SUM($D$33:$D$65)</f>
        <v>0.99830287872601053</v>
      </c>
      <c r="F61" s="44">
        <f t="shared" si="7"/>
        <v>8.0389955083703946E-4</v>
      </c>
      <c r="G61" s="95">
        <v>2</v>
      </c>
      <c r="H61" s="16" t="str">
        <f t="shared" ca="1" si="8"/>
        <v/>
      </c>
      <c r="I61" s="17">
        <f t="shared" ca="1" si="9"/>
        <v>2.52</v>
      </c>
      <c r="J61" s="18">
        <f t="shared" si="3"/>
        <v>0.8</v>
      </c>
      <c r="K61" s="135"/>
      <c r="L61" s="183"/>
      <c r="M61" s="183"/>
      <c r="N61" s="183"/>
      <c r="O61" s="184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</row>
    <row r="62" spans="2:57" x14ac:dyDescent="0.2">
      <c r="B62" s="95">
        <f t="shared" si="0"/>
        <v>30</v>
      </c>
      <c r="C62" s="31" t="s">
        <v>181</v>
      </c>
      <c r="D62" s="221">
        <v>2.14</v>
      </c>
      <c r="E62" s="15">
        <f>SUM(D$33:D62)/SUM($D$33:$D$65)</f>
        <v>0.99898555532870548</v>
      </c>
      <c r="F62" s="44">
        <f t="shared" si="7"/>
        <v>6.8267660269494268E-4</v>
      </c>
      <c r="G62" s="95">
        <v>5</v>
      </c>
      <c r="H62" s="16" t="str">
        <f t="shared" ca="1" si="8"/>
        <v/>
      </c>
      <c r="I62" s="17">
        <f t="shared" ca="1" si="9"/>
        <v>2.14</v>
      </c>
      <c r="J62" s="18">
        <f t="shared" si="3"/>
        <v>0.8</v>
      </c>
      <c r="K62" s="135"/>
      <c r="L62" s="183"/>
      <c r="M62" s="183"/>
      <c r="N62" s="183"/>
      <c r="O62" s="184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</row>
    <row r="63" spans="2:57" x14ac:dyDescent="0.2">
      <c r="B63" s="14">
        <f t="shared" si="0"/>
        <v>31</v>
      </c>
      <c r="C63" s="31" t="s">
        <v>106</v>
      </c>
      <c r="D63" s="221">
        <v>2.0499999999999998</v>
      </c>
      <c r="E63" s="15">
        <f>SUM(D$33:D63)/SUM($D$33:$D$65)</f>
        <v>0.99963952123315636</v>
      </c>
      <c r="F63" s="44">
        <f t="shared" si="7"/>
        <v>6.5396590445088165E-4</v>
      </c>
      <c r="G63" s="95">
        <v>3</v>
      </c>
      <c r="H63" s="16" t="str">
        <f t="shared" ca="1" si="8"/>
        <v/>
      </c>
      <c r="I63" s="17">
        <f t="shared" ca="1" si="9"/>
        <v>2.0499999999999998</v>
      </c>
      <c r="J63" s="18">
        <f t="shared" si="3"/>
        <v>0.8</v>
      </c>
      <c r="K63" s="135"/>
      <c r="L63" s="183"/>
      <c r="M63" s="183"/>
      <c r="N63" s="183"/>
      <c r="O63" s="184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</row>
    <row r="64" spans="2:57" x14ac:dyDescent="0.2">
      <c r="B64" s="14">
        <f t="shared" si="0"/>
        <v>32</v>
      </c>
      <c r="C64" s="31" t="s">
        <v>194</v>
      </c>
      <c r="D64" s="221">
        <v>1</v>
      </c>
      <c r="E64" s="15">
        <f>SUM(D$33:D64)/SUM($D$33:$D$65)</f>
        <v>0.99995852899142501</v>
      </c>
      <c r="F64" s="44">
        <f t="shared" si="7"/>
        <v>3.1900775826865235E-4</v>
      </c>
      <c r="G64" s="95">
        <v>1</v>
      </c>
      <c r="H64" s="16" t="str">
        <f t="shared" ca="1" si="8"/>
        <v/>
      </c>
      <c r="I64" s="17">
        <f t="shared" ca="1" si="9"/>
        <v>1</v>
      </c>
      <c r="J64" s="18">
        <f t="shared" si="3"/>
        <v>0.8</v>
      </c>
      <c r="K64" s="135"/>
      <c r="L64" s="183"/>
      <c r="M64" s="183"/>
      <c r="N64" s="183"/>
      <c r="O64" s="184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</row>
    <row r="65" spans="2:57" x14ac:dyDescent="0.2">
      <c r="B65" s="14">
        <f t="shared" si="0"/>
        <v>33</v>
      </c>
      <c r="C65" s="31" t="s">
        <v>87</v>
      </c>
      <c r="D65" s="221">
        <v>0.13</v>
      </c>
      <c r="E65" s="15">
        <f>SUM(D$33:D65)/SUM($D$33:$D$65)</f>
        <v>1</v>
      </c>
      <c r="F65" s="44">
        <f t="shared" si="7"/>
        <v>4.1471008574989199E-5</v>
      </c>
      <c r="G65" s="95">
        <v>1</v>
      </c>
      <c r="H65" s="16" t="str">
        <f t="shared" ca="1" si="8"/>
        <v/>
      </c>
      <c r="I65" s="17">
        <f t="shared" ca="1" si="9"/>
        <v>0.13</v>
      </c>
      <c r="J65" s="18">
        <f t="shared" si="3"/>
        <v>0.8</v>
      </c>
      <c r="K65" s="135"/>
      <c r="L65" s="183"/>
      <c r="M65" s="183"/>
      <c r="N65" s="183"/>
      <c r="O65" s="184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</row>
    <row r="66" spans="2:57" x14ac:dyDescent="0.2">
      <c r="B66" s="19" t="s">
        <v>12</v>
      </c>
      <c r="C66" s="1"/>
      <c r="D66" s="1"/>
      <c r="E66" s="1"/>
      <c r="F66" s="1"/>
      <c r="G66" s="118"/>
      <c r="H66" s="1"/>
      <c r="I66" s="1"/>
      <c r="J66" s="1"/>
      <c r="K66" s="129"/>
      <c r="L66" s="183"/>
      <c r="M66" s="183"/>
      <c r="N66" s="183"/>
      <c r="O66" s="184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</row>
    <row r="67" spans="2:57" x14ac:dyDescent="0.2">
      <c r="L67" s="183"/>
      <c r="M67" s="183"/>
      <c r="N67" s="183"/>
      <c r="O67" s="184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</row>
    <row r="68" spans="2:57" x14ac:dyDescent="0.2">
      <c r="L68" s="183"/>
      <c r="M68" s="183"/>
      <c r="N68" s="183"/>
      <c r="O68" s="184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</row>
    <row r="69" spans="2:57" x14ac:dyDescent="0.2">
      <c r="L69" s="183"/>
      <c r="M69" s="183"/>
      <c r="N69" s="183"/>
      <c r="O69" s="184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</row>
    <row r="70" spans="2:57" x14ac:dyDescent="0.2">
      <c r="L70" s="183"/>
      <c r="M70" s="183"/>
      <c r="N70" s="183"/>
      <c r="O70" s="184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</row>
    <row r="71" spans="2:57" x14ac:dyDescent="0.2">
      <c r="L71" s="183"/>
      <c r="M71" s="183"/>
      <c r="N71" s="183"/>
      <c r="O71" s="184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</row>
    <row r="72" spans="2:57" x14ac:dyDescent="0.2">
      <c r="L72" s="183"/>
      <c r="M72" s="183"/>
      <c r="N72" s="183"/>
      <c r="O72" s="184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</row>
    <row r="73" spans="2:57" x14ac:dyDescent="0.2">
      <c r="L73" s="183"/>
      <c r="M73" s="183"/>
      <c r="N73" s="183"/>
      <c r="O73" s="184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</row>
    <row r="74" spans="2:57" x14ac:dyDescent="0.2">
      <c r="L74" s="183"/>
      <c r="M74" s="183"/>
      <c r="N74" s="183"/>
      <c r="O74" s="184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</row>
    <row r="75" spans="2:57" x14ac:dyDescent="0.2">
      <c r="L75" s="183"/>
      <c r="M75" s="183"/>
      <c r="N75" s="183"/>
      <c r="O75" s="184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</row>
    <row r="76" spans="2:57" x14ac:dyDescent="0.2">
      <c r="L76" s="183"/>
      <c r="M76" s="183"/>
      <c r="N76" s="183"/>
      <c r="O76" s="184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  <c r="BC76" s="183"/>
      <c r="BD76" s="183"/>
      <c r="BE76" s="183"/>
    </row>
    <row r="77" spans="2:57" x14ac:dyDescent="0.2">
      <c r="L77" s="183"/>
      <c r="M77" s="183"/>
      <c r="N77" s="183"/>
      <c r="O77" s="184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</row>
    <row r="78" spans="2:57" x14ac:dyDescent="0.2">
      <c r="L78" s="183"/>
      <c r="M78" s="183"/>
      <c r="N78" s="183"/>
      <c r="O78" s="184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</row>
    <row r="79" spans="2:57" x14ac:dyDescent="0.2">
      <c r="L79" s="183"/>
      <c r="M79" s="183"/>
      <c r="N79" s="183"/>
      <c r="O79" s="184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</row>
    <row r="80" spans="2:57" x14ac:dyDescent="0.2">
      <c r="L80" s="183"/>
      <c r="M80" s="183"/>
      <c r="N80" s="183"/>
      <c r="O80" s="184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</row>
    <row r="81" spans="2:57" x14ac:dyDescent="0.2">
      <c r="L81" s="183"/>
      <c r="M81" s="183"/>
      <c r="N81" s="183"/>
      <c r="O81" s="184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</row>
    <row r="82" spans="2:57" x14ac:dyDescent="0.2">
      <c r="L82" s="183"/>
      <c r="M82" s="183"/>
      <c r="N82" s="183"/>
      <c r="O82" s="184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3"/>
    </row>
    <row r="83" spans="2:57" x14ac:dyDescent="0.2">
      <c r="L83" s="183"/>
      <c r="M83" s="183"/>
      <c r="N83" s="183"/>
      <c r="O83" s="184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3"/>
    </row>
    <row r="84" spans="2:57" x14ac:dyDescent="0.2">
      <c r="L84" s="183"/>
      <c r="M84" s="183"/>
      <c r="N84" s="183"/>
      <c r="O84" s="184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3"/>
    </row>
    <row r="85" spans="2:57" x14ac:dyDescent="0.2">
      <c r="L85" s="183"/>
      <c r="M85" s="183"/>
      <c r="N85" s="183"/>
      <c r="O85" s="184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3"/>
    </row>
    <row r="86" spans="2:57" x14ac:dyDescent="0.2">
      <c r="B86" s="132" t="s">
        <v>3</v>
      </c>
      <c r="C86" s="255" t="s">
        <v>161</v>
      </c>
      <c r="D86" s="255"/>
      <c r="E86" s="136" t="s">
        <v>162</v>
      </c>
      <c r="L86" s="183"/>
      <c r="M86" s="183"/>
      <c r="N86" s="183"/>
      <c r="O86" s="184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3"/>
    </row>
    <row r="87" spans="2:57" x14ac:dyDescent="0.2">
      <c r="L87" s="183"/>
      <c r="M87" s="183"/>
      <c r="N87" s="183"/>
      <c r="O87" s="184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3"/>
    </row>
    <row r="88" spans="2:57" x14ac:dyDescent="0.2">
      <c r="B88" s="2">
        <v>1</v>
      </c>
      <c r="C88" s="2" t="str">
        <f>VLOOKUP(B88,$L$3:$O$54,2,0)</f>
        <v>Main Pump (Engine / Motor)</v>
      </c>
      <c r="D88" s="154">
        <f>VLOOKUP(B88,$L$3:$O$54,4,0)</f>
        <v>685.2</v>
      </c>
      <c r="E88" s="95">
        <f>VLOOKUP(B88,$L$3:$O$54,3,0)</f>
        <v>124</v>
      </c>
      <c r="L88" s="183"/>
      <c r="M88" s="183"/>
      <c r="N88" s="183"/>
      <c r="O88" s="184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</row>
    <row r="89" spans="2:57" x14ac:dyDescent="0.2">
      <c r="B89" s="2">
        <v>2</v>
      </c>
      <c r="C89" s="2" t="str">
        <f t="shared" ref="C89:C139" si="10">VLOOKUP(B89,$L$3:$O$54,2,0)</f>
        <v>Cutter (Motor)</v>
      </c>
      <c r="D89" s="154">
        <f t="shared" ref="D89:D139" si="11">VLOOKUP(B89,$L$3:$O$54,4,0)</f>
        <v>383.17</v>
      </c>
      <c r="E89" s="95">
        <f t="shared" ref="E89:E139" si="12">VLOOKUP(B89,$L$3:$O$54,3,0)</f>
        <v>6</v>
      </c>
      <c r="L89" s="183"/>
      <c r="M89" s="183"/>
      <c r="N89" s="183"/>
      <c r="O89" s="184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3"/>
    </row>
    <row r="90" spans="2:57" x14ac:dyDescent="0.2">
      <c r="B90" s="2">
        <v>3</v>
      </c>
      <c r="C90" s="2" t="str">
        <f t="shared" si="10"/>
        <v>Swing System (Winch System)</v>
      </c>
      <c r="D90" s="154">
        <f t="shared" si="11"/>
        <v>355.63</v>
      </c>
      <c r="E90" s="95">
        <f t="shared" si="12"/>
        <v>79</v>
      </c>
      <c r="L90" s="183"/>
      <c r="M90" s="183"/>
      <c r="N90" s="183"/>
      <c r="O90" s="184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</row>
    <row r="91" spans="2:57" x14ac:dyDescent="0.2">
      <c r="B91" s="2">
        <v>4</v>
      </c>
      <c r="C91" s="2" t="str">
        <f t="shared" si="10"/>
        <v>Cutter (Gear Box)</v>
      </c>
      <c r="D91" s="154">
        <f t="shared" si="11"/>
        <v>325.18</v>
      </c>
      <c r="E91" s="95">
        <f t="shared" si="12"/>
        <v>3</v>
      </c>
      <c r="L91" s="183"/>
      <c r="M91" s="183"/>
      <c r="N91" s="183"/>
      <c r="O91" s="184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</row>
    <row r="92" spans="2:57" x14ac:dyDescent="0.2">
      <c r="B92" s="2">
        <v>5</v>
      </c>
      <c r="C92" s="2" t="str">
        <f t="shared" si="10"/>
        <v>Main Pump (Pump Rebuild)</v>
      </c>
      <c r="D92" s="154">
        <f t="shared" si="11"/>
        <v>303.03000000000003</v>
      </c>
      <c r="E92" s="95">
        <f t="shared" si="12"/>
        <v>9</v>
      </c>
      <c r="L92" s="183"/>
      <c r="M92" s="183"/>
      <c r="N92" s="183"/>
      <c r="O92" s="184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3"/>
    </row>
    <row r="93" spans="2:57" x14ac:dyDescent="0.2">
      <c r="B93" s="2">
        <v>6</v>
      </c>
      <c r="C93" s="2" t="str">
        <f t="shared" si="10"/>
        <v>Suction  / Discharge Pipe (Dredge)</v>
      </c>
      <c r="D93" s="154">
        <f t="shared" si="11"/>
        <v>207.36999999999998</v>
      </c>
      <c r="E93" s="95">
        <f t="shared" si="12"/>
        <v>8</v>
      </c>
      <c r="L93" s="183"/>
      <c r="M93" s="183"/>
      <c r="N93" s="183"/>
      <c r="O93" s="184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</row>
    <row r="94" spans="2:57" x14ac:dyDescent="0.2">
      <c r="B94" s="2">
        <v>7</v>
      </c>
      <c r="C94" s="2" t="str">
        <f t="shared" si="10"/>
        <v>Swing System (Swing Wire)</v>
      </c>
      <c r="D94" s="154">
        <f t="shared" si="11"/>
        <v>130.21</v>
      </c>
      <c r="E94" s="95">
        <f t="shared" si="12"/>
        <v>40</v>
      </c>
      <c r="L94" s="183"/>
      <c r="M94" s="183"/>
      <c r="N94" s="183"/>
      <c r="O94" s="184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3"/>
    </row>
    <row r="95" spans="2:57" x14ac:dyDescent="0.2">
      <c r="B95" s="2">
        <v>8</v>
      </c>
      <c r="C95" s="2" t="str">
        <f t="shared" si="10"/>
        <v>Ladder Pump (Motor / Engine)</v>
      </c>
      <c r="D95" s="154">
        <f t="shared" si="11"/>
        <v>127.76</v>
      </c>
      <c r="E95" s="95">
        <f t="shared" si="12"/>
        <v>17</v>
      </c>
      <c r="L95" s="183"/>
      <c r="M95" s="183"/>
      <c r="N95" s="183"/>
      <c r="O95" s="184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3"/>
    </row>
    <row r="96" spans="2:57" x14ac:dyDescent="0.2">
      <c r="B96" s="2">
        <v>9</v>
      </c>
      <c r="C96" s="2" t="str">
        <f t="shared" si="10"/>
        <v>Spuds / Xmass Tree (Wires)</v>
      </c>
      <c r="D96" s="154">
        <f t="shared" si="11"/>
        <v>127.49000000000001</v>
      </c>
      <c r="E96" s="95">
        <f t="shared" si="12"/>
        <v>20</v>
      </c>
      <c r="L96" s="183"/>
      <c r="M96" s="183"/>
      <c r="N96" s="183"/>
      <c r="O96" s="184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</row>
    <row r="97" spans="2:57" x14ac:dyDescent="0.2">
      <c r="B97" s="2">
        <v>10</v>
      </c>
      <c r="C97" s="2" t="str">
        <f t="shared" si="10"/>
        <v>Ladder Pump (Gland Seal)</v>
      </c>
      <c r="D97" s="154">
        <f t="shared" si="11"/>
        <v>92</v>
      </c>
      <c r="E97" s="95">
        <f t="shared" si="12"/>
        <v>1</v>
      </c>
      <c r="L97" s="183"/>
      <c r="M97" s="183"/>
      <c r="N97" s="183"/>
      <c r="O97" s="184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</row>
    <row r="98" spans="2:57" x14ac:dyDescent="0.2">
      <c r="B98" s="2">
        <v>11</v>
      </c>
      <c r="C98" s="2" t="str">
        <f t="shared" si="10"/>
        <v>Main Pump (Packing / Stuffing Box)</v>
      </c>
      <c r="D98" s="154">
        <f t="shared" si="11"/>
        <v>89.26</v>
      </c>
      <c r="E98" s="95">
        <f t="shared" si="12"/>
        <v>63</v>
      </c>
      <c r="L98" s="183"/>
      <c r="M98" s="183"/>
      <c r="N98" s="183"/>
      <c r="O98" s="184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</row>
    <row r="99" spans="2:57" x14ac:dyDescent="0.2">
      <c r="B99" s="2">
        <v>12</v>
      </c>
      <c r="C99" s="2" t="str">
        <f t="shared" si="10"/>
        <v>Cutter (SCR Drive / MG Set)</v>
      </c>
      <c r="D99" s="154">
        <f t="shared" si="11"/>
        <v>62.69</v>
      </c>
      <c r="E99" s="95">
        <f t="shared" si="12"/>
        <v>15</v>
      </c>
      <c r="L99" s="183"/>
      <c r="M99" s="183"/>
      <c r="N99" s="183"/>
      <c r="O99" s="184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3"/>
    </row>
    <row r="100" spans="2:57" x14ac:dyDescent="0.2">
      <c r="B100" s="2">
        <v>13</v>
      </c>
      <c r="C100" s="2" t="str">
        <f t="shared" si="10"/>
        <v>Ladder (Ladder Winch)</v>
      </c>
      <c r="D100" s="154">
        <f t="shared" si="11"/>
        <v>36.619999999999997</v>
      </c>
      <c r="E100" s="95">
        <f t="shared" si="12"/>
        <v>1</v>
      </c>
      <c r="L100" s="183"/>
      <c r="M100" s="183"/>
      <c r="N100" s="183"/>
      <c r="O100" s="184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3"/>
    </row>
    <row r="101" spans="2:57" x14ac:dyDescent="0.2">
      <c r="B101" s="2">
        <v>14</v>
      </c>
      <c r="C101" s="2" t="str">
        <f t="shared" si="10"/>
        <v>Ladder Pump (Pump Rebuild)</v>
      </c>
      <c r="D101" s="154">
        <f t="shared" si="11"/>
        <v>35.409999999999997</v>
      </c>
      <c r="E101" s="95">
        <f t="shared" si="12"/>
        <v>1</v>
      </c>
      <c r="L101" s="183"/>
      <c r="M101" s="183"/>
      <c r="N101" s="183"/>
      <c r="O101" s="184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3"/>
    </row>
    <row r="102" spans="2:57" x14ac:dyDescent="0.2">
      <c r="B102" s="2">
        <v>15</v>
      </c>
      <c r="C102" s="2" t="str">
        <f t="shared" si="10"/>
        <v>Electrical System (PLC / Automation)</v>
      </c>
      <c r="D102" s="154">
        <f t="shared" si="11"/>
        <v>32.1</v>
      </c>
      <c r="E102" s="95">
        <f t="shared" si="12"/>
        <v>9</v>
      </c>
      <c r="L102" s="183"/>
      <c r="M102" s="183"/>
      <c r="N102" s="183"/>
      <c r="O102" s="184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3"/>
    </row>
    <row r="103" spans="2:57" x14ac:dyDescent="0.2">
      <c r="B103" s="2">
        <v>16</v>
      </c>
      <c r="C103" s="2" t="str">
        <f t="shared" si="10"/>
        <v>Auxiliary Systems (Fuel)</v>
      </c>
      <c r="D103" s="154">
        <f t="shared" si="11"/>
        <v>28.6</v>
      </c>
      <c r="E103" s="95">
        <f t="shared" si="12"/>
        <v>9</v>
      </c>
      <c r="L103" s="183"/>
      <c r="M103" s="183"/>
      <c r="N103" s="183"/>
      <c r="O103" s="184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3"/>
    </row>
    <row r="104" spans="2:57" x14ac:dyDescent="0.2">
      <c r="B104" s="2">
        <v>17</v>
      </c>
      <c r="C104" s="2" t="str">
        <f t="shared" si="10"/>
        <v>Generators (Main Generator Engine)</v>
      </c>
      <c r="D104" s="154">
        <f t="shared" si="11"/>
        <v>23.8</v>
      </c>
      <c r="E104" s="95">
        <f t="shared" si="12"/>
        <v>16</v>
      </c>
      <c r="L104" s="183"/>
      <c r="M104" s="183"/>
      <c r="N104" s="183"/>
      <c r="O104" s="184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</row>
    <row r="105" spans="2:57" x14ac:dyDescent="0.2">
      <c r="B105" s="2">
        <v>18</v>
      </c>
      <c r="C105" s="2" t="str">
        <f t="shared" si="10"/>
        <v>Spuds / Xmass Tree (Winch / Hoist System)</v>
      </c>
      <c r="D105" s="154">
        <f t="shared" si="11"/>
        <v>23.779999999999998</v>
      </c>
      <c r="E105" s="95">
        <f t="shared" si="12"/>
        <v>19</v>
      </c>
      <c r="L105" s="183"/>
      <c r="M105" s="183"/>
      <c r="N105" s="183"/>
      <c r="O105" s="184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3"/>
    </row>
    <row r="106" spans="2:57" x14ac:dyDescent="0.2">
      <c r="B106" s="2">
        <v>19</v>
      </c>
      <c r="C106" s="2" t="str">
        <f t="shared" si="10"/>
        <v>Main Pump (Pump Leak)</v>
      </c>
      <c r="D106" s="154">
        <f t="shared" si="11"/>
        <v>17.3</v>
      </c>
      <c r="E106" s="95">
        <f t="shared" si="12"/>
        <v>10</v>
      </c>
      <c r="L106" s="183"/>
      <c r="M106" s="183"/>
      <c r="N106" s="183"/>
      <c r="O106" s="184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3"/>
    </row>
    <row r="107" spans="2:57" x14ac:dyDescent="0.2">
      <c r="B107" s="2">
        <v>20</v>
      </c>
      <c r="C107" s="2" t="str">
        <f t="shared" si="10"/>
        <v>Main Pump (Bearings / Shafts)</v>
      </c>
      <c r="D107" s="154">
        <f t="shared" si="11"/>
        <v>9.33</v>
      </c>
      <c r="E107" s="95">
        <f t="shared" si="12"/>
        <v>14</v>
      </c>
      <c r="L107" s="183"/>
      <c r="M107" s="183"/>
      <c r="N107" s="183"/>
      <c r="O107" s="184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3"/>
    </row>
    <row r="108" spans="2:57" x14ac:dyDescent="0.2">
      <c r="B108" s="2">
        <v>21</v>
      </c>
      <c r="C108" s="2" t="str">
        <f t="shared" si="10"/>
        <v>Swing System (Swing Sheaves)</v>
      </c>
      <c r="D108" s="154">
        <f t="shared" si="11"/>
        <v>5.89</v>
      </c>
      <c r="E108" s="95">
        <f t="shared" si="12"/>
        <v>2</v>
      </c>
      <c r="L108" s="183"/>
      <c r="M108" s="183"/>
      <c r="N108" s="183"/>
      <c r="O108" s="184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3"/>
    </row>
    <row r="109" spans="2:57" x14ac:dyDescent="0.2">
      <c r="B109" s="2">
        <v>22</v>
      </c>
      <c r="C109" s="2" t="str">
        <f t="shared" si="10"/>
        <v>Auxiliary Systems (Water (Pottable / Raw))</v>
      </c>
      <c r="D109" s="154">
        <f t="shared" si="11"/>
        <v>5.52</v>
      </c>
      <c r="E109" s="95">
        <f t="shared" si="12"/>
        <v>6</v>
      </c>
      <c r="L109" s="183"/>
      <c r="M109" s="183"/>
      <c r="N109" s="183"/>
      <c r="O109" s="184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</row>
    <row r="110" spans="2:57" x14ac:dyDescent="0.2">
      <c r="B110" s="2">
        <v>23</v>
      </c>
      <c r="C110" s="2" t="str">
        <f t="shared" si="10"/>
        <v>Ladder (SCR Drive)</v>
      </c>
      <c r="D110" s="154">
        <f t="shared" si="11"/>
        <v>4.8499999999999996</v>
      </c>
      <c r="E110" s="95">
        <f t="shared" si="12"/>
        <v>4</v>
      </c>
      <c r="L110" s="183"/>
      <c r="M110" s="183"/>
      <c r="N110" s="183"/>
      <c r="O110" s="184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</row>
    <row r="111" spans="2:57" x14ac:dyDescent="0.2">
      <c r="B111" s="2">
        <v>24</v>
      </c>
      <c r="C111" s="2" t="str">
        <f t="shared" si="10"/>
        <v>Cutter (Cutter Canister)</v>
      </c>
      <c r="D111" s="154">
        <f t="shared" si="11"/>
        <v>3.15</v>
      </c>
      <c r="E111" s="95">
        <f t="shared" si="12"/>
        <v>2</v>
      </c>
      <c r="L111" s="183"/>
      <c r="M111" s="183"/>
      <c r="N111" s="183"/>
      <c r="O111" s="184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3"/>
    </row>
    <row r="112" spans="2:57" x14ac:dyDescent="0.2">
      <c r="B112" s="2">
        <v>25</v>
      </c>
      <c r="C112" s="2" t="str">
        <f t="shared" si="10"/>
        <v>Swing System (SCR Drive)</v>
      </c>
      <c r="D112" s="154">
        <f t="shared" si="11"/>
        <v>3.07</v>
      </c>
      <c r="E112" s="95">
        <f t="shared" si="12"/>
        <v>11</v>
      </c>
      <c r="L112" s="183"/>
      <c r="M112" s="183"/>
      <c r="N112" s="183"/>
      <c r="O112" s="184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3"/>
    </row>
    <row r="113" spans="2:57" x14ac:dyDescent="0.2">
      <c r="B113" s="2">
        <v>26</v>
      </c>
      <c r="C113" s="2" t="str">
        <f t="shared" si="10"/>
        <v>Electrical System (Transformer)</v>
      </c>
      <c r="D113" s="154">
        <f t="shared" si="11"/>
        <v>2.88</v>
      </c>
      <c r="E113" s="95">
        <f t="shared" si="12"/>
        <v>1</v>
      </c>
      <c r="L113" s="183"/>
      <c r="M113" s="183"/>
      <c r="N113" s="183"/>
      <c r="O113" s="184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3"/>
    </row>
    <row r="114" spans="2:57" x14ac:dyDescent="0.2">
      <c r="B114" s="2">
        <v>27</v>
      </c>
      <c r="C114" s="2" t="str">
        <f t="shared" si="10"/>
        <v>Ladder (Ladder Structure)</v>
      </c>
      <c r="D114" s="154">
        <f t="shared" si="11"/>
        <v>2.81</v>
      </c>
      <c r="E114" s="95">
        <f t="shared" si="12"/>
        <v>2</v>
      </c>
      <c r="L114" s="183"/>
      <c r="M114" s="183"/>
      <c r="N114" s="183"/>
      <c r="O114" s="184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</row>
    <row r="115" spans="2:57" x14ac:dyDescent="0.2">
      <c r="B115" s="2">
        <v>28</v>
      </c>
      <c r="C115" s="2" t="str">
        <f t="shared" si="10"/>
        <v>Spuds / Xmass Tree (Sheaves)</v>
      </c>
      <c r="D115" s="154">
        <f t="shared" si="11"/>
        <v>2.78</v>
      </c>
      <c r="E115" s="95">
        <f t="shared" si="12"/>
        <v>2</v>
      </c>
      <c r="L115" s="183"/>
      <c r="M115" s="183"/>
      <c r="N115" s="183"/>
      <c r="O115" s="184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</row>
    <row r="116" spans="2:57" x14ac:dyDescent="0.2">
      <c r="B116" s="2">
        <v>29</v>
      </c>
      <c r="C116" s="2" t="str">
        <f t="shared" si="10"/>
        <v>Main Pump (Gearbox)</v>
      </c>
      <c r="D116" s="154">
        <f t="shared" si="11"/>
        <v>2.52</v>
      </c>
      <c r="E116" s="95">
        <f t="shared" si="12"/>
        <v>2</v>
      </c>
      <c r="L116" s="183"/>
      <c r="M116" s="183"/>
      <c r="N116" s="183"/>
      <c r="O116" s="184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</row>
    <row r="117" spans="2:57" x14ac:dyDescent="0.2">
      <c r="B117" s="2">
        <v>30</v>
      </c>
      <c r="C117" s="2" t="str">
        <f t="shared" si="10"/>
        <v>Spuds / Xmass Tree (Setting Spud)</v>
      </c>
      <c r="D117" s="154">
        <f t="shared" si="11"/>
        <v>2.14</v>
      </c>
      <c r="E117" s="95">
        <f t="shared" si="12"/>
        <v>5</v>
      </c>
      <c r="L117" s="183"/>
      <c r="M117" s="183"/>
      <c r="N117" s="183"/>
      <c r="O117" s="184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</row>
    <row r="118" spans="2:57" x14ac:dyDescent="0.2">
      <c r="B118" s="2">
        <v>31</v>
      </c>
      <c r="C118" s="2" t="str">
        <f t="shared" si="10"/>
        <v>Main Pump (Gland Seal)</v>
      </c>
      <c r="D118" s="154">
        <f t="shared" si="11"/>
        <v>2.0499999999999998</v>
      </c>
      <c r="E118" s="95">
        <f t="shared" si="12"/>
        <v>3</v>
      </c>
      <c r="L118" s="183"/>
      <c r="M118" s="183"/>
      <c r="N118" s="183"/>
      <c r="O118" s="184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</row>
    <row r="119" spans="2:57" x14ac:dyDescent="0.2">
      <c r="B119" s="2">
        <v>32</v>
      </c>
      <c r="C119" s="2" t="str">
        <f t="shared" si="10"/>
        <v>Ladder Pump (Packing / Stuffing Box)</v>
      </c>
      <c r="D119" s="154">
        <f t="shared" si="11"/>
        <v>1</v>
      </c>
      <c r="E119" s="95">
        <f t="shared" si="12"/>
        <v>1</v>
      </c>
      <c r="L119" s="183"/>
      <c r="M119" s="183"/>
      <c r="N119" s="183"/>
      <c r="O119" s="184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</row>
    <row r="120" spans="2:57" x14ac:dyDescent="0.2">
      <c r="B120" s="2">
        <v>33</v>
      </c>
      <c r="C120" s="2" t="str">
        <f t="shared" si="10"/>
        <v>Generators (Main Generator)</v>
      </c>
      <c r="D120" s="154">
        <f t="shared" si="11"/>
        <v>0.13</v>
      </c>
      <c r="E120" s="95">
        <f t="shared" si="12"/>
        <v>1</v>
      </c>
      <c r="L120" s="183"/>
      <c r="M120" s="183"/>
      <c r="N120" s="183"/>
      <c r="O120" s="184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</row>
    <row r="121" spans="2:57" x14ac:dyDescent="0.2">
      <c r="B121" s="2">
        <v>34</v>
      </c>
      <c r="C121" s="2" t="str">
        <f t="shared" si="10"/>
        <v>Auxiliary Systems (Compressed Air)</v>
      </c>
      <c r="D121" s="154">
        <f t="shared" si="11"/>
        <v>0</v>
      </c>
      <c r="E121" s="95">
        <f t="shared" si="12"/>
        <v>0</v>
      </c>
      <c r="L121" s="183"/>
      <c r="M121" s="183"/>
      <c r="N121" s="183"/>
      <c r="O121" s="184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</row>
    <row r="122" spans="2:57" x14ac:dyDescent="0.2">
      <c r="B122" s="2">
        <v>35</v>
      </c>
      <c r="C122" s="2" t="str">
        <f t="shared" si="10"/>
        <v>Auxiliary Systems (Deck Crane / Hoists)</v>
      </c>
      <c r="D122" s="154">
        <f t="shared" si="11"/>
        <v>0</v>
      </c>
      <c r="E122" s="95">
        <f t="shared" si="12"/>
        <v>0</v>
      </c>
      <c r="L122" s="183"/>
      <c r="M122" s="183"/>
      <c r="N122" s="183"/>
      <c r="O122" s="184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</row>
    <row r="123" spans="2:57" x14ac:dyDescent="0.2">
      <c r="B123" s="2">
        <v>36</v>
      </c>
      <c r="C123" s="2" t="str">
        <f t="shared" si="10"/>
        <v>Auxiliary Systems (Fire Prevention System)</v>
      </c>
      <c r="D123" s="154">
        <f t="shared" si="11"/>
        <v>0</v>
      </c>
      <c r="E123" s="95">
        <f t="shared" si="12"/>
        <v>0</v>
      </c>
      <c r="L123" s="183"/>
      <c r="M123" s="183"/>
      <c r="N123" s="183"/>
      <c r="O123" s="184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3"/>
    </row>
    <row r="124" spans="2:57" x14ac:dyDescent="0.2">
      <c r="B124" s="2">
        <v>37</v>
      </c>
      <c r="C124" s="2" t="str">
        <f t="shared" si="10"/>
        <v>Auxiliary Systems (HVAC)</v>
      </c>
      <c r="D124" s="154">
        <f t="shared" si="11"/>
        <v>0</v>
      </c>
      <c r="E124" s="95">
        <f t="shared" si="12"/>
        <v>0</v>
      </c>
      <c r="L124" s="183"/>
      <c r="M124" s="183"/>
      <c r="N124" s="183"/>
      <c r="O124" s="184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3"/>
    </row>
    <row r="125" spans="2:57" x14ac:dyDescent="0.2">
      <c r="B125" s="2">
        <v>38</v>
      </c>
      <c r="C125" s="2" t="str">
        <f t="shared" si="10"/>
        <v>Auxiliary Systems (Sanitary)</v>
      </c>
      <c r="D125" s="154">
        <f t="shared" si="11"/>
        <v>0</v>
      </c>
      <c r="E125" s="95">
        <f t="shared" si="12"/>
        <v>0</v>
      </c>
      <c r="L125" s="183"/>
      <c r="M125" s="183"/>
      <c r="N125" s="183"/>
      <c r="O125" s="184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</row>
    <row r="126" spans="2:57" x14ac:dyDescent="0.2">
      <c r="B126" s="2">
        <v>39</v>
      </c>
      <c r="C126" s="2" t="str">
        <f t="shared" si="10"/>
        <v>Cutter (Bearing / Shaft)</v>
      </c>
      <c r="D126" s="154">
        <f t="shared" si="11"/>
        <v>0</v>
      </c>
      <c r="E126" s="95">
        <f t="shared" si="12"/>
        <v>0</v>
      </c>
      <c r="L126" s="183"/>
      <c r="M126" s="183"/>
      <c r="N126" s="183"/>
      <c r="O126" s="184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</row>
    <row r="127" spans="2:57" x14ac:dyDescent="0.2">
      <c r="B127" s="2">
        <v>40</v>
      </c>
      <c r="C127" s="2" t="str">
        <f t="shared" si="10"/>
        <v>Electrical System (MCC / Switch Gear)</v>
      </c>
      <c r="D127" s="154">
        <f t="shared" si="11"/>
        <v>0</v>
      </c>
      <c r="E127" s="95">
        <f t="shared" si="12"/>
        <v>0</v>
      </c>
      <c r="L127" s="183"/>
      <c r="M127" s="183"/>
      <c r="N127" s="183"/>
      <c r="O127" s="184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</row>
    <row r="128" spans="2:57" x14ac:dyDescent="0.2">
      <c r="B128" s="2">
        <v>41</v>
      </c>
      <c r="C128" s="2" t="str">
        <f t="shared" si="10"/>
        <v>Generators (Auxiliary Generator)</v>
      </c>
      <c r="D128" s="154">
        <f t="shared" si="11"/>
        <v>0</v>
      </c>
      <c r="E128" s="95">
        <f t="shared" si="12"/>
        <v>0</v>
      </c>
      <c r="L128" s="183"/>
      <c r="M128" s="183"/>
      <c r="N128" s="183"/>
      <c r="O128" s="184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</row>
    <row r="129" spans="2:57" x14ac:dyDescent="0.2">
      <c r="B129" s="2">
        <v>42</v>
      </c>
      <c r="C129" s="2" t="str">
        <f t="shared" si="10"/>
        <v>Ladder (Sheaves and Blocks)</v>
      </c>
      <c r="D129" s="154">
        <f t="shared" si="11"/>
        <v>0</v>
      </c>
      <c r="E129" s="95">
        <f t="shared" si="12"/>
        <v>0</v>
      </c>
      <c r="L129" s="183"/>
      <c r="M129" s="183"/>
      <c r="N129" s="183"/>
      <c r="O129" s="184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</row>
    <row r="130" spans="2:57" x14ac:dyDescent="0.2">
      <c r="B130" s="2">
        <v>43</v>
      </c>
      <c r="C130" s="2" t="str">
        <f t="shared" si="10"/>
        <v>Ladder (Wire)</v>
      </c>
      <c r="D130" s="154">
        <f t="shared" si="11"/>
        <v>0</v>
      </c>
      <c r="E130" s="95">
        <f t="shared" si="12"/>
        <v>0</v>
      </c>
      <c r="L130" s="183"/>
      <c r="M130" s="183"/>
      <c r="N130" s="183"/>
      <c r="O130" s="184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3"/>
    </row>
    <row r="131" spans="2:57" x14ac:dyDescent="0.2">
      <c r="B131" s="2">
        <v>44</v>
      </c>
      <c r="C131" s="2" t="str">
        <f t="shared" si="10"/>
        <v>Ladder Pump (Bearings / Shafts)</v>
      </c>
      <c r="D131" s="154">
        <f t="shared" si="11"/>
        <v>0</v>
      </c>
      <c r="E131" s="95">
        <f t="shared" si="12"/>
        <v>0</v>
      </c>
      <c r="L131" s="183"/>
      <c r="M131" s="183"/>
      <c r="N131" s="183"/>
      <c r="O131" s="184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</row>
    <row r="132" spans="2:57" x14ac:dyDescent="0.2">
      <c r="B132" s="2">
        <v>45</v>
      </c>
      <c r="C132" s="2" t="str">
        <f t="shared" si="10"/>
        <v>Ladder Pump (Gearbox)</v>
      </c>
      <c r="D132" s="154">
        <f t="shared" si="11"/>
        <v>0</v>
      </c>
      <c r="E132" s="95">
        <f t="shared" si="12"/>
        <v>0</v>
      </c>
      <c r="L132" s="183"/>
      <c r="M132" s="183"/>
      <c r="N132" s="183"/>
      <c r="O132" s="184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</row>
    <row r="133" spans="2:57" x14ac:dyDescent="0.2">
      <c r="B133" s="2">
        <v>46</v>
      </c>
      <c r="C133" s="2" t="str">
        <f t="shared" si="10"/>
        <v>Ladder Pump (Pump Leak)</v>
      </c>
      <c r="D133" s="154">
        <f t="shared" si="11"/>
        <v>0</v>
      </c>
      <c r="E133" s="95">
        <f t="shared" si="12"/>
        <v>0</v>
      </c>
      <c r="L133" s="183"/>
      <c r="M133" s="183"/>
      <c r="N133" s="183"/>
      <c r="O133" s="184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</row>
    <row r="134" spans="2:57" x14ac:dyDescent="0.2">
      <c r="B134" s="2">
        <v>47</v>
      </c>
      <c r="C134" s="2" t="str">
        <f t="shared" si="10"/>
        <v>Ladder Pump (SCR Drive)</v>
      </c>
      <c r="D134" s="154">
        <f t="shared" si="11"/>
        <v>0</v>
      </c>
      <c r="E134" s="95">
        <f t="shared" si="12"/>
        <v>0</v>
      </c>
      <c r="L134" s="183"/>
      <c r="M134" s="183"/>
      <c r="N134" s="183"/>
      <c r="O134" s="184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</row>
    <row r="135" spans="2:57" x14ac:dyDescent="0.2">
      <c r="B135" s="2">
        <v>48</v>
      </c>
      <c r="C135" s="2" t="str">
        <f t="shared" si="10"/>
        <v>Ladder Pump (Shaft)</v>
      </c>
      <c r="D135" s="154">
        <f t="shared" si="11"/>
        <v>0</v>
      </c>
      <c r="E135" s="95">
        <f t="shared" si="12"/>
        <v>0</v>
      </c>
      <c r="L135" s="183"/>
      <c r="M135" s="183"/>
      <c r="N135" s="183"/>
      <c r="O135" s="184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</row>
    <row r="136" spans="2:57" x14ac:dyDescent="0.2">
      <c r="B136" s="2">
        <v>49</v>
      </c>
      <c r="C136" s="2" t="str">
        <f t="shared" si="10"/>
        <v>Spuds / Xmass Tree (SCR Drive)</v>
      </c>
      <c r="D136" s="154">
        <f t="shared" si="11"/>
        <v>0</v>
      </c>
      <c r="E136" s="95">
        <f t="shared" si="12"/>
        <v>0</v>
      </c>
      <c r="L136" s="183"/>
      <c r="M136" s="183"/>
      <c r="N136" s="183"/>
      <c r="O136" s="184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</row>
    <row r="137" spans="2:57" x14ac:dyDescent="0.2">
      <c r="B137" s="2">
        <v>50</v>
      </c>
      <c r="C137" s="2" t="str">
        <f t="shared" si="10"/>
        <v>Spuds / Xmass Tree (Tree Structure)</v>
      </c>
      <c r="D137" s="154">
        <f t="shared" si="11"/>
        <v>0</v>
      </c>
      <c r="E137" s="95">
        <f t="shared" si="12"/>
        <v>0</v>
      </c>
      <c r="L137" s="183"/>
      <c r="M137" s="183"/>
      <c r="N137" s="183"/>
      <c r="O137" s="184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</row>
    <row r="138" spans="2:57" x14ac:dyDescent="0.2">
      <c r="B138" s="2">
        <v>51</v>
      </c>
      <c r="C138" s="2" t="str">
        <f t="shared" si="10"/>
        <v>Spuds / Xmass Tree (Walking Spud)</v>
      </c>
      <c r="D138" s="154">
        <f t="shared" si="11"/>
        <v>0</v>
      </c>
      <c r="E138" s="95">
        <f t="shared" si="12"/>
        <v>0</v>
      </c>
      <c r="L138" s="183"/>
      <c r="M138" s="183"/>
      <c r="N138" s="183"/>
      <c r="O138" s="184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</row>
    <row r="139" spans="2:57" x14ac:dyDescent="0.2">
      <c r="B139" s="2">
        <v>52</v>
      </c>
      <c r="C139" s="2" t="str">
        <f t="shared" si="10"/>
        <v>Swing System (Control System)</v>
      </c>
      <c r="D139" s="154">
        <f t="shared" si="11"/>
        <v>0</v>
      </c>
      <c r="E139" s="95">
        <f t="shared" si="12"/>
        <v>0</v>
      </c>
      <c r="L139" s="183"/>
      <c r="M139" s="183"/>
      <c r="N139" s="183"/>
      <c r="O139" s="184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</row>
    <row r="140" spans="2:57" x14ac:dyDescent="0.2">
      <c r="D140" s="154"/>
      <c r="E140" s="95"/>
      <c r="L140" s="183"/>
      <c r="M140" s="183"/>
      <c r="N140" s="183"/>
      <c r="O140" s="184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</row>
    <row r="141" spans="2:57" x14ac:dyDescent="0.2">
      <c r="D141" s="154"/>
      <c r="E141" s="95"/>
      <c r="L141" s="183"/>
      <c r="M141" s="183"/>
      <c r="N141" s="183"/>
      <c r="O141" s="184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3"/>
    </row>
    <row r="142" spans="2:57" x14ac:dyDescent="0.2">
      <c r="D142" s="95"/>
      <c r="E142" s="95"/>
      <c r="L142" s="183"/>
      <c r="M142" s="183"/>
      <c r="N142" s="183"/>
      <c r="O142" s="184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3"/>
    </row>
    <row r="143" spans="2:57" x14ac:dyDescent="0.2">
      <c r="D143" s="95"/>
      <c r="E143" s="95"/>
      <c r="L143" s="183"/>
      <c r="M143" s="183"/>
      <c r="N143" s="183"/>
      <c r="O143" s="184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3"/>
    </row>
    <row r="144" spans="2:57" x14ac:dyDescent="0.2">
      <c r="D144" s="95"/>
      <c r="E144" s="95"/>
      <c r="L144" s="183"/>
      <c r="M144" s="183"/>
      <c r="N144" s="183"/>
      <c r="O144" s="184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</row>
    <row r="145" spans="4:57" x14ac:dyDescent="0.2">
      <c r="D145" s="95"/>
      <c r="E145" s="95"/>
      <c r="L145" s="183"/>
      <c r="M145" s="183"/>
      <c r="N145" s="183"/>
      <c r="O145" s="184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</row>
    <row r="146" spans="4:57" x14ac:dyDescent="0.2">
      <c r="D146" s="95"/>
      <c r="E146" s="95"/>
      <c r="L146" s="183"/>
      <c r="M146" s="183"/>
      <c r="N146" s="183"/>
      <c r="O146" s="184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</row>
    <row r="147" spans="4:57" x14ac:dyDescent="0.2">
      <c r="D147" s="95"/>
      <c r="E147" s="95"/>
      <c r="L147" s="183"/>
      <c r="M147" s="183"/>
      <c r="N147" s="183"/>
      <c r="O147" s="184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</row>
    <row r="148" spans="4:57" x14ac:dyDescent="0.2">
      <c r="D148" s="95"/>
      <c r="E148" s="95"/>
      <c r="L148" s="183"/>
      <c r="M148" s="183"/>
      <c r="N148" s="183"/>
      <c r="O148" s="184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</row>
    <row r="149" spans="4:57" x14ac:dyDescent="0.2">
      <c r="D149" s="95"/>
      <c r="E149" s="95"/>
      <c r="L149" s="183"/>
      <c r="M149" s="183"/>
      <c r="N149" s="183"/>
      <c r="O149" s="184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</row>
    <row r="150" spans="4:57" x14ac:dyDescent="0.2">
      <c r="D150" s="95"/>
      <c r="E150" s="95"/>
      <c r="L150" s="183"/>
      <c r="M150" s="183"/>
      <c r="N150" s="183"/>
      <c r="O150" s="184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</row>
    <row r="151" spans="4:57" x14ac:dyDescent="0.2">
      <c r="D151" s="95"/>
      <c r="E151" s="95"/>
      <c r="L151" s="183"/>
      <c r="M151" s="183"/>
      <c r="N151" s="183"/>
      <c r="O151" s="184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</row>
    <row r="152" spans="4:57" x14ac:dyDescent="0.2">
      <c r="D152" s="95"/>
      <c r="E152" s="95"/>
      <c r="L152" s="183"/>
      <c r="M152" s="183"/>
      <c r="N152" s="183"/>
      <c r="O152" s="184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</row>
    <row r="153" spans="4:57" x14ac:dyDescent="0.2">
      <c r="D153" s="95"/>
      <c r="E153" s="95"/>
      <c r="L153" s="183"/>
      <c r="M153" s="183"/>
      <c r="N153" s="183"/>
      <c r="O153" s="184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  <c r="AF153" s="183"/>
      <c r="AG153" s="183"/>
      <c r="AH153" s="183"/>
      <c r="AI153" s="183"/>
      <c r="AJ153" s="183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3"/>
    </row>
    <row r="154" spans="4:57" x14ac:dyDescent="0.2">
      <c r="D154" s="95"/>
      <c r="E154" s="95"/>
      <c r="L154" s="183"/>
      <c r="M154" s="183"/>
      <c r="N154" s="183"/>
      <c r="O154" s="184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</row>
    <row r="155" spans="4:57" x14ac:dyDescent="0.2">
      <c r="D155" s="95"/>
      <c r="E155" s="95"/>
      <c r="L155" s="183"/>
      <c r="M155" s="183"/>
      <c r="N155" s="183"/>
      <c r="O155" s="184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</row>
    <row r="156" spans="4:57" x14ac:dyDescent="0.2">
      <c r="D156" s="95"/>
      <c r="E156" s="95"/>
      <c r="L156" s="183"/>
      <c r="M156" s="183"/>
      <c r="N156" s="183"/>
      <c r="O156" s="184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3"/>
    </row>
    <row r="157" spans="4:57" x14ac:dyDescent="0.2">
      <c r="D157" s="95"/>
      <c r="E157" s="95"/>
      <c r="L157" s="183"/>
      <c r="M157" s="183"/>
      <c r="N157" s="183"/>
      <c r="O157" s="184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3"/>
    </row>
    <row r="158" spans="4:57" x14ac:dyDescent="0.2">
      <c r="D158" s="95"/>
      <c r="E158" s="95"/>
      <c r="L158" s="183"/>
      <c r="M158" s="183"/>
      <c r="N158" s="183"/>
      <c r="O158" s="184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</row>
    <row r="159" spans="4:57" x14ac:dyDescent="0.2">
      <c r="D159" s="95"/>
      <c r="E159" s="95"/>
      <c r="L159" s="183"/>
      <c r="M159" s="183"/>
      <c r="N159" s="183"/>
      <c r="O159" s="184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3"/>
    </row>
    <row r="160" spans="4:57" x14ac:dyDescent="0.2">
      <c r="D160" s="95"/>
      <c r="E160" s="95"/>
      <c r="L160" s="183"/>
      <c r="M160" s="183"/>
      <c r="N160" s="183"/>
      <c r="O160" s="184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</row>
    <row r="161" spans="4:57" x14ac:dyDescent="0.2">
      <c r="D161" s="95"/>
      <c r="E161" s="95"/>
      <c r="L161" s="183"/>
      <c r="M161" s="183"/>
      <c r="N161" s="183"/>
      <c r="O161" s="184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3"/>
    </row>
    <row r="162" spans="4:57" x14ac:dyDescent="0.2">
      <c r="D162" s="95"/>
      <c r="E162" s="95"/>
      <c r="L162" s="183"/>
      <c r="M162" s="183"/>
      <c r="N162" s="183"/>
      <c r="O162" s="184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3"/>
    </row>
    <row r="163" spans="4:57" x14ac:dyDescent="0.2">
      <c r="D163" s="95"/>
      <c r="E163" s="95"/>
      <c r="L163" s="183"/>
      <c r="M163" s="183"/>
      <c r="N163" s="183"/>
      <c r="O163" s="184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3"/>
    </row>
    <row r="164" spans="4:57" x14ac:dyDescent="0.2">
      <c r="D164" s="95"/>
      <c r="E164" s="95"/>
      <c r="L164" s="183"/>
      <c r="M164" s="183"/>
      <c r="N164" s="183"/>
      <c r="O164" s="184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3"/>
    </row>
    <row r="165" spans="4:57" x14ac:dyDescent="0.2">
      <c r="D165" s="95"/>
      <c r="E165" s="95"/>
      <c r="L165" s="183"/>
      <c r="M165" s="183"/>
      <c r="N165" s="183"/>
      <c r="O165" s="184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3"/>
    </row>
    <row r="166" spans="4:57" x14ac:dyDescent="0.2">
      <c r="D166" s="95"/>
      <c r="E166" s="95"/>
      <c r="L166" s="183"/>
      <c r="M166" s="183"/>
      <c r="N166" s="183"/>
      <c r="O166" s="184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  <c r="AF166" s="183"/>
      <c r="AG166" s="183"/>
      <c r="AH166" s="183"/>
      <c r="AI166" s="183"/>
      <c r="AJ166" s="183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3"/>
    </row>
    <row r="167" spans="4:57" x14ac:dyDescent="0.2">
      <c r="D167" s="95"/>
      <c r="E167" s="95"/>
      <c r="L167" s="183"/>
      <c r="M167" s="183"/>
      <c r="N167" s="183"/>
      <c r="O167" s="184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  <c r="AF167" s="183"/>
      <c r="AG167" s="183"/>
      <c r="AH167" s="183"/>
      <c r="AI167" s="183"/>
      <c r="AJ167" s="183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3"/>
    </row>
    <row r="168" spans="4:57" x14ac:dyDescent="0.2">
      <c r="D168" s="95"/>
      <c r="E168" s="95"/>
      <c r="L168" s="183"/>
      <c r="M168" s="183"/>
      <c r="N168" s="183"/>
      <c r="O168" s="184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</row>
    <row r="169" spans="4:57" x14ac:dyDescent="0.2">
      <c r="D169" s="95"/>
      <c r="E169" s="95"/>
      <c r="L169" s="183"/>
      <c r="M169" s="183"/>
      <c r="N169" s="183"/>
      <c r="O169" s="184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3"/>
    </row>
    <row r="170" spans="4:57" x14ac:dyDescent="0.2">
      <c r="D170" s="95"/>
      <c r="E170" s="95"/>
      <c r="L170" s="183"/>
      <c r="M170" s="183"/>
      <c r="N170" s="183"/>
      <c r="O170" s="184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</row>
    <row r="171" spans="4:57" x14ac:dyDescent="0.2">
      <c r="D171" s="95"/>
      <c r="E171" s="95"/>
      <c r="L171" s="183"/>
      <c r="M171" s="183"/>
      <c r="N171" s="183"/>
      <c r="O171" s="184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</row>
    <row r="172" spans="4:57" x14ac:dyDescent="0.2">
      <c r="D172" s="95"/>
      <c r="E172" s="95"/>
      <c r="L172" s="183"/>
      <c r="M172" s="183"/>
      <c r="N172" s="183"/>
      <c r="O172" s="184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</row>
    <row r="173" spans="4:57" x14ac:dyDescent="0.2">
      <c r="D173" s="95"/>
      <c r="E173" s="95"/>
      <c r="L173" s="183"/>
      <c r="M173" s="183"/>
      <c r="N173" s="183"/>
      <c r="O173" s="184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</row>
    <row r="174" spans="4:57" x14ac:dyDescent="0.2">
      <c r="D174" s="95"/>
      <c r="E174" s="95"/>
      <c r="L174" s="183"/>
      <c r="M174" s="183"/>
      <c r="N174" s="183"/>
      <c r="O174" s="184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</row>
    <row r="175" spans="4:57" x14ac:dyDescent="0.2">
      <c r="D175" s="95"/>
      <c r="E175" s="95"/>
      <c r="L175" s="183"/>
      <c r="M175" s="183"/>
      <c r="N175" s="183"/>
      <c r="O175" s="184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</row>
    <row r="176" spans="4:57" x14ac:dyDescent="0.2">
      <c r="D176" s="95"/>
      <c r="E176" s="95"/>
      <c r="L176" s="183"/>
      <c r="M176" s="183"/>
      <c r="N176" s="183"/>
      <c r="O176" s="184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</row>
    <row r="177" spans="4:57" x14ac:dyDescent="0.2">
      <c r="D177" s="95"/>
      <c r="E177" s="95"/>
      <c r="L177" s="183"/>
      <c r="M177" s="183"/>
      <c r="N177" s="183"/>
      <c r="O177" s="184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  <c r="AF177" s="183"/>
      <c r="AG177" s="183"/>
      <c r="AH177" s="183"/>
      <c r="AI177" s="183"/>
      <c r="AJ177" s="183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3"/>
    </row>
    <row r="178" spans="4:57" x14ac:dyDescent="0.2">
      <c r="D178" s="95"/>
      <c r="E178" s="95"/>
      <c r="L178" s="183"/>
      <c r="M178" s="183"/>
      <c r="N178" s="183"/>
      <c r="O178" s="184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  <c r="AF178" s="183"/>
      <c r="AG178" s="183"/>
      <c r="AH178" s="183"/>
      <c r="AI178" s="183"/>
      <c r="AJ178" s="183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3"/>
    </row>
    <row r="179" spans="4:57" x14ac:dyDescent="0.2">
      <c r="D179" s="95"/>
      <c r="E179" s="95"/>
      <c r="L179" s="183"/>
      <c r="M179" s="183"/>
      <c r="N179" s="183"/>
      <c r="O179" s="184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83"/>
      <c r="AG179" s="183"/>
      <c r="AH179" s="183"/>
      <c r="AI179" s="183"/>
      <c r="AJ179" s="183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3"/>
    </row>
    <row r="180" spans="4:57" x14ac:dyDescent="0.2">
      <c r="D180" s="95"/>
      <c r="E180" s="95"/>
      <c r="L180" s="183"/>
      <c r="M180" s="183"/>
      <c r="N180" s="183"/>
      <c r="O180" s="184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  <c r="AF180" s="183"/>
      <c r="AG180" s="183"/>
      <c r="AH180" s="183"/>
      <c r="AI180" s="183"/>
      <c r="AJ180" s="183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3"/>
    </row>
    <row r="181" spans="4:57" x14ac:dyDescent="0.2">
      <c r="D181" s="95"/>
      <c r="E181" s="95"/>
      <c r="L181" s="183"/>
      <c r="M181" s="183"/>
      <c r="N181" s="183"/>
      <c r="O181" s="184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3"/>
    </row>
    <row r="182" spans="4:57" x14ac:dyDescent="0.2">
      <c r="D182" s="95"/>
      <c r="E182" s="95"/>
      <c r="L182" s="183"/>
      <c r="M182" s="183"/>
      <c r="N182" s="183"/>
      <c r="O182" s="184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</row>
    <row r="183" spans="4:57" x14ac:dyDescent="0.2">
      <c r="D183" s="95"/>
      <c r="E183" s="95"/>
      <c r="L183" s="183"/>
      <c r="M183" s="183"/>
      <c r="N183" s="183"/>
      <c r="O183" s="184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  <c r="AF183" s="183"/>
      <c r="AG183" s="183"/>
      <c r="AH183" s="183"/>
      <c r="AI183" s="183"/>
      <c r="AJ183" s="183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3"/>
    </row>
    <row r="184" spans="4:57" x14ac:dyDescent="0.2">
      <c r="D184" s="95"/>
      <c r="E184" s="95"/>
      <c r="L184" s="183"/>
      <c r="M184" s="183"/>
      <c r="N184" s="183"/>
      <c r="O184" s="184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  <c r="AF184" s="183"/>
      <c r="AG184" s="183"/>
      <c r="AH184" s="183"/>
      <c r="AI184" s="183"/>
      <c r="AJ184" s="183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3"/>
    </row>
    <row r="185" spans="4:57" x14ac:dyDescent="0.2">
      <c r="D185" s="95"/>
      <c r="E185" s="95"/>
      <c r="L185" s="183"/>
      <c r="M185" s="183"/>
      <c r="N185" s="183"/>
      <c r="O185" s="184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3"/>
    </row>
    <row r="186" spans="4:57" x14ac:dyDescent="0.2">
      <c r="D186" s="95"/>
      <c r="E186" s="95"/>
      <c r="L186" s="183"/>
      <c r="M186" s="183"/>
      <c r="N186" s="183"/>
      <c r="O186" s="184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3"/>
    </row>
    <row r="187" spans="4:57" x14ac:dyDescent="0.2">
      <c r="D187" s="95"/>
      <c r="E187" s="95"/>
      <c r="L187" s="183"/>
      <c r="M187" s="183"/>
      <c r="N187" s="183"/>
      <c r="O187" s="184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3"/>
    </row>
    <row r="188" spans="4:57" x14ac:dyDescent="0.2">
      <c r="D188" s="95"/>
      <c r="E188" s="95"/>
      <c r="L188" s="183"/>
      <c r="M188" s="183"/>
      <c r="N188" s="183"/>
      <c r="O188" s="184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</row>
    <row r="189" spans="4:57" x14ac:dyDescent="0.2">
      <c r="D189" s="95"/>
      <c r="E189" s="95"/>
      <c r="L189" s="183"/>
      <c r="M189" s="183"/>
      <c r="N189" s="183"/>
      <c r="O189" s="184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</row>
    <row r="190" spans="4:57" x14ac:dyDescent="0.2">
      <c r="D190" s="95"/>
      <c r="E190" s="95"/>
      <c r="L190" s="183"/>
      <c r="M190" s="183"/>
      <c r="N190" s="183"/>
      <c r="O190" s="184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</row>
    <row r="191" spans="4:57" x14ac:dyDescent="0.2">
      <c r="D191" s="95"/>
      <c r="E191" s="95"/>
      <c r="L191" s="183"/>
      <c r="M191" s="183"/>
      <c r="N191" s="183"/>
      <c r="O191" s="184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3"/>
    </row>
    <row r="192" spans="4:57" x14ac:dyDescent="0.2">
      <c r="D192" s="95"/>
      <c r="E192" s="95"/>
      <c r="L192" s="183"/>
      <c r="M192" s="183"/>
      <c r="N192" s="183"/>
      <c r="O192" s="184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3"/>
    </row>
    <row r="193" spans="4:57" x14ac:dyDescent="0.2">
      <c r="D193" s="95"/>
      <c r="E193" s="95"/>
      <c r="L193" s="183"/>
      <c r="M193" s="183"/>
      <c r="N193" s="183"/>
      <c r="O193" s="184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3"/>
    </row>
    <row r="194" spans="4:57" x14ac:dyDescent="0.2">
      <c r="D194" s="95"/>
      <c r="E194" s="95"/>
    </row>
    <row r="195" spans="4:57" x14ac:dyDescent="0.2">
      <c r="D195" s="95"/>
      <c r="E195" s="95"/>
    </row>
    <row r="196" spans="4:57" x14ac:dyDescent="0.2">
      <c r="D196" s="95"/>
      <c r="E196" s="95"/>
    </row>
    <row r="197" spans="4:57" x14ac:dyDescent="0.2">
      <c r="D197" s="95"/>
      <c r="E197" s="95"/>
    </row>
    <row r="198" spans="4:57" x14ac:dyDescent="0.2">
      <c r="D198" s="95"/>
      <c r="E198" s="95"/>
    </row>
    <row r="199" spans="4:57" x14ac:dyDescent="0.2">
      <c r="D199" s="95"/>
      <c r="E199" s="95"/>
    </row>
    <row r="200" spans="4:57" x14ac:dyDescent="0.2">
      <c r="D200" s="95"/>
      <c r="E200" s="95"/>
    </row>
    <row r="201" spans="4:57" x14ac:dyDescent="0.2">
      <c r="D201" s="95"/>
      <c r="E201" s="95"/>
    </row>
    <row r="202" spans="4:57" x14ac:dyDescent="0.2">
      <c r="D202" s="95"/>
      <c r="E202" s="95"/>
    </row>
    <row r="203" spans="4:57" x14ac:dyDescent="0.2">
      <c r="D203" s="95"/>
      <c r="E203" s="95"/>
    </row>
    <row r="204" spans="4:57" x14ac:dyDescent="0.2">
      <c r="D204" s="95"/>
      <c r="E204" s="95"/>
    </row>
    <row r="205" spans="4:57" x14ac:dyDescent="0.2">
      <c r="D205" s="95"/>
      <c r="E205" s="95"/>
    </row>
    <row r="206" spans="4:57" x14ac:dyDescent="0.2">
      <c r="D206" s="95"/>
      <c r="E206" s="95"/>
    </row>
    <row r="207" spans="4:57" x14ac:dyDescent="0.2">
      <c r="D207" s="95"/>
      <c r="E207" s="95"/>
    </row>
    <row r="208" spans="4:57" x14ac:dyDescent="0.2">
      <c r="D208" s="95"/>
      <c r="E208" s="95"/>
    </row>
    <row r="209" spans="4:5" x14ac:dyDescent="0.2">
      <c r="D209" s="95"/>
      <c r="E209" s="95"/>
    </row>
    <row r="210" spans="4:5" x14ac:dyDescent="0.2">
      <c r="D210" s="95"/>
      <c r="E210" s="95"/>
    </row>
    <row r="211" spans="4:5" x14ac:dyDescent="0.2">
      <c r="D211" s="95"/>
      <c r="E211" s="95"/>
    </row>
    <row r="212" spans="4:5" x14ac:dyDescent="0.2">
      <c r="D212" s="95"/>
      <c r="E212" s="95"/>
    </row>
    <row r="213" spans="4:5" x14ac:dyDescent="0.2">
      <c r="D213" s="95"/>
      <c r="E213" s="95"/>
    </row>
    <row r="214" spans="4:5" x14ac:dyDescent="0.2">
      <c r="D214" s="95"/>
      <c r="E214" s="95"/>
    </row>
    <row r="215" spans="4:5" x14ac:dyDescent="0.2">
      <c r="D215" s="95"/>
      <c r="E215" s="95"/>
    </row>
    <row r="216" spans="4:5" x14ac:dyDescent="0.2">
      <c r="D216" s="95"/>
      <c r="E216" s="95"/>
    </row>
    <row r="217" spans="4:5" x14ac:dyDescent="0.2">
      <c r="D217" s="95"/>
      <c r="E217" s="95"/>
    </row>
    <row r="218" spans="4:5" x14ac:dyDescent="0.2">
      <c r="D218" s="95"/>
      <c r="E218" s="95"/>
    </row>
    <row r="219" spans="4:5" x14ac:dyDescent="0.2">
      <c r="D219" s="95"/>
      <c r="E219" s="95"/>
    </row>
    <row r="220" spans="4:5" x14ac:dyDescent="0.2">
      <c r="D220" s="95"/>
      <c r="E220" s="95"/>
    </row>
    <row r="221" spans="4:5" x14ac:dyDescent="0.2">
      <c r="D221" s="95"/>
      <c r="E221" s="95"/>
    </row>
    <row r="222" spans="4:5" x14ac:dyDescent="0.2">
      <c r="D222" s="95"/>
      <c r="E222" s="95"/>
    </row>
    <row r="223" spans="4:5" x14ac:dyDescent="0.2">
      <c r="D223" s="95"/>
      <c r="E223" s="95"/>
    </row>
    <row r="224" spans="4:5" x14ac:dyDescent="0.2">
      <c r="D224" s="95"/>
      <c r="E224" s="95"/>
    </row>
    <row r="225" spans="4:5" x14ac:dyDescent="0.2">
      <c r="D225" s="95"/>
      <c r="E225" s="95"/>
    </row>
    <row r="226" spans="4:5" x14ac:dyDescent="0.2">
      <c r="D226" s="95"/>
      <c r="E226" s="95"/>
    </row>
    <row r="243" spans="2:2" x14ac:dyDescent="0.2">
      <c r="B243" s="2">
        <v>156</v>
      </c>
    </row>
    <row r="244" spans="2:2" x14ac:dyDescent="0.2">
      <c r="B244" s="2">
        <v>157</v>
      </c>
    </row>
    <row r="245" spans="2:2" x14ac:dyDescent="0.2">
      <c r="B245" s="2">
        <v>158</v>
      </c>
    </row>
    <row r="246" spans="2:2" x14ac:dyDescent="0.2">
      <c r="B246" s="2">
        <v>159</v>
      </c>
    </row>
    <row r="247" spans="2:2" x14ac:dyDescent="0.2">
      <c r="B247" s="2">
        <v>160</v>
      </c>
    </row>
    <row r="248" spans="2:2" x14ac:dyDescent="0.2">
      <c r="B248" s="2">
        <v>161</v>
      </c>
    </row>
    <row r="249" spans="2:2" x14ac:dyDescent="0.2">
      <c r="B249" s="2">
        <v>162</v>
      </c>
    </row>
  </sheetData>
  <sortState ref="M2:O53">
    <sortCondition descending="1" ref="N2:N53"/>
  </sortState>
  <mergeCells count="1">
    <mergeCell ref="C86:D86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2"/>
  <sheetViews>
    <sheetView showGridLines="0" zoomScaleNormal="100" workbookViewId="0">
      <selection activeCell="N57" sqref="N57:P57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12.5703125" style="104" bestFit="1" customWidth="1"/>
    <col min="7" max="7" width="7.140625" style="2" bestFit="1" customWidth="1"/>
    <col min="8" max="10" width="13.42578125" style="2" customWidth="1"/>
    <col min="11" max="11" width="9.140625" style="2"/>
    <col min="12" max="13" width="1.7109375" style="2" bestFit="1" customWidth="1"/>
    <col min="14" max="14" width="18.7109375" style="2" customWidth="1"/>
    <col min="15" max="15" width="19.7109375" style="2" customWidth="1"/>
    <col min="16" max="16" width="39.7109375" style="2" bestFit="1" customWidth="1"/>
    <col min="17" max="17" width="8" style="2" bestFit="1" customWidth="1"/>
    <col min="18" max="18" width="8.140625" style="2" bestFit="1" customWidth="1"/>
    <col min="19" max="19" width="3.28515625" style="2" customWidth="1"/>
    <col min="20" max="20" width="8" style="2" bestFit="1" customWidth="1"/>
    <col min="21" max="21" width="8.140625" style="2" bestFit="1" customWidth="1"/>
    <col min="22" max="22" width="3.85546875" style="2" customWidth="1"/>
    <col min="23" max="23" width="8" style="2" bestFit="1" customWidth="1"/>
    <col min="24" max="24" width="9.28515625" style="2" bestFit="1" customWidth="1"/>
    <col min="25" max="25" width="3.42578125" style="2" customWidth="1"/>
    <col min="26" max="26" width="39.7109375" style="2" bestFit="1" customWidth="1"/>
    <col min="27" max="27" width="8" style="2" bestFit="1" customWidth="1"/>
    <col min="28" max="28" width="9.28515625" style="2" bestFit="1" customWidth="1"/>
    <col min="29" max="16384" width="9.140625" style="2"/>
  </cols>
  <sheetData>
    <row r="1" spans="1:29" s="22" customFormat="1" ht="30" customHeight="1" x14ac:dyDescent="0.2">
      <c r="A1" s="27" t="s">
        <v>2</v>
      </c>
      <c r="B1" s="20"/>
      <c r="C1" s="21"/>
      <c r="D1" s="21"/>
      <c r="E1" s="21"/>
      <c r="F1" s="45"/>
      <c r="N1" s="252" t="s">
        <v>180</v>
      </c>
      <c r="O1" s="253"/>
      <c r="P1" s="253"/>
      <c r="Q1" s="251" t="s">
        <v>151</v>
      </c>
      <c r="R1" s="251"/>
      <c r="S1" s="120"/>
      <c r="T1" s="247" t="s">
        <v>152</v>
      </c>
      <c r="U1" s="247"/>
      <c r="V1" s="211"/>
      <c r="W1" s="247" t="s">
        <v>153</v>
      </c>
      <c r="X1" s="247"/>
      <c r="Y1" s="81"/>
      <c r="Z1" s="55"/>
      <c r="AA1" s="248"/>
      <c r="AB1" s="248"/>
      <c r="AC1" s="119"/>
    </row>
    <row r="2" spans="1:29" ht="15.75" x14ac:dyDescent="0.25">
      <c r="A2" s="3"/>
      <c r="C2" s="4"/>
      <c r="D2" s="4"/>
      <c r="E2" s="4"/>
      <c r="H2" s="30"/>
      <c r="L2" s="101"/>
      <c r="M2" s="101"/>
      <c r="N2" s="205" t="s">
        <v>23</v>
      </c>
      <c r="O2" s="205" t="s">
        <v>24</v>
      </c>
      <c r="P2" s="205" t="s">
        <v>123</v>
      </c>
      <c r="Q2" s="202" t="s">
        <v>20</v>
      </c>
      <c r="R2" s="203" t="s">
        <v>13</v>
      </c>
      <c r="S2" s="55"/>
      <c r="T2" s="202" t="s">
        <v>20</v>
      </c>
      <c r="U2" s="203" t="s">
        <v>13</v>
      </c>
      <c r="V2" s="204"/>
      <c r="W2" s="202" t="s">
        <v>20</v>
      </c>
      <c r="X2" s="172" t="s">
        <v>13</v>
      </c>
      <c r="Y2" s="47"/>
      <c r="Z2" s="82" t="s">
        <v>154</v>
      </c>
      <c r="AA2" s="83" t="s">
        <v>20</v>
      </c>
      <c r="AB2" s="84" t="s">
        <v>13</v>
      </c>
      <c r="AC2" s="119"/>
    </row>
    <row r="3" spans="1:29" ht="15.75" x14ac:dyDescent="0.25">
      <c r="A3" s="5" t="s">
        <v>0</v>
      </c>
      <c r="C3" s="6"/>
      <c r="D3" s="7"/>
      <c r="E3" s="7"/>
      <c r="H3" s="8"/>
      <c r="L3" s="101" t="s">
        <v>69</v>
      </c>
      <c r="M3" s="101" t="s">
        <v>70</v>
      </c>
      <c r="N3" s="101" t="s">
        <v>25</v>
      </c>
      <c r="O3" s="101" t="s">
        <v>26</v>
      </c>
      <c r="P3" s="167" t="str">
        <f t="shared" ref="P3:P54" si="0">N3&amp;" "&amp;L3&amp;O3&amp;M3</f>
        <v>Auxiliary Systems (Compressed Air)</v>
      </c>
      <c r="Q3" s="85">
        <v>1</v>
      </c>
      <c r="R3" s="150">
        <v>2.6647222222527489</v>
      </c>
      <c r="S3" s="55"/>
      <c r="T3" s="86">
        <v>1</v>
      </c>
      <c r="U3" s="87">
        <v>2.09</v>
      </c>
      <c r="V3" s="55"/>
      <c r="W3" s="88">
        <f>Q3+T3</f>
        <v>2</v>
      </c>
      <c r="X3" s="151">
        <f>R3+U3</f>
        <v>4.7547222222527488</v>
      </c>
      <c r="Y3" s="47"/>
      <c r="Z3" s="89" t="s">
        <v>71</v>
      </c>
      <c r="AA3" s="90">
        <f>W3</f>
        <v>2</v>
      </c>
      <c r="AB3" s="152">
        <f>X3</f>
        <v>4.7547222222527488</v>
      </c>
      <c r="AC3" s="119"/>
    </row>
    <row r="4" spans="1:29" x14ac:dyDescent="0.2">
      <c r="A4" s="9" t="s">
        <v>8</v>
      </c>
      <c r="C4" s="6"/>
      <c r="D4" s="7"/>
      <c r="E4" s="7"/>
      <c r="L4" s="101" t="s">
        <v>69</v>
      </c>
      <c r="M4" s="101" t="s">
        <v>70</v>
      </c>
      <c r="N4" s="101" t="s">
        <v>25</v>
      </c>
      <c r="O4" s="101" t="s">
        <v>177</v>
      </c>
      <c r="P4" s="167" t="str">
        <f t="shared" si="0"/>
        <v>Auxiliary Systems (Deck Crane / Hoists)</v>
      </c>
      <c r="Q4" s="85">
        <v>0</v>
      </c>
      <c r="R4" s="150">
        <v>0</v>
      </c>
      <c r="S4" s="55"/>
      <c r="T4" s="86">
        <v>0</v>
      </c>
      <c r="U4" s="87">
        <v>0</v>
      </c>
      <c r="V4" s="55"/>
      <c r="W4" s="88">
        <f t="shared" ref="W4:X54" si="1">Q4+T4</f>
        <v>0</v>
      </c>
      <c r="X4" s="151">
        <f t="shared" si="1"/>
        <v>0</v>
      </c>
      <c r="Y4" s="47"/>
      <c r="Z4" s="89" t="s">
        <v>72</v>
      </c>
      <c r="AA4" s="90">
        <f t="shared" ref="AA4:AB9" si="2">W4</f>
        <v>0</v>
      </c>
      <c r="AB4" s="152">
        <f t="shared" si="2"/>
        <v>0</v>
      </c>
      <c r="AC4" s="119"/>
    </row>
    <row r="5" spans="1:29" x14ac:dyDescent="0.2">
      <c r="A5" s="10" t="s">
        <v>1</v>
      </c>
      <c r="C5" s="6"/>
      <c r="D5" s="7"/>
      <c r="E5" s="7"/>
      <c r="L5" s="101" t="s">
        <v>69</v>
      </c>
      <c r="M5" s="101" t="s">
        <v>70</v>
      </c>
      <c r="N5" s="101" t="s">
        <v>25</v>
      </c>
      <c r="O5" s="101" t="s">
        <v>28</v>
      </c>
      <c r="P5" s="167" t="str">
        <f t="shared" si="0"/>
        <v>Auxiliary Systems (Fire Prevention System)</v>
      </c>
      <c r="Q5" s="85">
        <v>0</v>
      </c>
      <c r="R5" s="150">
        <v>0</v>
      </c>
      <c r="S5" s="55"/>
      <c r="T5" s="86">
        <v>0</v>
      </c>
      <c r="U5" s="87">
        <v>0</v>
      </c>
      <c r="V5" s="55"/>
      <c r="W5" s="88">
        <f t="shared" si="1"/>
        <v>0</v>
      </c>
      <c r="X5" s="151">
        <f t="shared" si="1"/>
        <v>0</v>
      </c>
      <c r="Y5" s="47"/>
      <c r="Z5" s="89" t="s">
        <v>73</v>
      </c>
      <c r="AA5" s="90">
        <f t="shared" si="2"/>
        <v>0</v>
      </c>
      <c r="AB5" s="152">
        <f t="shared" si="2"/>
        <v>0</v>
      </c>
      <c r="AC5" s="119"/>
    </row>
    <row r="6" spans="1:29" x14ac:dyDescent="0.2">
      <c r="L6" s="101" t="s">
        <v>69</v>
      </c>
      <c r="M6" s="101" t="s">
        <v>70</v>
      </c>
      <c r="N6" s="101" t="s">
        <v>25</v>
      </c>
      <c r="O6" s="101" t="s">
        <v>29</v>
      </c>
      <c r="P6" s="167" t="str">
        <f t="shared" si="0"/>
        <v>Auxiliary Systems (Fuel)</v>
      </c>
      <c r="Q6" s="85">
        <v>0</v>
      </c>
      <c r="R6" s="150">
        <v>0</v>
      </c>
      <c r="S6" s="55"/>
      <c r="T6" s="86">
        <v>1</v>
      </c>
      <c r="U6" s="87">
        <v>0.15</v>
      </c>
      <c r="V6" s="55"/>
      <c r="W6" s="88">
        <f t="shared" si="1"/>
        <v>1</v>
      </c>
      <c r="X6" s="151">
        <f t="shared" si="1"/>
        <v>0.15</v>
      </c>
      <c r="Y6" s="47"/>
      <c r="Z6" s="89" t="s">
        <v>74</v>
      </c>
      <c r="AA6" s="90">
        <f t="shared" si="2"/>
        <v>1</v>
      </c>
      <c r="AB6" s="152">
        <f t="shared" si="2"/>
        <v>0.15</v>
      </c>
      <c r="AC6" s="119"/>
    </row>
    <row r="7" spans="1:29" x14ac:dyDescent="0.2">
      <c r="L7" s="101" t="s">
        <v>69</v>
      </c>
      <c r="M7" s="101" t="s">
        <v>70</v>
      </c>
      <c r="N7" s="101" t="s">
        <v>25</v>
      </c>
      <c r="O7" s="101" t="s">
        <v>30</v>
      </c>
      <c r="P7" s="167" t="str">
        <f t="shared" si="0"/>
        <v>Auxiliary Systems (HVAC)</v>
      </c>
      <c r="Q7" s="85">
        <v>0</v>
      </c>
      <c r="R7" s="150">
        <v>0</v>
      </c>
      <c r="S7" s="55"/>
      <c r="T7" s="86">
        <v>0</v>
      </c>
      <c r="U7" s="87">
        <v>0</v>
      </c>
      <c r="V7" s="55"/>
      <c r="W7" s="88">
        <f t="shared" si="1"/>
        <v>0</v>
      </c>
      <c r="X7" s="151">
        <f t="shared" si="1"/>
        <v>0</v>
      </c>
      <c r="Y7" s="47"/>
      <c r="Z7" s="89" t="s">
        <v>75</v>
      </c>
      <c r="AA7" s="90">
        <f t="shared" si="2"/>
        <v>0</v>
      </c>
      <c r="AB7" s="152">
        <f t="shared" si="2"/>
        <v>0</v>
      </c>
      <c r="AC7" s="119"/>
    </row>
    <row r="8" spans="1:29" x14ac:dyDescent="0.2">
      <c r="L8" s="101" t="s">
        <v>69</v>
      </c>
      <c r="M8" s="101" t="s">
        <v>70</v>
      </c>
      <c r="N8" s="101" t="s">
        <v>25</v>
      </c>
      <c r="O8" s="101" t="s">
        <v>31</v>
      </c>
      <c r="P8" s="167" t="str">
        <f t="shared" si="0"/>
        <v>Auxiliary Systems (Sanitary)</v>
      </c>
      <c r="Q8" s="85">
        <v>0</v>
      </c>
      <c r="R8" s="150">
        <v>0</v>
      </c>
      <c r="S8" s="55"/>
      <c r="T8" s="86">
        <v>0</v>
      </c>
      <c r="U8" s="87">
        <v>0</v>
      </c>
      <c r="V8" s="55"/>
      <c r="W8" s="88">
        <f t="shared" si="1"/>
        <v>0</v>
      </c>
      <c r="X8" s="151">
        <f t="shared" si="1"/>
        <v>0</v>
      </c>
      <c r="Y8" s="47"/>
      <c r="Z8" s="89" t="s">
        <v>76</v>
      </c>
      <c r="AA8" s="90">
        <f t="shared" si="2"/>
        <v>0</v>
      </c>
      <c r="AB8" s="152">
        <f t="shared" si="2"/>
        <v>0</v>
      </c>
      <c r="AC8" s="119"/>
    </row>
    <row r="9" spans="1:29" x14ac:dyDescent="0.2">
      <c r="L9" s="97" t="s">
        <v>69</v>
      </c>
      <c r="M9" s="97" t="s">
        <v>70</v>
      </c>
      <c r="N9" s="97" t="s">
        <v>25</v>
      </c>
      <c r="O9" s="97" t="s">
        <v>178</v>
      </c>
      <c r="P9" s="156" t="str">
        <f t="shared" si="0"/>
        <v>Auxiliary Systems (Water (Pottable / Raw))</v>
      </c>
      <c r="Q9" s="157">
        <v>0</v>
      </c>
      <c r="R9" s="158">
        <v>0</v>
      </c>
      <c r="S9" s="58"/>
      <c r="T9" s="91">
        <v>0</v>
      </c>
      <c r="U9" s="92">
        <v>0</v>
      </c>
      <c r="V9" s="58"/>
      <c r="W9" s="155">
        <f t="shared" si="1"/>
        <v>0</v>
      </c>
      <c r="X9" s="159">
        <f t="shared" si="1"/>
        <v>0</v>
      </c>
      <c r="Y9" s="47"/>
      <c r="Z9" s="89" t="s">
        <v>77</v>
      </c>
      <c r="AA9" s="90">
        <f t="shared" si="2"/>
        <v>0</v>
      </c>
      <c r="AB9" s="152">
        <f t="shared" si="2"/>
        <v>0</v>
      </c>
      <c r="AC9" s="119"/>
    </row>
    <row r="10" spans="1:29" x14ac:dyDescent="0.2">
      <c r="L10" s="101" t="s">
        <v>69</v>
      </c>
      <c r="M10" s="101" t="s">
        <v>70</v>
      </c>
      <c r="N10" s="101" t="s">
        <v>15</v>
      </c>
      <c r="O10" s="101" t="s">
        <v>171</v>
      </c>
      <c r="P10" s="167" t="str">
        <f t="shared" si="0"/>
        <v>Cutter (Bearing / Shaft)</v>
      </c>
      <c r="Q10" s="85">
        <v>2</v>
      </c>
      <c r="R10" s="150">
        <v>1.6444444443332031</v>
      </c>
      <c r="S10" s="55"/>
      <c r="T10" s="86">
        <v>197</v>
      </c>
      <c r="U10" s="87">
        <v>842</v>
      </c>
      <c r="V10" s="55"/>
      <c r="W10" s="88">
        <f t="shared" si="1"/>
        <v>199</v>
      </c>
      <c r="X10" s="151">
        <f t="shared" si="1"/>
        <v>843.6444444443332</v>
      </c>
      <c r="Y10" s="47"/>
      <c r="Z10" s="89"/>
      <c r="AA10" s="90"/>
      <c r="AB10" s="152"/>
      <c r="AC10" s="119"/>
    </row>
    <row r="11" spans="1:29" x14ac:dyDescent="0.2">
      <c r="L11" s="101" t="s">
        <v>69</v>
      </c>
      <c r="M11" s="101" t="s">
        <v>70</v>
      </c>
      <c r="N11" s="101" t="s">
        <v>15</v>
      </c>
      <c r="O11" s="101" t="s">
        <v>34</v>
      </c>
      <c r="P11" s="167" t="str">
        <f t="shared" si="0"/>
        <v>Cutter (Cutter Canister)</v>
      </c>
      <c r="Q11" s="85">
        <v>1</v>
      </c>
      <c r="R11" s="150">
        <v>3.1308333333581686</v>
      </c>
      <c r="S11" s="55"/>
      <c r="T11" s="86">
        <v>179</v>
      </c>
      <c r="U11" s="87">
        <v>448</v>
      </c>
      <c r="V11" s="55"/>
      <c r="W11" s="88">
        <f t="shared" si="1"/>
        <v>180</v>
      </c>
      <c r="X11" s="151">
        <f t="shared" si="1"/>
        <v>451.13083333335817</v>
      </c>
      <c r="Y11" s="47"/>
      <c r="Z11" s="89"/>
      <c r="AA11" s="90"/>
      <c r="AB11" s="152"/>
      <c r="AC11" s="119"/>
    </row>
    <row r="12" spans="1:29" x14ac:dyDescent="0.2">
      <c r="L12" s="101" t="s">
        <v>69</v>
      </c>
      <c r="M12" s="101" t="s">
        <v>70</v>
      </c>
      <c r="N12" s="101" t="s">
        <v>15</v>
      </c>
      <c r="O12" s="101" t="s">
        <v>35</v>
      </c>
      <c r="P12" s="167" t="str">
        <f t="shared" si="0"/>
        <v>Cutter (Gear Box)</v>
      </c>
      <c r="Q12" s="85">
        <v>2</v>
      </c>
      <c r="R12" s="150">
        <v>9.5247222221223637</v>
      </c>
      <c r="S12" s="55"/>
      <c r="T12" s="86">
        <v>12</v>
      </c>
      <c r="U12" s="87">
        <v>19</v>
      </c>
      <c r="V12" s="55"/>
      <c r="W12" s="88">
        <f t="shared" si="1"/>
        <v>14</v>
      </c>
      <c r="X12" s="151">
        <f t="shared" si="1"/>
        <v>28.524722222122364</v>
      </c>
      <c r="Y12" s="47"/>
      <c r="Z12" s="89" t="s">
        <v>78</v>
      </c>
      <c r="AA12" s="90">
        <f t="shared" ref="AA12:AB16" si="3">W10</f>
        <v>199</v>
      </c>
      <c r="AB12" s="152">
        <f t="shared" si="3"/>
        <v>843.6444444443332</v>
      </c>
      <c r="AC12" s="119"/>
    </row>
    <row r="13" spans="1:29" x14ac:dyDescent="0.2">
      <c r="L13" s="101" t="s">
        <v>69</v>
      </c>
      <c r="M13" s="101" t="s">
        <v>70</v>
      </c>
      <c r="N13" s="101" t="s">
        <v>15</v>
      </c>
      <c r="O13" s="101" t="s">
        <v>36</v>
      </c>
      <c r="P13" s="167" t="str">
        <f t="shared" si="0"/>
        <v>Cutter (Motor)</v>
      </c>
      <c r="Q13" s="85">
        <v>0</v>
      </c>
      <c r="R13" s="150">
        <v>0</v>
      </c>
      <c r="S13" s="55"/>
      <c r="T13" s="86">
        <v>94</v>
      </c>
      <c r="U13" s="87">
        <v>991</v>
      </c>
      <c r="V13" s="55"/>
      <c r="W13" s="88">
        <f t="shared" si="1"/>
        <v>94</v>
      </c>
      <c r="X13" s="151">
        <f t="shared" si="1"/>
        <v>991</v>
      </c>
      <c r="Y13" s="47"/>
      <c r="Z13" s="89" t="s">
        <v>79</v>
      </c>
      <c r="AA13" s="90">
        <f t="shared" si="3"/>
        <v>180</v>
      </c>
      <c r="AB13" s="152">
        <f t="shared" si="3"/>
        <v>451.13083333335817</v>
      </c>
      <c r="AC13" s="119"/>
    </row>
    <row r="14" spans="1:29" x14ac:dyDescent="0.2">
      <c r="L14" s="97" t="s">
        <v>69</v>
      </c>
      <c r="M14" s="97" t="s">
        <v>70</v>
      </c>
      <c r="N14" s="97" t="s">
        <v>15</v>
      </c>
      <c r="O14" s="97" t="s">
        <v>167</v>
      </c>
      <c r="P14" s="156" t="str">
        <f t="shared" si="0"/>
        <v>Cutter (SCR Drive / MG Set)</v>
      </c>
      <c r="Q14" s="157">
        <v>1</v>
      </c>
      <c r="R14" s="158">
        <v>0.70583333331160247</v>
      </c>
      <c r="S14" s="58"/>
      <c r="T14" s="91">
        <v>73</v>
      </c>
      <c r="U14" s="92">
        <v>18</v>
      </c>
      <c r="V14" s="58"/>
      <c r="W14" s="155">
        <f t="shared" si="1"/>
        <v>74</v>
      </c>
      <c r="X14" s="159">
        <f t="shared" si="1"/>
        <v>18.705833333311602</v>
      </c>
      <c r="Y14" s="47"/>
      <c r="Z14" s="89" t="s">
        <v>80</v>
      </c>
      <c r="AA14" s="90">
        <f t="shared" si="3"/>
        <v>14</v>
      </c>
      <c r="AB14" s="152">
        <f t="shared" si="3"/>
        <v>28.524722222122364</v>
      </c>
      <c r="AC14" s="119"/>
    </row>
    <row r="15" spans="1:29" x14ac:dyDescent="0.2">
      <c r="L15" s="101" t="s">
        <v>69</v>
      </c>
      <c r="M15" s="101" t="s">
        <v>70</v>
      </c>
      <c r="N15" s="101" t="s">
        <v>38</v>
      </c>
      <c r="O15" s="101" t="s">
        <v>163</v>
      </c>
      <c r="P15" s="167" t="str">
        <f t="shared" si="0"/>
        <v>Electrical System (MCC / Switch Gear)</v>
      </c>
      <c r="Q15" s="85">
        <v>0</v>
      </c>
      <c r="R15" s="150">
        <v>0</v>
      </c>
      <c r="S15" s="55"/>
      <c r="T15" s="86">
        <v>20</v>
      </c>
      <c r="U15" s="87">
        <v>17</v>
      </c>
      <c r="V15" s="55"/>
      <c r="W15" s="88">
        <f t="shared" si="1"/>
        <v>20</v>
      </c>
      <c r="X15" s="151">
        <f t="shared" si="1"/>
        <v>17</v>
      </c>
      <c r="Y15" s="47"/>
      <c r="Z15" s="89" t="s">
        <v>81</v>
      </c>
      <c r="AA15" s="90">
        <f t="shared" si="3"/>
        <v>94</v>
      </c>
      <c r="AB15" s="152">
        <f t="shared" si="3"/>
        <v>991</v>
      </c>
      <c r="AC15" s="119"/>
    </row>
    <row r="16" spans="1:29" x14ac:dyDescent="0.2">
      <c r="L16" s="101" t="s">
        <v>69</v>
      </c>
      <c r="M16" s="101" t="s">
        <v>70</v>
      </c>
      <c r="N16" s="101" t="s">
        <v>38</v>
      </c>
      <c r="O16" s="101" t="s">
        <v>170</v>
      </c>
      <c r="P16" s="167" t="str">
        <f t="shared" si="0"/>
        <v>Electrical System (PLC / Automation)</v>
      </c>
      <c r="Q16" s="85">
        <v>3</v>
      </c>
      <c r="R16" s="150">
        <v>2.7036111111519858</v>
      </c>
      <c r="S16" s="55"/>
      <c r="T16" s="86">
        <v>9</v>
      </c>
      <c r="U16" s="87">
        <v>6</v>
      </c>
      <c r="V16" s="55"/>
      <c r="W16" s="88">
        <f t="shared" si="1"/>
        <v>12</v>
      </c>
      <c r="X16" s="151">
        <f t="shared" si="1"/>
        <v>8.7036111111519858</v>
      </c>
      <c r="Y16" s="47"/>
      <c r="Z16" s="89" t="s">
        <v>82</v>
      </c>
      <c r="AA16" s="90">
        <f t="shared" si="3"/>
        <v>74</v>
      </c>
      <c r="AB16" s="152">
        <f t="shared" si="3"/>
        <v>18.705833333311602</v>
      </c>
      <c r="AC16" s="119"/>
    </row>
    <row r="17" spans="2:29" x14ac:dyDescent="0.2">
      <c r="L17" s="97" t="s">
        <v>69</v>
      </c>
      <c r="M17" s="97" t="s">
        <v>70</v>
      </c>
      <c r="N17" s="97" t="s">
        <v>38</v>
      </c>
      <c r="O17" s="97" t="s">
        <v>41</v>
      </c>
      <c r="P17" s="156" t="str">
        <f t="shared" si="0"/>
        <v>Electrical System (Transformer)</v>
      </c>
      <c r="Q17" s="157">
        <v>0</v>
      </c>
      <c r="R17" s="158">
        <v>0</v>
      </c>
      <c r="S17" s="58"/>
      <c r="T17" s="91">
        <v>3</v>
      </c>
      <c r="U17" s="92">
        <v>9</v>
      </c>
      <c r="V17" s="58"/>
      <c r="W17" s="155">
        <f t="shared" si="1"/>
        <v>3</v>
      </c>
      <c r="X17" s="159">
        <f t="shared" si="1"/>
        <v>9</v>
      </c>
      <c r="Y17" s="47"/>
      <c r="Z17" s="89"/>
      <c r="AA17" s="90"/>
      <c r="AB17" s="152"/>
      <c r="AC17" s="119"/>
    </row>
    <row r="18" spans="2:29" x14ac:dyDescent="0.2">
      <c r="L18" s="101" t="s">
        <v>69</v>
      </c>
      <c r="M18" s="101" t="s">
        <v>70</v>
      </c>
      <c r="N18" s="101" t="s">
        <v>19</v>
      </c>
      <c r="O18" s="101" t="s">
        <v>42</v>
      </c>
      <c r="P18" s="167" t="str">
        <f t="shared" si="0"/>
        <v>Generators (Auxiliary Generator)</v>
      </c>
      <c r="Q18" s="85">
        <v>0</v>
      </c>
      <c r="R18" s="150">
        <v>0</v>
      </c>
      <c r="S18" s="55"/>
      <c r="T18" s="86">
        <v>7</v>
      </c>
      <c r="U18" s="87">
        <v>5</v>
      </c>
      <c r="V18" s="55"/>
      <c r="W18" s="88">
        <f t="shared" si="1"/>
        <v>7</v>
      </c>
      <c r="X18" s="151">
        <f t="shared" si="1"/>
        <v>5</v>
      </c>
      <c r="Y18" s="47"/>
      <c r="Z18" s="89"/>
      <c r="AA18" s="90"/>
      <c r="AB18" s="152"/>
      <c r="AC18" s="119"/>
    </row>
    <row r="19" spans="2:29" x14ac:dyDescent="0.2">
      <c r="L19" s="101" t="s">
        <v>69</v>
      </c>
      <c r="M19" s="101" t="s">
        <v>70</v>
      </c>
      <c r="N19" s="101" t="s">
        <v>19</v>
      </c>
      <c r="O19" s="101" t="s">
        <v>44</v>
      </c>
      <c r="P19" s="167" t="str">
        <f t="shared" si="0"/>
        <v>Generators (Main Generator Engine)</v>
      </c>
      <c r="Q19" s="85">
        <v>3</v>
      </c>
      <c r="R19" s="150">
        <v>4.5891666665556841</v>
      </c>
      <c r="S19" s="55"/>
      <c r="T19" s="86">
        <v>31</v>
      </c>
      <c r="U19" s="87">
        <v>64</v>
      </c>
      <c r="V19" s="55"/>
      <c r="W19" s="88">
        <f t="shared" si="1"/>
        <v>34</v>
      </c>
      <c r="X19" s="151">
        <f t="shared" si="1"/>
        <v>68.589166666555684</v>
      </c>
      <c r="Y19" s="47"/>
      <c r="Z19" s="89" t="s">
        <v>83</v>
      </c>
      <c r="AA19" s="90">
        <f t="shared" ref="AA19:AB21" si="4">W15</f>
        <v>20</v>
      </c>
      <c r="AB19" s="152">
        <f t="shared" si="4"/>
        <v>17</v>
      </c>
      <c r="AC19" s="119"/>
    </row>
    <row r="20" spans="2:29" x14ac:dyDescent="0.2">
      <c r="L20" s="101" t="s">
        <v>69</v>
      </c>
      <c r="M20" s="101" t="s">
        <v>70</v>
      </c>
      <c r="N20" s="101" t="s">
        <v>19</v>
      </c>
      <c r="O20" s="101" t="s">
        <v>43</v>
      </c>
      <c r="P20" s="167" t="str">
        <f t="shared" si="0"/>
        <v>Generators (Main Generator)</v>
      </c>
      <c r="Q20" s="85">
        <v>9</v>
      </c>
      <c r="R20" s="150">
        <v>9.9024999996763654</v>
      </c>
      <c r="S20" s="55"/>
      <c r="T20" s="86">
        <v>15</v>
      </c>
      <c r="U20" s="87">
        <v>23</v>
      </c>
      <c r="V20" s="55"/>
      <c r="W20" s="88">
        <f t="shared" si="1"/>
        <v>24</v>
      </c>
      <c r="X20" s="159">
        <f t="shared" si="1"/>
        <v>32.902499999676365</v>
      </c>
      <c r="Y20" s="47"/>
      <c r="Z20" s="89" t="s">
        <v>84</v>
      </c>
      <c r="AA20" s="90">
        <f t="shared" si="4"/>
        <v>12</v>
      </c>
      <c r="AB20" s="152">
        <f t="shared" si="4"/>
        <v>8.7036111111519858</v>
      </c>
      <c r="AC20" s="119"/>
    </row>
    <row r="21" spans="2:29" x14ac:dyDescent="0.2">
      <c r="K21" s="183"/>
      <c r="L21" s="101" t="s">
        <v>69</v>
      </c>
      <c r="M21" s="101" t="s">
        <v>70</v>
      </c>
      <c r="N21" s="101" t="s">
        <v>22</v>
      </c>
      <c r="O21" s="101" t="s">
        <v>45</v>
      </c>
      <c r="P21" s="167" t="str">
        <f t="shared" si="0"/>
        <v>Ladder (Ladder Structure)</v>
      </c>
      <c r="Q21" s="85">
        <v>1</v>
      </c>
      <c r="R21" s="150">
        <v>7.5783333333092742</v>
      </c>
      <c r="S21" s="55"/>
      <c r="T21" s="86">
        <v>17</v>
      </c>
      <c r="U21" s="87">
        <v>64</v>
      </c>
      <c r="V21" s="55"/>
      <c r="W21" s="88">
        <f t="shared" si="1"/>
        <v>18</v>
      </c>
      <c r="X21" s="151">
        <f t="shared" si="1"/>
        <v>71.578333333309274</v>
      </c>
      <c r="Y21" s="47"/>
      <c r="Z21" s="89" t="s">
        <v>85</v>
      </c>
      <c r="AA21" s="90">
        <f t="shared" si="4"/>
        <v>3</v>
      </c>
      <c r="AB21" s="152">
        <f t="shared" si="4"/>
        <v>9</v>
      </c>
      <c r="AC21" s="119"/>
    </row>
    <row r="22" spans="2:29" x14ac:dyDescent="0.2">
      <c r="K22" s="183"/>
      <c r="L22" s="97" t="s">
        <v>69</v>
      </c>
      <c r="M22" s="97" t="s">
        <v>70</v>
      </c>
      <c r="N22" s="97" t="s">
        <v>22</v>
      </c>
      <c r="O22" s="97" t="s">
        <v>46</v>
      </c>
      <c r="P22" s="156" t="str">
        <f t="shared" si="0"/>
        <v>Ladder (Ladder Winch)</v>
      </c>
      <c r="Q22" s="157">
        <v>0</v>
      </c>
      <c r="R22" s="158">
        <v>0</v>
      </c>
      <c r="S22" s="58"/>
      <c r="T22" s="91">
        <v>66</v>
      </c>
      <c r="U22" s="92">
        <v>47</v>
      </c>
      <c r="V22" s="58"/>
      <c r="W22" s="155">
        <f t="shared" si="1"/>
        <v>66</v>
      </c>
      <c r="X22" s="159">
        <f t="shared" si="1"/>
        <v>47</v>
      </c>
      <c r="Y22" s="47"/>
      <c r="Z22" s="89"/>
      <c r="AA22" s="90"/>
      <c r="AB22" s="152"/>
      <c r="AC22" s="119"/>
    </row>
    <row r="23" spans="2:29" x14ac:dyDescent="0.2">
      <c r="B23" s="11" t="s">
        <v>11</v>
      </c>
      <c r="K23" s="183"/>
      <c r="L23" s="101" t="s">
        <v>69</v>
      </c>
      <c r="M23" s="101" t="s">
        <v>70</v>
      </c>
      <c r="N23" s="101" t="s">
        <v>22</v>
      </c>
      <c r="O23" s="103" t="s">
        <v>54</v>
      </c>
      <c r="P23" s="167" t="str">
        <f t="shared" si="0"/>
        <v>Ladder (SCR Drive)</v>
      </c>
      <c r="Q23" s="85">
        <v>1</v>
      </c>
      <c r="R23" s="150">
        <v>0.25916666683042422</v>
      </c>
      <c r="S23" s="55"/>
      <c r="T23" s="86">
        <v>7</v>
      </c>
      <c r="U23" s="87">
        <v>8</v>
      </c>
      <c r="V23" s="55"/>
      <c r="W23" s="88">
        <f t="shared" si="1"/>
        <v>8</v>
      </c>
      <c r="X23" s="151">
        <f t="shared" si="1"/>
        <v>8.2591666668304242</v>
      </c>
      <c r="Y23" s="47"/>
      <c r="Z23" s="89"/>
      <c r="AA23" s="90"/>
      <c r="AB23" s="152"/>
      <c r="AC23" s="119"/>
    </row>
    <row r="24" spans="2:29" x14ac:dyDescent="0.2">
      <c r="K24" s="183"/>
      <c r="L24" s="101" t="s">
        <v>69</v>
      </c>
      <c r="M24" s="101" t="s">
        <v>70</v>
      </c>
      <c r="N24" s="101" t="s">
        <v>22</v>
      </c>
      <c r="O24" s="101" t="s">
        <v>176</v>
      </c>
      <c r="P24" s="167" t="str">
        <f t="shared" si="0"/>
        <v>Ladder (Sheaves and Blocks)</v>
      </c>
      <c r="Q24" s="85">
        <v>0</v>
      </c>
      <c r="R24" s="150">
        <v>0</v>
      </c>
      <c r="S24" s="55"/>
      <c r="T24" s="86">
        <v>4</v>
      </c>
      <c r="U24" s="87">
        <v>31</v>
      </c>
      <c r="V24" s="55"/>
      <c r="W24" s="88">
        <f t="shared" si="1"/>
        <v>4</v>
      </c>
      <c r="X24" s="151">
        <f t="shared" si="1"/>
        <v>31</v>
      </c>
      <c r="Y24" s="47"/>
      <c r="Z24" s="89"/>
      <c r="AA24" s="90"/>
      <c r="AB24" s="152"/>
      <c r="AC24" s="119"/>
    </row>
    <row r="25" spans="2:29" x14ac:dyDescent="0.2">
      <c r="K25" s="183"/>
      <c r="L25" s="97" t="s">
        <v>69</v>
      </c>
      <c r="M25" s="97" t="s">
        <v>70</v>
      </c>
      <c r="N25" s="97" t="s">
        <v>22</v>
      </c>
      <c r="O25" s="97" t="s">
        <v>48</v>
      </c>
      <c r="P25" s="156" t="str">
        <f t="shared" si="0"/>
        <v>Ladder (Wire)</v>
      </c>
      <c r="Q25" s="157">
        <v>0</v>
      </c>
      <c r="R25" s="158">
        <v>0</v>
      </c>
      <c r="S25" s="58"/>
      <c r="T25" s="91">
        <v>5</v>
      </c>
      <c r="U25" s="92">
        <v>20</v>
      </c>
      <c r="V25" s="58"/>
      <c r="W25" s="155">
        <f t="shared" si="1"/>
        <v>5</v>
      </c>
      <c r="X25" s="159">
        <f t="shared" si="1"/>
        <v>20</v>
      </c>
      <c r="Y25" s="47"/>
      <c r="Z25" s="89"/>
      <c r="AA25" s="90"/>
      <c r="AB25" s="152"/>
      <c r="AC25" s="119"/>
    </row>
    <row r="26" spans="2:29" x14ac:dyDescent="0.2">
      <c r="L26" s="101" t="s">
        <v>69</v>
      </c>
      <c r="M26" s="101" t="s">
        <v>70</v>
      </c>
      <c r="N26" s="101" t="s">
        <v>17</v>
      </c>
      <c r="O26" s="101" t="s">
        <v>175</v>
      </c>
      <c r="P26" s="167" t="str">
        <f t="shared" si="0"/>
        <v>Ladder Pump (Bearings / Shafts)</v>
      </c>
      <c r="Q26" s="85">
        <v>0</v>
      </c>
      <c r="R26" s="150">
        <v>0</v>
      </c>
      <c r="S26" s="55"/>
      <c r="T26" s="86">
        <v>10</v>
      </c>
      <c r="U26" s="87">
        <v>33</v>
      </c>
      <c r="V26" s="55"/>
      <c r="W26" s="88">
        <f t="shared" si="1"/>
        <v>10</v>
      </c>
      <c r="X26" s="151">
        <f t="shared" si="1"/>
        <v>33</v>
      </c>
      <c r="Y26" s="47"/>
      <c r="Z26" s="89"/>
      <c r="AA26" s="90"/>
      <c r="AB26" s="152"/>
      <c r="AC26" s="119"/>
    </row>
    <row r="27" spans="2:29" x14ac:dyDescent="0.2">
      <c r="L27" s="101" t="s">
        <v>69</v>
      </c>
      <c r="M27" s="101" t="s">
        <v>70</v>
      </c>
      <c r="N27" s="101" t="s">
        <v>17</v>
      </c>
      <c r="O27" s="101" t="s">
        <v>169</v>
      </c>
      <c r="P27" s="167" t="str">
        <f t="shared" si="0"/>
        <v>Ladder Pump (Gearbox)</v>
      </c>
      <c r="Q27" s="85">
        <v>0</v>
      </c>
      <c r="R27" s="150">
        <v>0</v>
      </c>
      <c r="S27" s="55"/>
      <c r="T27" s="86">
        <v>3</v>
      </c>
      <c r="U27" s="87">
        <v>1</v>
      </c>
      <c r="V27" s="55"/>
      <c r="W27" s="88">
        <f t="shared" si="1"/>
        <v>3</v>
      </c>
      <c r="X27" s="151">
        <f t="shared" si="1"/>
        <v>1</v>
      </c>
      <c r="Y27" s="47"/>
      <c r="Z27" s="89"/>
      <c r="AA27" s="90"/>
      <c r="AB27" s="152"/>
      <c r="AC27" s="119"/>
    </row>
    <row r="28" spans="2:29" ht="15.75" x14ac:dyDescent="0.25">
      <c r="B28" s="28" t="str">
        <f ca="1">"The first "&amp;COUNT(H33:H75)&amp;" "&amp;C32&amp;" cover "&amp;TEXT(OFFSET(E32,COUNT(H33:H75),0,1,1),"0.??%")&amp;" of the Total "&amp;D32</f>
        <v>The first 14 Causes cover 80.45% of the Total Count</v>
      </c>
      <c r="C28" s="7"/>
      <c r="L28" s="101" t="s">
        <v>69</v>
      </c>
      <c r="M28" s="101" t="s">
        <v>70</v>
      </c>
      <c r="N28" s="101" t="s">
        <v>17</v>
      </c>
      <c r="O28" s="101" t="s">
        <v>49</v>
      </c>
      <c r="P28" s="167" t="str">
        <f t="shared" si="0"/>
        <v>Ladder Pump (Gland Seal)</v>
      </c>
      <c r="Q28" s="85">
        <v>1</v>
      </c>
      <c r="R28" s="150">
        <v>0.2586111111450009</v>
      </c>
      <c r="S28" s="55"/>
      <c r="T28" s="86">
        <v>3</v>
      </c>
      <c r="U28" s="87">
        <v>1</v>
      </c>
      <c r="V28" s="55"/>
      <c r="W28" s="88">
        <f t="shared" si="1"/>
        <v>4</v>
      </c>
      <c r="X28" s="151">
        <f t="shared" si="1"/>
        <v>1.2586111111450009</v>
      </c>
      <c r="Y28" s="47"/>
      <c r="Z28" s="89"/>
      <c r="AA28" s="90"/>
      <c r="AB28" s="152"/>
      <c r="AC28" s="119"/>
    </row>
    <row r="29" spans="2:29" x14ac:dyDescent="0.2">
      <c r="L29" s="101" t="s">
        <v>69</v>
      </c>
      <c r="M29" s="101" t="s">
        <v>70</v>
      </c>
      <c r="N29" s="101" t="s">
        <v>17</v>
      </c>
      <c r="O29" s="101" t="s">
        <v>172</v>
      </c>
      <c r="P29" s="167" t="str">
        <f t="shared" si="0"/>
        <v>Ladder Pump (Motor / Engine)</v>
      </c>
      <c r="Q29" s="85">
        <v>5</v>
      </c>
      <c r="R29" s="150">
        <v>48.708888889057562</v>
      </c>
      <c r="S29" s="55"/>
      <c r="T29" s="86">
        <v>14</v>
      </c>
      <c r="U29" s="87">
        <v>50</v>
      </c>
      <c r="V29" s="55"/>
      <c r="W29" s="88">
        <f t="shared" si="1"/>
        <v>19</v>
      </c>
      <c r="X29" s="151">
        <f t="shared" si="1"/>
        <v>98.708888889057562</v>
      </c>
      <c r="Y29" s="47"/>
      <c r="Z29" s="89"/>
      <c r="AA29" s="90"/>
      <c r="AB29" s="152"/>
      <c r="AC29" s="119"/>
    </row>
    <row r="30" spans="2:29" x14ac:dyDescent="0.2">
      <c r="L30" s="97" t="s">
        <v>69</v>
      </c>
      <c r="M30" s="97" t="s">
        <v>70</v>
      </c>
      <c r="N30" s="97" t="s">
        <v>17</v>
      </c>
      <c r="O30" s="97" t="s">
        <v>166</v>
      </c>
      <c r="P30" s="156" t="str">
        <f t="shared" si="0"/>
        <v>Ladder Pump (Packing / Stuffing Box)</v>
      </c>
      <c r="Q30" s="157">
        <v>2</v>
      </c>
      <c r="R30" s="158">
        <v>5.3333333334303461</v>
      </c>
      <c r="S30" s="58"/>
      <c r="T30" s="91">
        <v>4</v>
      </c>
      <c r="U30" s="92">
        <v>2</v>
      </c>
      <c r="V30" s="58"/>
      <c r="W30" s="155">
        <f t="shared" si="1"/>
        <v>6</v>
      </c>
      <c r="X30" s="159">
        <f t="shared" si="1"/>
        <v>7.3333333334303461</v>
      </c>
      <c r="Y30" s="47"/>
      <c r="Z30" s="89"/>
      <c r="AA30" s="90"/>
      <c r="AB30" s="152"/>
      <c r="AC30" s="119"/>
    </row>
    <row r="31" spans="2:29" x14ac:dyDescent="0.2">
      <c r="D31" s="12" t="s">
        <v>9</v>
      </c>
      <c r="E31" s="29">
        <v>0.8</v>
      </c>
      <c r="L31" s="101" t="s">
        <v>69</v>
      </c>
      <c r="M31" s="101" t="s">
        <v>70</v>
      </c>
      <c r="N31" s="101" t="s">
        <v>17</v>
      </c>
      <c r="O31" s="101" t="s">
        <v>52</v>
      </c>
      <c r="P31" s="167" t="str">
        <f t="shared" si="0"/>
        <v>Ladder Pump (Pump Leak)</v>
      </c>
      <c r="Q31" s="85">
        <v>0</v>
      </c>
      <c r="R31" s="150">
        <v>0</v>
      </c>
      <c r="S31" s="55"/>
      <c r="T31" s="86">
        <v>20</v>
      </c>
      <c r="U31" s="87">
        <v>24</v>
      </c>
      <c r="V31" s="55"/>
      <c r="W31" s="88">
        <f t="shared" si="1"/>
        <v>20</v>
      </c>
      <c r="X31" s="151">
        <f t="shared" si="1"/>
        <v>24</v>
      </c>
      <c r="Y31" s="47"/>
      <c r="Z31" s="89" t="s">
        <v>86</v>
      </c>
      <c r="AA31" s="90">
        <f t="shared" ref="AA31:AB33" si="5">W18</f>
        <v>7</v>
      </c>
      <c r="AB31" s="152">
        <f t="shared" si="5"/>
        <v>5</v>
      </c>
      <c r="AC31" s="119"/>
    </row>
    <row r="32" spans="2:29" ht="15.75" x14ac:dyDescent="0.25">
      <c r="B32" s="24" t="s">
        <v>3</v>
      </c>
      <c r="C32" s="25" t="s">
        <v>5</v>
      </c>
      <c r="D32" s="26" t="s">
        <v>20</v>
      </c>
      <c r="E32" s="24" t="s">
        <v>4</v>
      </c>
      <c r="F32" s="43" t="s">
        <v>132</v>
      </c>
      <c r="G32" s="43" t="s">
        <v>13</v>
      </c>
      <c r="H32" s="13" t="s">
        <v>6</v>
      </c>
      <c r="I32" s="13" t="s">
        <v>7</v>
      </c>
      <c r="J32" s="13" t="s">
        <v>10</v>
      </c>
      <c r="L32" s="101" t="s">
        <v>69</v>
      </c>
      <c r="M32" s="101" t="s">
        <v>70</v>
      </c>
      <c r="N32" s="101" t="s">
        <v>17</v>
      </c>
      <c r="O32" s="101" t="s">
        <v>53</v>
      </c>
      <c r="P32" s="167" t="str">
        <f t="shared" si="0"/>
        <v>Ladder Pump (Pump Rebuild)</v>
      </c>
      <c r="Q32" s="85">
        <v>0</v>
      </c>
      <c r="R32" s="150">
        <v>0</v>
      </c>
      <c r="S32" s="55"/>
      <c r="T32" s="86">
        <v>9</v>
      </c>
      <c r="U32" s="87">
        <v>264</v>
      </c>
      <c r="V32" s="55"/>
      <c r="W32" s="88">
        <f t="shared" si="1"/>
        <v>9</v>
      </c>
      <c r="X32" s="151">
        <f t="shared" si="1"/>
        <v>264</v>
      </c>
      <c r="Y32" s="47"/>
      <c r="Z32" s="89" t="s">
        <v>88</v>
      </c>
      <c r="AA32" s="90">
        <f t="shared" si="5"/>
        <v>34</v>
      </c>
      <c r="AB32" s="152">
        <f t="shared" si="5"/>
        <v>68.589166666555684</v>
      </c>
      <c r="AC32" s="119"/>
    </row>
    <row r="33" spans="2:29" x14ac:dyDescent="0.2">
      <c r="B33" s="95">
        <f t="shared" ref="B33:B75" si="6">ROW(B33)-ROW($B$32)</f>
        <v>1</v>
      </c>
      <c r="C33" s="117" t="s">
        <v>191</v>
      </c>
      <c r="D33" s="116">
        <v>199</v>
      </c>
      <c r="E33" s="15">
        <f>SUM(D33:D$33)/SUM($D$33:$D$75)</f>
        <v>0.15075757575757576</v>
      </c>
      <c r="F33" s="44">
        <f>E33</f>
        <v>0.15075757575757576</v>
      </c>
      <c r="G33" s="222">
        <v>843.6444444443332</v>
      </c>
      <c r="H33" s="16">
        <f t="shared" ref="H33:H75" ca="1" si="7">IF(OR(B33=1,OFFSET($E$32,B33-1,0,1,1)&lt;=$E$31),OFFSET($D$32,B33,0,1,1),"")</f>
        <v>199</v>
      </c>
      <c r="I33" s="17" t="str">
        <f t="shared" ref="I33:I75" ca="1" si="8">IF(H33="",OFFSET($D$32,B33,0,1,1),"")</f>
        <v/>
      </c>
      <c r="J33" s="18">
        <f t="shared" ref="J33:J75" si="9">$E$31</f>
        <v>0.8</v>
      </c>
      <c r="L33" s="101" t="s">
        <v>69</v>
      </c>
      <c r="M33" s="101" t="s">
        <v>70</v>
      </c>
      <c r="N33" s="101" t="s">
        <v>17</v>
      </c>
      <c r="O33" s="101" t="s">
        <v>54</v>
      </c>
      <c r="P33" s="167" t="str">
        <f t="shared" si="0"/>
        <v>Ladder Pump (SCR Drive)</v>
      </c>
      <c r="Q33" s="85">
        <v>15</v>
      </c>
      <c r="R33" s="150">
        <v>8.5438888889621012</v>
      </c>
      <c r="S33" s="55"/>
      <c r="T33" s="86">
        <v>25</v>
      </c>
      <c r="U33" s="87">
        <v>16</v>
      </c>
      <c r="V33" s="55"/>
      <c r="W33" s="88">
        <f t="shared" si="1"/>
        <v>40</v>
      </c>
      <c r="X33" s="151">
        <f t="shared" si="1"/>
        <v>24.543888888962101</v>
      </c>
      <c r="Y33" s="47"/>
      <c r="Z33" s="89" t="s">
        <v>87</v>
      </c>
      <c r="AA33" s="90">
        <f t="shared" si="5"/>
        <v>24</v>
      </c>
      <c r="AB33" s="152">
        <f t="shared" si="5"/>
        <v>32.902499999676365</v>
      </c>
      <c r="AC33" s="119"/>
    </row>
    <row r="34" spans="2:29" x14ac:dyDescent="0.2">
      <c r="B34" s="95">
        <f t="shared" si="6"/>
        <v>2</v>
      </c>
      <c r="C34" s="117" t="s">
        <v>79</v>
      </c>
      <c r="D34" s="116">
        <v>180</v>
      </c>
      <c r="E34" s="15">
        <f>SUM(D$33:D34)/SUM($D$33:$D$75)</f>
        <v>0.28712121212121211</v>
      </c>
      <c r="F34" s="44">
        <f>E34-E33</f>
        <v>0.13636363636363635</v>
      </c>
      <c r="G34" s="222">
        <v>451.13083333335817</v>
      </c>
      <c r="H34" s="16">
        <f t="shared" ref="H34:H56" ca="1" si="10">IF(OR(B34=1,OFFSET($E$32,B34-1,0,1,1)&lt;=$E$31),OFFSET($D$32,B34,0,1,1),"")</f>
        <v>180</v>
      </c>
      <c r="I34" s="17" t="str">
        <f t="shared" ref="I34:I56" ca="1" si="11">IF(H34="",OFFSET($D$32,B34,0,1,1),"")</f>
        <v/>
      </c>
      <c r="J34" s="18">
        <f t="shared" si="9"/>
        <v>0.8</v>
      </c>
      <c r="L34" s="101" t="s">
        <v>69</v>
      </c>
      <c r="M34" s="101" t="s">
        <v>70</v>
      </c>
      <c r="N34" s="101" t="s">
        <v>17</v>
      </c>
      <c r="O34" s="101" t="s">
        <v>55</v>
      </c>
      <c r="P34" s="167" t="str">
        <f t="shared" si="0"/>
        <v>Ladder Pump (Shaft)</v>
      </c>
      <c r="Q34" s="85">
        <v>0</v>
      </c>
      <c r="R34" s="150">
        <v>0</v>
      </c>
      <c r="S34" s="55"/>
      <c r="T34" s="86">
        <v>1</v>
      </c>
      <c r="U34" s="87">
        <v>4</v>
      </c>
      <c r="V34" s="55"/>
      <c r="W34" s="88">
        <f t="shared" si="1"/>
        <v>1</v>
      </c>
      <c r="X34" s="159">
        <f t="shared" si="1"/>
        <v>4</v>
      </c>
      <c r="Y34" s="47"/>
      <c r="Z34" s="89"/>
      <c r="AA34" s="90"/>
      <c r="AB34" s="152"/>
      <c r="AC34" s="119"/>
    </row>
    <row r="35" spans="2:29" x14ac:dyDescent="0.2">
      <c r="B35" s="95">
        <f t="shared" si="6"/>
        <v>3</v>
      </c>
      <c r="C35" s="117" t="s">
        <v>183</v>
      </c>
      <c r="D35" s="116">
        <v>98</v>
      </c>
      <c r="E35" s="15">
        <f>SUM(D$33:D35)/SUM($D$33:$D$75)</f>
        <v>0.36136363636363639</v>
      </c>
      <c r="F35" s="44">
        <f t="shared" ref="F35:F62" si="12">E35-E34</f>
        <v>7.4242424242424276E-2</v>
      </c>
      <c r="G35" s="222">
        <v>145.73361111071426</v>
      </c>
      <c r="H35" s="16">
        <f t="shared" ca="1" si="10"/>
        <v>98</v>
      </c>
      <c r="I35" s="17" t="str">
        <f t="shared" ca="1" si="11"/>
        <v/>
      </c>
      <c r="J35" s="18">
        <f t="shared" si="9"/>
        <v>0.8</v>
      </c>
      <c r="L35" s="101" t="s">
        <v>69</v>
      </c>
      <c r="M35" s="101" t="s">
        <v>70</v>
      </c>
      <c r="N35" s="101" t="s">
        <v>14</v>
      </c>
      <c r="O35" s="101" t="s">
        <v>175</v>
      </c>
      <c r="P35" s="167" t="str">
        <f t="shared" si="0"/>
        <v>Main Pump (Bearings / Shafts)</v>
      </c>
      <c r="Q35" s="85">
        <v>2</v>
      </c>
      <c r="R35" s="150">
        <v>1.096111111168284</v>
      </c>
      <c r="S35" s="55"/>
      <c r="T35" s="86">
        <v>8</v>
      </c>
      <c r="U35" s="87">
        <v>1</v>
      </c>
      <c r="V35" s="55"/>
      <c r="W35" s="88">
        <f t="shared" si="1"/>
        <v>10</v>
      </c>
      <c r="X35" s="151">
        <f t="shared" si="1"/>
        <v>2.096111111168284</v>
      </c>
      <c r="Y35" s="47"/>
      <c r="Z35" s="89"/>
      <c r="AA35" s="90"/>
      <c r="AB35" s="152"/>
      <c r="AC35" s="119"/>
    </row>
    <row r="36" spans="2:29" x14ac:dyDescent="0.2">
      <c r="B36" s="95">
        <f t="shared" si="6"/>
        <v>4</v>
      </c>
      <c r="C36" s="117" t="s">
        <v>81</v>
      </c>
      <c r="D36" s="116">
        <v>94</v>
      </c>
      <c r="E36" s="15">
        <f>SUM(D$33:D36)/SUM($D$33:$D$75)</f>
        <v>0.43257575757575756</v>
      </c>
      <c r="F36" s="44">
        <f t="shared" si="12"/>
        <v>7.1212121212121171E-2</v>
      </c>
      <c r="G36" s="222">
        <v>991</v>
      </c>
      <c r="H36" s="16">
        <f t="shared" ca="1" si="10"/>
        <v>94</v>
      </c>
      <c r="I36" s="17" t="str">
        <f t="shared" ca="1" si="11"/>
        <v/>
      </c>
      <c r="J36" s="18">
        <f t="shared" si="9"/>
        <v>0.8</v>
      </c>
      <c r="L36" s="101" t="s">
        <v>69</v>
      </c>
      <c r="M36" s="101" t="s">
        <v>70</v>
      </c>
      <c r="N36" s="101" t="s">
        <v>14</v>
      </c>
      <c r="O36" s="101" t="s">
        <v>168</v>
      </c>
      <c r="P36" s="167" t="str">
        <f t="shared" si="0"/>
        <v>Main Pump (Engine / Motor)</v>
      </c>
      <c r="Q36" s="85">
        <v>5</v>
      </c>
      <c r="R36" s="150">
        <v>1.7336111107142642</v>
      </c>
      <c r="S36" s="55"/>
      <c r="T36" s="86">
        <v>93</v>
      </c>
      <c r="U36" s="87">
        <v>144</v>
      </c>
      <c r="V36" s="55"/>
      <c r="W36" s="88">
        <f t="shared" si="1"/>
        <v>98</v>
      </c>
      <c r="X36" s="151">
        <f t="shared" si="1"/>
        <v>145.73361111071426</v>
      </c>
      <c r="Y36" s="47"/>
      <c r="Z36" s="89" t="s">
        <v>89</v>
      </c>
      <c r="AA36" s="90">
        <f t="shared" ref="AA36:AB40" si="13">W21</f>
        <v>18</v>
      </c>
      <c r="AB36" s="152">
        <f t="shared" si="13"/>
        <v>71.578333333309274</v>
      </c>
      <c r="AC36" s="119"/>
    </row>
    <row r="37" spans="2:29" x14ac:dyDescent="0.2">
      <c r="B37" s="95">
        <f t="shared" si="6"/>
        <v>5</v>
      </c>
      <c r="C37" s="117" t="s">
        <v>200</v>
      </c>
      <c r="D37" s="116">
        <v>86</v>
      </c>
      <c r="E37" s="15">
        <f>SUM(D$33:D37)/SUM($D$33:$D$75)</f>
        <v>0.49772727272727274</v>
      </c>
      <c r="F37" s="44">
        <f t="shared" si="12"/>
        <v>6.5151515151515182E-2</v>
      </c>
      <c r="G37" s="232">
        <v>80</v>
      </c>
      <c r="H37" s="16">
        <f t="shared" ca="1" si="10"/>
        <v>86</v>
      </c>
      <c r="I37" s="17" t="str">
        <f t="shared" ca="1" si="11"/>
        <v/>
      </c>
      <c r="J37" s="18">
        <f t="shared" si="9"/>
        <v>0.8</v>
      </c>
      <c r="L37" s="101" t="s">
        <v>69</v>
      </c>
      <c r="M37" s="101" t="s">
        <v>70</v>
      </c>
      <c r="N37" s="101" t="s">
        <v>14</v>
      </c>
      <c r="O37" s="101" t="s">
        <v>169</v>
      </c>
      <c r="P37" s="167" t="str">
        <f t="shared" si="0"/>
        <v>Main Pump (Gearbox)</v>
      </c>
      <c r="Q37" s="85">
        <v>3</v>
      </c>
      <c r="R37" s="150">
        <v>3.9808333335095085</v>
      </c>
      <c r="S37" s="55"/>
      <c r="T37" s="86">
        <v>9</v>
      </c>
      <c r="U37" s="87">
        <v>9</v>
      </c>
      <c r="V37" s="55"/>
      <c r="W37" s="88">
        <f t="shared" si="1"/>
        <v>12</v>
      </c>
      <c r="X37" s="151">
        <f t="shared" si="1"/>
        <v>12.980833333509509</v>
      </c>
      <c r="Y37" s="47"/>
      <c r="Z37" s="89" t="s">
        <v>90</v>
      </c>
      <c r="AA37" s="90">
        <f t="shared" si="13"/>
        <v>66</v>
      </c>
      <c r="AB37" s="152">
        <f t="shared" si="13"/>
        <v>47</v>
      </c>
      <c r="AC37" s="119"/>
    </row>
    <row r="38" spans="2:29" x14ac:dyDescent="0.2">
      <c r="B38" s="95">
        <f t="shared" si="6"/>
        <v>6</v>
      </c>
      <c r="C38" s="117" t="s">
        <v>187</v>
      </c>
      <c r="D38" s="116">
        <v>74</v>
      </c>
      <c r="E38" s="15">
        <f>SUM(D$33:D38)/SUM($D$33:$D$75)</f>
        <v>0.55378787878787883</v>
      </c>
      <c r="F38" s="44">
        <f t="shared" si="12"/>
        <v>5.6060606060606089E-2</v>
      </c>
      <c r="G38" s="232">
        <v>18.705833333311602</v>
      </c>
      <c r="H38" s="16">
        <f t="shared" ca="1" si="10"/>
        <v>74</v>
      </c>
      <c r="I38" s="17" t="str">
        <f t="shared" ca="1" si="11"/>
        <v/>
      </c>
      <c r="J38" s="18">
        <f t="shared" si="9"/>
        <v>0.8</v>
      </c>
      <c r="L38" s="101" t="s">
        <v>69</v>
      </c>
      <c r="M38" s="101" t="s">
        <v>70</v>
      </c>
      <c r="N38" s="101" t="s">
        <v>14</v>
      </c>
      <c r="O38" s="101" t="s">
        <v>49</v>
      </c>
      <c r="P38" s="167" t="str">
        <f t="shared" si="0"/>
        <v>Main Pump (Gland Seal)</v>
      </c>
      <c r="Q38" s="85">
        <v>1</v>
      </c>
      <c r="R38" s="150">
        <v>0.27333333331625909</v>
      </c>
      <c r="S38" s="55"/>
      <c r="T38" s="86">
        <v>44</v>
      </c>
      <c r="U38" s="87">
        <v>25</v>
      </c>
      <c r="V38" s="55"/>
      <c r="W38" s="88">
        <f t="shared" si="1"/>
        <v>45</v>
      </c>
      <c r="X38" s="151">
        <f t="shared" si="1"/>
        <v>25.273333333316259</v>
      </c>
      <c r="Y38" s="47"/>
      <c r="Z38" s="89" t="s">
        <v>91</v>
      </c>
      <c r="AA38" s="90">
        <f t="shared" si="13"/>
        <v>8</v>
      </c>
      <c r="AB38" s="152">
        <f t="shared" si="13"/>
        <v>8.2591666668304242</v>
      </c>
      <c r="AC38" s="119"/>
    </row>
    <row r="39" spans="2:29" x14ac:dyDescent="0.2">
      <c r="B39" s="95">
        <f t="shared" si="6"/>
        <v>7</v>
      </c>
      <c r="C39" s="117" t="s">
        <v>90</v>
      </c>
      <c r="D39" s="116">
        <v>66</v>
      </c>
      <c r="E39" s="15">
        <f>SUM(D$33:D39)/SUM($D$33:$D$75)</f>
        <v>0.60378787878787876</v>
      </c>
      <c r="F39" s="44">
        <f t="shared" si="12"/>
        <v>4.9999999999999933E-2</v>
      </c>
      <c r="G39" s="232">
        <v>47</v>
      </c>
      <c r="H39" s="16">
        <f t="shared" ca="1" si="10"/>
        <v>66</v>
      </c>
      <c r="I39" s="17" t="str">
        <f t="shared" ca="1" si="11"/>
        <v/>
      </c>
      <c r="J39" s="18">
        <f t="shared" si="9"/>
        <v>0.8</v>
      </c>
      <c r="L39" s="97" t="s">
        <v>69</v>
      </c>
      <c r="M39" s="97" t="s">
        <v>70</v>
      </c>
      <c r="N39" s="97" t="s">
        <v>14</v>
      </c>
      <c r="O39" s="97" t="s">
        <v>166</v>
      </c>
      <c r="P39" s="156" t="str">
        <f t="shared" si="0"/>
        <v>Main Pump (Packing / Stuffing Box)</v>
      </c>
      <c r="Q39" s="157">
        <v>1</v>
      </c>
      <c r="R39" s="158">
        <v>2.344166666676756</v>
      </c>
      <c r="S39" s="58"/>
      <c r="T39" s="91">
        <v>2</v>
      </c>
      <c r="U39" s="92">
        <v>0.43</v>
      </c>
      <c r="V39" s="58"/>
      <c r="W39" s="155">
        <f t="shared" si="1"/>
        <v>3</v>
      </c>
      <c r="X39" s="159">
        <f t="shared" si="1"/>
        <v>2.7741666666767562</v>
      </c>
      <c r="Y39" s="47"/>
      <c r="Z39" s="89" t="s">
        <v>92</v>
      </c>
      <c r="AA39" s="90">
        <f t="shared" si="13"/>
        <v>4</v>
      </c>
      <c r="AB39" s="152">
        <f t="shared" si="13"/>
        <v>31</v>
      </c>
      <c r="AC39" s="119"/>
    </row>
    <row r="40" spans="2:29" x14ac:dyDescent="0.2">
      <c r="B40" s="95">
        <f t="shared" si="6"/>
        <v>8</v>
      </c>
      <c r="C40" s="117" t="s">
        <v>122</v>
      </c>
      <c r="D40" s="116">
        <v>50</v>
      </c>
      <c r="E40" s="15">
        <f>SUM(D$33:D40)/SUM($D$33:$D$75)</f>
        <v>0.64166666666666672</v>
      </c>
      <c r="F40" s="44">
        <f t="shared" si="12"/>
        <v>3.7878787878787956E-2</v>
      </c>
      <c r="G40" s="232">
        <v>96.841111111454666</v>
      </c>
      <c r="H40" s="16">
        <f t="shared" ca="1" si="10"/>
        <v>50</v>
      </c>
      <c r="I40" s="17" t="str">
        <f t="shared" ca="1" si="11"/>
        <v/>
      </c>
      <c r="J40" s="18">
        <f t="shared" si="9"/>
        <v>0.8</v>
      </c>
      <c r="L40" s="101" t="s">
        <v>69</v>
      </c>
      <c r="M40" s="101" t="s">
        <v>70</v>
      </c>
      <c r="N40" s="101" t="s">
        <v>14</v>
      </c>
      <c r="O40" s="101" t="s">
        <v>52</v>
      </c>
      <c r="P40" s="167" t="str">
        <f t="shared" si="0"/>
        <v>Main Pump (Pump Leak)</v>
      </c>
      <c r="Q40" s="85">
        <v>0</v>
      </c>
      <c r="R40" s="150">
        <v>0</v>
      </c>
      <c r="S40" s="55"/>
      <c r="T40" s="86">
        <v>13</v>
      </c>
      <c r="U40" s="87">
        <v>7</v>
      </c>
      <c r="V40" s="55"/>
      <c r="W40" s="88">
        <f t="shared" si="1"/>
        <v>13</v>
      </c>
      <c r="X40" s="151">
        <f t="shared" si="1"/>
        <v>7</v>
      </c>
      <c r="Y40" s="47"/>
      <c r="Z40" s="89" t="s">
        <v>93</v>
      </c>
      <c r="AA40" s="90">
        <f t="shared" si="13"/>
        <v>5</v>
      </c>
      <c r="AB40" s="152">
        <f t="shared" si="13"/>
        <v>20</v>
      </c>
      <c r="AC40" s="119"/>
    </row>
    <row r="41" spans="2:29" x14ac:dyDescent="0.2">
      <c r="B41" s="95">
        <f t="shared" si="6"/>
        <v>9</v>
      </c>
      <c r="C41" s="117" t="s">
        <v>106</v>
      </c>
      <c r="D41" s="116">
        <v>45</v>
      </c>
      <c r="E41" s="15">
        <f>SUM(D$33:D41)/SUM($D$33:$D$75)</f>
        <v>0.67575757575757578</v>
      </c>
      <c r="F41" s="44">
        <f t="shared" si="12"/>
        <v>3.4090909090909061E-2</v>
      </c>
      <c r="G41" s="232">
        <v>25.273333333316259</v>
      </c>
      <c r="H41" s="16">
        <f t="shared" ca="1" si="10"/>
        <v>45</v>
      </c>
      <c r="I41" s="17" t="str">
        <f t="shared" ca="1" si="11"/>
        <v/>
      </c>
      <c r="J41" s="18">
        <f t="shared" si="9"/>
        <v>0.8</v>
      </c>
      <c r="L41" s="101" t="s">
        <v>69</v>
      </c>
      <c r="M41" s="101" t="s">
        <v>70</v>
      </c>
      <c r="N41" s="101" t="s">
        <v>14</v>
      </c>
      <c r="O41" s="101" t="s">
        <v>53</v>
      </c>
      <c r="P41" s="167" t="str">
        <f t="shared" si="0"/>
        <v>Main Pump (Pump Rebuild)</v>
      </c>
      <c r="Q41" s="85">
        <v>0</v>
      </c>
      <c r="R41" s="150">
        <v>0</v>
      </c>
      <c r="S41" s="55"/>
      <c r="T41" s="86">
        <v>7</v>
      </c>
      <c r="U41" s="87">
        <v>403</v>
      </c>
      <c r="V41" s="55"/>
      <c r="W41" s="88">
        <f t="shared" si="1"/>
        <v>7</v>
      </c>
      <c r="X41" s="159">
        <f t="shared" si="1"/>
        <v>403</v>
      </c>
      <c r="Y41" s="47"/>
      <c r="Z41" s="89"/>
      <c r="AA41" s="90"/>
      <c r="AB41" s="152"/>
      <c r="AC41" s="119"/>
    </row>
    <row r="42" spans="2:29" x14ac:dyDescent="0.2">
      <c r="B42" s="95">
        <f t="shared" si="6"/>
        <v>10</v>
      </c>
      <c r="C42" s="117" t="s">
        <v>101</v>
      </c>
      <c r="D42" s="116">
        <v>40</v>
      </c>
      <c r="E42" s="15">
        <f>SUM(D$33:D42)/SUM($D$33:$D$75)</f>
        <v>0.70606060606060606</v>
      </c>
      <c r="F42" s="44">
        <f t="shared" si="12"/>
        <v>3.0303030303030276E-2</v>
      </c>
      <c r="G42" s="232">
        <v>24.543888888962101</v>
      </c>
      <c r="H42" s="16">
        <f t="shared" ca="1" si="10"/>
        <v>40</v>
      </c>
      <c r="I42" s="17" t="str">
        <f t="shared" ca="1" si="11"/>
        <v/>
      </c>
      <c r="J42" s="18">
        <f t="shared" si="9"/>
        <v>0.8</v>
      </c>
      <c r="L42" s="101" t="s">
        <v>69</v>
      </c>
      <c r="M42" s="101" t="s">
        <v>70</v>
      </c>
      <c r="N42" s="101" t="s">
        <v>164</v>
      </c>
      <c r="O42" s="101" t="s">
        <v>54</v>
      </c>
      <c r="P42" s="167" t="str">
        <f t="shared" si="0"/>
        <v>Spuds / Xmass Tree (SCR Drive)</v>
      </c>
      <c r="Q42" s="85">
        <v>0</v>
      </c>
      <c r="R42" s="150">
        <v>0</v>
      </c>
      <c r="S42" s="55"/>
      <c r="T42" s="86">
        <v>0</v>
      </c>
      <c r="U42" s="87">
        <v>0</v>
      </c>
      <c r="V42" s="55"/>
      <c r="W42" s="88">
        <f t="shared" si="1"/>
        <v>0</v>
      </c>
      <c r="X42" s="151">
        <f t="shared" si="1"/>
        <v>0</v>
      </c>
      <c r="Y42" s="47"/>
      <c r="Z42" s="89"/>
      <c r="AA42" s="90"/>
      <c r="AB42" s="152"/>
      <c r="AC42" s="119"/>
    </row>
    <row r="43" spans="2:29" x14ac:dyDescent="0.2">
      <c r="B43" s="95">
        <f t="shared" si="6"/>
        <v>11</v>
      </c>
      <c r="C43" s="117" t="s">
        <v>121</v>
      </c>
      <c r="D43" s="116">
        <v>37</v>
      </c>
      <c r="E43" s="15">
        <f>SUM(D$33:D43)/SUM($D$33:$D$75)</f>
        <v>0.73409090909090913</v>
      </c>
      <c r="F43" s="44">
        <f t="shared" si="12"/>
        <v>2.8030303030303072E-2</v>
      </c>
      <c r="G43" s="222">
        <v>97.185000000055879</v>
      </c>
      <c r="H43" s="16">
        <f t="shared" ca="1" si="10"/>
        <v>37</v>
      </c>
      <c r="I43" s="17" t="str">
        <f t="shared" ca="1" si="11"/>
        <v/>
      </c>
      <c r="J43" s="18">
        <f t="shared" si="9"/>
        <v>0.8</v>
      </c>
      <c r="L43" s="101" t="s">
        <v>69</v>
      </c>
      <c r="M43" s="101" t="s">
        <v>70</v>
      </c>
      <c r="N43" s="101" t="s">
        <v>164</v>
      </c>
      <c r="O43" s="101" t="s">
        <v>58</v>
      </c>
      <c r="P43" s="167" t="str">
        <f t="shared" si="0"/>
        <v>Spuds / Xmass Tree (Setting Spud)</v>
      </c>
      <c r="Q43" s="85">
        <v>0</v>
      </c>
      <c r="R43" s="150">
        <v>0</v>
      </c>
      <c r="S43" s="55"/>
      <c r="T43" s="86">
        <v>35</v>
      </c>
      <c r="U43" s="87">
        <v>27</v>
      </c>
      <c r="V43" s="55"/>
      <c r="W43" s="88">
        <f t="shared" si="1"/>
        <v>35</v>
      </c>
      <c r="X43" s="151">
        <f t="shared" si="1"/>
        <v>27</v>
      </c>
      <c r="Y43" s="47"/>
      <c r="Z43" s="89" t="s">
        <v>94</v>
      </c>
      <c r="AA43" s="90">
        <f t="shared" ref="AA43:AB51" si="14">W26</f>
        <v>10</v>
      </c>
      <c r="AB43" s="152">
        <f t="shared" si="14"/>
        <v>33</v>
      </c>
      <c r="AC43" s="119"/>
    </row>
    <row r="44" spans="2:29" x14ac:dyDescent="0.2">
      <c r="B44" s="95">
        <f t="shared" si="6"/>
        <v>12</v>
      </c>
      <c r="C44" s="117" t="s">
        <v>181</v>
      </c>
      <c r="D44" s="116">
        <v>35</v>
      </c>
      <c r="E44" s="15">
        <f>SUM(D$33:D44)/SUM($D$33:$D$75)</f>
        <v>0.76060606060606062</v>
      </c>
      <c r="F44" s="44">
        <f t="shared" si="12"/>
        <v>2.6515151515151492E-2</v>
      </c>
      <c r="G44" s="232">
        <v>27</v>
      </c>
      <c r="H44" s="16">
        <f t="shared" ca="1" si="10"/>
        <v>35</v>
      </c>
      <c r="I44" s="17" t="str">
        <f t="shared" ca="1" si="11"/>
        <v/>
      </c>
      <c r="J44" s="18">
        <f t="shared" si="9"/>
        <v>0.8</v>
      </c>
      <c r="L44" s="101" t="s">
        <v>69</v>
      </c>
      <c r="M44" s="101" t="s">
        <v>70</v>
      </c>
      <c r="N44" s="101" t="s">
        <v>164</v>
      </c>
      <c r="O44" s="101" t="s">
        <v>59</v>
      </c>
      <c r="P44" s="167" t="str">
        <f t="shared" si="0"/>
        <v>Spuds / Xmass Tree (Sheaves)</v>
      </c>
      <c r="Q44" s="85">
        <v>0</v>
      </c>
      <c r="R44" s="150">
        <v>0</v>
      </c>
      <c r="S44" s="55"/>
      <c r="T44" s="86">
        <v>0</v>
      </c>
      <c r="U44" s="87">
        <v>0</v>
      </c>
      <c r="V44" s="55"/>
      <c r="W44" s="88">
        <f t="shared" si="1"/>
        <v>0</v>
      </c>
      <c r="X44" s="151">
        <f t="shared" si="1"/>
        <v>0</v>
      </c>
      <c r="Y44" s="47"/>
      <c r="Z44" s="89" t="s">
        <v>95</v>
      </c>
      <c r="AA44" s="90">
        <f t="shared" si="14"/>
        <v>3</v>
      </c>
      <c r="AB44" s="152">
        <f t="shared" si="14"/>
        <v>1</v>
      </c>
      <c r="AC44" s="119"/>
    </row>
    <row r="45" spans="2:29" x14ac:dyDescent="0.2">
      <c r="B45" s="95">
        <f t="shared" si="6"/>
        <v>13</v>
      </c>
      <c r="C45" s="117" t="s">
        <v>88</v>
      </c>
      <c r="D45" s="116">
        <v>34</v>
      </c>
      <c r="E45" s="15">
        <f>SUM(D$33:D45)/SUM($D$33:$D$75)</f>
        <v>0.78636363636363638</v>
      </c>
      <c r="F45" s="44">
        <f t="shared" si="12"/>
        <v>2.5757575757575757E-2</v>
      </c>
      <c r="G45" s="232">
        <v>68.589166666555684</v>
      </c>
      <c r="H45" s="16">
        <f t="shared" ca="1" si="10"/>
        <v>34</v>
      </c>
      <c r="I45" s="17" t="str">
        <f t="shared" ca="1" si="11"/>
        <v/>
      </c>
      <c r="J45" s="18">
        <f t="shared" si="9"/>
        <v>0.8</v>
      </c>
      <c r="L45" s="101" t="s">
        <v>69</v>
      </c>
      <c r="M45" s="101" t="s">
        <v>70</v>
      </c>
      <c r="N45" s="101" t="s">
        <v>164</v>
      </c>
      <c r="O45" s="101" t="s">
        <v>60</v>
      </c>
      <c r="P45" s="167" t="str">
        <f t="shared" si="0"/>
        <v>Spuds / Xmass Tree (Tree Structure)</v>
      </c>
      <c r="Q45" s="85">
        <v>0</v>
      </c>
      <c r="R45" s="150">
        <v>0</v>
      </c>
      <c r="S45" s="55"/>
      <c r="T45" s="86">
        <v>0</v>
      </c>
      <c r="U45" s="87">
        <v>0</v>
      </c>
      <c r="V45" s="55"/>
      <c r="W45" s="88">
        <f t="shared" si="1"/>
        <v>0</v>
      </c>
      <c r="X45" s="151">
        <f t="shared" si="1"/>
        <v>0</v>
      </c>
      <c r="Y45" s="47"/>
      <c r="Z45" s="89" t="s">
        <v>96</v>
      </c>
      <c r="AA45" s="90">
        <f t="shared" si="14"/>
        <v>4</v>
      </c>
      <c r="AB45" s="152">
        <f t="shared" si="14"/>
        <v>1.2586111111450009</v>
      </c>
      <c r="AC45" s="119"/>
    </row>
    <row r="46" spans="2:29" x14ac:dyDescent="0.2">
      <c r="B46" s="95">
        <f t="shared" si="6"/>
        <v>14</v>
      </c>
      <c r="C46" s="117" t="s">
        <v>87</v>
      </c>
      <c r="D46" s="116">
        <v>24</v>
      </c>
      <c r="E46" s="15">
        <f>SUM(D$33:D46)/SUM($D$33:$D$75)</f>
        <v>0.80454545454545456</v>
      </c>
      <c r="F46" s="44">
        <f t="shared" si="12"/>
        <v>1.8181818181818188E-2</v>
      </c>
      <c r="G46" s="232">
        <v>32.902499999676365</v>
      </c>
      <c r="H46" s="16">
        <f t="shared" ca="1" si="10"/>
        <v>24</v>
      </c>
      <c r="I46" s="17" t="str">
        <f t="shared" ca="1" si="11"/>
        <v/>
      </c>
      <c r="J46" s="18">
        <f t="shared" si="9"/>
        <v>0.8</v>
      </c>
      <c r="L46" s="97" t="s">
        <v>69</v>
      </c>
      <c r="M46" s="97" t="s">
        <v>70</v>
      </c>
      <c r="N46" s="97" t="s">
        <v>164</v>
      </c>
      <c r="O46" s="97" t="s">
        <v>61</v>
      </c>
      <c r="P46" s="156" t="str">
        <f t="shared" si="0"/>
        <v>Spuds / Xmass Tree (Walking Spud)</v>
      </c>
      <c r="Q46" s="157">
        <v>0</v>
      </c>
      <c r="R46" s="158">
        <v>0</v>
      </c>
      <c r="S46" s="58"/>
      <c r="T46" s="91">
        <v>86</v>
      </c>
      <c r="U46" s="92">
        <v>80</v>
      </c>
      <c r="V46" s="58"/>
      <c r="W46" s="155">
        <f t="shared" si="1"/>
        <v>86</v>
      </c>
      <c r="X46" s="159">
        <f t="shared" si="1"/>
        <v>80</v>
      </c>
      <c r="Y46" s="47"/>
      <c r="Z46" s="89" t="s">
        <v>97</v>
      </c>
      <c r="AA46" s="90">
        <f t="shared" si="14"/>
        <v>19</v>
      </c>
      <c r="AB46" s="152">
        <f t="shared" si="14"/>
        <v>98.708888889057562</v>
      </c>
      <c r="AC46" s="119"/>
    </row>
    <row r="47" spans="2:29" x14ac:dyDescent="0.2">
      <c r="B47" s="95">
        <f t="shared" si="6"/>
        <v>15</v>
      </c>
      <c r="C47" s="214" t="s">
        <v>186</v>
      </c>
      <c r="D47" s="215">
        <v>22</v>
      </c>
      <c r="E47" s="15">
        <f>SUM(D$33:D47)/SUM($D$33:$D$75)</f>
        <v>0.82121212121212117</v>
      </c>
      <c r="F47" s="44">
        <f t="shared" si="12"/>
        <v>1.6666666666666607E-2</v>
      </c>
      <c r="G47" s="232">
        <v>25.291388888959773</v>
      </c>
      <c r="H47" s="16" t="str">
        <f t="shared" ca="1" si="10"/>
        <v/>
      </c>
      <c r="I47" s="17">
        <f t="shared" ca="1" si="11"/>
        <v>22</v>
      </c>
      <c r="J47" s="18">
        <f t="shared" si="9"/>
        <v>0.8</v>
      </c>
      <c r="L47" s="101" t="s">
        <v>69</v>
      </c>
      <c r="M47" s="101" t="s">
        <v>70</v>
      </c>
      <c r="N47" s="101" t="s">
        <v>164</v>
      </c>
      <c r="O47" s="101" t="s">
        <v>173</v>
      </c>
      <c r="P47" s="167" t="str">
        <f t="shared" si="0"/>
        <v>Spuds / Xmass Tree (Winch / Hoist System)</v>
      </c>
      <c r="Q47" s="85">
        <v>6</v>
      </c>
      <c r="R47" s="150">
        <v>2.2913888889597729</v>
      </c>
      <c r="S47" s="55"/>
      <c r="T47" s="86">
        <v>16</v>
      </c>
      <c r="U47" s="87">
        <v>23</v>
      </c>
      <c r="V47" s="55"/>
      <c r="W47" s="88">
        <f t="shared" si="1"/>
        <v>22</v>
      </c>
      <c r="X47" s="151">
        <f t="shared" si="1"/>
        <v>25.291388888959773</v>
      </c>
      <c r="Y47" s="47"/>
      <c r="Z47" s="89" t="s">
        <v>98</v>
      </c>
      <c r="AA47" s="90">
        <f t="shared" si="14"/>
        <v>6</v>
      </c>
      <c r="AB47" s="152">
        <f t="shared" si="14"/>
        <v>7.3333333334303461</v>
      </c>
      <c r="AC47" s="119"/>
    </row>
    <row r="48" spans="2:29" x14ac:dyDescent="0.2">
      <c r="B48" s="95">
        <f t="shared" si="6"/>
        <v>16</v>
      </c>
      <c r="C48" s="214" t="s">
        <v>99</v>
      </c>
      <c r="D48" s="215">
        <v>20</v>
      </c>
      <c r="E48" s="15">
        <f>SUM(D$33:D48)/SUM($D$33:$D$75)</f>
        <v>0.83636363636363631</v>
      </c>
      <c r="F48" s="44">
        <f t="shared" si="12"/>
        <v>1.5151515151515138E-2</v>
      </c>
      <c r="G48" s="232">
        <v>24</v>
      </c>
      <c r="H48" s="16" t="str">
        <f t="shared" ca="1" si="10"/>
        <v/>
      </c>
      <c r="I48" s="17">
        <f t="shared" ca="1" si="11"/>
        <v>20</v>
      </c>
      <c r="J48" s="18">
        <f t="shared" si="9"/>
        <v>0.8</v>
      </c>
      <c r="L48" s="101" t="s">
        <v>69</v>
      </c>
      <c r="M48" s="101" t="s">
        <v>70</v>
      </c>
      <c r="N48" s="101" t="s">
        <v>164</v>
      </c>
      <c r="O48" s="101" t="s">
        <v>174</v>
      </c>
      <c r="P48" s="167" t="str">
        <f t="shared" si="0"/>
        <v>Spuds / Xmass Tree (Wires)</v>
      </c>
      <c r="Q48" s="85">
        <v>4</v>
      </c>
      <c r="R48" s="150">
        <v>9.8827777777332813</v>
      </c>
      <c r="S48" s="55"/>
      <c r="T48" s="86">
        <v>0</v>
      </c>
      <c r="U48" s="87">
        <v>0</v>
      </c>
      <c r="V48" s="55"/>
      <c r="W48" s="88">
        <f t="shared" si="1"/>
        <v>4</v>
      </c>
      <c r="X48" s="159">
        <f t="shared" si="1"/>
        <v>9.8827777777332813</v>
      </c>
      <c r="Y48" s="47"/>
      <c r="Z48" s="89" t="s">
        <v>99</v>
      </c>
      <c r="AA48" s="90">
        <f t="shared" si="14"/>
        <v>20</v>
      </c>
      <c r="AB48" s="152">
        <f t="shared" si="14"/>
        <v>24</v>
      </c>
      <c r="AC48" s="119"/>
    </row>
    <row r="49" spans="2:29" x14ac:dyDescent="0.2">
      <c r="B49" s="95">
        <f t="shared" si="6"/>
        <v>17</v>
      </c>
      <c r="C49" s="214" t="s">
        <v>204</v>
      </c>
      <c r="D49" s="215">
        <v>20</v>
      </c>
      <c r="E49" s="15">
        <f>SUM(D$33:D49)/SUM($D$33:$D$75)</f>
        <v>0.85151515151515156</v>
      </c>
      <c r="F49" s="44">
        <f t="shared" si="12"/>
        <v>1.5151515151515249E-2</v>
      </c>
      <c r="G49" s="232">
        <v>17</v>
      </c>
      <c r="H49" s="16" t="str">
        <f t="shared" ca="1" si="10"/>
        <v/>
      </c>
      <c r="I49" s="17">
        <f t="shared" ca="1" si="11"/>
        <v>20</v>
      </c>
      <c r="J49" s="18">
        <f t="shared" si="9"/>
        <v>0.8</v>
      </c>
      <c r="L49" s="101" t="s">
        <v>69</v>
      </c>
      <c r="M49" s="101" t="s">
        <v>70</v>
      </c>
      <c r="N49" s="101" t="s">
        <v>165</v>
      </c>
      <c r="O49" s="101" t="s">
        <v>64</v>
      </c>
      <c r="P49" s="167" t="str">
        <f t="shared" si="0"/>
        <v>Suction  / Discharge Pipe (Dredge)</v>
      </c>
      <c r="Q49" s="85">
        <v>0</v>
      </c>
      <c r="R49" s="150">
        <v>0</v>
      </c>
      <c r="S49" s="55"/>
      <c r="T49" s="86">
        <v>12</v>
      </c>
      <c r="U49" s="87">
        <v>127</v>
      </c>
      <c r="V49" s="55"/>
      <c r="W49" s="88">
        <f t="shared" si="1"/>
        <v>12</v>
      </c>
      <c r="X49" s="159">
        <f t="shared" si="1"/>
        <v>127</v>
      </c>
      <c r="Y49" s="47"/>
      <c r="Z49" s="89" t="s">
        <v>100</v>
      </c>
      <c r="AA49" s="90">
        <f t="shared" si="14"/>
        <v>9</v>
      </c>
      <c r="AB49" s="152">
        <f t="shared" si="14"/>
        <v>264</v>
      </c>
      <c r="AC49" s="119"/>
    </row>
    <row r="50" spans="2:29" x14ac:dyDescent="0.2">
      <c r="B50" s="95">
        <f t="shared" si="6"/>
        <v>18</v>
      </c>
      <c r="C50" s="214" t="s">
        <v>192</v>
      </c>
      <c r="D50" s="215">
        <v>19</v>
      </c>
      <c r="E50" s="15">
        <f>SUM(D$33:D50)/SUM($D$33:$D$75)</f>
        <v>0.86590909090909096</v>
      </c>
      <c r="F50" s="44">
        <f t="shared" si="12"/>
        <v>1.4393939393939403E-2</v>
      </c>
      <c r="G50" s="222">
        <v>98.708888889057562</v>
      </c>
      <c r="H50" s="16" t="str">
        <f t="shared" ca="1" si="10"/>
        <v/>
      </c>
      <c r="I50" s="17">
        <f t="shared" ca="1" si="11"/>
        <v>19</v>
      </c>
      <c r="J50" s="18">
        <f t="shared" si="9"/>
        <v>0.8</v>
      </c>
      <c r="L50" s="101" t="s">
        <v>69</v>
      </c>
      <c r="M50" s="101" t="s">
        <v>70</v>
      </c>
      <c r="N50" s="101" t="s">
        <v>16</v>
      </c>
      <c r="O50" s="101" t="s">
        <v>179</v>
      </c>
      <c r="P50" s="167" t="str">
        <f t="shared" si="0"/>
        <v>Swing System (Control System)</v>
      </c>
      <c r="Q50" s="85">
        <v>0</v>
      </c>
      <c r="R50" s="150">
        <v>0</v>
      </c>
      <c r="S50" s="55"/>
      <c r="T50" s="86">
        <v>0</v>
      </c>
      <c r="U50" s="87">
        <v>0</v>
      </c>
      <c r="V50" s="55"/>
      <c r="W50" s="88">
        <f t="shared" si="1"/>
        <v>0</v>
      </c>
      <c r="X50" s="151">
        <f t="shared" si="1"/>
        <v>0</v>
      </c>
      <c r="Y50" s="47"/>
      <c r="Z50" s="89" t="s">
        <v>101</v>
      </c>
      <c r="AA50" s="90">
        <f t="shared" si="14"/>
        <v>40</v>
      </c>
      <c r="AB50" s="152">
        <f t="shared" si="14"/>
        <v>24.543888888962101</v>
      </c>
      <c r="AC50" s="119"/>
    </row>
    <row r="51" spans="2:29" x14ac:dyDescent="0.2">
      <c r="B51" s="95">
        <f t="shared" si="6"/>
        <v>19</v>
      </c>
      <c r="C51" s="214" t="s">
        <v>89</v>
      </c>
      <c r="D51" s="215">
        <v>18</v>
      </c>
      <c r="E51" s="15">
        <f>SUM(D$33:D51)/SUM($D$33:$D$75)</f>
        <v>0.87954545454545452</v>
      </c>
      <c r="F51" s="44">
        <f t="shared" si="12"/>
        <v>1.3636363636363558E-2</v>
      </c>
      <c r="G51" s="232">
        <v>71.578333333309274</v>
      </c>
      <c r="H51" s="16" t="str">
        <f t="shared" ca="1" si="10"/>
        <v/>
      </c>
      <c r="I51" s="17">
        <f t="shared" ca="1" si="11"/>
        <v>18</v>
      </c>
      <c r="J51" s="18">
        <f t="shared" si="9"/>
        <v>0.8</v>
      </c>
      <c r="L51" s="101" t="s">
        <v>69</v>
      </c>
      <c r="M51" s="101" t="s">
        <v>70</v>
      </c>
      <c r="N51" s="101" t="s">
        <v>16</v>
      </c>
      <c r="O51" s="101" t="s">
        <v>54</v>
      </c>
      <c r="P51" s="167" t="str">
        <f t="shared" si="0"/>
        <v>Swing System (SCR Drive)</v>
      </c>
      <c r="Q51" s="85">
        <v>0</v>
      </c>
      <c r="R51" s="150">
        <v>0</v>
      </c>
      <c r="S51" s="55"/>
      <c r="T51" s="86">
        <v>8</v>
      </c>
      <c r="U51" s="87">
        <v>3</v>
      </c>
      <c r="V51" s="55"/>
      <c r="W51" s="88">
        <f t="shared" si="1"/>
        <v>8</v>
      </c>
      <c r="X51" s="151">
        <f t="shared" si="1"/>
        <v>3</v>
      </c>
      <c r="Y51" s="47"/>
      <c r="Z51" s="89" t="s">
        <v>102</v>
      </c>
      <c r="AA51" s="90">
        <f t="shared" si="14"/>
        <v>1</v>
      </c>
      <c r="AB51" s="152">
        <f t="shared" si="14"/>
        <v>4</v>
      </c>
      <c r="AC51" s="119"/>
    </row>
    <row r="52" spans="2:29" x14ac:dyDescent="0.2">
      <c r="B52" s="95">
        <f t="shared" si="6"/>
        <v>20</v>
      </c>
      <c r="C52" s="214" t="s">
        <v>80</v>
      </c>
      <c r="D52" s="215">
        <v>14</v>
      </c>
      <c r="E52" s="15">
        <f>SUM(D$33:D52)/SUM($D$33:$D$75)</f>
        <v>0.89015151515151514</v>
      </c>
      <c r="F52" s="44">
        <f t="shared" si="12"/>
        <v>1.0606060606060619E-2</v>
      </c>
      <c r="G52" s="232">
        <v>28.524722222122364</v>
      </c>
      <c r="H52" s="16" t="str">
        <f t="shared" ca="1" si="10"/>
        <v/>
      </c>
      <c r="I52" s="17">
        <f t="shared" ca="1" si="11"/>
        <v>14</v>
      </c>
      <c r="J52" s="18">
        <f t="shared" si="9"/>
        <v>0.8</v>
      </c>
      <c r="L52" s="101" t="s">
        <v>69</v>
      </c>
      <c r="M52" s="101" t="s">
        <v>70</v>
      </c>
      <c r="N52" s="101" t="s">
        <v>16</v>
      </c>
      <c r="O52" s="101" t="s">
        <v>66</v>
      </c>
      <c r="P52" s="167" t="str">
        <f t="shared" si="0"/>
        <v>Swing System (Swing Sheaves)</v>
      </c>
      <c r="Q52" s="85">
        <v>0</v>
      </c>
      <c r="R52" s="150">
        <v>0</v>
      </c>
      <c r="S52" s="55"/>
      <c r="T52" s="86">
        <v>1</v>
      </c>
      <c r="U52" s="87">
        <v>10</v>
      </c>
      <c r="V52" s="55"/>
      <c r="W52" s="88">
        <f t="shared" si="1"/>
        <v>1</v>
      </c>
      <c r="X52" s="151">
        <f t="shared" si="1"/>
        <v>10</v>
      </c>
      <c r="Y52" s="47"/>
      <c r="Z52" s="89"/>
      <c r="AA52" s="90"/>
      <c r="AB52" s="152"/>
      <c r="AC52" s="119"/>
    </row>
    <row r="53" spans="2:29" x14ac:dyDescent="0.2">
      <c r="B53" s="95">
        <f t="shared" si="6"/>
        <v>21</v>
      </c>
      <c r="C53" s="214" t="s">
        <v>108</v>
      </c>
      <c r="D53" s="215">
        <v>13</v>
      </c>
      <c r="E53" s="15">
        <f>SUM(D$33:D53)/SUM($D$33:$D$75)</f>
        <v>0.9</v>
      </c>
      <c r="F53" s="44">
        <f t="shared" si="12"/>
        <v>9.8484848484848841E-3</v>
      </c>
      <c r="G53" s="232">
        <v>7</v>
      </c>
      <c r="H53" s="16" t="str">
        <f t="shared" ca="1" si="10"/>
        <v/>
      </c>
      <c r="I53" s="17">
        <f t="shared" ca="1" si="11"/>
        <v>13</v>
      </c>
      <c r="J53" s="18">
        <f t="shared" si="9"/>
        <v>0.8</v>
      </c>
      <c r="L53" s="101" t="s">
        <v>69</v>
      </c>
      <c r="M53" s="101" t="s">
        <v>70</v>
      </c>
      <c r="N53" s="101" t="s">
        <v>16</v>
      </c>
      <c r="O53" s="101" t="s">
        <v>67</v>
      </c>
      <c r="P53" s="167" t="str">
        <f t="shared" si="0"/>
        <v>Swing System (Swing Wire)</v>
      </c>
      <c r="Q53" s="85">
        <v>8</v>
      </c>
      <c r="R53" s="150">
        <v>22.185000000055879</v>
      </c>
      <c r="S53" s="55"/>
      <c r="T53" s="86">
        <v>29</v>
      </c>
      <c r="U53" s="87">
        <v>75</v>
      </c>
      <c r="V53" s="55"/>
      <c r="W53" s="88">
        <f t="shared" si="1"/>
        <v>37</v>
      </c>
      <c r="X53" s="151">
        <f t="shared" si="1"/>
        <v>97.185000000055879</v>
      </c>
      <c r="Y53" s="47"/>
      <c r="Z53" s="89"/>
      <c r="AA53" s="90"/>
      <c r="AB53" s="152"/>
      <c r="AC53" s="119"/>
    </row>
    <row r="54" spans="2:29" x14ac:dyDescent="0.2">
      <c r="B54" s="95">
        <f t="shared" si="6"/>
        <v>22</v>
      </c>
      <c r="C54" s="214" t="s">
        <v>199</v>
      </c>
      <c r="D54" s="215">
        <v>12</v>
      </c>
      <c r="E54" s="15">
        <f>SUM(D$33:D54)/SUM($D$33:$D$75)</f>
        <v>0.90909090909090906</v>
      </c>
      <c r="F54" s="44">
        <f t="shared" si="12"/>
        <v>9.0909090909090384E-3</v>
      </c>
      <c r="G54" s="222">
        <v>127</v>
      </c>
      <c r="H54" s="16" t="str">
        <f t="shared" ca="1" si="10"/>
        <v/>
      </c>
      <c r="I54" s="17">
        <f t="shared" ca="1" si="11"/>
        <v>12</v>
      </c>
      <c r="J54" s="18">
        <f t="shared" si="9"/>
        <v>0.8</v>
      </c>
      <c r="L54" s="97" t="s">
        <v>69</v>
      </c>
      <c r="M54" s="97" t="s">
        <v>70</v>
      </c>
      <c r="N54" s="101" t="s">
        <v>16</v>
      </c>
      <c r="O54" s="101" t="s">
        <v>68</v>
      </c>
      <c r="P54" s="167" t="str">
        <f t="shared" si="0"/>
        <v>Swing System (Winch System)</v>
      </c>
      <c r="Q54" s="85">
        <v>12</v>
      </c>
      <c r="R54" s="150">
        <v>18.841111111454666</v>
      </c>
      <c r="S54" s="55"/>
      <c r="T54" s="86">
        <v>38</v>
      </c>
      <c r="U54" s="87">
        <v>78</v>
      </c>
      <c r="V54" s="55"/>
      <c r="W54" s="88">
        <f t="shared" si="1"/>
        <v>50</v>
      </c>
      <c r="X54" s="151">
        <f t="shared" si="1"/>
        <v>96.841111111454666</v>
      </c>
      <c r="Y54" s="47"/>
      <c r="Z54" s="89" t="s">
        <v>103</v>
      </c>
      <c r="AA54" s="90">
        <f t="shared" ref="AA54:AB60" si="15">W35</f>
        <v>10</v>
      </c>
      <c r="AB54" s="152">
        <f t="shared" si="15"/>
        <v>2.096111111168284</v>
      </c>
      <c r="AC54" s="119"/>
    </row>
    <row r="55" spans="2:29" x14ac:dyDescent="0.2">
      <c r="B55" s="95">
        <f t="shared" si="6"/>
        <v>23</v>
      </c>
      <c r="C55" s="214" t="s">
        <v>190</v>
      </c>
      <c r="D55" s="215">
        <v>12</v>
      </c>
      <c r="E55" s="15">
        <f>SUM(D$33:D55)/SUM($D$33:$D$75)</f>
        <v>0.91818181818181821</v>
      </c>
      <c r="F55" s="44">
        <f t="shared" si="12"/>
        <v>9.0909090909091494E-3</v>
      </c>
      <c r="G55" s="232">
        <v>12.980833333509509</v>
      </c>
      <c r="H55" s="16" t="str">
        <f t="shared" ca="1" si="10"/>
        <v/>
      </c>
      <c r="I55" s="17">
        <f t="shared" ca="1" si="11"/>
        <v>12</v>
      </c>
      <c r="J55" s="18">
        <f t="shared" si="9"/>
        <v>0.8</v>
      </c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4"/>
      <c r="Z55" s="89" t="s">
        <v>104</v>
      </c>
      <c r="AA55" s="90">
        <f t="shared" si="15"/>
        <v>98</v>
      </c>
      <c r="AB55" s="152">
        <f t="shared" si="15"/>
        <v>145.73361111071426</v>
      </c>
    </row>
    <row r="56" spans="2:29" x14ac:dyDescent="0.2">
      <c r="B56" s="95">
        <f t="shared" si="6"/>
        <v>24</v>
      </c>
      <c r="C56" s="214" t="s">
        <v>188</v>
      </c>
      <c r="D56" s="215">
        <v>12</v>
      </c>
      <c r="E56" s="15">
        <f>SUM(D$33:D56)/SUM($D$33:$D$75)</f>
        <v>0.92727272727272725</v>
      </c>
      <c r="F56" s="44">
        <f t="shared" si="12"/>
        <v>9.0909090909090384E-3</v>
      </c>
      <c r="G56" s="232">
        <v>8.7036111111519858</v>
      </c>
      <c r="H56" s="16" t="str">
        <f t="shared" ca="1" si="10"/>
        <v/>
      </c>
      <c r="I56" s="17">
        <f t="shared" ca="1" si="11"/>
        <v>12</v>
      </c>
      <c r="J56" s="18">
        <f t="shared" si="9"/>
        <v>0.8</v>
      </c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4"/>
      <c r="Z56" s="89" t="s">
        <v>105</v>
      </c>
      <c r="AA56" s="90">
        <f t="shared" si="15"/>
        <v>12</v>
      </c>
      <c r="AB56" s="152">
        <f t="shared" si="15"/>
        <v>12.980833333509509</v>
      </c>
    </row>
    <row r="57" spans="2:29" x14ac:dyDescent="0.2">
      <c r="B57" s="95">
        <f t="shared" si="6"/>
        <v>25</v>
      </c>
      <c r="C57" s="214" t="s">
        <v>182</v>
      </c>
      <c r="D57" s="215">
        <v>10</v>
      </c>
      <c r="E57" s="15">
        <f>SUM(D$33:D57)/SUM($D$33:$D$75)</f>
        <v>0.93484848484848482</v>
      </c>
      <c r="F57" s="44">
        <f t="shared" si="12"/>
        <v>7.575757575757569E-3</v>
      </c>
      <c r="G57" s="232">
        <v>2.096111111168284</v>
      </c>
      <c r="H57" s="16" t="str">
        <f t="shared" ca="1" si="7"/>
        <v/>
      </c>
      <c r="I57" s="17">
        <f t="shared" ca="1" si="8"/>
        <v>10</v>
      </c>
      <c r="J57" s="18">
        <f t="shared" si="9"/>
        <v>0.8</v>
      </c>
      <c r="L57" s="183"/>
      <c r="M57" s="183"/>
      <c r="N57" s="259"/>
      <c r="O57" s="259"/>
      <c r="P57" s="259"/>
      <c r="Q57" s="126"/>
      <c r="R57" s="126"/>
      <c r="S57" s="183"/>
      <c r="T57" s="183"/>
      <c r="U57" s="183"/>
      <c r="V57" s="183"/>
      <c r="W57" s="183"/>
      <c r="X57" s="184"/>
      <c r="Z57" s="89" t="s">
        <v>106</v>
      </c>
      <c r="AA57" s="90">
        <f t="shared" si="15"/>
        <v>45</v>
      </c>
      <c r="AB57" s="152">
        <f t="shared" si="15"/>
        <v>25.273333333316259</v>
      </c>
    </row>
    <row r="58" spans="2:29" x14ac:dyDescent="0.2">
      <c r="B58" s="95">
        <f t="shared" si="6"/>
        <v>26</v>
      </c>
      <c r="C58" s="214" t="s">
        <v>198</v>
      </c>
      <c r="D58" s="215">
        <v>10</v>
      </c>
      <c r="E58" s="15">
        <f>SUM(D$33:D58)/SUM($D$33:$D$75)</f>
        <v>0.94242424242424239</v>
      </c>
      <c r="F58" s="44">
        <f t="shared" si="12"/>
        <v>7.575757575757569E-3</v>
      </c>
      <c r="G58" s="232">
        <v>33</v>
      </c>
      <c r="H58" s="16" t="str">
        <f t="shared" ca="1" si="7"/>
        <v/>
      </c>
      <c r="I58" s="17">
        <f t="shared" ca="1" si="8"/>
        <v>10</v>
      </c>
      <c r="J58" s="18">
        <f t="shared" si="9"/>
        <v>0.8</v>
      </c>
      <c r="L58" s="183"/>
      <c r="M58" s="183"/>
      <c r="N58" s="196"/>
      <c r="O58" s="196"/>
      <c r="P58" s="186"/>
      <c r="Q58" s="186"/>
      <c r="R58" s="186"/>
      <c r="S58" s="183"/>
      <c r="T58" s="183"/>
      <c r="U58" s="183"/>
      <c r="V58" s="183"/>
      <c r="W58" s="183"/>
      <c r="X58" s="184"/>
      <c r="Z58" s="89" t="s">
        <v>107</v>
      </c>
      <c r="AA58" s="90">
        <f t="shared" si="15"/>
        <v>3</v>
      </c>
      <c r="AB58" s="152">
        <f t="shared" si="15"/>
        <v>2.7741666666767562</v>
      </c>
    </row>
    <row r="59" spans="2:29" x14ac:dyDescent="0.2">
      <c r="B59" s="95">
        <f t="shared" si="6"/>
        <v>27</v>
      </c>
      <c r="C59" s="214" t="s">
        <v>100</v>
      </c>
      <c r="D59" s="215">
        <v>9</v>
      </c>
      <c r="E59" s="15">
        <f>SUM(D$33:D59)/SUM($D$33:$D$75)</f>
        <v>0.94924242424242422</v>
      </c>
      <c r="F59" s="44">
        <f t="shared" si="12"/>
        <v>6.8181818181818343E-3</v>
      </c>
      <c r="G59" s="222">
        <v>264</v>
      </c>
      <c r="H59" s="16" t="str">
        <f t="shared" ca="1" si="7"/>
        <v/>
      </c>
      <c r="I59" s="17">
        <f t="shared" ca="1" si="8"/>
        <v>9</v>
      </c>
      <c r="J59" s="18">
        <f t="shared" si="9"/>
        <v>0.8</v>
      </c>
      <c r="L59" s="183"/>
      <c r="M59" s="183"/>
      <c r="N59" s="196"/>
      <c r="O59" s="196"/>
      <c r="P59" s="186"/>
      <c r="Q59" s="186"/>
      <c r="R59" s="186"/>
      <c r="S59" s="183"/>
      <c r="T59" s="183"/>
      <c r="U59" s="183"/>
      <c r="V59" s="183"/>
      <c r="W59" s="183"/>
      <c r="X59" s="184"/>
      <c r="Z59" s="89" t="s">
        <v>108</v>
      </c>
      <c r="AA59" s="90">
        <f t="shared" si="15"/>
        <v>13</v>
      </c>
      <c r="AB59" s="152">
        <f t="shared" si="15"/>
        <v>7</v>
      </c>
    </row>
    <row r="60" spans="2:29" x14ac:dyDescent="0.2">
      <c r="B60" s="95">
        <f t="shared" si="6"/>
        <v>28</v>
      </c>
      <c r="C60" s="214" t="s">
        <v>119</v>
      </c>
      <c r="D60" s="215">
        <v>8</v>
      </c>
      <c r="E60" s="15">
        <f>SUM(D$33:D60)/SUM($D$33:$D$75)</f>
        <v>0.95530303030303032</v>
      </c>
      <c r="F60" s="44">
        <f t="shared" si="12"/>
        <v>6.0606060606060996E-3</v>
      </c>
      <c r="G60" s="232">
        <v>3</v>
      </c>
      <c r="H60" s="16" t="str">
        <f t="shared" ca="1" si="7"/>
        <v/>
      </c>
      <c r="I60" s="17">
        <f t="shared" ca="1" si="8"/>
        <v>8</v>
      </c>
      <c r="J60" s="18">
        <f t="shared" si="9"/>
        <v>0.8</v>
      </c>
      <c r="L60" s="183"/>
      <c r="M60" s="183"/>
      <c r="N60" s="196"/>
      <c r="O60" s="196"/>
      <c r="P60" s="186"/>
      <c r="Q60" s="186"/>
      <c r="R60" s="186"/>
      <c r="S60" s="183"/>
      <c r="T60" s="183"/>
      <c r="U60" s="183"/>
      <c r="V60" s="183"/>
      <c r="W60" s="183"/>
      <c r="X60" s="184"/>
      <c r="Z60" s="89" t="s">
        <v>109</v>
      </c>
      <c r="AA60" s="90">
        <f t="shared" si="15"/>
        <v>7</v>
      </c>
      <c r="AB60" s="152">
        <f t="shared" si="15"/>
        <v>403</v>
      </c>
    </row>
    <row r="61" spans="2:29" x14ac:dyDescent="0.2">
      <c r="B61" s="95">
        <f t="shared" si="6"/>
        <v>29</v>
      </c>
      <c r="C61" s="214" t="s">
        <v>195</v>
      </c>
      <c r="D61" s="215">
        <v>8</v>
      </c>
      <c r="E61" s="15">
        <f>SUM(D$33:D61)/SUM($D$33:$D$75)</f>
        <v>0.96136363636363631</v>
      </c>
      <c r="F61" s="44">
        <f t="shared" si="12"/>
        <v>6.0606060606059886E-3</v>
      </c>
      <c r="G61" s="232">
        <v>8.2591666668304242</v>
      </c>
      <c r="H61" s="16" t="str">
        <f t="shared" ca="1" si="7"/>
        <v/>
      </c>
      <c r="I61" s="17">
        <f t="shared" ca="1" si="8"/>
        <v>8</v>
      </c>
      <c r="J61" s="18">
        <f t="shared" si="9"/>
        <v>0.8</v>
      </c>
      <c r="N61" s="138"/>
      <c r="O61" s="138"/>
      <c r="P61" s="260"/>
      <c r="Q61" s="260"/>
      <c r="R61" s="260"/>
      <c r="X61" s="162"/>
      <c r="Z61" s="89"/>
      <c r="AA61" s="90"/>
      <c r="AB61" s="152"/>
    </row>
    <row r="62" spans="2:29" x14ac:dyDescent="0.2">
      <c r="B62" s="95">
        <f t="shared" si="6"/>
        <v>30</v>
      </c>
      <c r="C62" s="214" t="s">
        <v>109</v>
      </c>
      <c r="D62" s="215">
        <v>7</v>
      </c>
      <c r="E62" s="15">
        <f>SUM(D$33:D62)/SUM($D$33:$D$75)</f>
        <v>0.96666666666666667</v>
      </c>
      <c r="F62" s="44">
        <f t="shared" si="12"/>
        <v>5.3030303030303649E-3</v>
      </c>
      <c r="G62" s="222">
        <v>403</v>
      </c>
      <c r="H62" s="16" t="str">
        <f t="shared" ca="1" si="7"/>
        <v/>
      </c>
      <c r="I62" s="17">
        <f t="shared" ca="1" si="8"/>
        <v>7</v>
      </c>
      <c r="J62" s="18">
        <f t="shared" si="9"/>
        <v>0.8</v>
      </c>
      <c r="N62" s="258" t="s">
        <v>158</v>
      </c>
      <c r="O62" s="258"/>
      <c r="P62" s="258"/>
      <c r="Q62" s="119"/>
      <c r="R62" s="119"/>
      <c r="X62" s="162"/>
      <c r="Z62" s="89"/>
      <c r="AA62" s="90"/>
      <c r="AB62" s="152"/>
    </row>
    <row r="63" spans="2:29" x14ac:dyDescent="0.2">
      <c r="B63" s="95">
        <f t="shared" si="6"/>
        <v>31</v>
      </c>
      <c r="C63" s="214" t="s">
        <v>86</v>
      </c>
      <c r="D63" s="215">
        <v>7</v>
      </c>
      <c r="E63" s="15">
        <f>SUM(D$33:D63)/SUM($D$33:$D$75)</f>
        <v>0.97196969696969693</v>
      </c>
      <c r="F63" s="44">
        <f t="shared" ref="F63:F75" si="16">E63-E62</f>
        <v>5.3030303030302539E-3</v>
      </c>
      <c r="G63" s="232">
        <v>5</v>
      </c>
      <c r="H63" s="16" t="str">
        <f t="shared" ca="1" si="7"/>
        <v/>
      </c>
      <c r="I63" s="17">
        <f t="shared" ca="1" si="8"/>
        <v>7</v>
      </c>
      <c r="J63" s="18">
        <f t="shared" si="9"/>
        <v>0.8</v>
      </c>
      <c r="N63" s="41"/>
      <c r="O63" s="41"/>
      <c r="X63" s="162"/>
      <c r="Z63" s="89" t="s">
        <v>110</v>
      </c>
      <c r="AA63" s="90">
        <f t="shared" ref="AA63:AB69" si="17">W42</f>
        <v>0</v>
      </c>
      <c r="AB63" s="152">
        <f t="shared" si="17"/>
        <v>0</v>
      </c>
    </row>
    <row r="64" spans="2:29" x14ac:dyDescent="0.2">
      <c r="B64" s="95">
        <f t="shared" si="6"/>
        <v>32</v>
      </c>
      <c r="C64" s="214" t="s">
        <v>194</v>
      </c>
      <c r="D64" s="215">
        <v>6</v>
      </c>
      <c r="E64" s="15">
        <f>SUM(D$33:D64)/SUM($D$33:$D$75)</f>
        <v>0.97651515151515156</v>
      </c>
      <c r="F64" s="44">
        <f t="shared" si="16"/>
        <v>4.5454545454546302E-3</v>
      </c>
      <c r="G64" s="232">
        <v>7.3333333334303461</v>
      </c>
      <c r="H64" s="16" t="str">
        <f t="shared" ca="1" si="7"/>
        <v/>
      </c>
      <c r="I64" s="17">
        <f t="shared" ca="1" si="8"/>
        <v>6</v>
      </c>
      <c r="J64" s="18">
        <f t="shared" si="9"/>
        <v>0.8</v>
      </c>
      <c r="N64" s="195"/>
      <c r="O64" s="195"/>
      <c r="P64" s="183"/>
      <c r="Q64" s="183"/>
      <c r="R64" s="183"/>
      <c r="S64" s="183"/>
      <c r="T64" s="183"/>
      <c r="X64" s="162"/>
      <c r="Z64" s="89" t="s">
        <v>111</v>
      </c>
      <c r="AA64" s="90">
        <f t="shared" si="17"/>
        <v>35</v>
      </c>
      <c r="AB64" s="152">
        <f t="shared" si="17"/>
        <v>27</v>
      </c>
    </row>
    <row r="65" spans="2:28" x14ac:dyDescent="0.2">
      <c r="B65" s="95">
        <f t="shared" si="6"/>
        <v>33</v>
      </c>
      <c r="C65" s="31" t="s">
        <v>93</v>
      </c>
      <c r="D65" s="33">
        <v>5</v>
      </c>
      <c r="E65" s="15">
        <f>SUM(D$33:D65)/SUM($D$33:$D$75)</f>
        <v>0.98030303030303034</v>
      </c>
      <c r="F65" s="44">
        <f t="shared" si="16"/>
        <v>3.7878787878787845E-3</v>
      </c>
      <c r="G65" s="232">
        <v>20</v>
      </c>
      <c r="H65" s="16" t="str">
        <f t="shared" ca="1" si="7"/>
        <v/>
      </c>
      <c r="I65" s="17">
        <f t="shared" ca="1" si="8"/>
        <v>5</v>
      </c>
      <c r="J65" s="18">
        <f t="shared" si="9"/>
        <v>0.8</v>
      </c>
      <c r="N65" s="195"/>
      <c r="O65" s="200" t="s">
        <v>160</v>
      </c>
      <c r="P65" s="256" t="s">
        <v>159</v>
      </c>
      <c r="Q65" s="256"/>
      <c r="R65" s="256"/>
      <c r="S65" s="183"/>
      <c r="T65" s="183"/>
      <c r="X65" s="162"/>
      <c r="Z65" s="89" t="s">
        <v>112</v>
      </c>
      <c r="AA65" s="90">
        <f t="shared" si="17"/>
        <v>0</v>
      </c>
      <c r="AB65" s="152">
        <f t="shared" si="17"/>
        <v>0</v>
      </c>
    </row>
    <row r="66" spans="2:28" x14ac:dyDescent="0.2">
      <c r="B66" s="95">
        <f t="shared" si="6"/>
        <v>34</v>
      </c>
      <c r="C66" s="31" t="s">
        <v>193</v>
      </c>
      <c r="D66" s="33">
        <v>4</v>
      </c>
      <c r="E66" s="15">
        <f>SUM(D$33:D66)/SUM($D$33:$D$75)</f>
        <v>0.98333333333333328</v>
      </c>
      <c r="F66" s="44">
        <f t="shared" si="16"/>
        <v>3.0303030303029388E-3</v>
      </c>
      <c r="G66" s="232">
        <v>9.8827777777332813</v>
      </c>
      <c r="H66" s="16" t="str">
        <f t="shared" ca="1" si="7"/>
        <v/>
      </c>
      <c r="I66" s="17">
        <f t="shared" ca="1" si="8"/>
        <v>4</v>
      </c>
      <c r="J66" s="18">
        <f t="shared" si="9"/>
        <v>0.8</v>
      </c>
      <c r="N66" s="183"/>
      <c r="O66" s="183"/>
      <c r="P66" s="183"/>
      <c r="Q66" s="183"/>
      <c r="R66" s="183"/>
      <c r="S66" s="183"/>
      <c r="T66" s="183"/>
      <c r="X66" s="162"/>
      <c r="Z66" s="89" t="s">
        <v>113</v>
      </c>
      <c r="AA66" s="90">
        <f t="shared" si="17"/>
        <v>0</v>
      </c>
      <c r="AB66" s="152">
        <f t="shared" si="17"/>
        <v>0</v>
      </c>
    </row>
    <row r="67" spans="2:28" x14ac:dyDescent="0.2">
      <c r="B67" s="95">
        <f t="shared" si="6"/>
        <v>35</v>
      </c>
      <c r="C67" s="31" t="s">
        <v>96</v>
      </c>
      <c r="D67" s="33">
        <v>4</v>
      </c>
      <c r="E67" s="15">
        <f>SUM(D$33:D67)/SUM($D$33:$D$75)</f>
        <v>0.98636363636363633</v>
      </c>
      <c r="F67" s="44">
        <f t="shared" si="16"/>
        <v>3.0303030303030498E-3</v>
      </c>
      <c r="G67" s="232">
        <v>1.2586111111450009</v>
      </c>
      <c r="H67" s="16" t="str">
        <f t="shared" ca="1" si="7"/>
        <v/>
      </c>
      <c r="I67" s="17">
        <f t="shared" ca="1" si="8"/>
        <v>4</v>
      </c>
      <c r="J67" s="18">
        <f t="shared" si="9"/>
        <v>0.8</v>
      </c>
      <c r="N67" s="183"/>
      <c r="O67" s="55">
        <f>RANK(Q67,$Q$67:$Q$118,0)+COUNTIF(Q67:$Q$118,Q67)-1</f>
        <v>40</v>
      </c>
      <c r="P67" s="179" t="str">
        <f>P3</f>
        <v>Auxiliary Systems (Compressed Air)</v>
      </c>
      <c r="Q67" s="182">
        <f>W3</f>
        <v>2</v>
      </c>
      <c r="R67" s="185">
        <f>X3</f>
        <v>4.7547222222527488</v>
      </c>
      <c r="S67" s="183"/>
      <c r="T67" s="183"/>
      <c r="X67" s="162"/>
      <c r="Z67" s="89" t="s">
        <v>114</v>
      </c>
      <c r="AA67" s="90">
        <f t="shared" si="17"/>
        <v>86</v>
      </c>
      <c r="AB67" s="152">
        <f t="shared" si="17"/>
        <v>80</v>
      </c>
    </row>
    <row r="68" spans="2:28" x14ac:dyDescent="0.2">
      <c r="B68" s="95">
        <f t="shared" si="6"/>
        <v>36</v>
      </c>
      <c r="C68" s="31" t="s">
        <v>185</v>
      </c>
      <c r="D68" s="33">
        <v>4</v>
      </c>
      <c r="E68" s="15">
        <f>SUM(D$33:D68)/SUM($D$33:$D$75)</f>
        <v>0.98939393939393938</v>
      </c>
      <c r="F68" s="44">
        <f t="shared" si="16"/>
        <v>3.0303030303030498E-3</v>
      </c>
      <c r="G68" s="232">
        <v>31</v>
      </c>
      <c r="H68" s="16" t="str">
        <f t="shared" ca="1" si="7"/>
        <v/>
      </c>
      <c r="I68" s="17">
        <f t="shared" ca="1" si="8"/>
        <v>4</v>
      </c>
      <c r="J68" s="18">
        <f t="shared" si="9"/>
        <v>0.8</v>
      </c>
      <c r="N68" s="183"/>
      <c r="O68" s="55">
        <f>RANK(Q68,$Q$67:$Q$118,0)+COUNTIF(Q68:$Q$118,Q68)-1</f>
        <v>52</v>
      </c>
      <c r="P68" s="179" t="str">
        <f t="shared" ref="P68:P118" si="18">P4</f>
        <v>Auxiliary Systems (Deck Crane / Hoists)</v>
      </c>
      <c r="Q68" s="182">
        <f t="shared" ref="Q68:R83" si="19">W4</f>
        <v>0</v>
      </c>
      <c r="R68" s="185">
        <f t="shared" si="19"/>
        <v>0</v>
      </c>
      <c r="S68" s="183"/>
      <c r="T68" s="183"/>
      <c r="X68" s="162"/>
      <c r="Z68" s="89" t="s">
        <v>115</v>
      </c>
      <c r="AA68" s="90">
        <f t="shared" si="17"/>
        <v>22</v>
      </c>
      <c r="AB68" s="152">
        <f t="shared" si="17"/>
        <v>25.291388888959773</v>
      </c>
    </row>
    <row r="69" spans="2:28" x14ac:dyDescent="0.2">
      <c r="B69" s="95">
        <f t="shared" si="6"/>
        <v>37</v>
      </c>
      <c r="C69" s="31" t="s">
        <v>189</v>
      </c>
      <c r="D69" s="33">
        <v>3</v>
      </c>
      <c r="E69" s="15">
        <f>SUM(D$33:D69)/SUM($D$33:$D$75)</f>
        <v>0.9916666666666667</v>
      </c>
      <c r="F69" s="44">
        <f t="shared" si="16"/>
        <v>2.2727272727273151E-3</v>
      </c>
      <c r="G69" s="232">
        <v>2.7741666666767562</v>
      </c>
      <c r="H69" s="16" t="str">
        <f t="shared" ca="1" si="7"/>
        <v/>
      </c>
      <c r="I69" s="17">
        <f t="shared" ca="1" si="8"/>
        <v>3</v>
      </c>
      <c r="J69" s="18">
        <f t="shared" si="9"/>
        <v>0.8</v>
      </c>
      <c r="N69" s="183"/>
      <c r="O69" s="55">
        <f>RANK(Q69,$Q$67:$Q$118,0)+COUNTIF(Q69:$Q$118,Q69)-1</f>
        <v>51</v>
      </c>
      <c r="P69" s="179" t="str">
        <f t="shared" si="18"/>
        <v>Auxiliary Systems (Fire Prevention System)</v>
      </c>
      <c r="Q69" s="182">
        <f t="shared" si="19"/>
        <v>0</v>
      </c>
      <c r="R69" s="185">
        <f t="shared" si="19"/>
        <v>0</v>
      </c>
      <c r="S69" s="183"/>
      <c r="T69" s="183"/>
      <c r="X69" s="162"/>
      <c r="Z69" s="89" t="s">
        <v>116</v>
      </c>
      <c r="AA69" s="90">
        <f t="shared" si="17"/>
        <v>4</v>
      </c>
      <c r="AB69" s="152">
        <f t="shared" si="17"/>
        <v>9.8827777777332813</v>
      </c>
    </row>
    <row r="70" spans="2:28" x14ac:dyDescent="0.2">
      <c r="B70" s="95">
        <f t="shared" si="6"/>
        <v>38</v>
      </c>
      <c r="C70" s="31" t="s">
        <v>184</v>
      </c>
      <c r="D70" s="33">
        <v>3</v>
      </c>
      <c r="E70" s="15">
        <f>SUM(D$33:D70)/SUM($D$33:$D$75)</f>
        <v>0.9939393939393939</v>
      </c>
      <c r="F70" s="44">
        <f t="shared" si="16"/>
        <v>2.2727272727272041E-3</v>
      </c>
      <c r="G70" s="232">
        <v>1</v>
      </c>
      <c r="H70" s="16" t="str">
        <f t="shared" ca="1" si="7"/>
        <v/>
      </c>
      <c r="I70" s="17">
        <f t="shared" ca="1" si="8"/>
        <v>3</v>
      </c>
      <c r="J70" s="18">
        <f t="shared" si="9"/>
        <v>0.8</v>
      </c>
      <c r="N70" s="183"/>
      <c r="O70" s="55">
        <f>RANK(Q70,$Q$67:$Q$118,0)+COUNTIF(Q70:$Q$118,Q70)-1</f>
        <v>43</v>
      </c>
      <c r="P70" s="179" t="str">
        <f t="shared" si="18"/>
        <v>Auxiliary Systems (Fuel)</v>
      </c>
      <c r="Q70" s="182">
        <f t="shared" si="19"/>
        <v>1</v>
      </c>
      <c r="R70" s="185">
        <f t="shared" si="19"/>
        <v>0.15</v>
      </c>
      <c r="S70" s="183"/>
      <c r="T70" s="183"/>
      <c r="X70" s="162"/>
      <c r="Z70" s="89"/>
      <c r="AA70" s="90"/>
      <c r="AB70" s="152"/>
    </row>
    <row r="71" spans="2:28" x14ac:dyDescent="0.2">
      <c r="B71" s="95">
        <f t="shared" si="6"/>
        <v>39</v>
      </c>
      <c r="C71" s="31" t="s">
        <v>85</v>
      </c>
      <c r="D71" s="33">
        <v>3</v>
      </c>
      <c r="E71" s="15">
        <f>SUM(D$33:D71)/SUM($D$33:$D$75)</f>
        <v>0.99621212121212122</v>
      </c>
      <c r="F71" s="44">
        <f t="shared" si="16"/>
        <v>2.2727272727273151E-3</v>
      </c>
      <c r="G71" s="232">
        <v>9</v>
      </c>
      <c r="H71" s="16" t="str">
        <f t="shared" ca="1" si="7"/>
        <v/>
      </c>
      <c r="I71" s="17">
        <f t="shared" ca="1" si="8"/>
        <v>3</v>
      </c>
      <c r="J71" s="18">
        <f t="shared" si="9"/>
        <v>0.8</v>
      </c>
      <c r="N71" s="183"/>
      <c r="O71" s="55">
        <f>RANK(Q71,$Q$67:$Q$118,0)+COUNTIF(Q71:$Q$118,Q71)-1</f>
        <v>50</v>
      </c>
      <c r="P71" s="179" t="str">
        <f t="shared" si="18"/>
        <v>Auxiliary Systems (HVAC)</v>
      </c>
      <c r="Q71" s="182">
        <f t="shared" si="19"/>
        <v>0</v>
      </c>
      <c r="R71" s="185">
        <f t="shared" si="19"/>
        <v>0</v>
      </c>
      <c r="S71" s="183"/>
      <c r="T71" s="183"/>
      <c r="X71" s="162"/>
      <c r="Z71" s="89"/>
      <c r="AA71" s="90"/>
      <c r="AB71" s="152"/>
    </row>
    <row r="72" spans="2:28" x14ac:dyDescent="0.2">
      <c r="B72" s="95">
        <f t="shared" si="6"/>
        <v>40</v>
      </c>
      <c r="C72" s="31" t="s">
        <v>71</v>
      </c>
      <c r="D72" s="33">
        <v>2</v>
      </c>
      <c r="E72" s="15">
        <f>SUM(D$33:D72)/SUM($D$33:$D$75)</f>
        <v>0.99772727272727268</v>
      </c>
      <c r="F72" s="44">
        <f t="shared" si="16"/>
        <v>1.5151515151514694E-3</v>
      </c>
      <c r="G72" s="232">
        <v>4.7547222222527488</v>
      </c>
      <c r="H72" s="16" t="str">
        <f t="shared" ca="1" si="7"/>
        <v/>
      </c>
      <c r="I72" s="17">
        <f t="shared" ca="1" si="8"/>
        <v>2</v>
      </c>
      <c r="J72" s="18">
        <f t="shared" si="9"/>
        <v>0.8</v>
      </c>
      <c r="N72" s="183"/>
      <c r="O72" s="55">
        <f>RANK(Q72,$Q$67:$Q$118,0)+COUNTIF(Q72:$Q$118,Q72)-1</f>
        <v>49</v>
      </c>
      <c r="P72" s="179" t="str">
        <f t="shared" si="18"/>
        <v>Auxiliary Systems (Sanitary)</v>
      </c>
      <c r="Q72" s="182">
        <f t="shared" si="19"/>
        <v>0</v>
      </c>
      <c r="R72" s="185">
        <f t="shared" si="19"/>
        <v>0</v>
      </c>
      <c r="S72" s="183"/>
      <c r="T72" s="183"/>
      <c r="X72" s="162"/>
      <c r="Z72" s="89" t="s">
        <v>117</v>
      </c>
      <c r="AA72" s="90">
        <f>W49</f>
        <v>12</v>
      </c>
      <c r="AB72" s="152">
        <f>X49</f>
        <v>127</v>
      </c>
    </row>
    <row r="73" spans="2:28" x14ac:dyDescent="0.2">
      <c r="B73" s="95">
        <f t="shared" si="6"/>
        <v>41</v>
      </c>
      <c r="C73" s="31" t="s">
        <v>120</v>
      </c>
      <c r="D73" s="33">
        <v>1</v>
      </c>
      <c r="E73" s="15">
        <f>SUM(D$33:D73)/SUM($D$33:$D$75)</f>
        <v>0.99848484848484853</v>
      </c>
      <c r="F73" s="44">
        <f t="shared" si="16"/>
        <v>7.5757575757584572E-4</v>
      </c>
      <c r="G73" s="232">
        <v>10</v>
      </c>
      <c r="H73" s="16" t="str">
        <f t="shared" ca="1" si="7"/>
        <v/>
      </c>
      <c r="I73" s="17">
        <f t="shared" ca="1" si="8"/>
        <v>1</v>
      </c>
      <c r="J73" s="18">
        <f t="shared" si="9"/>
        <v>0.8</v>
      </c>
      <c r="N73" s="183"/>
      <c r="O73" s="58">
        <f>RANK(Q73,$Q$67:$Q$118,0)+COUNTIF(Q73:$Q$118,Q73)-1</f>
        <v>48</v>
      </c>
      <c r="P73" s="175" t="str">
        <f t="shared" si="18"/>
        <v>Auxiliary Systems (Water (Pottable / Raw))</v>
      </c>
      <c r="Q73" s="176">
        <f t="shared" si="19"/>
        <v>0</v>
      </c>
      <c r="R73" s="177">
        <f t="shared" si="19"/>
        <v>0</v>
      </c>
      <c r="S73" s="183"/>
      <c r="T73" s="183"/>
      <c r="X73" s="162"/>
      <c r="Z73" s="89"/>
      <c r="AA73" s="90"/>
      <c r="AB73" s="152"/>
    </row>
    <row r="74" spans="2:28" x14ac:dyDescent="0.2">
      <c r="B74" s="95">
        <f t="shared" si="6"/>
        <v>42</v>
      </c>
      <c r="C74" s="31" t="s">
        <v>102</v>
      </c>
      <c r="D74" s="33">
        <v>1</v>
      </c>
      <c r="E74" s="15">
        <f>SUM(D$33:D74)/SUM($D$33:$D$75)</f>
        <v>0.99924242424242427</v>
      </c>
      <c r="F74" s="44">
        <f t="shared" si="16"/>
        <v>7.575757575757347E-4</v>
      </c>
      <c r="G74" s="232">
        <v>4</v>
      </c>
      <c r="H74" s="16" t="str">
        <f t="shared" ca="1" si="7"/>
        <v/>
      </c>
      <c r="I74" s="17">
        <f t="shared" ca="1" si="8"/>
        <v>1</v>
      </c>
      <c r="J74" s="18">
        <f t="shared" si="9"/>
        <v>0.8</v>
      </c>
      <c r="N74" s="183"/>
      <c r="O74" s="55">
        <f>RANK(Q74,$Q$67:$Q$118,0)+COUNTIF(Q74:$Q$118,Q74)-1</f>
        <v>1</v>
      </c>
      <c r="P74" s="179" t="str">
        <f t="shared" si="18"/>
        <v>Cutter (Bearing / Shaft)</v>
      </c>
      <c r="Q74" s="182">
        <f t="shared" si="19"/>
        <v>199</v>
      </c>
      <c r="R74" s="185">
        <f t="shared" si="19"/>
        <v>843.6444444443332</v>
      </c>
      <c r="S74" s="183"/>
      <c r="T74" s="183"/>
      <c r="X74" s="162"/>
      <c r="Z74" s="89"/>
      <c r="AA74" s="90"/>
      <c r="AB74" s="152"/>
    </row>
    <row r="75" spans="2:28" x14ac:dyDescent="0.2">
      <c r="B75" s="95">
        <f t="shared" si="6"/>
        <v>43</v>
      </c>
      <c r="C75" s="31" t="s">
        <v>74</v>
      </c>
      <c r="D75" s="33">
        <v>1</v>
      </c>
      <c r="E75" s="15">
        <f>SUM(D$33:D75)/SUM($D$33:$D$75)</f>
        <v>1</v>
      </c>
      <c r="F75" s="44">
        <f t="shared" si="16"/>
        <v>7.575757575757347E-4</v>
      </c>
      <c r="G75" s="232">
        <v>0.15</v>
      </c>
      <c r="H75" s="16" t="str">
        <f t="shared" ca="1" si="7"/>
        <v/>
      </c>
      <c r="I75" s="17">
        <f t="shared" ca="1" si="8"/>
        <v>1</v>
      </c>
      <c r="J75" s="18">
        <f t="shared" si="9"/>
        <v>0.8</v>
      </c>
      <c r="N75" s="183"/>
      <c r="O75" s="55">
        <f>RANK(Q75,$Q$67:$Q$118,0)+COUNTIF(Q75:$Q$118,Q75)-1</f>
        <v>2</v>
      </c>
      <c r="P75" s="179" t="str">
        <f t="shared" si="18"/>
        <v>Cutter (Cutter Canister)</v>
      </c>
      <c r="Q75" s="182">
        <f t="shared" si="19"/>
        <v>180</v>
      </c>
      <c r="R75" s="185">
        <f t="shared" si="19"/>
        <v>451.13083333335817</v>
      </c>
      <c r="S75" s="183"/>
      <c r="T75" s="183"/>
      <c r="X75" s="162"/>
      <c r="Z75" s="89" t="s">
        <v>118</v>
      </c>
      <c r="AA75" s="90">
        <f t="shared" ref="AA75:AB79" si="20">W50</f>
        <v>0</v>
      </c>
      <c r="AB75" s="152">
        <f t="shared" si="20"/>
        <v>0</v>
      </c>
    </row>
    <row r="76" spans="2:28" x14ac:dyDescent="0.2">
      <c r="B76" s="19" t="s">
        <v>12</v>
      </c>
      <c r="C76" s="1"/>
      <c r="D76" s="1"/>
      <c r="E76" s="1"/>
      <c r="F76" s="1"/>
      <c r="G76" s="1"/>
      <c r="H76" s="1"/>
      <c r="I76" s="1"/>
      <c r="J76" s="1"/>
      <c r="N76" s="183"/>
      <c r="O76" s="55">
        <f>RANK(Q76,$Q$67:$Q$118,0)+COUNTIF(Q76:$Q$118,Q76)-1</f>
        <v>20</v>
      </c>
      <c r="P76" s="179" t="str">
        <f t="shared" si="18"/>
        <v>Cutter (Gear Box)</v>
      </c>
      <c r="Q76" s="182">
        <f t="shared" si="19"/>
        <v>14</v>
      </c>
      <c r="R76" s="185">
        <f t="shared" si="19"/>
        <v>28.524722222122364</v>
      </c>
      <c r="S76" s="183"/>
      <c r="T76" s="183"/>
      <c r="X76" s="162"/>
      <c r="Z76" s="89" t="s">
        <v>119</v>
      </c>
      <c r="AA76" s="90">
        <f t="shared" si="20"/>
        <v>8</v>
      </c>
      <c r="AB76" s="152">
        <f t="shared" si="20"/>
        <v>3</v>
      </c>
    </row>
    <row r="77" spans="2:28" x14ac:dyDescent="0.2">
      <c r="N77" s="183"/>
      <c r="O77" s="55">
        <f>RANK(Q77,$Q$67:$Q$118,0)+COUNTIF(Q77:$Q$118,Q77)-1</f>
        <v>4</v>
      </c>
      <c r="P77" s="179" t="str">
        <f t="shared" si="18"/>
        <v>Cutter (Motor)</v>
      </c>
      <c r="Q77" s="182">
        <f t="shared" si="19"/>
        <v>94</v>
      </c>
      <c r="R77" s="185">
        <f t="shared" si="19"/>
        <v>991</v>
      </c>
      <c r="S77" s="183"/>
      <c r="T77" s="183"/>
      <c r="X77" s="162"/>
      <c r="Z77" s="89" t="s">
        <v>120</v>
      </c>
      <c r="AA77" s="90">
        <f t="shared" si="20"/>
        <v>1</v>
      </c>
      <c r="AB77" s="152">
        <f t="shared" si="20"/>
        <v>10</v>
      </c>
    </row>
    <row r="78" spans="2:28" x14ac:dyDescent="0.2">
      <c r="N78" s="183"/>
      <c r="O78" s="58">
        <f>RANK(Q78,$Q$67:$Q$118,0)+COUNTIF(Q78:$Q$118,Q78)-1</f>
        <v>6</v>
      </c>
      <c r="P78" s="175" t="str">
        <f t="shared" si="18"/>
        <v>Cutter (SCR Drive / MG Set)</v>
      </c>
      <c r="Q78" s="176">
        <f t="shared" si="19"/>
        <v>74</v>
      </c>
      <c r="R78" s="177">
        <f t="shared" si="19"/>
        <v>18.705833333311602</v>
      </c>
      <c r="S78" s="183"/>
      <c r="T78" s="183"/>
      <c r="X78" s="162"/>
      <c r="Z78" s="89" t="s">
        <v>121</v>
      </c>
      <c r="AA78" s="90">
        <f t="shared" si="20"/>
        <v>37</v>
      </c>
      <c r="AB78" s="152">
        <f t="shared" si="20"/>
        <v>97.185000000055879</v>
      </c>
    </row>
    <row r="79" spans="2:28" x14ac:dyDescent="0.2">
      <c r="M79" s="183"/>
      <c r="N79" s="183"/>
      <c r="O79" s="55">
        <f>RANK(Q79,$Q$67:$Q$118,0)+COUNTIF(Q79:$Q$118,Q79)-1</f>
        <v>17</v>
      </c>
      <c r="P79" s="179" t="str">
        <f t="shared" si="18"/>
        <v>Electrical System (MCC / Switch Gear)</v>
      </c>
      <c r="Q79" s="182">
        <f t="shared" si="19"/>
        <v>20</v>
      </c>
      <c r="R79" s="185">
        <f t="shared" si="19"/>
        <v>17</v>
      </c>
      <c r="S79" s="183"/>
      <c r="T79" s="183"/>
      <c r="X79" s="162"/>
      <c r="Z79" s="89" t="s">
        <v>122</v>
      </c>
      <c r="AA79" s="90">
        <f t="shared" si="20"/>
        <v>50</v>
      </c>
      <c r="AB79" s="152">
        <f t="shared" si="20"/>
        <v>96.841111111454666</v>
      </c>
    </row>
    <row r="80" spans="2:28" x14ac:dyDescent="0.2">
      <c r="M80" s="183"/>
      <c r="N80" s="183"/>
      <c r="O80" s="55">
        <f>RANK(Q80,$Q$67:$Q$118,0)+COUNTIF(Q80:$Q$118,Q80)-1</f>
        <v>24</v>
      </c>
      <c r="P80" s="179" t="str">
        <f t="shared" si="18"/>
        <v>Electrical System (PLC / Automation)</v>
      </c>
      <c r="Q80" s="182">
        <f t="shared" si="19"/>
        <v>12</v>
      </c>
      <c r="R80" s="185">
        <f t="shared" si="19"/>
        <v>8.7036111111519858</v>
      </c>
      <c r="S80" s="183"/>
      <c r="T80" s="183"/>
      <c r="X80" s="162"/>
      <c r="AB80" s="162"/>
    </row>
    <row r="81" spans="2:24" x14ac:dyDescent="0.2">
      <c r="M81" s="183"/>
      <c r="N81" s="183"/>
      <c r="O81" s="58">
        <f>RANK(Q81,$Q$67:$Q$118,0)+COUNTIF(Q81:$Q$118,Q81)-1</f>
        <v>39</v>
      </c>
      <c r="P81" s="175" t="str">
        <f t="shared" si="18"/>
        <v>Electrical System (Transformer)</v>
      </c>
      <c r="Q81" s="176">
        <f t="shared" si="19"/>
        <v>3</v>
      </c>
      <c r="R81" s="177">
        <f t="shared" si="19"/>
        <v>9</v>
      </c>
      <c r="S81" s="183"/>
      <c r="T81" s="183"/>
      <c r="X81" s="162"/>
    </row>
    <row r="82" spans="2:24" x14ac:dyDescent="0.2">
      <c r="M82" s="183"/>
      <c r="N82" s="183"/>
      <c r="O82" s="55">
        <f>RANK(Q82,$Q$67:$Q$118,0)+COUNTIF(Q82:$Q$118,Q82)-1</f>
        <v>31</v>
      </c>
      <c r="P82" s="179" t="str">
        <f t="shared" si="18"/>
        <v>Generators (Auxiliary Generator)</v>
      </c>
      <c r="Q82" s="182">
        <f t="shared" si="19"/>
        <v>7</v>
      </c>
      <c r="R82" s="185">
        <f t="shared" si="19"/>
        <v>5</v>
      </c>
      <c r="S82" s="183"/>
      <c r="T82" s="183"/>
      <c r="X82" s="162"/>
    </row>
    <row r="83" spans="2:24" x14ac:dyDescent="0.2">
      <c r="M83" s="183"/>
      <c r="N83" s="183"/>
      <c r="O83" s="55">
        <f>RANK(Q83,$Q$67:$Q$118,0)+COUNTIF(Q83:$Q$118,Q83)-1</f>
        <v>13</v>
      </c>
      <c r="P83" s="179" t="str">
        <f t="shared" si="18"/>
        <v>Generators (Main Generator Engine)</v>
      </c>
      <c r="Q83" s="182">
        <f t="shared" si="19"/>
        <v>34</v>
      </c>
      <c r="R83" s="185">
        <f t="shared" si="19"/>
        <v>68.589166666555684</v>
      </c>
      <c r="S83" s="183"/>
      <c r="T83" s="183"/>
      <c r="X83" s="162"/>
    </row>
    <row r="84" spans="2:24" x14ac:dyDescent="0.2">
      <c r="M84" s="183"/>
      <c r="N84" s="183"/>
      <c r="O84" s="58">
        <f>RANK(Q84,$Q$67:$Q$118,0)+COUNTIF(Q84:$Q$118,Q84)-1</f>
        <v>14</v>
      </c>
      <c r="P84" s="175" t="str">
        <f t="shared" si="18"/>
        <v>Generators (Main Generator)</v>
      </c>
      <c r="Q84" s="176">
        <f t="shared" ref="Q84:R99" si="21">W20</f>
        <v>24</v>
      </c>
      <c r="R84" s="177">
        <f t="shared" si="21"/>
        <v>32.902499999676365</v>
      </c>
      <c r="S84" s="183"/>
      <c r="T84" s="183"/>
      <c r="X84" s="162"/>
    </row>
    <row r="85" spans="2:24" x14ac:dyDescent="0.2">
      <c r="M85" s="183"/>
      <c r="N85" s="183"/>
      <c r="O85" s="55">
        <f>RANK(Q85,$Q$67:$Q$118,0)+COUNTIF(Q85:$Q$118,Q85)-1</f>
        <v>19</v>
      </c>
      <c r="P85" s="179" t="str">
        <f t="shared" si="18"/>
        <v>Ladder (Ladder Structure)</v>
      </c>
      <c r="Q85" s="182">
        <f t="shared" si="21"/>
        <v>18</v>
      </c>
      <c r="R85" s="185">
        <f t="shared" si="21"/>
        <v>71.578333333309274</v>
      </c>
      <c r="S85" s="183"/>
      <c r="T85" s="183"/>
      <c r="X85" s="162"/>
    </row>
    <row r="86" spans="2:24" x14ac:dyDescent="0.2">
      <c r="M86" s="183"/>
      <c r="N86" s="183"/>
      <c r="O86" s="55">
        <f>RANK(Q86,$Q$67:$Q$118,0)+COUNTIF(Q86:$Q$118,Q86)-1</f>
        <v>7</v>
      </c>
      <c r="P86" s="179" t="str">
        <f t="shared" si="18"/>
        <v>Ladder (Ladder Winch)</v>
      </c>
      <c r="Q86" s="182">
        <f t="shared" si="21"/>
        <v>66</v>
      </c>
      <c r="R86" s="185">
        <f t="shared" si="21"/>
        <v>47</v>
      </c>
      <c r="S86" s="183"/>
      <c r="T86" s="183"/>
      <c r="X86" s="162"/>
    </row>
    <row r="87" spans="2:24" x14ac:dyDescent="0.2">
      <c r="M87" s="183"/>
      <c r="N87" s="183"/>
      <c r="O87" s="55">
        <f>RANK(Q87,$Q$67:$Q$118,0)+COUNTIF(Q87:$Q$118,Q87)-1</f>
        <v>29</v>
      </c>
      <c r="P87" s="179" t="str">
        <f t="shared" si="18"/>
        <v>Ladder (SCR Drive)</v>
      </c>
      <c r="Q87" s="182">
        <f t="shared" si="21"/>
        <v>8</v>
      </c>
      <c r="R87" s="185">
        <f t="shared" si="21"/>
        <v>8.2591666668304242</v>
      </c>
      <c r="S87" s="183"/>
      <c r="T87" s="183"/>
      <c r="X87" s="162"/>
    </row>
    <row r="88" spans="2:24" x14ac:dyDescent="0.2">
      <c r="N88" s="183"/>
      <c r="O88" s="55">
        <f>RANK(Q88,$Q$67:$Q$118,0)+COUNTIF(Q88:$Q$118,Q88)-1</f>
        <v>36</v>
      </c>
      <c r="P88" s="179" t="str">
        <f t="shared" si="18"/>
        <v>Ladder (Sheaves and Blocks)</v>
      </c>
      <c r="Q88" s="182">
        <f t="shared" si="21"/>
        <v>4</v>
      </c>
      <c r="R88" s="185">
        <f t="shared" si="21"/>
        <v>31</v>
      </c>
      <c r="S88" s="183"/>
      <c r="T88" s="183"/>
      <c r="X88" s="162"/>
    </row>
    <row r="89" spans="2:24" x14ac:dyDescent="0.2">
      <c r="N89" s="183"/>
      <c r="O89" s="58">
        <f>RANK(Q89,$Q$67:$Q$118,0)+COUNTIF(Q89:$Q$118,Q89)-1</f>
        <v>33</v>
      </c>
      <c r="P89" s="175" t="str">
        <f t="shared" si="18"/>
        <v>Ladder (Wire)</v>
      </c>
      <c r="Q89" s="176">
        <f t="shared" si="21"/>
        <v>5</v>
      </c>
      <c r="R89" s="177">
        <f t="shared" si="21"/>
        <v>20</v>
      </c>
      <c r="S89" s="183"/>
      <c r="T89" s="183"/>
      <c r="X89" s="162"/>
    </row>
    <row r="90" spans="2:24" x14ac:dyDescent="0.2">
      <c r="N90" s="183"/>
      <c r="O90" s="55">
        <f>RANK(Q90,$Q$67:$Q$118,0)+COUNTIF(Q90:$Q$118,Q90)-1</f>
        <v>26</v>
      </c>
      <c r="P90" s="179" t="str">
        <f t="shared" si="18"/>
        <v>Ladder Pump (Bearings / Shafts)</v>
      </c>
      <c r="Q90" s="182">
        <f t="shared" si="21"/>
        <v>10</v>
      </c>
      <c r="R90" s="185">
        <f t="shared" si="21"/>
        <v>33</v>
      </c>
      <c r="S90" s="183"/>
      <c r="T90" s="183"/>
      <c r="X90" s="162"/>
    </row>
    <row r="91" spans="2:24" x14ac:dyDescent="0.2">
      <c r="N91" s="183"/>
      <c r="O91" s="55">
        <f>RANK(Q91,$Q$67:$Q$118,0)+COUNTIF(Q91:$Q$118,Q91)-1</f>
        <v>38</v>
      </c>
      <c r="P91" s="179" t="str">
        <f t="shared" si="18"/>
        <v>Ladder Pump (Gearbox)</v>
      </c>
      <c r="Q91" s="182">
        <f t="shared" si="21"/>
        <v>3</v>
      </c>
      <c r="R91" s="185">
        <f t="shared" si="21"/>
        <v>1</v>
      </c>
      <c r="S91" s="183"/>
      <c r="T91" s="183"/>
      <c r="X91" s="162"/>
    </row>
    <row r="92" spans="2:24" x14ac:dyDescent="0.2">
      <c r="N92" s="183"/>
      <c r="O92" s="55">
        <f>RANK(Q92,$Q$67:$Q$118,0)+COUNTIF(Q92:$Q$118,Q92)-1</f>
        <v>35</v>
      </c>
      <c r="P92" s="179" t="str">
        <f t="shared" si="18"/>
        <v>Ladder Pump (Gland Seal)</v>
      </c>
      <c r="Q92" s="182">
        <f t="shared" si="21"/>
        <v>4</v>
      </c>
      <c r="R92" s="185">
        <f t="shared" si="21"/>
        <v>1.2586111111450009</v>
      </c>
      <c r="S92" s="183"/>
      <c r="T92" s="183"/>
      <c r="X92" s="162"/>
    </row>
    <row r="93" spans="2:24" x14ac:dyDescent="0.2">
      <c r="N93" s="183"/>
      <c r="O93" s="55">
        <f>RANK(Q93,$Q$67:$Q$118,0)+COUNTIF(Q93:$Q$118,Q93)-1</f>
        <v>18</v>
      </c>
      <c r="P93" s="179" t="str">
        <f t="shared" si="18"/>
        <v>Ladder Pump (Motor / Engine)</v>
      </c>
      <c r="Q93" s="182">
        <f t="shared" si="21"/>
        <v>19</v>
      </c>
      <c r="R93" s="185">
        <f t="shared" si="21"/>
        <v>98.708888889057562</v>
      </c>
      <c r="S93" s="183"/>
      <c r="T93" s="183"/>
      <c r="X93" s="162"/>
    </row>
    <row r="94" spans="2:24" x14ac:dyDescent="0.2">
      <c r="N94" s="183"/>
      <c r="O94" s="55">
        <f>RANK(Q94,$Q$67:$Q$118,0)+COUNTIF(Q94:$Q$118,Q94)-1</f>
        <v>32</v>
      </c>
      <c r="P94" s="179" t="str">
        <f t="shared" si="18"/>
        <v>Ladder Pump (Packing / Stuffing Box)</v>
      </c>
      <c r="Q94" s="182">
        <f t="shared" si="21"/>
        <v>6</v>
      </c>
      <c r="R94" s="185">
        <f t="shared" si="21"/>
        <v>7.3333333334303461</v>
      </c>
      <c r="S94" s="183"/>
      <c r="T94" s="183"/>
      <c r="X94" s="162"/>
    </row>
    <row r="95" spans="2:24" x14ac:dyDescent="0.2">
      <c r="N95" s="183"/>
      <c r="O95" s="55">
        <f>RANK(Q95,$Q$67:$Q$118,0)+COUNTIF(Q95:$Q$118,Q95)-1</f>
        <v>16</v>
      </c>
      <c r="P95" s="179" t="str">
        <f t="shared" si="18"/>
        <v>Ladder Pump (Pump Leak)</v>
      </c>
      <c r="Q95" s="182">
        <f t="shared" si="21"/>
        <v>20</v>
      </c>
      <c r="R95" s="185">
        <f t="shared" si="21"/>
        <v>24</v>
      </c>
      <c r="S95" s="183"/>
      <c r="T95" s="183"/>
      <c r="X95" s="162"/>
    </row>
    <row r="96" spans="2:24" x14ac:dyDescent="0.2">
      <c r="B96" s="132" t="s">
        <v>3</v>
      </c>
      <c r="C96" s="133" t="s">
        <v>161</v>
      </c>
      <c r="D96" s="133"/>
      <c r="E96" s="134" t="s">
        <v>162</v>
      </c>
      <c r="N96" s="183"/>
      <c r="O96" s="55">
        <f>RANK(Q96,$Q$67:$Q$118,0)+COUNTIF(Q96:$Q$118,Q96)-1</f>
        <v>27</v>
      </c>
      <c r="P96" s="179" t="str">
        <f t="shared" si="18"/>
        <v>Ladder Pump (Pump Rebuild)</v>
      </c>
      <c r="Q96" s="182">
        <f t="shared" si="21"/>
        <v>9</v>
      </c>
      <c r="R96" s="185">
        <f t="shared" si="21"/>
        <v>264</v>
      </c>
      <c r="S96" s="183"/>
      <c r="T96" s="183"/>
      <c r="X96" s="162"/>
    </row>
    <row r="97" spans="2:24" x14ac:dyDescent="0.2">
      <c r="N97" s="183"/>
      <c r="O97" s="55">
        <f>RANK(Q97,$Q$67:$Q$118,0)+COUNTIF(Q97:$Q$118,Q97)-1</f>
        <v>10</v>
      </c>
      <c r="P97" s="179" t="str">
        <f t="shared" si="18"/>
        <v>Ladder Pump (SCR Drive)</v>
      </c>
      <c r="Q97" s="182">
        <f t="shared" si="21"/>
        <v>40</v>
      </c>
      <c r="R97" s="185">
        <f t="shared" si="21"/>
        <v>24.543888888962101</v>
      </c>
      <c r="S97" s="183"/>
      <c r="T97" s="183"/>
      <c r="X97" s="162"/>
    </row>
    <row r="98" spans="2:24" x14ac:dyDescent="0.2">
      <c r="B98" s="95">
        <v>1</v>
      </c>
      <c r="C98" s="2" t="str">
        <f>VLOOKUP(B98,$O$67:$R$118,2,0)</f>
        <v>Cutter (Bearing / Shaft)</v>
      </c>
      <c r="D98" s="95">
        <f>VLOOKUP(B98,$O$67:$R$118,3,0)</f>
        <v>199</v>
      </c>
      <c r="E98" s="154">
        <f>VLOOKUP(B98,$O$67:$R$118,4,0)</f>
        <v>843.6444444443332</v>
      </c>
      <c r="N98" s="183"/>
      <c r="O98" s="58">
        <f>RANK(Q98,$Q$67:$Q$118,0)+COUNTIF(Q98:$Q$118,Q98)-1</f>
        <v>42</v>
      </c>
      <c r="P98" s="175" t="str">
        <f t="shared" si="18"/>
        <v>Ladder Pump (Shaft)</v>
      </c>
      <c r="Q98" s="176">
        <f t="shared" si="21"/>
        <v>1</v>
      </c>
      <c r="R98" s="177">
        <f t="shared" si="21"/>
        <v>4</v>
      </c>
      <c r="S98" s="183"/>
      <c r="T98" s="183"/>
      <c r="X98" s="162"/>
    </row>
    <row r="99" spans="2:24" x14ac:dyDescent="0.2">
      <c r="B99" s="95">
        <v>2</v>
      </c>
      <c r="C99" s="2" t="str">
        <f t="shared" ref="C99:C149" si="22">VLOOKUP(B99,$O$67:$R$118,2,0)</f>
        <v>Cutter (Cutter Canister)</v>
      </c>
      <c r="D99" s="95">
        <f t="shared" ref="D99:D149" si="23">VLOOKUP(B99,$O$67:$R$118,3,0)</f>
        <v>180</v>
      </c>
      <c r="E99" s="154">
        <f t="shared" ref="E99:E149" si="24">VLOOKUP(B99,$O$67:$R$118,4,0)</f>
        <v>451.13083333335817</v>
      </c>
      <c r="N99" s="183"/>
      <c r="O99" s="55">
        <f>RANK(Q99,$Q$67:$Q$118,0)+COUNTIF(Q99:$Q$118,Q99)-1</f>
        <v>25</v>
      </c>
      <c r="P99" s="179" t="str">
        <f t="shared" si="18"/>
        <v>Main Pump (Bearings / Shafts)</v>
      </c>
      <c r="Q99" s="182">
        <f t="shared" si="21"/>
        <v>10</v>
      </c>
      <c r="R99" s="185">
        <f t="shared" si="21"/>
        <v>2.096111111168284</v>
      </c>
      <c r="S99" s="183"/>
      <c r="T99" s="183"/>
    </row>
    <row r="100" spans="2:24" x14ac:dyDescent="0.2">
      <c r="B100" s="95">
        <v>3</v>
      </c>
      <c r="C100" s="2" t="str">
        <f t="shared" si="22"/>
        <v>Main Pump (Engine / Motor)</v>
      </c>
      <c r="D100" s="95">
        <f t="shared" si="23"/>
        <v>98</v>
      </c>
      <c r="E100" s="154">
        <f t="shared" si="24"/>
        <v>145.73361111071426</v>
      </c>
      <c r="N100" s="183"/>
      <c r="O100" s="55">
        <f>RANK(Q100,$Q$67:$Q$118,0)+COUNTIF(Q100:$Q$118,Q100)-1</f>
        <v>3</v>
      </c>
      <c r="P100" s="179" t="str">
        <f t="shared" si="18"/>
        <v>Main Pump (Engine / Motor)</v>
      </c>
      <c r="Q100" s="182">
        <f t="shared" ref="Q100:R115" si="25">W36</f>
        <v>98</v>
      </c>
      <c r="R100" s="185">
        <f t="shared" si="25"/>
        <v>145.73361111071426</v>
      </c>
      <c r="S100" s="183"/>
      <c r="T100" s="183"/>
    </row>
    <row r="101" spans="2:24" x14ac:dyDescent="0.2">
      <c r="B101" s="95">
        <v>4</v>
      </c>
      <c r="C101" s="2" t="str">
        <f t="shared" si="22"/>
        <v>Cutter (Motor)</v>
      </c>
      <c r="D101" s="95">
        <f t="shared" si="23"/>
        <v>94</v>
      </c>
      <c r="E101" s="154">
        <f t="shared" si="24"/>
        <v>991</v>
      </c>
      <c r="N101" s="183"/>
      <c r="O101" s="55">
        <f>RANK(Q101,$Q$67:$Q$118,0)+COUNTIF(Q101:$Q$118,Q101)-1</f>
        <v>23</v>
      </c>
      <c r="P101" s="179" t="str">
        <f t="shared" si="18"/>
        <v>Main Pump (Gearbox)</v>
      </c>
      <c r="Q101" s="182">
        <f t="shared" si="25"/>
        <v>12</v>
      </c>
      <c r="R101" s="185">
        <f t="shared" si="25"/>
        <v>12.980833333509509</v>
      </c>
      <c r="S101" s="183"/>
      <c r="T101" s="183"/>
    </row>
    <row r="102" spans="2:24" x14ac:dyDescent="0.2">
      <c r="B102" s="95">
        <v>5</v>
      </c>
      <c r="C102" s="2" t="str">
        <f t="shared" si="22"/>
        <v>Spuds / Xmass Tree (Walking Spud)</v>
      </c>
      <c r="D102" s="95">
        <f t="shared" si="23"/>
        <v>86</v>
      </c>
      <c r="E102" s="154">
        <f t="shared" si="24"/>
        <v>80</v>
      </c>
      <c r="N102" s="183"/>
      <c r="O102" s="55">
        <f>RANK(Q102,$Q$67:$Q$118,0)+COUNTIF(Q102:$Q$118,Q102)-1</f>
        <v>9</v>
      </c>
      <c r="P102" s="179" t="str">
        <f t="shared" si="18"/>
        <v>Main Pump (Gland Seal)</v>
      </c>
      <c r="Q102" s="182">
        <f t="shared" si="25"/>
        <v>45</v>
      </c>
      <c r="R102" s="185">
        <f t="shared" si="25"/>
        <v>25.273333333316259</v>
      </c>
      <c r="S102" s="183"/>
      <c r="T102" s="183"/>
    </row>
    <row r="103" spans="2:24" x14ac:dyDescent="0.2">
      <c r="B103" s="95">
        <v>6</v>
      </c>
      <c r="C103" s="2" t="str">
        <f t="shared" si="22"/>
        <v>Cutter (SCR Drive / MG Set)</v>
      </c>
      <c r="D103" s="95">
        <f t="shared" si="23"/>
        <v>74</v>
      </c>
      <c r="E103" s="154">
        <f t="shared" si="24"/>
        <v>18.705833333311602</v>
      </c>
      <c r="N103" s="183"/>
      <c r="O103" s="55">
        <f>RANK(Q103,$Q$67:$Q$118,0)+COUNTIF(Q103:$Q$118,Q103)-1</f>
        <v>37</v>
      </c>
      <c r="P103" s="179" t="str">
        <f t="shared" si="18"/>
        <v>Main Pump (Packing / Stuffing Box)</v>
      </c>
      <c r="Q103" s="182">
        <f t="shared" si="25"/>
        <v>3</v>
      </c>
      <c r="R103" s="185">
        <f t="shared" si="25"/>
        <v>2.7741666666767562</v>
      </c>
      <c r="S103" s="183"/>
      <c r="T103" s="183"/>
    </row>
    <row r="104" spans="2:24" x14ac:dyDescent="0.2">
      <c r="B104" s="95">
        <v>7</v>
      </c>
      <c r="C104" s="2" t="str">
        <f t="shared" si="22"/>
        <v>Ladder (Ladder Winch)</v>
      </c>
      <c r="D104" s="95">
        <f t="shared" si="23"/>
        <v>66</v>
      </c>
      <c r="E104" s="154">
        <f t="shared" si="24"/>
        <v>47</v>
      </c>
      <c r="N104" s="183"/>
      <c r="O104" s="55">
        <f>RANK(Q104,$Q$67:$Q$118,0)+COUNTIF(Q104:$Q$118,Q104)-1</f>
        <v>21</v>
      </c>
      <c r="P104" s="179" t="str">
        <f t="shared" si="18"/>
        <v>Main Pump (Pump Leak)</v>
      </c>
      <c r="Q104" s="182">
        <f t="shared" si="25"/>
        <v>13</v>
      </c>
      <c r="R104" s="185">
        <f t="shared" si="25"/>
        <v>7</v>
      </c>
      <c r="S104" s="183"/>
      <c r="T104" s="183"/>
    </row>
    <row r="105" spans="2:24" x14ac:dyDescent="0.2">
      <c r="B105" s="95">
        <v>8</v>
      </c>
      <c r="C105" s="2" t="str">
        <f t="shared" si="22"/>
        <v>Swing System (Winch System)</v>
      </c>
      <c r="D105" s="95">
        <f t="shared" si="23"/>
        <v>50</v>
      </c>
      <c r="E105" s="154">
        <f t="shared" si="24"/>
        <v>96.841111111454666</v>
      </c>
      <c r="N105" s="183"/>
      <c r="O105" s="58">
        <f>RANK(Q105,$Q$67:$Q$118,0)+COUNTIF(Q105:$Q$118,Q105)-1</f>
        <v>30</v>
      </c>
      <c r="P105" s="175" t="str">
        <f t="shared" si="18"/>
        <v>Main Pump (Pump Rebuild)</v>
      </c>
      <c r="Q105" s="176">
        <f t="shared" si="25"/>
        <v>7</v>
      </c>
      <c r="R105" s="177">
        <f t="shared" si="25"/>
        <v>403</v>
      </c>
      <c r="S105" s="183"/>
      <c r="T105" s="183"/>
    </row>
    <row r="106" spans="2:24" x14ac:dyDescent="0.2">
      <c r="B106" s="95">
        <v>9</v>
      </c>
      <c r="C106" s="2" t="str">
        <f t="shared" si="22"/>
        <v>Main Pump (Gland Seal)</v>
      </c>
      <c r="D106" s="95">
        <f t="shared" si="23"/>
        <v>45</v>
      </c>
      <c r="E106" s="154">
        <f t="shared" si="24"/>
        <v>25.273333333316259</v>
      </c>
      <c r="N106" s="183"/>
      <c r="O106" s="55">
        <f>RANK(Q106,$Q$67:$Q$118,0)+COUNTIF(Q106:$Q$118,Q106)-1</f>
        <v>47</v>
      </c>
      <c r="P106" s="179" t="str">
        <f t="shared" si="18"/>
        <v>Spuds / Xmass Tree (SCR Drive)</v>
      </c>
      <c r="Q106" s="182">
        <f t="shared" si="25"/>
        <v>0</v>
      </c>
      <c r="R106" s="185">
        <f t="shared" si="25"/>
        <v>0</v>
      </c>
      <c r="S106" s="183"/>
      <c r="T106" s="183"/>
    </row>
    <row r="107" spans="2:24" x14ac:dyDescent="0.2">
      <c r="B107" s="95">
        <v>10</v>
      </c>
      <c r="C107" s="2" t="str">
        <f t="shared" si="22"/>
        <v>Ladder Pump (SCR Drive)</v>
      </c>
      <c r="D107" s="95">
        <f t="shared" si="23"/>
        <v>40</v>
      </c>
      <c r="E107" s="154">
        <f t="shared" si="24"/>
        <v>24.543888888962101</v>
      </c>
      <c r="N107" s="183"/>
      <c r="O107" s="55">
        <f>RANK(Q107,$Q$67:$Q$118,0)+COUNTIF(Q107:$Q$118,Q107)-1</f>
        <v>12</v>
      </c>
      <c r="P107" s="179" t="str">
        <f t="shared" si="18"/>
        <v>Spuds / Xmass Tree (Setting Spud)</v>
      </c>
      <c r="Q107" s="182">
        <f t="shared" si="25"/>
        <v>35</v>
      </c>
      <c r="R107" s="185">
        <f t="shared" si="25"/>
        <v>27</v>
      </c>
      <c r="S107" s="183"/>
      <c r="T107" s="183"/>
    </row>
    <row r="108" spans="2:24" x14ac:dyDescent="0.2">
      <c r="B108" s="95">
        <v>11</v>
      </c>
      <c r="C108" s="2" t="str">
        <f t="shared" si="22"/>
        <v>Swing System (Swing Wire)</v>
      </c>
      <c r="D108" s="95">
        <f t="shared" si="23"/>
        <v>37</v>
      </c>
      <c r="E108" s="154">
        <f t="shared" si="24"/>
        <v>97.185000000055879</v>
      </c>
      <c r="N108" s="183"/>
      <c r="O108" s="55">
        <f>RANK(Q108,$Q$67:$Q$118,0)+COUNTIF(Q108:$Q$118,Q108)-1</f>
        <v>46</v>
      </c>
      <c r="P108" s="179" t="str">
        <f t="shared" si="18"/>
        <v>Spuds / Xmass Tree (Sheaves)</v>
      </c>
      <c r="Q108" s="182">
        <f t="shared" si="25"/>
        <v>0</v>
      </c>
      <c r="R108" s="185">
        <f t="shared" si="25"/>
        <v>0</v>
      </c>
      <c r="S108" s="183"/>
      <c r="T108" s="183"/>
    </row>
    <row r="109" spans="2:24" x14ac:dyDescent="0.2">
      <c r="B109" s="95">
        <v>12</v>
      </c>
      <c r="C109" s="2" t="str">
        <f t="shared" si="22"/>
        <v>Spuds / Xmass Tree (Setting Spud)</v>
      </c>
      <c r="D109" s="95">
        <f t="shared" si="23"/>
        <v>35</v>
      </c>
      <c r="E109" s="154">
        <f t="shared" si="24"/>
        <v>27</v>
      </c>
      <c r="N109" s="183"/>
      <c r="O109" s="55">
        <f>RANK(Q109,$Q$67:$Q$118,0)+COUNTIF(Q109:$Q$118,Q109)-1</f>
        <v>45</v>
      </c>
      <c r="P109" s="179" t="str">
        <f t="shared" si="18"/>
        <v>Spuds / Xmass Tree (Tree Structure)</v>
      </c>
      <c r="Q109" s="182">
        <f t="shared" si="25"/>
        <v>0</v>
      </c>
      <c r="R109" s="185">
        <f t="shared" si="25"/>
        <v>0</v>
      </c>
      <c r="S109" s="183"/>
      <c r="T109" s="183"/>
    </row>
    <row r="110" spans="2:24" x14ac:dyDescent="0.2">
      <c r="B110" s="95">
        <v>13</v>
      </c>
      <c r="C110" s="2" t="str">
        <f t="shared" si="22"/>
        <v>Generators (Main Generator Engine)</v>
      </c>
      <c r="D110" s="95">
        <f t="shared" si="23"/>
        <v>34</v>
      </c>
      <c r="E110" s="154">
        <f t="shared" si="24"/>
        <v>68.589166666555684</v>
      </c>
      <c r="N110" s="183"/>
      <c r="O110" s="55">
        <f>RANK(Q110,$Q$67:$Q$118,0)+COUNTIF(Q110:$Q$118,Q110)-1</f>
        <v>5</v>
      </c>
      <c r="P110" s="179" t="str">
        <f t="shared" si="18"/>
        <v>Spuds / Xmass Tree (Walking Spud)</v>
      </c>
      <c r="Q110" s="182">
        <f t="shared" si="25"/>
        <v>86</v>
      </c>
      <c r="R110" s="185">
        <f t="shared" si="25"/>
        <v>80</v>
      </c>
      <c r="S110" s="183"/>
      <c r="T110" s="183"/>
    </row>
    <row r="111" spans="2:24" x14ac:dyDescent="0.2">
      <c r="B111" s="95">
        <v>14</v>
      </c>
      <c r="C111" s="2" t="str">
        <f t="shared" si="22"/>
        <v>Generators (Main Generator)</v>
      </c>
      <c r="D111" s="95">
        <f t="shared" si="23"/>
        <v>24</v>
      </c>
      <c r="E111" s="154">
        <f t="shared" si="24"/>
        <v>32.902499999676365</v>
      </c>
      <c r="N111" s="183"/>
      <c r="O111" s="55">
        <f>RANK(Q111,$Q$67:$Q$118,0)+COUNTIF(Q111:$Q$118,Q111)-1</f>
        <v>15</v>
      </c>
      <c r="P111" s="179" t="str">
        <f t="shared" si="18"/>
        <v>Spuds / Xmass Tree (Winch / Hoist System)</v>
      </c>
      <c r="Q111" s="182">
        <f t="shared" si="25"/>
        <v>22</v>
      </c>
      <c r="R111" s="185">
        <f t="shared" si="25"/>
        <v>25.291388888959773</v>
      </c>
      <c r="S111" s="183"/>
      <c r="T111" s="183"/>
    </row>
    <row r="112" spans="2:24" x14ac:dyDescent="0.2">
      <c r="B112" s="95">
        <v>15</v>
      </c>
      <c r="C112" s="2" t="str">
        <f t="shared" si="22"/>
        <v>Spuds / Xmass Tree (Winch / Hoist System)</v>
      </c>
      <c r="D112" s="95">
        <f t="shared" si="23"/>
        <v>22</v>
      </c>
      <c r="E112" s="154">
        <f t="shared" si="24"/>
        <v>25.291388888959773</v>
      </c>
      <c r="N112" s="183"/>
      <c r="O112" s="58">
        <f>RANK(Q112,$Q$67:$Q$118,0)+COUNTIF(Q112:$Q$118,Q112)-1</f>
        <v>34</v>
      </c>
      <c r="P112" s="175" t="str">
        <f t="shared" si="18"/>
        <v>Spuds / Xmass Tree (Wires)</v>
      </c>
      <c r="Q112" s="176">
        <f t="shared" si="25"/>
        <v>4</v>
      </c>
      <c r="R112" s="177">
        <f t="shared" si="25"/>
        <v>9.8827777777332813</v>
      </c>
      <c r="S112" s="183"/>
      <c r="T112" s="183"/>
    </row>
    <row r="113" spans="2:20" x14ac:dyDescent="0.2">
      <c r="B113" s="95">
        <v>16</v>
      </c>
      <c r="C113" s="2" t="str">
        <f t="shared" si="22"/>
        <v>Ladder Pump (Pump Leak)</v>
      </c>
      <c r="D113" s="95">
        <f t="shared" si="23"/>
        <v>20</v>
      </c>
      <c r="E113" s="154">
        <f t="shared" si="24"/>
        <v>24</v>
      </c>
      <c r="N113" s="183"/>
      <c r="O113" s="58">
        <f>RANK(Q113,$Q$67:$Q$118,0)+COUNTIF(Q113:$Q$118,Q113)-1</f>
        <v>22</v>
      </c>
      <c r="P113" s="175" t="str">
        <f t="shared" si="18"/>
        <v>Suction  / Discharge Pipe (Dredge)</v>
      </c>
      <c r="Q113" s="176">
        <f t="shared" si="25"/>
        <v>12</v>
      </c>
      <c r="R113" s="177">
        <f t="shared" si="25"/>
        <v>127</v>
      </c>
      <c r="S113" s="183"/>
      <c r="T113" s="183"/>
    </row>
    <row r="114" spans="2:20" x14ac:dyDescent="0.2">
      <c r="B114" s="95">
        <v>17</v>
      </c>
      <c r="C114" s="2" t="str">
        <f t="shared" si="22"/>
        <v>Electrical System (MCC / Switch Gear)</v>
      </c>
      <c r="D114" s="95">
        <f t="shared" si="23"/>
        <v>20</v>
      </c>
      <c r="E114" s="154">
        <f t="shared" si="24"/>
        <v>17</v>
      </c>
      <c r="N114" s="183"/>
      <c r="O114" s="55">
        <f>RANK(Q114,$Q$67:$Q$118,0)+COUNTIF(Q114:$Q$118,Q114)-1</f>
        <v>44</v>
      </c>
      <c r="P114" s="179" t="str">
        <f t="shared" si="18"/>
        <v>Swing System (Control System)</v>
      </c>
      <c r="Q114" s="182">
        <f t="shared" si="25"/>
        <v>0</v>
      </c>
      <c r="R114" s="185">
        <f t="shared" si="25"/>
        <v>0</v>
      </c>
      <c r="S114" s="183"/>
      <c r="T114" s="183"/>
    </row>
    <row r="115" spans="2:20" x14ac:dyDescent="0.2">
      <c r="B115" s="95">
        <v>18</v>
      </c>
      <c r="C115" s="2" t="str">
        <f t="shared" si="22"/>
        <v>Ladder Pump (Motor / Engine)</v>
      </c>
      <c r="D115" s="95">
        <f t="shared" si="23"/>
        <v>19</v>
      </c>
      <c r="E115" s="154">
        <f t="shared" si="24"/>
        <v>98.708888889057562</v>
      </c>
      <c r="N115" s="183"/>
      <c r="O115" s="55">
        <f>RANK(Q115,$Q$67:$Q$118,0)+COUNTIF(Q115:$Q$118,Q115)-1</f>
        <v>28</v>
      </c>
      <c r="P115" s="179" t="str">
        <f t="shared" si="18"/>
        <v>Swing System (SCR Drive)</v>
      </c>
      <c r="Q115" s="182">
        <f t="shared" si="25"/>
        <v>8</v>
      </c>
      <c r="R115" s="185">
        <f t="shared" si="25"/>
        <v>3</v>
      </c>
      <c r="S115" s="183"/>
      <c r="T115" s="183"/>
    </row>
    <row r="116" spans="2:20" x14ac:dyDescent="0.2">
      <c r="B116" s="95">
        <v>19</v>
      </c>
      <c r="C116" s="2" t="str">
        <f t="shared" si="22"/>
        <v>Ladder (Ladder Structure)</v>
      </c>
      <c r="D116" s="95">
        <f t="shared" si="23"/>
        <v>18</v>
      </c>
      <c r="E116" s="154">
        <f t="shared" si="24"/>
        <v>71.578333333309274</v>
      </c>
      <c r="N116" s="183"/>
      <c r="O116" s="55">
        <f>RANK(Q116,$Q$67:$Q$118,0)+COUNTIF(Q116:$Q$118,Q116)-1</f>
        <v>41</v>
      </c>
      <c r="P116" s="179" t="str">
        <f t="shared" si="18"/>
        <v>Swing System (Swing Sheaves)</v>
      </c>
      <c r="Q116" s="182">
        <f t="shared" ref="Q116:R118" si="26">W52</f>
        <v>1</v>
      </c>
      <c r="R116" s="185">
        <f t="shared" si="26"/>
        <v>10</v>
      </c>
      <c r="S116" s="183"/>
      <c r="T116" s="183"/>
    </row>
    <row r="117" spans="2:20" x14ac:dyDescent="0.2">
      <c r="B117" s="95">
        <v>20</v>
      </c>
      <c r="C117" s="2" t="str">
        <f t="shared" si="22"/>
        <v>Cutter (Gear Box)</v>
      </c>
      <c r="D117" s="95">
        <f t="shared" si="23"/>
        <v>14</v>
      </c>
      <c r="E117" s="154">
        <f t="shared" si="24"/>
        <v>28.524722222122364</v>
      </c>
      <c r="N117" s="183"/>
      <c r="O117" s="55">
        <f>RANK(Q117,$Q$67:$Q$118,0)+COUNTIF(Q117:$Q$118,Q117)-1</f>
        <v>11</v>
      </c>
      <c r="P117" s="179" t="str">
        <f t="shared" si="18"/>
        <v>Swing System (Swing Wire)</v>
      </c>
      <c r="Q117" s="182">
        <f t="shared" si="26"/>
        <v>37</v>
      </c>
      <c r="R117" s="185">
        <f t="shared" si="26"/>
        <v>97.185000000055879</v>
      </c>
      <c r="S117" s="183"/>
      <c r="T117" s="183"/>
    </row>
    <row r="118" spans="2:20" x14ac:dyDescent="0.2">
      <c r="B118" s="95">
        <v>21</v>
      </c>
      <c r="C118" s="2" t="str">
        <f t="shared" si="22"/>
        <v>Main Pump (Pump Leak)</v>
      </c>
      <c r="D118" s="95">
        <f t="shared" si="23"/>
        <v>13</v>
      </c>
      <c r="E118" s="154">
        <f t="shared" si="24"/>
        <v>7</v>
      </c>
      <c r="N118" s="183"/>
      <c r="O118" s="58">
        <f>RANK(Q118,$Q$67:$Q$118,0)+COUNTIF(Q118:$Q$118,Q118)-1</f>
        <v>8</v>
      </c>
      <c r="P118" s="175" t="str">
        <f t="shared" si="18"/>
        <v>Swing System (Winch System)</v>
      </c>
      <c r="Q118" s="176">
        <f t="shared" si="26"/>
        <v>50</v>
      </c>
      <c r="R118" s="177">
        <f t="shared" si="26"/>
        <v>96.841111111454666</v>
      </c>
      <c r="S118" s="183"/>
      <c r="T118" s="183"/>
    </row>
    <row r="119" spans="2:20" x14ac:dyDescent="0.2">
      <c r="B119" s="95">
        <v>22</v>
      </c>
      <c r="C119" s="2" t="str">
        <f t="shared" si="22"/>
        <v>Suction  / Discharge Pipe (Dredge)</v>
      </c>
      <c r="D119" s="95">
        <f t="shared" si="23"/>
        <v>12</v>
      </c>
      <c r="E119" s="154">
        <f t="shared" si="24"/>
        <v>127</v>
      </c>
      <c r="N119" s="183"/>
      <c r="O119" s="183"/>
      <c r="P119" s="183"/>
      <c r="Q119" s="183"/>
      <c r="R119" s="184"/>
      <c r="S119" s="183"/>
      <c r="T119" s="183"/>
    </row>
    <row r="120" spans="2:20" x14ac:dyDescent="0.2">
      <c r="B120" s="95">
        <v>23</v>
      </c>
      <c r="C120" s="2" t="str">
        <f t="shared" si="22"/>
        <v>Main Pump (Gearbox)</v>
      </c>
      <c r="D120" s="95">
        <f t="shared" si="23"/>
        <v>12</v>
      </c>
      <c r="E120" s="154">
        <f t="shared" si="24"/>
        <v>12.980833333509509</v>
      </c>
      <c r="N120" s="183"/>
      <c r="O120" s="183"/>
      <c r="P120" s="183"/>
      <c r="Q120" s="183"/>
      <c r="R120" s="183"/>
      <c r="S120" s="183"/>
      <c r="T120" s="183"/>
    </row>
    <row r="121" spans="2:20" x14ac:dyDescent="0.2">
      <c r="B121" s="95">
        <v>24</v>
      </c>
      <c r="C121" s="2" t="str">
        <f t="shared" si="22"/>
        <v>Electrical System (PLC / Automation)</v>
      </c>
      <c r="D121" s="95">
        <f t="shared" si="23"/>
        <v>12</v>
      </c>
      <c r="E121" s="154">
        <f t="shared" si="24"/>
        <v>8.7036111111519858</v>
      </c>
      <c r="N121" s="183"/>
      <c r="O121" s="183"/>
      <c r="P121" s="183"/>
      <c r="Q121" s="183"/>
      <c r="R121" s="183"/>
      <c r="S121" s="183"/>
      <c r="T121" s="183"/>
    </row>
    <row r="122" spans="2:20" x14ac:dyDescent="0.2">
      <c r="B122" s="95">
        <v>25</v>
      </c>
      <c r="C122" s="2" t="str">
        <f t="shared" si="22"/>
        <v>Main Pump (Bearings / Shafts)</v>
      </c>
      <c r="D122" s="95">
        <f t="shared" si="23"/>
        <v>10</v>
      </c>
      <c r="E122" s="154">
        <f t="shared" si="24"/>
        <v>2.096111111168284</v>
      </c>
      <c r="N122" s="183"/>
      <c r="O122" s="183"/>
      <c r="P122" s="183"/>
      <c r="Q122" s="183"/>
      <c r="R122" s="183"/>
      <c r="S122" s="183"/>
      <c r="T122" s="183"/>
    </row>
    <row r="123" spans="2:20" x14ac:dyDescent="0.2">
      <c r="B123" s="95">
        <v>26</v>
      </c>
      <c r="C123" s="2" t="str">
        <f t="shared" si="22"/>
        <v>Ladder Pump (Bearings / Shafts)</v>
      </c>
      <c r="D123" s="95">
        <f t="shared" si="23"/>
        <v>10</v>
      </c>
      <c r="E123" s="154">
        <f t="shared" si="24"/>
        <v>33</v>
      </c>
      <c r="N123" s="183"/>
      <c r="O123" s="183"/>
      <c r="P123" s="183"/>
      <c r="Q123" s="183"/>
      <c r="R123" s="183"/>
      <c r="S123" s="183"/>
      <c r="T123" s="183"/>
    </row>
    <row r="124" spans="2:20" x14ac:dyDescent="0.2">
      <c r="B124" s="95">
        <v>27</v>
      </c>
      <c r="C124" s="2" t="str">
        <f t="shared" si="22"/>
        <v>Ladder Pump (Pump Rebuild)</v>
      </c>
      <c r="D124" s="95">
        <f t="shared" si="23"/>
        <v>9</v>
      </c>
      <c r="E124" s="154">
        <f t="shared" si="24"/>
        <v>264</v>
      </c>
      <c r="N124" s="183"/>
      <c r="O124" s="183"/>
      <c r="P124" s="183"/>
      <c r="Q124" s="183"/>
      <c r="R124" s="183"/>
      <c r="S124" s="183"/>
      <c r="T124" s="183"/>
    </row>
    <row r="125" spans="2:20" x14ac:dyDescent="0.2">
      <c r="B125" s="95">
        <v>28</v>
      </c>
      <c r="C125" s="2" t="str">
        <f t="shared" si="22"/>
        <v>Swing System (SCR Drive)</v>
      </c>
      <c r="D125" s="95">
        <f t="shared" si="23"/>
        <v>8</v>
      </c>
      <c r="E125" s="154">
        <f t="shared" si="24"/>
        <v>3</v>
      </c>
      <c r="N125" s="183"/>
      <c r="O125" s="183"/>
      <c r="P125" s="183"/>
      <c r="Q125" s="183"/>
      <c r="R125" s="183"/>
      <c r="S125" s="183"/>
      <c r="T125" s="183"/>
    </row>
    <row r="126" spans="2:20" x14ac:dyDescent="0.2">
      <c r="B126" s="95">
        <v>29</v>
      </c>
      <c r="C126" s="2" t="str">
        <f t="shared" si="22"/>
        <v>Ladder (SCR Drive)</v>
      </c>
      <c r="D126" s="95">
        <f t="shared" si="23"/>
        <v>8</v>
      </c>
      <c r="E126" s="154">
        <f t="shared" si="24"/>
        <v>8.2591666668304242</v>
      </c>
      <c r="N126" s="183"/>
      <c r="O126" s="183"/>
      <c r="P126" s="183"/>
      <c r="Q126" s="183"/>
      <c r="R126" s="183"/>
      <c r="S126" s="183"/>
      <c r="T126" s="183"/>
    </row>
    <row r="127" spans="2:20" x14ac:dyDescent="0.2">
      <c r="B127" s="95">
        <v>30</v>
      </c>
      <c r="C127" s="2" t="str">
        <f t="shared" si="22"/>
        <v>Main Pump (Pump Rebuild)</v>
      </c>
      <c r="D127" s="95">
        <f t="shared" si="23"/>
        <v>7</v>
      </c>
      <c r="E127" s="154">
        <f t="shared" si="24"/>
        <v>403</v>
      </c>
      <c r="N127" s="183"/>
      <c r="O127" s="183"/>
      <c r="P127" s="183"/>
      <c r="Q127" s="183"/>
      <c r="R127" s="183"/>
      <c r="S127" s="183"/>
      <c r="T127" s="183"/>
    </row>
    <row r="128" spans="2:20" x14ac:dyDescent="0.2">
      <c r="B128" s="95">
        <v>31</v>
      </c>
      <c r="C128" s="2" t="str">
        <f t="shared" si="22"/>
        <v>Generators (Auxiliary Generator)</v>
      </c>
      <c r="D128" s="95">
        <f t="shared" si="23"/>
        <v>7</v>
      </c>
      <c r="E128" s="154">
        <f t="shared" si="24"/>
        <v>5</v>
      </c>
      <c r="N128" s="183"/>
      <c r="O128" s="183"/>
      <c r="P128" s="183"/>
      <c r="Q128" s="183"/>
      <c r="R128" s="183"/>
      <c r="S128" s="183"/>
      <c r="T128" s="183"/>
    </row>
    <row r="129" spans="2:20" x14ac:dyDescent="0.2">
      <c r="B129" s="95">
        <v>32</v>
      </c>
      <c r="C129" s="2" t="str">
        <f t="shared" si="22"/>
        <v>Ladder Pump (Packing / Stuffing Box)</v>
      </c>
      <c r="D129" s="95">
        <f t="shared" si="23"/>
        <v>6</v>
      </c>
      <c r="E129" s="154">
        <f t="shared" si="24"/>
        <v>7.3333333334303461</v>
      </c>
      <c r="N129" s="183"/>
      <c r="O129" s="183"/>
      <c r="P129" s="183"/>
      <c r="Q129" s="183"/>
      <c r="R129" s="183"/>
      <c r="S129" s="183"/>
      <c r="T129" s="183"/>
    </row>
    <row r="130" spans="2:20" x14ac:dyDescent="0.2">
      <c r="B130" s="95">
        <v>33</v>
      </c>
      <c r="C130" s="2" t="str">
        <f t="shared" si="22"/>
        <v>Ladder (Wire)</v>
      </c>
      <c r="D130" s="95">
        <f t="shared" si="23"/>
        <v>5</v>
      </c>
      <c r="E130" s="154">
        <f t="shared" si="24"/>
        <v>20</v>
      </c>
      <c r="N130" s="183"/>
      <c r="O130" s="183"/>
      <c r="P130" s="183"/>
      <c r="Q130" s="183"/>
      <c r="R130" s="183"/>
      <c r="S130" s="183"/>
      <c r="T130" s="183"/>
    </row>
    <row r="131" spans="2:20" x14ac:dyDescent="0.2">
      <c r="B131" s="95">
        <v>34</v>
      </c>
      <c r="C131" s="2" t="str">
        <f t="shared" si="22"/>
        <v>Spuds / Xmass Tree (Wires)</v>
      </c>
      <c r="D131" s="95">
        <f t="shared" si="23"/>
        <v>4</v>
      </c>
      <c r="E131" s="154">
        <f t="shared" si="24"/>
        <v>9.8827777777332813</v>
      </c>
      <c r="N131" s="183"/>
      <c r="O131" s="183"/>
      <c r="P131" s="183"/>
      <c r="Q131" s="183"/>
      <c r="R131" s="183"/>
      <c r="S131" s="183"/>
      <c r="T131" s="183"/>
    </row>
    <row r="132" spans="2:20" x14ac:dyDescent="0.2">
      <c r="B132" s="95">
        <v>35</v>
      </c>
      <c r="C132" s="2" t="str">
        <f t="shared" si="22"/>
        <v>Ladder Pump (Gland Seal)</v>
      </c>
      <c r="D132" s="95">
        <f t="shared" si="23"/>
        <v>4</v>
      </c>
      <c r="E132" s="154">
        <f t="shared" si="24"/>
        <v>1.2586111111450009</v>
      </c>
      <c r="N132" s="183"/>
      <c r="O132" s="183"/>
      <c r="P132" s="183"/>
      <c r="Q132" s="183"/>
      <c r="R132" s="183"/>
      <c r="S132" s="183"/>
      <c r="T132" s="183"/>
    </row>
    <row r="133" spans="2:20" x14ac:dyDescent="0.2">
      <c r="B133" s="95">
        <v>36</v>
      </c>
      <c r="C133" s="2" t="str">
        <f t="shared" si="22"/>
        <v>Ladder (Sheaves and Blocks)</v>
      </c>
      <c r="D133" s="95">
        <f t="shared" si="23"/>
        <v>4</v>
      </c>
      <c r="E133" s="154">
        <f t="shared" si="24"/>
        <v>31</v>
      </c>
      <c r="N133" s="183"/>
      <c r="O133" s="183"/>
      <c r="P133" s="183"/>
      <c r="Q133" s="183"/>
      <c r="R133" s="183"/>
      <c r="S133" s="183"/>
      <c r="T133" s="183"/>
    </row>
    <row r="134" spans="2:20" x14ac:dyDescent="0.2">
      <c r="B134" s="95">
        <v>37</v>
      </c>
      <c r="C134" s="2" t="str">
        <f t="shared" si="22"/>
        <v>Main Pump (Packing / Stuffing Box)</v>
      </c>
      <c r="D134" s="95">
        <f t="shared" si="23"/>
        <v>3</v>
      </c>
      <c r="E134" s="154">
        <f t="shared" si="24"/>
        <v>2.7741666666767562</v>
      </c>
      <c r="N134" s="183"/>
      <c r="O134" s="183"/>
      <c r="P134" s="183"/>
      <c r="Q134" s="183"/>
      <c r="R134" s="183"/>
      <c r="S134" s="183"/>
      <c r="T134" s="183"/>
    </row>
    <row r="135" spans="2:20" x14ac:dyDescent="0.2">
      <c r="B135" s="95">
        <v>38</v>
      </c>
      <c r="C135" s="2" t="str">
        <f t="shared" si="22"/>
        <v>Ladder Pump (Gearbox)</v>
      </c>
      <c r="D135" s="95">
        <f t="shared" si="23"/>
        <v>3</v>
      </c>
      <c r="E135" s="154">
        <f t="shared" si="24"/>
        <v>1</v>
      </c>
      <c r="N135" s="183"/>
      <c r="O135" s="183"/>
      <c r="P135" s="183"/>
      <c r="Q135" s="183"/>
      <c r="R135" s="183"/>
      <c r="S135" s="183"/>
      <c r="T135" s="183"/>
    </row>
    <row r="136" spans="2:20" x14ac:dyDescent="0.2">
      <c r="B136" s="95">
        <v>39</v>
      </c>
      <c r="C136" s="2" t="str">
        <f t="shared" si="22"/>
        <v>Electrical System (Transformer)</v>
      </c>
      <c r="D136" s="95">
        <f t="shared" si="23"/>
        <v>3</v>
      </c>
      <c r="E136" s="154">
        <f t="shared" si="24"/>
        <v>9</v>
      </c>
      <c r="N136" s="183"/>
      <c r="O136" s="183"/>
      <c r="P136" s="183"/>
      <c r="Q136" s="183"/>
      <c r="R136" s="183"/>
      <c r="S136" s="183"/>
      <c r="T136" s="183"/>
    </row>
    <row r="137" spans="2:20" x14ac:dyDescent="0.2">
      <c r="B137" s="95">
        <v>40</v>
      </c>
      <c r="C137" s="2" t="str">
        <f t="shared" si="22"/>
        <v>Auxiliary Systems (Compressed Air)</v>
      </c>
      <c r="D137" s="95">
        <f t="shared" si="23"/>
        <v>2</v>
      </c>
      <c r="E137" s="154">
        <f t="shared" si="24"/>
        <v>4.7547222222527488</v>
      </c>
      <c r="N137" s="183"/>
      <c r="O137" s="183"/>
      <c r="P137" s="183"/>
      <c r="Q137" s="183"/>
      <c r="R137" s="183"/>
      <c r="S137" s="183"/>
      <c r="T137" s="183"/>
    </row>
    <row r="138" spans="2:20" x14ac:dyDescent="0.2">
      <c r="B138" s="95">
        <v>41</v>
      </c>
      <c r="C138" s="2" t="str">
        <f t="shared" si="22"/>
        <v>Swing System (Swing Sheaves)</v>
      </c>
      <c r="D138" s="95">
        <f t="shared" si="23"/>
        <v>1</v>
      </c>
      <c r="E138" s="154">
        <f t="shared" si="24"/>
        <v>10</v>
      </c>
      <c r="N138" s="183"/>
      <c r="O138" s="183"/>
      <c r="P138" s="183"/>
      <c r="Q138" s="183"/>
      <c r="R138" s="183"/>
      <c r="S138" s="183"/>
      <c r="T138" s="183"/>
    </row>
    <row r="139" spans="2:20" x14ac:dyDescent="0.2">
      <c r="B139" s="95">
        <v>42</v>
      </c>
      <c r="C139" s="2" t="str">
        <f t="shared" si="22"/>
        <v>Ladder Pump (Shaft)</v>
      </c>
      <c r="D139" s="95">
        <f t="shared" si="23"/>
        <v>1</v>
      </c>
      <c r="E139" s="154">
        <f t="shared" si="24"/>
        <v>4</v>
      </c>
      <c r="N139" s="183"/>
      <c r="O139" s="183"/>
      <c r="P139" s="183"/>
      <c r="Q139" s="183"/>
      <c r="R139" s="183"/>
      <c r="S139" s="183"/>
      <c r="T139" s="183"/>
    </row>
    <row r="140" spans="2:20" x14ac:dyDescent="0.2">
      <c r="B140" s="95">
        <v>43</v>
      </c>
      <c r="C140" s="2" t="str">
        <f t="shared" si="22"/>
        <v>Auxiliary Systems (Fuel)</v>
      </c>
      <c r="D140" s="95">
        <f t="shared" si="23"/>
        <v>1</v>
      </c>
      <c r="E140" s="154">
        <f t="shared" si="24"/>
        <v>0.15</v>
      </c>
      <c r="N140" s="183"/>
      <c r="O140" s="183"/>
      <c r="P140" s="183"/>
      <c r="Q140" s="183"/>
      <c r="R140" s="183"/>
      <c r="S140" s="183"/>
      <c r="T140" s="183"/>
    </row>
    <row r="141" spans="2:20" x14ac:dyDescent="0.2">
      <c r="B141" s="95">
        <v>44</v>
      </c>
      <c r="C141" s="2" t="str">
        <f t="shared" si="22"/>
        <v>Swing System (Control System)</v>
      </c>
      <c r="D141" s="95">
        <f t="shared" si="23"/>
        <v>0</v>
      </c>
      <c r="E141" s="154">
        <f t="shared" si="24"/>
        <v>0</v>
      </c>
      <c r="N141" s="183"/>
      <c r="O141" s="183"/>
      <c r="P141" s="183"/>
      <c r="Q141" s="183"/>
      <c r="R141" s="183"/>
      <c r="S141" s="183"/>
      <c r="T141" s="183"/>
    </row>
    <row r="142" spans="2:20" x14ac:dyDescent="0.2">
      <c r="B142" s="95">
        <v>45</v>
      </c>
      <c r="C142" s="2" t="str">
        <f t="shared" si="22"/>
        <v>Spuds / Xmass Tree (Tree Structure)</v>
      </c>
      <c r="D142" s="95">
        <f t="shared" si="23"/>
        <v>0</v>
      </c>
      <c r="E142" s="154">
        <f t="shared" si="24"/>
        <v>0</v>
      </c>
      <c r="N142" s="183"/>
      <c r="O142" s="183"/>
      <c r="P142" s="183"/>
      <c r="Q142" s="183"/>
      <c r="R142" s="183"/>
      <c r="S142" s="183"/>
      <c r="T142" s="183"/>
    </row>
    <row r="143" spans="2:20" x14ac:dyDescent="0.2">
      <c r="B143" s="95">
        <v>46</v>
      </c>
      <c r="C143" s="2" t="str">
        <f t="shared" si="22"/>
        <v>Spuds / Xmass Tree (Sheaves)</v>
      </c>
      <c r="D143" s="95">
        <f t="shared" si="23"/>
        <v>0</v>
      </c>
      <c r="E143" s="154">
        <f t="shared" si="24"/>
        <v>0</v>
      </c>
      <c r="N143" s="183"/>
      <c r="O143" s="183"/>
      <c r="P143" s="183"/>
      <c r="Q143" s="183"/>
      <c r="R143" s="183"/>
      <c r="S143" s="183"/>
      <c r="T143" s="183"/>
    </row>
    <row r="144" spans="2:20" x14ac:dyDescent="0.2">
      <c r="B144" s="95">
        <v>47</v>
      </c>
      <c r="C144" s="2" t="str">
        <f t="shared" si="22"/>
        <v>Spuds / Xmass Tree (SCR Drive)</v>
      </c>
      <c r="D144" s="95">
        <f t="shared" si="23"/>
        <v>0</v>
      </c>
      <c r="E144" s="154">
        <f t="shared" si="24"/>
        <v>0</v>
      </c>
      <c r="N144" s="183"/>
      <c r="O144" s="183"/>
      <c r="P144" s="183"/>
      <c r="Q144" s="183"/>
      <c r="R144" s="183"/>
      <c r="S144" s="183"/>
      <c r="T144" s="183"/>
    </row>
    <row r="145" spans="2:19" x14ac:dyDescent="0.2">
      <c r="B145" s="95">
        <v>48</v>
      </c>
      <c r="C145" s="2" t="str">
        <f t="shared" si="22"/>
        <v>Auxiliary Systems (Water (Pottable / Raw))</v>
      </c>
      <c r="D145" s="95">
        <f t="shared" si="23"/>
        <v>0</v>
      </c>
      <c r="E145" s="154">
        <f t="shared" si="24"/>
        <v>0</v>
      </c>
      <c r="N145" s="183"/>
      <c r="O145" s="183"/>
      <c r="P145" s="183"/>
      <c r="Q145" s="183"/>
      <c r="R145" s="183"/>
      <c r="S145" s="183"/>
    </row>
    <row r="146" spans="2:19" x14ac:dyDescent="0.2">
      <c r="B146" s="95">
        <v>49</v>
      </c>
      <c r="C146" s="2" t="str">
        <f t="shared" si="22"/>
        <v>Auxiliary Systems (Sanitary)</v>
      </c>
      <c r="D146" s="95">
        <f t="shared" si="23"/>
        <v>0</v>
      </c>
      <c r="E146" s="154">
        <f t="shared" si="24"/>
        <v>0</v>
      </c>
      <c r="N146" s="183"/>
      <c r="O146" s="183"/>
      <c r="P146" s="183"/>
      <c r="Q146" s="183"/>
      <c r="R146" s="183"/>
      <c r="S146" s="183"/>
    </row>
    <row r="147" spans="2:19" x14ac:dyDescent="0.2">
      <c r="B147" s="95">
        <v>50</v>
      </c>
      <c r="C147" s="2" t="str">
        <f t="shared" si="22"/>
        <v>Auxiliary Systems (HVAC)</v>
      </c>
      <c r="D147" s="95">
        <f t="shared" si="23"/>
        <v>0</v>
      </c>
      <c r="E147" s="154">
        <f t="shared" si="24"/>
        <v>0</v>
      </c>
    </row>
    <row r="148" spans="2:19" x14ac:dyDescent="0.2">
      <c r="B148" s="95">
        <v>51</v>
      </c>
      <c r="C148" s="2" t="str">
        <f t="shared" si="22"/>
        <v>Auxiliary Systems (Fire Prevention System)</v>
      </c>
      <c r="D148" s="95">
        <f t="shared" si="23"/>
        <v>0</v>
      </c>
      <c r="E148" s="154">
        <f t="shared" si="24"/>
        <v>0</v>
      </c>
    </row>
    <row r="149" spans="2:19" x14ac:dyDescent="0.2">
      <c r="B149" s="95">
        <v>52</v>
      </c>
      <c r="C149" s="2" t="str">
        <f t="shared" si="22"/>
        <v>Auxiliary Systems (Deck Crane / Hoists)</v>
      </c>
      <c r="D149" s="95">
        <f t="shared" si="23"/>
        <v>0</v>
      </c>
      <c r="E149" s="154">
        <f t="shared" si="24"/>
        <v>0</v>
      </c>
    </row>
    <row r="150" spans="2:19" x14ac:dyDescent="0.2">
      <c r="B150" s="95"/>
      <c r="D150" s="95"/>
      <c r="E150" s="95"/>
    </row>
    <row r="151" spans="2:19" x14ac:dyDescent="0.2">
      <c r="B151" s="95"/>
    </row>
    <row r="152" spans="2:19" x14ac:dyDescent="0.2">
      <c r="B152" s="95"/>
    </row>
  </sheetData>
  <mergeCells count="9">
    <mergeCell ref="AA1:AB1"/>
    <mergeCell ref="N57:P57"/>
    <mergeCell ref="P61:R61"/>
    <mergeCell ref="N62:P62"/>
    <mergeCell ref="P65:R65"/>
    <mergeCell ref="N1:P1"/>
    <mergeCell ref="Q1:R1"/>
    <mergeCell ref="T1:U1"/>
    <mergeCell ref="W1:X1"/>
  </mergeCells>
  <pageMargins left="0.75" right="0.75" top="0.5" bottom="0.5" header="0.5" footer="0.25"/>
  <pageSetup orientation="portrait" r:id="rId1"/>
  <headerFooter scaleWithDoc="0">
    <oddFooter>&amp;L&amp;8&amp;K01+049https://www.vertex42.com/ExcelTemplates/pareto-chart.html&amp;R&amp;8&amp;K01+049© 2009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Mech Summary</vt:lpstr>
      <vt:lpstr>Sheet1</vt:lpstr>
      <vt:lpstr>AL count</vt:lpstr>
      <vt:lpstr>AL hrs</vt:lpstr>
      <vt:lpstr>CAR count</vt:lpstr>
      <vt:lpstr>CAR hrs</vt:lpstr>
      <vt:lpstr>IL count</vt:lpstr>
      <vt:lpstr>IL hours</vt:lpstr>
      <vt:lpstr>OH count</vt:lpstr>
      <vt:lpstr>OH hours</vt:lpstr>
      <vt:lpstr>TX count</vt:lpstr>
      <vt:lpstr>TX hrs</vt:lpstr>
      <vt:lpstr>'AL count'!Print_Area</vt:lpstr>
      <vt:lpstr>'AL hrs'!Print_Area</vt:lpstr>
      <vt:lpstr>'CAR count'!Print_Area</vt:lpstr>
      <vt:lpstr>'CAR hrs'!Print_Area</vt:lpstr>
      <vt:lpstr>'IL count'!Print_Area</vt:lpstr>
      <vt:lpstr>'IL hours'!Print_Area</vt:lpstr>
      <vt:lpstr>'Mech Summary'!Print_Area</vt:lpstr>
      <vt:lpstr>'OH count'!Print_Area</vt:lpstr>
      <vt:lpstr>'OH hours'!Print_Area</vt:lpstr>
      <vt:lpstr>'TX count'!Print_Area</vt:lpstr>
      <vt:lpstr>'TX hrs'!Print_Area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Pareto Chart Template</dc:title>
  <dc:creator>Vertex42.com;DParks@gldd.com</dc:creator>
  <dc:description>(c) 2009-2018 Vertex42 LLC. All Rights Reserved.</dc:description>
  <cp:lastModifiedBy>Parks, Daniel</cp:lastModifiedBy>
  <cp:lastPrinted>2020-10-01T20:08:59Z</cp:lastPrinted>
  <dcterms:created xsi:type="dcterms:W3CDTF">2011-11-15T23:24:13Z</dcterms:created>
  <dcterms:modified xsi:type="dcterms:W3CDTF">2020-11-07T13:47:33Z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https://www.vertex42.com/ExcelTemplates/pareto-chart.html</vt:lpwstr>
  </property>
  <property fmtid="{D5CDD505-2E9C-101B-9397-08002B2CF9AE}" pid="4" name="Version">
    <vt:lpwstr>1.1.1</vt:lpwstr>
  </property>
</Properties>
</file>