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Parks\Documents\RAM Folder Tool\RIR data\2022\221115\"/>
    </mc:Choice>
  </mc:AlternateContent>
  <xr:revisionPtr revIDLastSave="0" documentId="13_ncr:1_{5C56EF95-366F-461D-BBD9-44FB6990BFA3}" xr6:coauthVersionLast="36" xr6:coauthVersionMax="36" xr10:uidLastSave="{00000000-0000-0000-0000-000000000000}"/>
  <bookViews>
    <workbookView xWindow="0" yWindow="0" windowWidth="17490" windowHeight="7980" tabRatio="758" xr2:uid="{00000000-000D-0000-FFFF-FFFF00000000}"/>
  </bookViews>
  <sheets>
    <sheet name="Data Entry" sheetId="51" r:id="rId1"/>
    <sheet name="2022 Results" sheetId="50" r:id="rId2"/>
    <sheet name="2022 Baseline" sheetId="49" r:id="rId3"/>
    <sheet name="2021 Results Q4" sheetId="44" state="hidden" r:id="rId4"/>
    <sheet name="2021 Baseline Q4" sheetId="43" state="hidden" r:id="rId5"/>
    <sheet name="2020 Baseline Q4" sheetId="36" state="hidden" r:id="rId6"/>
    <sheet name="Copy-Paste Monthly Results" sheetId="47" r:id="rId7"/>
    <sheet name="Copy-Paste Baseline" sheetId="48" r:id="rId8"/>
    <sheet name="Data" sheetId="45" r:id="rId9"/>
    <sheet name="Major Mech Charts" sheetId="23" r:id="rId10"/>
    <sheet name="Summary Metrics" sheetId="46" r:id="rId11"/>
  </sheets>
  <definedNames>
    <definedName name="_xlnm.Print_Area" localSheetId="5">'2020 Baseline Q4'!$B$1:$BJ$53</definedName>
    <definedName name="_xlnm.Print_Area" localSheetId="4">'2021 Baseline Q4'!$B$1:$Q$33</definedName>
    <definedName name="_xlnm.Print_Area" localSheetId="3">'2021 Results Q4'!$B$2:$Q$43</definedName>
    <definedName name="_xlnm.Print_Area" localSheetId="2">'2022 Baseline'!$B$1:$Q$33</definedName>
    <definedName name="_xlnm.Print_Area" localSheetId="1">'2022 Results'!$B$2:$Q$43</definedName>
    <definedName name="_xlnm.Print_Area" localSheetId="10">'Summary Metrics'!$P$41:$V$128</definedName>
  </definedNames>
  <calcPr calcId="191029"/>
</workbook>
</file>

<file path=xl/calcChain.xml><?xml version="1.0" encoding="utf-8"?>
<calcChain xmlns="http://schemas.openxmlformats.org/spreadsheetml/2006/main">
  <c r="Y193" i="46" l="1"/>
  <c r="Z193" i="46"/>
  <c r="AA193" i="46"/>
  <c r="Y194" i="46"/>
  <c r="Z194" i="46"/>
  <c r="AA194" i="46"/>
  <c r="Y195" i="46"/>
  <c r="Z195" i="46"/>
  <c r="AA195" i="46"/>
  <c r="Y196" i="46"/>
  <c r="Z196" i="46"/>
  <c r="AA196" i="46"/>
  <c r="Y197" i="46"/>
  <c r="Z197" i="46"/>
  <c r="AA197" i="46"/>
  <c r="Y198" i="46"/>
  <c r="Z198" i="46"/>
  <c r="AA198" i="46"/>
  <c r="Y199" i="46"/>
  <c r="Z199" i="46"/>
  <c r="AA199" i="46"/>
  <c r="Y200" i="46"/>
  <c r="Z200" i="46"/>
  <c r="AA200" i="46"/>
  <c r="Y201" i="46"/>
  <c r="Z201" i="46"/>
  <c r="AA201" i="46"/>
  <c r="Y202" i="46"/>
  <c r="Z202" i="46"/>
  <c r="AA202" i="46"/>
  <c r="Z203" i="46"/>
  <c r="AA192" i="46"/>
  <c r="Z192" i="46"/>
  <c r="Y192" i="46"/>
  <c r="G338" i="23"/>
  <c r="E338" i="23"/>
  <c r="C338" i="23"/>
  <c r="F307" i="23"/>
  <c r="E307" i="23"/>
  <c r="D307" i="23"/>
  <c r="C307" i="23"/>
  <c r="F306" i="23"/>
  <c r="E306" i="23"/>
  <c r="D306" i="23"/>
  <c r="C306" i="23"/>
  <c r="F305" i="23"/>
  <c r="E305" i="23"/>
  <c r="D305" i="23"/>
  <c r="C305" i="23"/>
  <c r="F304" i="23"/>
  <c r="E304" i="23"/>
  <c r="D304" i="23"/>
  <c r="C304" i="23"/>
  <c r="F303" i="23"/>
  <c r="E303" i="23"/>
  <c r="D303" i="23"/>
  <c r="C303" i="23"/>
  <c r="F302" i="23"/>
  <c r="E302" i="23"/>
  <c r="D302" i="23"/>
  <c r="C302" i="23"/>
  <c r="F301" i="23"/>
  <c r="E301" i="23"/>
  <c r="D301" i="23"/>
  <c r="C301" i="23"/>
  <c r="F300" i="23"/>
  <c r="E300" i="23"/>
  <c r="D300" i="23"/>
  <c r="C300" i="23"/>
  <c r="F299" i="23"/>
  <c r="E299" i="23"/>
  <c r="D299" i="23"/>
  <c r="C299" i="23"/>
  <c r="F298" i="23"/>
  <c r="E298" i="23"/>
  <c r="D298" i="23"/>
  <c r="C298" i="23"/>
  <c r="F297" i="23"/>
  <c r="E297" i="23"/>
  <c r="D297" i="23"/>
  <c r="G337" i="23"/>
  <c r="F337" i="23"/>
  <c r="E337" i="23"/>
  <c r="D337" i="23"/>
  <c r="C337" i="23"/>
  <c r="G336" i="23"/>
  <c r="F336" i="23"/>
  <c r="E336" i="23"/>
  <c r="D336" i="23"/>
  <c r="C336" i="23"/>
  <c r="G335" i="23"/>
  <c r="F335" i="23"/>
  <c r="E335" i="23"/>
  <c r="D335" i="23"/>
  <c r="C335" i="23"/>
  <c r="G334" i="23"/>
  <c r="F334" i="23"/>
  <c r="E334" i="23"/>
  <c r="D334" i="23"/>
  <c r="C334" i="23"/>
  <c r="G333" i="23"/>
  <c r="F333" i="23"/>
  <c r="D333" i="23"/>
  <c r="G332" i="23"/>
  <c r="F332" i="23"/>
  <c r="D332" i="23"/>
  <c r="G331" i="23"/>
  <c r="F331" i="23"/>
  <c r="E331" i="23"/>
  <c r="D331" i="23"/>
  <c r="C331" i="23"/>
  <c r="G330" i="23"/>
  <c r="F330" i="23"/>
  <c r="E330" i="23"/>
  <c r="D330" i="23"/>
  <c r="C330" i="23"/>
  <c r="G329" i="23"/>
  <c r="F329" i="23"/>
  <c r="E329" i="23"/>
  <c r="D329" i="23"/>
  <c r="C329" i="23"/>
  <c r="G328" i="23"/>
  <c r="F328" i="23"/>
  <c r="E328" i="23"/>
  <c r="D328" i="23"/>
  <c r="C328" i="23"/>
  <c r="G327" i="23"/>
  <c r="F327" i="23"/>
  <c r="E327" i="23"/>
  <c r="D327" i="23"/>
  <c r="C327" i="23"/>
  <c r="G322" i="23"/>
  <c r="F322" i="23"/>
  <c r="E322" i="23"/>
  <c r="D322" i="23"/>
  <c r="C322" i="23"/>
  <c r="C321" i="23"/>
  <c r="D321" i="23"/>
  <c r="E321" i="23"/>
  <c r="F321" i="23"/>
  <c r="G321" i="23"/>
  <c r="G320" i="23"/>
  <c r="F320" i="23"/>
  <c r="E320" i="23"/>
  <c r="D320" i="23"/>
  <c r="C320" i="23"/>
  <c r="C319" i="23"/>
  <c r="D319" i="23"/>
  <c r="E319" i="23"/>
  <c r="F319" i="23"/>
  <c r="G319" i="23"/>
  <c r="G318" i="23"/>
  <c r="F318" i="23"/>
  <c r="E318" i="23"/>
  <c r="D318" i="23"/>
  <c r="C318" i="23"/>
  <c r="C317" i="23"/>
  <c r="D317" i="23"/>
  <c r="E317" i="23"/>
  <c r="F317" i="23"/>
  <c r="G317" i="23"/>
  <c r="G316" i="23"/>
  <c r="F316" i="23"/>
  <c r="E316" i="23"/>
  <c r="D316" i="23"/>
  <c r="C316" i="23"/>
  <c r="C315" i="23"/>
  <c r="D315" i="23"/>
  <c r="E315" i="23"/>
  <c r="F315" i="23"/>
  <c r="G315" i="23"/>
  <c r="G314" i="23"/>
  <c r="F314" i="23"/>
  <c r="E314" i="23"/>
  <c r="D314" i="23"/>
  <c r="C314" i="23"/>
  <c r="G313" i="23"/>
  <c r="F313" i="23"/>
  <c r="E313" i="23"/>
  <c r="D313" i="23"/>
  <c r="C313" i="23"/>
  <c r="G312" i="23"/>
  <c r="F312" i="23"/>
  <c r="E312" i="23"/>
  <c r="D312" i="23"/>
  <c r="C312" i="23"/>
  <c r="BZ97" i="44"/>
  <c r="BV97" i="44"/>
  <c r="BS97" i="44"/>
  <c r="BZ96" i="44"/>
  <c r="BV96" i="44"/>
  <c r="BS96" i="44"/>
  <c r="BZ142" i="44"/>
  <c r="BV142" i="44"/>
  <c r="BS142" i="44"/>
  <c r="BZ141" i="44"/>
  <c r="BV141" i="44"/>
  <c r="BS141" i="44"/>
  <c r="BZ185" i="44"/>
  <c r="BV185" i="44"/>
  <c r="BS185" i="44"/>
  <c r="BZ184" i="44"/>
  <c r="BV184" i="44"/>
  <c r="BS184" i="44"/>
  <c r="BZ228" i="44"/>
  <c r="BV228" i="44"/>
  <c r="BS228" i="44"/>
  <c r="BZ227" i="44"/>
  <c r="BV227" i="44"/>
  <c r="BS227" i="44"/>
  <c r="BZ271" i="44"/>
  <c r="BV271" i="44"/>
  <c r="BS271" i="44"/>
  <c r="BZ270" i="44"/>
  <c r="BV270" i="44"/>
  <c r="BS270" i="44"/>
  <c r="BZ314" i="44"/>
  <c r="BV314" i="44"/>
  <c r="BS314" i="44"/>
  <c r="BZ313" i="44"/>
  <c r="BV313" i="44"/>
  <c r="BS313" i="44"/>
  <c r="BS399" i="44"/>
  <c r="BS356" i="44"/>
  <c r="BZ357" i="44"/>
  <c r="BV357" i="44"/>
  <c r="BS357" i="44"/>
  <c r="BZ356" i="44"/>
  <c r="BV356" i="44"/>
  <c r="BZ400" i="44"/>
  <c r="BV400" i="44"/>
  <c r="BS400" i="44"/>
  <c r="BZ399" i="44"/>
  <c r="BV399" i="44"/>
  <c r="BZ442" i="44"/>
  <c r="BV442" i="44"/>
  <c r="BS442" i="44"/>
  <c r="BZ94" i="44"/>
  <c r="BV94" i="44"/>
  <c r="BS94" i="44"/>
  <c r="BZ93" i="44"/>
  <c r="BV93" i="44"/>
  <c r="BS93" i="44"/>
  <c r="BZ139" i="44"/>
  <c r="BV139" i="44"/>
  <c r="BS139" i="44"/>
  <c r="BZ138" i="44"/>
  <c r="BV138" i="44"/>
  <c r="BS138" i="44"/>
  <c r="BZ182" i="44"/>
  <c r="BV182" i="44"/>
  <c r="BS182" i="44"/>
  <c r="BZ181" i="44"/>
  <c r="BV181" i="44"/>
  <c r="BS181" i="44"/>
  <c r="BZ225" i="44"/>
  <c r="BV225" i="44"/>
  <c r="BS225" i="44"/>
  <c r="BZ224" i="44"/>
  <c r="BV224" i="44"/>
  <c r="BS224" i="44"/>
  <c r="BZ268" i="44"/>
  <c r="BV268" i="44"/>
  <c r="BS268" i="44"/>
  <c r="BZ267" i="44"/>
  <c r="BV267" i="44"/>
  <c r="BS267" i="44"/>
  <c r="BZ311" i="44"/>
  <c r="BV311" i="44"/>
  <c r="BS311" i="44"/>
  <c r="BZ310" i="44"/>
  <c r="BV310" i="44"/>
  <c r="BS310" i="44"/>
  <c r="BZ354" i="44"/>
  <c r="BV354" i="44"/>
  <c r="BS354" i="44"/>
  <c r="BZ353" i="44"/>
  <c r="BV353" i="44"/>
  <c r="BS353" i="44"/>
  <c r="BZ397" i="44"/>
  <c r="BV397" i="44"/>
  <c r="BS397" i="44"/>
  <c r="BZ396" i="44"/>
  <c r="BV396" i="44"/>
  <c r="BS396" i="44"/>
  <c r="BZ440" i="44"/>
  <c r="BV440" i="44"/>
  <c r="BS440" i="44"/>
  <c r="BZ439" i="44"/>
  <c r="BV439" i="44"/>
  <c r="BS439" i="44"/>
  <c r="BZ482" i="44"/>
  <c r="BV482" i="44"/>
  <c r="BV483" i="44"/>
  <c r="BS482" i="44"/>
  <c r="BS483" i="44"/>
  <c r="CA80" i="44"/>
  <c r="BW80" i="44"/>
  <c r="BT80" i="44"/>
  <c r="CA125" i="44"/>
  <c r="BW125" i="44"/>
  <c r="BT125" i="44"/>
  <c r="CA168" i="44"/>
  <c r="BW168" i="44"/>
  <c r="BT168" i="44"/>
  <c r="CA211" i="44"/>
  <c r="BW211" i="44"/>
  <c r="BT211" i="44"/>
  <c r="CA254" i="44"/>
  <c r="BW254" i="44"/>
  <c r="BT254" i="44"/>
  <c r="CA297" i="44"/>
  <c r="BW297" i="44"/>
  <c r="BT297" i="44"/>
  <c r="CA340" i="44"/>
  <c r="BW340" i="44"/>
  <c r="BT340" i="44"/>
  <c r="CA383" i="44"/>
  <c r="BW383" i="44"/>
  <c r="BT383" i="44"/>
  <c r="BS485" i="44"/>
  <c r="BZ525" i="44"/>
  <c r="BV525" i="44"/>
  <c r="BS525" i="44"/>
  <c r="BZ528" i="44"/>
  <c r="BV528" i="44"/>
  <c r="BS528" i="44"/>
  <c r="BS526" i="44"/>
  <c r="CA20" i="44"/>
  <c r="BW20" i="44"/>
  <c r="BZ13" i="44"/>
  <c r="BV13" i="44"/>
  <c r="BT20" i="44"/>
  <c r="BS13" i="44"/>
  <c r="CA76" i="44"/>
  <c r="BW76" i="44"/>
  <c r="BZ69" i="44"/>
  <c r="BV69" i="44"/>
  <c r="BT76" i="44"/>
  <c r="BS69" i="44"/>
  <c r="CA121" i="44"/>
  <c r="BW121" i="44"/>
  <c r="BZ114" i="44"/>
  <c r="BV114" i="44"/>
  <c r="BT121" i="44"/>
  <c r="BS114" i="44"/>
  <c r="CA164" i="44"/>
  <c r="BW164" i="44"/>
  <c r="BZ157" i="44"/>
  <c r="BV157" i="44"/>
  <c r="BT164" i="44"/>
  <c r="BS157" i="44"/>
  <c r="CA207" i="44"/>
  <c r="BW207" i="44"/>
  <c r="BZ200" i="44"/>
  <c r="BV200" i="44"/>
  <c r="BT207" i="44"/>
  <c r="BS200" i="44"/>
  <c r="CA250" i="44"/>
  <c r="BW250" i="44"/>
  <c r="BZ243" i="44"/>
  <c r="BV243" i="44"/>
  <c r="BT250" i="44"/>
  <c r="BS243" i="44"/>
  <c r="CA293" i="44"/>
  <c r="BW293" i="44"/>
  <c r="BZ286" i="44"/>
  <c r="BV286" i="44"/>
  <c r="BT293" i="44"/>
  <c r="BS286" i="44"/>
  <c r="BW336" i="44"/>
  <c r="CA336" i="44"/>
  <c r="BZ329" i="44"/>
  <c r="BV329" i="44"/>
  <c r="BT336" i="44"/>
  <c r="BS329" i="44"/>
  <c r="CA379" i="44"/>
  <c r="BW379" i="44"/>
  <c r="BZ372" i="44"/>
  <c r="BV372" i="44"/>
  <c r="BT379" i="44"/>
  <c r="BS372" i="44"/>
  <c r="CA422" i="44"/>
  <c r="BW422" i="44"/>
  <c r="BT422" i="44"/>
  <c r="BZ415" i="44"/>
  <c r="BV415" i="44"/>
  <c r="BS415" i="44"/>
  <c r="CA465" i="44"/>
  <c r="BW465" i="44"/>
  <c r="BT465" i="44"/>
  <c r="BZ458" i="44"/>
  <c r="BV458" i="44"/>
  <c r="BS458" i="44"/>
  <c r="BV529" i="44"/>
  <c r="BS529" i="44"/>
  <c r="BV526" i="44"/>
  <c r="BV522" i="44"/>
  <c r="BS522" i="44"/>
  <c r="BV521" i="44"/>
  <c r="BS521" i="44"/>
  <c r="BV518" i="44"/>
  <c r="BS518" i="44"/>
  <c r="BV517" i="44"/>
  <c r="BS517" i="44"/>
  <c r="BZ516" i="44"/>
  <c r="BZ517" i="44" s="1"/>
  <c r="BS516" i="44"/>
  <c r="BV514" i="44"/>
  <c r="BS514" i="44"/>
  <c r="BV513" i="44"/>
  <c r="BS513" i="44"/>
  <c r="BZ511" i="44"/>
  <c r="BZ513" i="44" s="1"/>
  <c r="BZ510" i="44"/>
  <c r="BZ509" i="44"/>
  <c r="BV505" i="44"/>
  <c r="BS505" i="44"/>
  <c r="BZ504" i="44"/>
  <c r="BZ505" i="44" s="1"/>
  <c r="BV503" i="44"/>
  <c r="BS503" i="44"/>
  <c r="BZ502" i="44"/>
  <c r="BV499" i="44"/>
  <c r="BS499" i="44"/>
  <c r="BV498" i="44"/>
  <c r="BS498" i="44"/>
  <c r="BZ497" i="44"/>
  <c r="BZ499" i="44" s="1"/>
  <c r="BV494" i="44"/>
  <c r="BZ494" i="44" s="1"/>
  <c r="BV493" i="44"/>
  <c r="BZ493" i="44" s="1"/>
  <c r="CA492" i="44"/>
  <c r="BW492" i="44"/>
  <c r="BT492" i="44"/>
  <c r="BR490" i="44"/>
  <c r="BV486" i="44"/>
  <c r="BS486" i="44"/>
  <c r="BZ485" i="44"/>
  <c r="BV485" i="44"/>
  <c r="BV479" i="44"/>
  <c r="BS479" i="44"/>
  <c r="BV478" i="44"/>
  <c r="BS478" i="44"/>
  <c r="BV475" i="44"/>
  <c r="BV474" i="44"/>
  <c r="BS474" i="44"/>
  <c r="BZ473" i="44"/>
  <c r="BS475" i="44"/>
  <c r="BV471" i="44"/>
  <c r="BS471" i="44"/>
  <c r="BV470" i="44"/>
  <c r="BS470" i="44"/>
  <c r="BZ468" i="44"/>
  <c r="BZ467" i="44"/>
  <c r="BZ466" i="44"/>
  <c r="BV462" i="44"/>
  <c r="BS462" i="44"/>
  <c r="BZ461" i="44"/>
  <c r="BV460" i="44"/>
  <c r="BS460" i="44"/>
  <c r="BZ459" i="44"/>
  <c r="BZ460" i="44" s="1"/>
  <c r="BV456" i="44"/>
  <c r="BS456" i="44"/>
  <c r="BV455" i="44"/>
  <c r="BS455" i="44"/>
  <c r="BZ454" i="44"/>
  <c r="BZ456" i="44" s="1"/>
  <c r="BV451" i="44"/>
  <c r="BZ451" i="44" s="1"/>
  <c r="BV450" i="44"/>
  <c r="BZ450" i="44" s="1"/>
  <c r="CA449" i="44"/>
  <c r="BW449" i="44"/>
  <c r="BT449" i="44"/>
  <c r="BR447" i="44"/>
  <c r="BV443" i="44"/>
  <c r="BS443" i="44"/>
  <c r="BV436" i="44"/>
  <c r="BS436" i="44"/>
  <c r="BV435" i="44"/>
  <c r="BS435" i="44"/>
  <c r="BV432" i="44"/>
  <c r="BS432" i="44"/>
  <c r="BV431" i="44"/>
  <c r="BS431" i="44"/>
  <c r="BZ430" i="44"/>
  <c r="BV428" i="44"/>
  <c r="BS428" i="44"/>
  <c r="BV427" i="44"/>
  <c r="BS427" i="44"/>
  <c r="BZ425" i="44"/>
  <c r="BZ427" i="44" s="1"/>
  <c r="BZ424" i="44"/>
  <c r="BZ423" i="44"/>
  <c r="BV419" i="44"/>
  <c r="BS419" i="44"/>
  <c r="BZ418" i="44"/>
  <c r="BV417" i="44"/>
  <c r="BS417" i="44"/>
  <c r="BZ416" i="44"/>
  <c r="BV413" i="44"/>
  <c r="BS413" i="44"/>
  <c r="BV412" i="44"/>
  <c r="BS412" i="44"/>
  <c r="BZ411" i="44"/>
  <c r="BV408" i="44"/>
  <c r="BZ408" i="44" s="1"/>
  <c r="BV407" i="44"/>
  <c r="BZ407" i="44" s="1"/>
  <c r="CA406" i="44"/>
  <c r="BW406" i="44"/>
  <c r="BT406" i="44"/>
  <c r="BR404" i="44"/>
  <c r="BV393" i="44"/>
  <c r="BS393" i="44"/>
  <c r="BV392" i="44"/>
  <c r="BS392" i="44"/>
  <c r="BV389" i="44"/>
  <c r="BV388" i="44"/>
  <c r="BS388" i="44"/>
  <c r="BZ387" i="44"/>
  <c r="BS389" i="44"/>
  <c r="BV385" i="44"/>
  <c r="BS385" i="44"/>
  <c r="BV384" i="44"/>
  <c r="BS384" i="44"/>
  <c r="BZ382" i="44"/>
  <c r="BZ381" i="44"/>
  <c r="BZ380" i="44"/>
  <c r="BV376" i="44"/>
  <c r="BS376" i="44"/>
  <c r="BZ375" i="44"/>
  <c r="BV374" i="44"/>
  <c r="BS374" i="44"/>
  <c r="BZ373" i="44"/>
  <c r="BZ374" i="44" s="1"/>
  <c r="BV370" i="44"/>
  <c r="BS370" i="44"/>
  <c r="BV369" i="44"/>
  <c r="BS369" i="44"/>
  <c r="BZ368" i="44"/>
  <c r="BZ370" i="44" s="1"/>
  <c r="BV365" i="44"/>
  <c r="BZ365" i="44" s="1"/>
  <c r="BV364" i="44"/>
  <c r="BZ364" i="44" s="1"/>
  <c r="CA363" i="44"/>
  <c r="BW363" i="44"/>
  <c r="BT363" i="44"/>
  <c r="BR361" i="44"/>
  <c r="BV350" i="44"/>
  <c r="BS350" i="44"/>
  <c r="BV349" i="44"/>
  <c r="BS349" i="44"/>
  <c r="BV346" i="44"/>
  <c r="BS346" i="44"/>
  <c r="BV345" i="44"/>
  <c r="BZ344" i="44"/>
  <c r="BZ345" i="44" s="1"/>
  <c r="BS345" i="44"/>
  <c r="BV342" i="44"/>
  <c r="BS342" i="44"/>
  <c r="BV341" i="44"/>
  <c r="BS341" i="44"/>
  <c r="BZ339" i="44"/>
  <c r="BZ341" i="44" s="1"/>
  <c r="BZ338" i="44"/>
  <c r="BZ337" i="44"/>
  <c r="BV333" i="44"/>
  <c r="BS333" i="44"/>
  <c r="BZ332" i="44"/>
  <c r="BV331" i="44"/>
  <c r="BS331" i="44"/>
  <c r="BZ330" i="44"/>
  <c r="BZ331" i="44" s="1"/>
  <c r="BV327" i="44"/>
  <c r="BS327" i="44"/>
  <c r="BV326" i="44"/>
  <c r="BS326" i="44"/>
  <c r="BZ325" i="44"/>
  <c r="BZ327" i="44" s="1"/>
  <c r="BV322" i="44"/>
  <c r="BZ322" i="44" s="1"/>
  <c r="BV321" i="44"/>
  <c r="BZ321" i="44" s="1"/>
  <c r="CA320" i="44"/>
  <c r="BW320" i="44"/>
  <c r="BT320" i="44"/>
  <c r="BR318" i="44"/>
  <c r="BV307" i="44"/>
  <c r="BS307" i="44"/>
  <c r="BV306" i="44"/>
  <c r="BS306" i="44"/>
  <c r="BV303" i="44"/>
  <c r="BS303" i="44"/>
  <c r="BV302" i="44"/>
  <c r="BS302" i="44"/>
  <c r="BZ301" i="44"/>
  <c r="BZ302" i="44" s="1"/>
  <c r="BV299" i="44"/>
  <c r="BS299" i="44"/>
  <c r="BV298" i="44"/>
  <c r="BS298" i="44"/>
  <c r="BZ296" i="44"/>
  <c r="BZ298" i="44" s="1"/>
  <c r="BZ295" i="44"/>
  <c r="BZ294" i="44"/>
  <c r="BV290" i="44"/>
  <c r="BS290" i="44"/>
  <c r="BZ289" i="44"/>
  <c r="BV288" i="44"/>
  <c r="BS288" i="44"/>
  <c r="BZ287" i="44"/>
  <c r="BV284" i="44"/>
  <c r="BS284" i="44"/>
  <c r="BV283" i="44"/>
  <c r="BS283" i="44"/>
  <c r="BZ282" i="44"/>
  <c r="BZ284" i="44" s="1"/>
  <c r="BV279" i="44"/>
  <c r="BZ279" i="44" s="1"/>
  <c r="BV278" i="44"/>
  <c r="BZ278" i="44" s="1"/>
  <c r="CA277" i="44"/>
  <c r="BW277" i="44"/>
  <c r="BT277" i="44"/>
  <c r="BR275" i="44"/>
  <c r="BV264" i="44"/>
  <c r="BV263" i="44"/>
  <c r="BS263" i="44"/>
  <c r="BV260" i="44"/>
  <c r="BS260" i="44"/>
  <c r="BV259" i="44"/>
  <c r="BS259" i="44"/>
  <c r="BS264" i="44"/>
  <c r="BV256" i="44"/>
  <c r="BS256" i="44"/>
  <c r="BV255" i="44"/>
  <c r="BS255" i="44"/>
  <c r="BZ253" i="44"/>
  <c r="BZ255" i="44" s="1"/>
  <c r="BZ252" i="44"/>
  <c r="BZ251" i="44"/>
  <c r="BV247" i="44"/>
  <c r="BS247" i="44"/>
  <c r="BZ246" i="44"/>
  <c r="BV245" i="44"/>
  <c r="BS245" i="44"/>
  <c r="BZ244" i="44"/>
  <c r="BV241" i="44"/>
  <c r="BS241" i="44"/>
  <c r="BV240" i="44"/>
  <c r="BS240" i="44"/>
  <c r="BZ239" i="44"/>
  <c r="BV236" i="44"/>
  <c r="BZ236" i="44" s="1"/>
  <c r="BV235" i="44"/>
  <c r="BZ235" i="44" s="1"/>
  <c r="CA234" i="44"/>
  <c r="BW234" i="44"/>
  <c r="BT234" i="44"/>
  <c r="BR232" i="44"/>
  <c r="BV221" i="44"/>
  <c r="BV220" i="44"/>
  <c r="BS220" i="44"/>
  <c r="BV217" i="44"/>
  <c r="BS217" i="44"/>
  <c r="BV216" i="44"/>
  <c r="BS216" i="44"/>
  <c r="BZ215" i="44"/>
  <c r="BS221" i="44"/>
  <c r="BV213" i="44"/>
  <c r="BS213" i="44"/>
  <c r="BV212" i="44"/>
  <c r="BS212" i="44"/>
  <c r="BZ210" i="44"/>
  <c r="BZ209" i="44"/>
  <c r="BZ208" i="44"/>
  <c r="BV204" i="44"/>
  <c r="BS204" i="44"/>
  <c r="BZ203" i="44"/>
  <c r="BV202" i="44"/>
  <c r="BS202" i="44"/>
  <c r="BZ201" i="44"/>
  <c r="BV198" i="44"/>
  <c r="BS198" i="44"/>
  <c r="BV197" i="44"/>
  <c r="BS197" i="44"/>
  <c r="BZ196" i="44"/>
  <c r="BV193" i="44"/>
  <c r="BZ193" i="44" s="1"/>
  <c r="BV192" i="44"/>
  <c r="BZ192" i="44" s="1"/>
  <c r="CA191" i="44"/>
  <c r="BW191" i="44"/>
  <c r="BT191" i="44"/>
  <c r="BR189" i="44"/>
  <c r="BV178" i="44"/>
  <c r="BV177" i="44"/>
  <c r="BS177" i="44"/>
  <c r="BV174" i="44"/>
  <c r="BS174" i="44"/>
  <c r="BV173" i="44"/>
  <c r="BZ172" i="44"/>
  <c r="BZ173" i="44" s="1"/>
  <c r="BS178" i="44"/>
  <c r="BV170" i="44"/>
  <c r="BS170" i="44"/>
  <c r="BV169" i="44"/>
  <c r="BS169" i="44"/>
  <c r="BZ167" i="44"/>
  <c r="BZ166" i="44"/>
  <c r="BZ165" i="44"/>
  <c r="BV161" i="44"/>
  <c r="BS161" i="44"/>
  <c r="BZ160" i="44"/>
  <c r="BV159" i="44"/>
  <c r="BS159" i="44"/>
  <c r="BZ158" i="44"/>
  <c r="BZ159" i="44" s="1"/>
  <c r="BV155" i="44"/>
  <c r="BS155" i="44"/>
  <c r="BV154" i="44"/>
  <c r="BS154" i="44"/>
  <c r="BZ153" i="44"/>
  <c r="BZ154" i="44" s="1"/>
  <c r="BV150" i="44"/>
  <c r="BZ150" i="44" s="1"/>
  <c r="BV149" i="44"/>
  <c r="BZ149" i="44" s="1"/>
  <c r="CA148" i="44"/>
  <c r="BW148" i="44"/>
  <c r="BT148" i="44"/>
  <c r="BR146" i="44"/>
  <c r="BV135" i="44"/>
  <c r="BS135" i="44"/>
  <c r="BV134" i="44"/>
  <c r="BS134" i="44"/>
  <c r="BV131" i="44"/>
  <c r="BS131" i="44"/>
  <c r="BV130" i="44"/>
  <c r="BZ129" i="44"/>
  <c r="BZ130" i="44" s="1"/>
  <c r="BS130" i="44"/>
  <c r="BV127" i="44"/>
  <c r="BS127" i="44"/>
  <c r="BV126" i="44"/>
  <c r="BS126" i="44"/>
  <c r="BZ124" i="44"/>
  <c r="BZ126" i="44" s="1"/>
  <c r="BZ123" i="44"/>
  <c r="BZ122" i="44"/>
  <c r="BV118" i="44"/>
  <c r="BS118" i="44"/>
  <c r="BZ117" i="44"/>
  <c r="BV116" i="44"/>
  <c r="BS116" i="44"/>
  <c r="BZ115" i="44"/>
  <c r="BZ116" i="44" s="1"/>
  <c r="BV112" i="44"/>
  <c r="BS112" i="44"/>
  <c r="BV111" i="44"/>
  <c r="BS111" i="44"/>
  <c r="BZ110" i="44"/>
  <c r="BZ112" i="44" s="1"/>
  <c r="BV107" i="44"/>
  <c r="BZ107" i="44" s="1"/>
  <c r="BV106" i="44"/>
  <c r="BZ106" i="44" s="1"/>
  <c r="CA105" i="44"/>
  <c r="BW105" i="44"/>
  <c r="BT105" i="44"/>
  <c r="BR103" i="44"/>
  <c r="BV90" i="44"/>
  <c r="BV89" i="44"/>
  <c r="BS89" i="44"/>
  <c r="BV86" i="44"/>
  <c r="BV85" i="44"/>
  <c r="BS86" i="44"/>
  <c r="BV82" i="44"/>
  <c r="BS82" i="44"/>
  <c r="BV81" i="44"/>
  <c r="BS81" i="44"/>
  <c r="BZ79" i="44"/>
  <c r="BZ78" i="44"/>
  <c r="BZ77" i="44"/>
  <c r="BV73" i="44"/>
  <c r="BS73" i="44"/>
  <c r="BZ72" i="44"/>
  <c r="BV71" i="44"/>
  <c r="BS71" i="44"/>
  <c r="BZ70" i="44"/>
  <c r="BZ71" i="44" s="1"/>
  <c r="BV67" i="44"/>
  <c r="BS67" i="44"/>
  <c r="BV66" i="44"/>
  <c r="BS66" i="44"/>
  <c r="BZ65" i="44"/>
  <c r="BZ67" i="44" s="1"/>
  <c r="BZ62" i="44"/>
  <c r="BV62" i="44"/>
  <c r="BV61" i="44"/>
  <c r="BZ61" i="44" s="1"/>
  <c r="CA60" i="44"/>
  <c r="BW60" i="44"/>
  <c r="BT60" i="44"/>
  <c r="BR58" i="44"/>
  <c r="BZ73" i="44" l="1"/>
  <c r="BZ118" i="44"/>
  <c r="BZ111" i="44"/>
  <c r="BZ197" i="44"/>
  <c r="BZ290" i="44"/>
  <c r="BZ288" i="44"/>
  <c r="BZ283" i="44"/>
  <c r="BZ333" i="44"/>
  <c r="BZ393" i="44"/>
  <c r="BZ428" i="44"/>
  <c r="BZ443" i="44"/>
  <c r="BZ417" i="44"/>
  <c r="BZ455" i="44"/>
  <c r="BZ479" i="44"/>
  <c r="BZ135" i="44"/>
  <c r="BZ161" i="44"/>
  <c r="BZ174" i="44"/>
  <c r="BZ155" i="44"/>
  <c r="BZ169" i="44"/>
  <c r="BZ178" i="44"/>
  <c r="BZ221" i="44"/>
  <c r="BZ198" i="44"/>
  <c r="BZ204" i="44"/>
  <c r="BZ247" i="44"/>
  <c r="BZ240" i="44"/>
  <c r="BZ241" i="44"/>
  <c r="BZ263" i="44"/>
  <c r="BZ307" i="44"/>
  <c r="BZ326" i="44"/>
  <c r="BZ350" i="44"/>
  <c r="BZ376" i="44"/>
  <c r="BZ435" i="44"/>
  <c r="BZ412" i="44"/>
  <c r="BZ419" i="44"/>
  <c r="BZ413" i="44"/>
  <c r="BZ483" i="44"/>
  <c r="BZ462" i="44"/>
  <c r="BZ526" i="44"/>
  <c r="BZ514" i="44"/>
  <c r="BZ529" i="44"/>
  <c r="BZ503" i="44"/>
  <c r="BZ521" i="44"/>
  <c r="BZ498" i="44"/>
  <c r="BZ522" i="44"/>
  <c r="BZ518" i="44"/>
  <c r="BZ471" i="44"/>
  <c r="BZ475" i="44"/>
  <c r="BZ478" i="44"/>
  <c r="BZ486" i="44"/>
  <c r="BZ470" i="44"/>
  <c r="BZ474" i="44"/>
  <c r="BZ436" i="44"/>
  <c r="BZ432" i="44"/>
  <c r="BZ431" i="44"/>
  <c r="BZ385" i="44"/>
  <c r="BZ389" i="44"/>
  <c r="BZ392" i="44"/>
  <c r="BZ369" i="44"/>
  <c r="BZ384" i="44"/>
  <c r="BZ388" i="44"/>
  <c r="BZ342" i="44"/>
  <c r="BZ346" i="44"/>
  <c r="BZ349" i="44"/>
  <c r="BZ299" i="44"/>
  <c r="BZ303" i="44"/>
  <c r="BZ306" i="44"/>
  <c r="BZ256" i="44"/>
  <c r="BZ258" i="44"/>
  <c r="BZ245" i="44"/>
  <c r="BZ213" i="44"/>
  <c r="BZ217" i="44"/>
  <c r="BZ220" i="44"/>
  <c r="BZ202" i="44"/>
  <c r="BZ212" i="44"/>
  <c r="BZ216" i="44"/>
  <c r="BZ170" i="44"/>
  <c r="BS173" i="44"/>
  <c r="BZ177" i="44"/>
  <c r="BZ127" i="44"/>
  <c r="BZ131" i="44"/>
  <c r="BZ134" i="44"/>
  <c r="BZ82" i="44"/>
  <c r="BZ89" i="44"/>
  <c r="BZ66" i="44"/>
  <c r="BS90" i="44"/>
  <c r="BZ81" i="44"/>
  <c r="BZ84" i="44"/>
  <c r="BS85" i="44"/>
  <c r="R142" i="46"/>
  <c r="P141" i="46"/>
  <c r="K36" i="46"/>
  <c r="I36" i="46"/>
  <c r="G36" i="46"/>
  <c r="E36" i="46"/>
  <c r="B36" i="46"/>
  <c r="I35" i="46"/>
  <c r="E35" i="46"/>
  <c r="I34" i="46"/>
  <c r="E34" i="46"/>
  <c r="B37" i="46"/>
  <c r="K32" i="46"/>
  <c r="J32" i="46"/>
  <c r="G32" i="46"/>
  <c r="F32" i="46"/>
  <c r="D31" i="46"/>
  <c r="C31" i="46"/>
  <c r="B31" i="46"/>
  <c r="B29" i="46"/>
  <c r="T94" i="45"/>
  <c r="P94" i="45"/>
  <c r="O94" i="45"/>
  <c r="F36" i="46" s="1"/>
  <c r="X58" i="45"/>
  <c r="W58" i="45"/>
  <c r="Y56" i="45"/>
  <c r="Y55" i="45"/>
  <c r="Y54" i="45"/>
  <c r="Y53" i="45"/>
  <c r="Y51" i="45"/>
  <c r="Y50" i="45"/>
  <c r="Y49" i="45"/>
  <c r="E134" i="45" s="1"/>
  <c r="S142" i="46" s="1"/>
  <c r="Y48" i="45"/>
  <c r="Y47" i="45"/>
  <c r="Y46" i="45"/>
  <c r="D134" i="45" s="1"/>
  <c r="Y45" i="45"/>
  <c r="Y44" i="45"/>
  <c r="Y41" i="45"/>
  <c r="F134" i="45" s="1"/>
  <c r="T142" i="46" s="1"/>
  <c r="Y40" i="45"/>
  <c r="Y39" i="45"/>
  <c r="Y38" i="45"/>
  <c r="Y36" i="45"/>
  <c r="Y35" i="45"/>
  <c r="C134" i="45" s="1"/>
  <c r="Q142" i="46" s="1"/>
  <c r="Y34" i="45"/>
  <c r="Y28" i="45"/>
  <c r="Y27" i="45"/>
  <c r="Q94" i="45" s="1"/>
  <c r="H36" i="46" s="1"/>
  <c r="Y26" i="45"/>
  <c r="S94" i="45" s="1"/>
  <c r="J36" i="46" s="1"/>
  <c r="Y25" i="45"/>
  <c r="U94" i="45" s="1"/>
  <c r="L36" i="46" s="1"/>
  <c r="Y23" i="45"/>
  <c r="Y22" i="45"/>
  <c r="Y21" i="45"/>
  <c r="E133" i="45" s="1"/>
  <c r="S141" i="46" s="1"/>
  <c r="Y20" i="45"/>
  <c r="Y19" i="45"/>
  <c r="Y18" i="45"/>
  <c r="D133" i="45" s="1"/>
  <c r="R141" i="46" s="1"/>
  <c r="Y17" i="45"/>
  <c r="Y16" i="45"/>
  <c r="Y15" i="45"/>
  <c r="Y14" i="45"/>
  <c r="Y11" i="45"/>
  <c r="F133" i="45" s="1"/>
  <c r="T141" i="46" s="1"/>
  <c r="Y10" i="45"/>
  <c r="Y9" i="45"/>
  <c r="Y8" i="45"/>
  <c r="Y6" i="45"/>
  <c r="L94" i="45" s="1"/>
  <c r="C36" i="46" s="1"/>
  <c r="Y5" i="45"/>
  <c r="C133" i="45" s="1"/>
  <c r="Q141" i="46" s="1"/>
  <c r="Y4" i="45"/>
  <c r="X31" i="45"/>
  <c r="W31" i="45"/>
  <c r="X56" i="45"/>
  <c r="X55" i="45"/>
  <c r="X54" i="45"/>
  <c r="X53" i="45"/>
  <c r="X51" i="45"/>
  <c r="X50" i="45"/>
  <c r="X49" i="45"/>
  <c r="X48" i="45"/>
  <c r="X47" i="45"/>
  <c r="X46" i="45"/>
  <c r="X45" i="45"/>
  <c r="X44" i="45"/>
  <c r="X41" i="45"/>
  <c r="X40" i="45"/>
  <c r="X39" i="45"/>
  <c r="X38" i="45"/>
  <c r="X36" i="45"/>
  <c r="X35" i="45"/>
  <c r="X34" i="45"/>
  <c r="X30" i="45"/>
  <c r="X28" i="45"/>
  <c r="X27" i="45"/>
  <c r="X26" i="45"/>
  <c r="X25" i="45"/>
  <c r="X23" i="45"/>
  <c r="X22" i="45"/>
  <c r="X21" i="45"/>
  <c r="X20" i="45"/>
  <c r="X19" i="45"/>
  <c r="X18" i="45"/>
  <c r="X17" i="45"/>
  <c r="X16" i="45"/>
  <c r="X15" i="45"/>
  <c r="X14" i="45"/>
  <c r="X11" i="45"/>
  <c r="X10" i="45"/>
  <c r="X9" i="45"/>
  <c r="X8" i="45"/>
  <c r="X6" i="45"/>
  <c r="X5" i="45"/>
  <c r="X1" i="45" s="1"/>
  <c r="X4" i="45"/>
  <c r="W56" i="45"/>
  <c r="W55" i="45"/>
  <c r="W54" i="45"/>
  <c r="W53" i="45"/>
  <c r="W51" i="45"/>
  <c r="W50" i="45"/>
  <c r="W49" i="45"/>
  <c r="W48" i="45"/>
  <c r="W47" i="45"/>
  <c r="W46" i="45"/>
  <c r="W45" i="45"/>
  <c r="W44" i="45"/>
  <c r="W41" i="45"/>
  <c r="W40" i="45"/>
  <c r="W39" i="45"/>
  <c r="W38" i="45"/>
  <c r="W36" i="45"/>
  <c r="W35" i="45"/>
  <c r="W34" i="45"/>
  <c r="W30" i="45"/>
  <c r="Y30" i="45" s="1"/>
  <c r="Y31" i="45" s="1"/>
  <c r="G133" i="45" s="1"/>
  <c r="U141" i="46" s="1"/>
  <c r="W28" i="45"/>
  <c r="W27" i="45"/>
  <c r="W26" i="45"/>
  <c r="W25" i="45"/>
  <c r="W23" i="45"/>
  <c r="W22" i="45"/>
  <c r="W21" i="45"/>
  <c r="W20" i="45"/>
  <c r="W19" i="45"/>
  <c r="W18" i="45"/>
  <c r="W17" i="45"/>
  <c r="W16" i="45"/>
  <c r="W15" i="45"/>
  <c r="W14" i="45"/>
  <c r="W11" i="45"/>
  <c r="W10" i="45"/>
  <c r="W9" i="45"/>
  <c r="W8" i="45"/>
  <c r="W6" i="45"/>
  <c r="W5" i="45"/>
  <c r="W1" i="45" s="1"/>
  <c r="S93" i="45" s="1"/>
  <c r="J35" i="46" s="1"/>
  <c r="W4" i="45"/>
  <c r="X59" i="45"/>
  <c r="W59" i="45"/>
  <c r="BV30" i="49"/>
  <c r="BW34" i="49"/>
  <c r="BV56" i="50"/>
  <c r="BV20" i="49"/>
  <c r="BV21" i="49" s="1"/>
  <c r="BV16" i="49"/>
  <c r="BV13" i="49"/>
  <c r="BV11" i="49"/>
  <c r="BV12" i="49" s="1"/>
  <c r="BS16" i="49"/>
  <c r="BZ16" i="49" s="1"/>
  <c r="BS11" i="49"/>
  <c r="BZ11" i="49" s="1"/>
  <c r="BZ7" i="49"/>
  <c r="BV7" i="49"/>
  <c r="BS7" i="49"/>
  <c r="BZ37" i="44"/>
  <c r="BZ40" i="44"/>
  <c r="BV40" i="44"/>
  <c r="BS40" i="44"/>
  <c r="BV37" i="44"/>
  <c r="BS37" i="44"/>
  <c r="CB35" i="43"/>
  <c r="BT32" i="43"/>
  <c r="AK41" i="44"/>
  <c r="CA20" i="43"/>
  <c r="CA16" i="43"/>
  <c r="CA13" i="43"/>
  <c r="CA11" i="43"/>
  <c r="CA7" i="43"/>
  <c r="CA9" i="43" s="1"/>
  <c r="BW5" i="43"/>
  <c r="CA5" i="43" s="1"/>
  <c r="BT5" i="43"/>
  <c r="BW4" i="43"/>
  <c r="CA4" i="43" s="1"/>
  <c r="BW22" i="43"/>
  <c r="BW29" i="43"/>
  <c r="BW14" i="43"/>
  <c r="BW12" i="43"/>
  <c r="BW9" i="43"/>
  <c r="CB3" i="43"/>
  <c r="BX3" i="43"/>
  <c r="BU3" i="43"/>
  <c r="BS1" i="43"/>
  <c r="BS6" i="44"/>
  <c r="BV6" i="44" s="1"/>
  <c r="BZ6" i="44" s="1"/>
  <c r="CA45" i="44"/>
  <c r="BZ45" i="44"/>
  <c r="BW45" i="44"/>
  <c r="BV45" i="44"/>
  <c r="BW44" i="44" s="1"/>
  <c r="BT45" i="44"/>
  <c r="BS45" i="44"/>
  <c r="BT44" i="44"/>
  <c r="BR41" i="44"/>
  <c r="BR38" i="44"/>
  <c r="BV30" i="44"/>
  <c r="BV34" i="44"/>
  <c r="BS28" i="44"/>
  <c r="BS30" i="44" s="1"/>
  <c r="BW42" i="44"/>
  <c r="BT42" i="44"/>
  <c r="BZ22" i="44"/>
  <c r="BZ21" i="44"/>
  <c r="BV38" i="44"/>
  <c r="BS38" i="44"/>
  <c r="BV17" i="44"/>
  <c r="BS17" i="44"/>
  <c r="BV15" i="44"/>
  <c r="BS15" i="44"/>
  <c r="BZ14" i="44"/>
  <c r="BZ15" i="44" s="1"/>
  <c r="BV11" i="44"/>
  <c r="BS11" i="44"/>
  <c r="BV10" i="44"/>
  <c r="BS10" i="44"/>
  <c r="BZ9" i="44"/>
  <c r="BZ11" i="44" s="1"/>
  <c r="BV5" i="44"/>
  <c r="BZ5" i="44" s="1"/>
  <c r="BS5" i="44"/>
  <c r="CA4" i="44"/>
  <c r="BW4" i="44"/>
  <c r="BT4" i="44"/>
  <c r="BR2" i="44"/>
  <c r="BZ4" i="49"/>
  <c r="BV9" i="49"/>
  <c r="BZ22" i="50"/>
  <c r="BV28" i="50"/>
  <c r="BS28" i="50"/>
  <c r="BV23" i="50"/>
  <c r="BZ23" i="50" s="1"/>
  <c r="BV22" i="50"/>
  <c r="BV21" i="50"/>
  <c r="BS22" i="50"/>
  <c r="BS20" i="49" s="1"/>
  <c r="BZ20" i="49" s="1"/>
  <c r="BS23" i="50"/>
  <c r="BS21" i="50"/>
  <c r="BS56" i="50" s="1"/>
  <c r="BV16" i="50"/>
  <c r="BV14" i="50"/>
  <c r="BV15" i="50" s="1"/>
  <c r="BS16" i="50"/>
  <c r="BZ16" i="50" s="1"/>
  <c r="BS14" i="50"/>
  <c r="BZ14" i="50" s="1"/>
  <c r="BZ15" i="50" s="1"/>
  <c r="BV9" i="50"/>
  <c r="BV11" i="50" s="1"/>
  <c r="BS9" i="50"/>
  <c r="BZ9" i="50" s="1"/>
  <c r="BZ5" i="50"/>
  <c r="BS6" i="50"/>
  <c r="BS5" i="49" s="1"/>
  <c r="BS5" i="50"/>
  <c r="CA45" i="50"/>
  <c r="BZ45" i="50"/>
  <c r="BW45" i="50"/>
  <c r="BV45" i="50"/>
  <c r="BT45" i="50"/>
  <c r="BS45" i="50"/>
  <c r="BV5" i="50"/>
  <c r="L92" i="45" l="1"/>
  <c r="C34" i="46" s="1"/>
  <c r="L93" i="45"/>
  <c r="C35" i="46" s="1"/>
  <c r="P92" i="45"/>
  <c r="G34" i="46" s="1"/>
  <c r="M92" i="45"/>
  <c r="D34" i="46" s="1"/>
  <c r="P93" i="45"/>
  <c r="G35" i="46" s="1"/>
  <c r="T92" i="45"/>
  <c r="K34" i="46" s="1"/>
  <c r="M93" i="45"/>
  <c r="D35" i="46" s="1"/>
  <c r="T93" i="45"/>
  <c r="K35" i="46" s="1"/>
  <c r="Q92" i="45"/>
  <c r="H34" i="46" s="1"/>
  <c r="M94" i="45"/>
  <c r="D36" i="46" s="1"/>
  <c r="Q93" i="45"/>
  <c r="H35" i="46" s="1"/>
  <c r="U92" i="45"/>
  <c r="L34" i="46" s="1"/>
  <c r="K92" i="45"/>
  <c r="B34" i="46" s="1"/>
  <c r="O92" i="45"/>
  <c r="F34" i="46" s="1"/>
  <c r="U93" i="45"/>
  <c r="L35" i="46" s="1"/>
  <c r="K93" i="45"/>
  <c r="B35" i="46" s="1"/>
  <c r="O93" i="45"/>
  <c r="F35" i="46" s="1"/>
  <c r="S92" i="45"/>
  <c r="J34" i="46" s="1"/>
  <c r="BV6" i="50"/>
  <c r="BZ56" i="50"/>
  <c r="BT34" i="49"/>
  <c r="CA34" i="49" s="1"/>
  <c r="BZ21" i="50"/>
  <c r="BZ38" i="50" s="1"/>
  <c r="BS30" i="50"/>
  <c r="BS15" i="50"/>
  <c r="BS13" i="49" s="1"/>
  <c r="BZ13" i="49" s="1"/>
  <c r="BZ29" i="49" s="1"/>
  <c r="BZ40" i="50" s="1"/>
  <c r="F308" i="23" s="1"/>
  <c r="BZ264" i="44"/>
  <c r="BZ259" i="44"/>
  <c r="BZ260" i="44"/>
  <c r="BZ90" i="44"/>
  <c r="BZ85" i="44"/>
  <c r="BZ86" i="44"/>
  <c r="C131" i="45"/>
  <c r="Q139" i="46" s="1"/>
  <c r="E128" i="45"/>
  <c r="S136" i="46" s="1"/>
  <c r="B127" i="45"/>
  <c r="P135" i="46" s="1"/>
  <c r="C127" i="45"/>
  <c r="Q135" i="46" s="1"/>
  <c r="G130" i="45"/>
  <c r="U138" i="46" s="1"/>
  <c r="D128" i="45"/>
  <c r="R136" i="46" s="1"/>
  <c r="D131" i="45"/>
  <c r="R139" i="46" s="1"/>
  <c r="F130" i="45"/>
  <c r="C128" i="45"/>
  <c r="Q136" i="46" s="1"/>
  <c r="F128" i="45"/>
  <c r="T136" i="46" s="1"/>
  <c r="B130" i="45"/>
  <c r="P138" i="46" s="1"/>
  <c r="E130" i="45"/>
  <c r="S138" i="46" s="1"/>
  <c r="G127" i="45"/>
  <c r="U135" i="46" s="1"/>
  <c r="G131" i="45"/>
  <c r="U139" i="46" s="1"/>
  <c r="D130" i="45"/>
  <c r="R138" i="46" s="1"/>
  <c r="F127" i="45"/>
  <c r="F131" i="45"/>
  <c r="T139" i="46" s="1"/>
  <c r="C130" i="45"/>
  <c r="Q138" i="46" s="1"/>
  <c r="E127" i="45"/>
  <c r="S135" i="46" s="1"/>
  <c r="E131" i="45"/>
  <c r="S139" i="46" s="1"/>
  <c r="G128" i="45"/>
  <c r="U136" i="46" s="1"/>
  <c r="D127" i="45"/>
  <c r="R135" i="46" s="1"/>
  <c r="H133" i="45"/>
  <c r="V141" i="46" s="1"/>
  <c r="Y58" i="45"/>
  <c r="Y59" i="45" s="1"/>
  <c r="G134" i="45" s="1"/>
  <c r="BV32" i="49"/>
  <c r="BV37" i="50" s="1"/>
  <c r="D338" i="23" s="1"/>
  <c r="CA32" i="43"/>
  <c r="BW17" i="43"/>
  <c r="BW32" i="43"/>
  <c r="BW8" i="43"/>
  <c r="BW18" i="43"/>
  <c r="BW21" i="43"/>
  <c r="CA12" i="43"/>
  <c r="BZ23" i="44"/>
  <c r="BS33" i="44"/>
  <c r="BS25" i="44"/>
  <c r="BZ28" i="44"/>
  <c r="BV33" i="44"/>
  <c r="BS41" i="44"/>
  <c r="BV25" i="44"/>
  <c r="BS29" i="44"/>
  <c r="BV41" i="44"/>
  <c r="BV29" i="44"/>
  <c r="BS34" i="44"/>
  <c r="BZ16" i="44"/>
  <c r="BZ38" i="44" s="1"/>
  <c r="BS26" i="44"/>
  <c r="BV26" i="44"/>
  <c r="BZ21" i="49"/>
  <c r="BZ17" i="49"/>
  <c r="BZ12" i="49"/>
  <c r="BV18" i="49"/>
  <c r="BV29" i="49"/>
  <c r="BV40" i="50" s="1"/>
  <c r="F338" i="23" s="1"/>
  <c r="BV8" i="49"/>
  <c r="BV22" i="49"/>
  <c r="BV17" i="49"/>
  <c r="BV14" i="49"/>
  <c r="CA42" i="50"/>
  <c r="BZ10" i="50"/>
  <c r="BS10" i="50"/>
  <c r="BS11" i="50"/>
  <c r="G323" i="23" s="1"/>
  <c r="BZ28" i="50"/>
  <c r="BZ30" i="50" s="1"/>
  <c r="CA44" i="50"/>
  <c r="BZ17" i="50"/>
  <c r="BZ33" i="50"/>
  <c r="BS38" i="50"/>
  <c r="BW44" i="50"/>
  <c r="BV17" i="50"/>
  <c r="BV30" i="50"/>
  <c r="BT44" i="50"/>
  <c r="BT42" i="50"/>
  <c r="BV33" i="50"/>
  <c r="BZ11" i="50"/>
  <c r="BZ25" i="50"/>
  <c r="BZ26" i="50"/>
  <c r="BZ41" i="50"/>
  <c r="BV41" i="50"/>
  <c r="BS34" i="50"/>
  <c r="BV34" i="50"/>
  <c r="BS29" i="50"/>
  <c r="BS17" i="50"/>
  <c r="BS25" i="50"/>
  <c r="BS26" i="50"/>
  <c r="BS33" i="50"/>
  <c r="BV38" i="50"/>
  <c r="BV33" i="49" s="1"/>
  <c r="BS41" i="50"/>
  <c r="BV10" i="50"/>
  <c r="BV29" i="50"/>
  <c r="BV25" i="50"/>
  <c r="BW42" i="50"/>
  <c r="BV26" i="50"/>
  <c r="AQ28" i="50"/>
  <c r="AQ23" i="50"/>
  <c r="AQ22" i="50"/>
  <c r="AQ21" i="50"/>
  <c r="AQ16" i="50"/>
  <c r="AQ14" i="50"/>
  <c r="AQ9" i="50"/>
  <c r="AT28" i="50"/>
  <c r="AT23" i="50"/>
  <c r="AT22" i="50"/>
  <c r="AT21" i="50"/>
  <c r="AT16" i="50"/>
  <c r="AT14" i="50"/>
  <c r="AT9" i="50"/>
  <c r="AW28" i="50"/>
  <c r="AN28" i="50"/>
  <c r="AW23" i="50"/>
  <c r="AN23" i="50"/>
  <c r="AW22" i="50"/>
  <c r="AN22" i="50"/>
  <c r="AW21" i="50"/>
  <c r="AN21" i="50"/>
  <c r="AW16" i="50"/>
  <c r="AN16" i="50"/>
  <c r="AW14" i="50"/>
  <c r="AN14" i="50"/>
  <c r="AW9" i="50"/>
  <c r="AN9" i="50"/>
  <c r="AK28" i="50"/>
  <c r="AK23" i="50"/>
  <c r="AK22" i="50"/>
  <c r="AK21" i="50"/>
  <c r="AK16" i="50"/>
  <c r="AK14" i="50"/>
  <c r="AK9" i="50"/>
  <c r="Z28" i="50"/>
  <c r="Z23" i="50"/>
  <c r="Z22" i="50"/>
  <c r="Z21" i="50"/>
  <c r="Z16" i="50"/>
  <c r="Z14" i="50"/>
  <c r="Z9" i="50"/>
  <c r="W28" i="50"/>
  <c r="W23" i="50"/>
  <c r="W22" i="50"/>
  <c r="W21" i="50"/>
  <c r="W16" i="50"/>
  <c r="W14" i="50"/>
  <c r="W9" i="50"/>
  <c r="AF28" i="50"/>
  <c r="AF23" i="50"/>
  <c r="AF22" i="50"/>
  <c r="AF21" i="50"/>
  <c r="AF16" i="50"/>
  <c r="AF14" i="50"/>
  <c r="AF9" i="50"/>
  <c r="AC28" i="50"/>
  <c r="T28" i="50"/>
  <c r="AC23" i="50"/>
  <c r="T23" i="50"/>
  <c r="AC22" i="50"/>
  <c r="T22" i="50"/>
  <c r="AC21" i="50"/>
  <c r="T21" i="50"/>
  <c r="AC16" i="50"/>
  <c r="T16" i="50"/>
  <c r="AC14" i="50"/>
  <c r="T14" i="50"/>
  <c r="AC9" i="50"/>
  <c r="T9" i="50"/>
  <c r="L28" i="50"/>
  <c r="L23" i="50"/>
  <c r="L22" i="50"/>
  <c r="L21" i="50"/>
  <c r="L16" i="50"/>
  <c r="L14" i="50"/>
  <c r="L15" i="50" s="1"/>
  <c r="L9" i="50"/>
  <c r="L11" i="50" s="1"/>
  <c r="I28" i="50"/>
  <c r="I23" i="50"/>
  <c r="I22" i="50"/>
  <c r="I21" i="50"/>
  <c r="I16" i="50"/>
  <c r="I14" i="50"/>
  <c r="I15" i="50" s="1"/>
  <c r="I9" i="50"/>
  <c r="F28" i="50"/>
  <c r="F23" i="50"/>
  <c r="F22" i="50"/>
  <c r="F21" i="50"/>
  <c r="F16" i="50"/>
  <c r="F14" i="50"/>
  <c r="F15" i="50" s="1"/>
  <c r="F9" i="50"/>
  <c r="O28" i="50"/>
  <c r="O23" i="50"/>
  <c r="O22" i="50"/>
  <c r="O21" i="50"/>
  <c r="O16" i="50"/>
  <c r="O14" i="50"/>
  <c r="O15" i="50" s="1"/>
  <c r="O9" i="50"/>
  <c r="F11" i="50"/>
  <c r="C28" i="50"/>
  <c r="C23" i="50"/>
  <c r="C22" i="50"/>
  <c r="C21" i="50"/>
  <c r="C16" i="50"/>
  <c r="C14" i="50"/>
  <c r="C9" i="50"/>
  <c r="H134" i="45" l="1"/>
  <c r="V142" i="46" s="1"/>
  <c r="U142" i="46"/>
  <c r="H130" i="45"/>
  <c r="V138" i="46" s="1"/>
  <c r="T138" i="46"/>
  <c r="H127" i="45"/>
  <c r="V135" i="46" s="1"/>
  <c r="T135" i="46"/>
  <c r="BZ6" i="50"/>
  <c r="BV5" i="49"/>
  <c r="BZ5" i="49" s="1"/>
  <c r="BS33" i="49"/>
  <c r="C323" i="23"/>
  <c r="Y203" i="46" s="1"/>
  <c r="E323" i="23"/>
  <c r="BS30" i="49"/>
  <c r="BZ33" i="49"/>
  <c r="C308" i="23"/>
  <c r="AA203" i="46" s="1"/>
  <c r="E308" i="23"/>
  <c r="BZ30" i="49"/>
  <c r="BZ32" i="49"/>
  <c r="BZ37" i="50" s="1"/>
  <c r="D308" i="23" s="1"/>
  <c r="H128" i="45"/>
  <c r="V136" i="46" s="1"/>
  <c r="H131" i="45"/>
  <c r="V139" i="46" s="1"/>
  <c r="BZ26" i="49"/>
  <c r="BZ22" i="49"/>
  <c r="BZ14" i="49"/>
  <c r="BZ25" i="49"/>
  <c r="CA8" i="43"/>
  <c r="CA14" i="43"/>
  <c r="CA21" i="43"/>
  <c r="CA22" i="43"/>
  <c r="CA26" i="43"/>
  <c r="CA18" i="43"/>
  <c r="CA17" i="43"/>
  <c r="CA29" i="43"/>
  <c r="CA25" i="43"/>
  <c r="BZ17" i="44"/>
  <c r="BZ10" i="44"/>
  <c r="BZ34" i="44"/>
  <c r="BZ29" i="44"/>
  <c r="BZ30" i="44"/>
  <c r="BZ26" i="44"/>
  <c r="BZ41" i="44"/>
  <c r="BZ25" i="44"/>
  <c r="BZ33" i="44"/>
  <c r="CA42" i="44"/>
  <c r="CA44" i="44"/>
  <c r="BZ9" i="49"/>
  <c r="BZ18" i="49"/>
  <c r="BZ8" i="49"/>
  <c r="BZ34" i="50"/>
  <c r="BZ29" i="50"/>
  <c r="F10" i="50"/>
  <c r="BE22" i="50"/>
  <c r="O10" i="50"/>
  <c r="I10" i="50"/>
  <c r="O11" i="50"/>
  <c r="L10" i="50"/>
  <c r="I11" i="50"/>
  <c r="AW20" i="49"/>
  <c r="AW16" i="49"/>
  <c r="AW13" i="49"/>
  <c r="AW11" i="49"/>
  <c r="AW12" i="49" s="1"/>
  <c r="AW7" i="49"/>
  <c r="AW9" i="49" s="1"/>
  <c r="AQ20" i="49"/>
  <c r="AQ16" i="49"/>
  <c r="AQ17" i="49" s="1"/>
  <c r="AQ13" i="49"/>
  <c r="AQ11" i="49"/>
  <c r="AQ12" i="49" s="1"/>
  <c r="AQ7" i="49"/>
  <c r="AQ9" i="49" s="1"/>
  <c r="AN20" i="49"/>
  <c r="AN21" i="49" s="1"/>
  <c r="AN16" i="49"/>
  <c r="AN13" i="49"/>
  <c r="AN11" i="49"/>
  <c r="AN12" i="49" s="1"/>
  <c r="AN7" i="49"/>
  <c r="AN9" i="49" s="1"/>
  <c r="AK20" i="49"/>
  <c r="AK21" i="49" s="1"/>
  <c r="AK16" i="49"/>
  <c r="AK17" i="49" s="1"/>
  <c r="AK13" i="49"/>
  <c r="AK11" i="49"/>
  <c r="AK12" i="49" s="1"/>
  <c r="AK7" i="49"/>
  <c r="AK9" i="49" s="1"/>
  <c r="AF20" i="49"/>
  <c r="AF16" i="49"/>
  <c r="AF13" i="49"/>
  <c r="AF11" i="49"/>
  <c r="AF12" i="49" s="1"/>
  <c r="AF7" i="49"/>
  <c r="AF9" i="49" s="1"/>
  <c r="AC20" i="49"/>
  <c r="AC16" i="49"/>
  <c r="AC13" i="49"/>
  <c r="AC11" i="49"/>
  <c r="AC12" i="49" s="1"/>
  <c r="AC7" i="49"/>
  <c r="AC9" i="49" s="1"/>
  <c r="Z20" i="49"/>
  <c r="Z16" i="49"/>
  <c r="Z13" i="49"/>
  <c r="Z11" i="49"/>
  <c r="Z12" i="49" s="1"/>
  <c r="Z7" i="49"/>
  <c r="Z9" i="49" s="1"/>
  <c r="W20" i="49"/>
  <c r="W21" i="49" s="1"/>
  <c r="W16" i="49"/>
  <c r="W17" i="49" s="1"/>
  <c r="W13" i="49"/>
  <c r="W11" i="49"/>
  <c r="W7" i="49"/>
  <c r="W9" i="49" s="1"/>
  <c r="T20" i="49"/>
  <c r="T21" i="49" s="1"/>
  <c r="T16" i="49"/>
  <c r="T13" i="49"/>
  <c r="T11" i="49"/>
  <c r="T7" i="49"/>
  <c r="T9" i="49" s="1"/>
  <c r="O20" i="49"/>
  <c r="O21" i="49" s="1"/>
  <c r="L20" i="49"/>
  <c r="I20" i="49"/>
  <c r="F20" i="49"/>
  <c r="O16" i="49"/>
  <c r="O17" i="49" s="1"/>
  <c r="L16" i="49"/>
  <c r="I16" i="49"/>
  <c r="F16" i="49"/>
  <c r="O13" i="49"/>
  <c r="O11" i="49"/>
  <c r="O12" i="49" s="1"/>
  <c r="L13" i="49"/>
  <c r="L11" i="49"/>
  <c r="I13" i="49"/>
  <c r="I11" i="49"/>
  <c r="I12" i="49" s="1"/>
  <c r="F13" i="49"/>
  <c r="F11" i="49"/>
  <c r="F12" i="49" s="1"/>
  <c r="O7" i="49"/>
  <c r="O9" i="49" s="1"/>
  <c r="L7" i="49"/>
  <c r="L9" i="49" s="1"/>
  <c r="I7" i="49"/>
  <c r="I9" i="49" s="1"/>
  <c r="F7" i="49"/>
  <c r="F9" i="49" s="1"/>
  <c r="BE28" i="50"/>
  <c r="BE23" i="50"/>
  <c r="BE21" i="50"/>
  <c r="BE16" i="50"/>
  <c r="BE14" i="50"/>
  <c r="BB28" i="50"/>
  <c r="BB23" i="50"/>
  <c r="BB22" i="50"/>
  <c r="BB21" i="50"/>
  <c r="BB16" i="50"/>
  <c r="BB14" i="50"/>
  <c r="BE9" i="50"/>
  <c r="BB9" i="50"/>
  <c r="D3" i="49"/>
  <c r="G3" i="49" s="1"/>
  <c r="D4" i="50"/>
  <c r="B1" i="49"/>
  <c r="S1" i="49" s="1"/>
  <c r="AJ1" i="49" s="1"/>
  <c r="B2" i="50"/>
  <c r="B41" i="50"/>
  <c r="S41" i="50" s="1"/>
  <c r="AJ41" i="50" s="1"/>
  <c r="BA41" i="50" s="1"/>
  <c r="BR41" i="50" s="1"/>
  <c r="B38" i="50"/>
  <c r="S38" i="50" s="1"/>
  <c r="AJ38" i="50" s="1"/>
  <c r="BA38" i="50" s="1"/>
  <c r="BR38" i="50" s="1"/>
  <c r="B33" i="49"/>
  <c r="S33" i="49" s="1"/>
  <c r="AJ33" i="49" s="1"/>
  <c r="BA33" i="49" s="1"/>
  <c r="BR33" i="49" s="1"/>
  <c r="B30" i="49"/>
  <c r="S30" i="49" s="1"/>
  <c r="AJ30" i="49" s="1"/>
  <c r="BA30" i="49" s="1"/>
  <c r="BR30" i="49" s="1"/>
  <c r="C20" i="49"/>
  <c r="C16" i="49"/>
  <c r="C17" i="49" s="1"/>
  <c r="C13" i="49"/>
  <c r="C11" i="49"/>
  <c r="C7" i="49"/>
  <c r="C9" i="49" s="1"/>
  <c r="AW57" i="50"/>
  <c r="AW37" i="49" s="1"/>
  <c r="AX35" i="49" s="1"/>
  <c r="AQ57" i="50"/>
  <c r="AQ37" i="49" s="1"/>
  <c r="AN57" i="50"/>
  <c r="AN37" i="49" s="1"/>
  <c r="AK57" i="50"/>
  <c r="AK37" i="49" s="1"/>
  <c r="AL35" i="49" s="1"/>
  <c r="AF57" i="50"/>
  <c r="AF37" i="49" s="1"/>
  <c r="AG35" i="49" s="1"/>
  <c r="AC57" i="50"/>
  <c r="AC37" i="49" s="1"/>
  <c r="Z57" i="50"/>
  <c r="Z37" i="49" s="1"/>
  <c r="W57" i="50"/>
  <c r="W37" i="49" s="1"/>
  <c r="X35" i="49" s="1"/>
  <c r="T57" i="50"/>
  <c r="T37" i="49" s="1"/>
  <c r="L57" i="50"/>
  <c r="L37" i="49" s="1"/>
  <c r="M35" i="49" s="1"/>
  <c r="I57" i="50"/>
  <c r="I37" i="49" s="1"/>
  <c r="F57" i="50"/>
  <c r="F37" i="49" s="1"/>
  <c r="G35" i="49" s="1"/>
  <c r="C5" i="50"/>
  <c r="BL6" i="50"/>
  <c r="BH6" i="50"/>
  <c r="BE6" i="50"/>
  <c r="BB6" i="50"/>
  <c r="AW6" i="50"/>
  <c r="AW5" i="49" s="1"/>
  <c r="AT6" i="50"/>
  <c r="AT5" i="49" s="1"/>
  <c r="AQ6" i="50"/>
  <c r="AQ5" i="49" s="1"/>
  <c r="AN6" i="50"/>
  <c r="AN5" i="49" s="1"/>
  <c r="AK6" i="50"/>
  <c r="AK5" i="49" s="1"/>
  <c r="AF6" i="50"/>
  <c r="AF5" i="49" s="1"/>
  <c r="AC6" i="50"/>
  <c r="AC5" i="49" s="1"/>
  <c r="Z6" i="50"/>
  <c r="Z5" i="49" s="1"/>
  <c r="W6" i="50"/>
  <c r="W5" i="49" s="1"/>
  <c r="T6" i="50"/>
  <c r="T5" i="49" s="1"/>
  <c r="O6" i="50"/>
  <c r="O5" i="49" s="1"/>
  <c r="L6" i="50"/>
  <c r="L5" i="49" s="1"/>
  <c r="I6" i="50"/>
  <c r="I5" i="49" s="1"/>
  <c r="F6" i="50"/>
  <c r="F5" i="49" s="1"/>
  <c r="C6" i="50"/>
  <c r="C5" i="49" s="1"/>
  <c r="BA1" i="49" l="1"/>
  <c r="BR1" i="49"/>
  <c r="Z22" i="49"/>
  <c r="AD35" i="49"/>
  <c r="AE37" i="49"/>
  <c r="X37" i="49"/>
  <c r="Y37" i="49"/>
  <c r="AF18" i="49"/>
  <c r="AC18" i="49"/>
  <c r="AD37" i="49"/>
  <c r="AC22" i="49"/>
  <c r="Z18" i="49"/>
  <c r="AC8" i="49"/>
  <c r="W12" i="49"/>
  <c r="W18" i="49"/>
  <c r="W22" i="49"/>
  <c r="W8" i="49"/>
  <c r="T22" i="49"/>
  <c r="T12" i="49"/>
  <c r="T14" i="49"/>
  <c r="T18" i="49"/>
  <c r="L29" i="49"/>
  <c r="I18" i="49"/>
  <c r="I22" i="49"/>
  <c r="I8" i="49"/>
  <c r="AR35" i="49"/>
  <c r="AS37" i="49"/>
  <c r="AP37" i="49"/>
  <c r="AO35" i="49"/>
  <c r="AM37" i="49"/>
  <c r="AQ8" i="49"/>
  <c r="AX37" i="49"/>
  <c r="AW18" i="49"/>
  <c r="AW22" i="49"/>
  <c r="AQ14" i="49"/>
  <c r="AR37" i="49"/>
  <c r="AQ18" i="49"/>
  <c r="AQ22" i="49"/>
  <c r="AO37" i="49"/>
  <c r="AN14" i="49"/>
  <c r="AN18" i="49"/>
  <c r="AN22" i="49"/>
  <c r="AW8" i="49"/>
  <c r="AN8" i="49"/>
  <c r="AK8" i="49"/>
  <c r="AA35" i="49"/>
  <c r="AA37" i="49"/>
  <c r="U35" i="49"/>
  <c r="U37" i="49"/>
  <c r="AF22" i="49"/>
  <c r="Z14" i="49"/>
  <c r="AF8" i="49"/>
  <c r="O29" i="49"/>
  <c r="C18" i="49"/>
  <c r="J35" i="49"/>
  <c r="I32" i="49" s="1"/>
  <c r="J37" i="49"/>
  <c r="H37" i="49"/>
  <c r="L32" i="49"/>
  <c r="K37" i="49"/>
  <c r="F29" i="49"/>
  <c r="F32" i="49"/>
  <c r="O22" i="49"/>
  <c r="O18" i="49"/>
  <c r="L22" i="49"/>
  <c r="L14" i="49"/>
  <c r="L18" i="49"/>
  <c r="F14" i="49"/>
  <c r="F18" i="49"/>
  <c r="F22" i="49"/>
  <c r="C22" i="49"/>
  <c r="M3" i="49"/>
  <c r="J3" i="49"/>
  <c r="P3" i="49"/>
  <c r="U3" i="49"/>
  <c r="X3" i="49" s="1"/>
  <c r="AA3" i="49" s="1"/>
  <c r="AD3" i="49" s="1"/>
  <c r="AG3" i="49" s="1"/>
  <c r="AK18" i="49"/>
  <c r="AW14" i="49"/>
  <c r="AW17" i="49"/>
  <c r="AY37" i="49"/>
  <c r="AN17" i="49"/>
  <c r="AQ21" i="49"/>
  <c r="AK22" i="49"/>
  <c r="AL37" i="49"/>
  <c r="AK14" i="49"/>
  <c r="AW21" i="49"/>
  <c r="AG37" i="49"/>
  <c r="AB37" i="49"/>
  <c r="Z17" i="49"/>
  <c r="AC21" i="49"/>
  <c r="AF14" i="49"/>
  <c r="W14" i="49"/>
  <c r="Z8" i="49"/>
  <c r="AF17" i="49"/>
  <c r="AH37" i="49"/>
  <c r="Z21" i="49"/>
  <c r="AC14" i="49"/>
  <c r="AC17" i="49"/>
  <c r="AF21" i="49"/>
  <c r="T17" i="49"/>
  <c r="T8" i="49"/>
  <c r="V37" i="49"/>
  <c r="M37" i="49"/>
  <c r="N37" i="49"/>
  <c r="I29" i="49"/>
  <c r="I21" i="49"/>
  <c r="L21" i="49"/>
  <c r="F21" i="49"/>
  <c r="I17" i="49"/>
  <c r="L17" i="49"/>
  <c r="F17" i="49"/>
  <c r="O14" i="49"/>
  <c r="G37" i="49"/>
  <c r="F8" i="49"/>
  <c r="L12" i="49"/>
  <c r="I14" i="49"/>
  <c r="L8" i="49"/>
  <c r="O8" i="49"/>
  <c r="C14" i="49"/>
  <c r="C8" i="49"/>
  <c r="C12" i="49"/>
  <c r="C21" i="49"/>
  <c r="CA3" i="49" l="1"/>
  <c r="BT3" i="49"/>
  <c r="BW3" i="49"/>
  <c r="BF35" i="49"/>
  <c r="AO3" i="49"/>
  <c r="AL3" i="49"/>
  <c r="AX3" i="49"/>
  <c r="BC3" i="49" s="1"/>
  <c r="BF3" i="49" s="1"/>
  <c r="BI3" i="49" s="1"/>
  <c r="BM3" i="49" s="1"/>
  <c r="AU3" i="49"/>
  <c r="AR3" i="49"/>
  <c r="P74" i="45" l="1"/>
  <c r="P81" i="45"/>
  <c r="P88" i="45"/>
  <c r="P90" i="45"/>
  <c r="G290" i="23" l="1"/>
  <c r="G275" i="23"/>
  <c r="G245" i="23"/>
  <c r="G230" i="23"/>
  <c r="G198" i="23"/>
  <c r="G183" i="23"/>
  <c r="G168" i="23"/>
  <c r="G153" i="23"/>
  <c r="G138" i="23"/>
  <c r="G106" i="23"/>
  <c r="G91" i="23"/>
  <c r="G76" i="23"/>
  <c r="G61" i="23"/>
  <c r="P31" i="45" l="1"/>
  <c r="E31" i="45"/>
  <c r="P28" i="45"/>
  <c r="E28" i="45"/>
  <c r="P26" i="45"/>
  <c r="E26" i="45"/>
  <c r="P23" i="45"/>
  <c r="P22" i="45"/>
  <c r="P21" i="45"/>
  <c r="E23" i="45"/>
  <c r="E22" i="45"/>
  <c r="E21" i="45"/>
  <c r="P18" i="45"/>
  <c r="E18" i="45"/>
  <c r="P11" i="45"/>
  <c r="E11" i="45"/>
  <c r="P5" i="45"/>
  <c r="E5" i="45"/>
  <c r="AW29" i="50" l="1"/>
  <c r="AQ29" i="50"/>
  <c r="AF29" i="50"/>
  <c r="Z29" i="50"/>
  <c r="W29" i="50"/>
  <c r="T29" i="50"/>
  <c r="O29" i="50"/>
  <c r="F29" i="50"/>
  <c r="AW25" i="50"/>
  <c r="AQ25" i="50"/>
  <c r="AK25" i="50"/>
  <c r="Z25" i="50"/>
  <c r="O25" i="50"/>
  <c r="I25" i="50"/>
  <c r="AQ11" i="50"/>
  <c r="AN11" i="50"/>
  <c r="AK11" i="50"/>
  <c r="AF11" i="50"/>
  <c r="AC11" i="50"/>
  <c r="T11" i="50"/>
  <c r="C25" i="50"/>
  <c r="BM45" i="50"/>
  <c r="BL45" i="50"/>
  <c r="BI45" i="50"/>
  <c r="BH45" i="50"/>
  <c r="BF45" i="50"/>
  <c r="BE45" i="50"/>
  <c r="BC45" i="50"/>
  <c r="BB45" i="50"/>
  <c r="AX45" i="50"/>
  <c r="AW45" i="50"/>
  <c r="AU45" i="50"/>
  <c r="AT45" i="50"/>
  <c r="AR45" i="50"/>
  <c r="AQ45" i="50"/>
  <c r="AO45" i="50"/>
  <c r="AN45" i="50"/>
  <c r="AL45" i="50"/>
  <c r="AK45" i="50"/>
  <c r="AG45" i="50"/>
  <c r="AF45" i="50"/>
  <c r="AD45" i="50"/>
  <c r="AC45" i="50"/>
  <c r="AA45" i="50"/>
  <c r="Z45" i="50"/>
  <c r="X45" i="50"/>
  <c r="W45" i="50"/>
  <c r="U45" i="50"/>
  <c r="T45" i="50"/>
  <c r="P45" i="50"/>
  <c r="O45" i="50"/>
  <c r="M45" i="50"/>
  <c r="L45" i="50"/>
  <c r="J45" i="50"/>
  <c r="I45" i="50"/>
  <c r="G45" i="50"/>
  <c r="F45" i="50"/>
  <c r="D45" i="50"/>
  <c r="C45" i="50"/>
  <c r="W25" i="50"/>
  <c r="P44" i="50"/>
  <c r="F5" i="50"/>
  <c r="I5" i="50" s="1"/>
  <c r="L5" i="50" s="1"/>
  <c r="O5" i="50" s="1"/>
  <c r="T5" i="50" s="1"/>
  <c r="BM4" i="50"/>
  <c r="BI4" i="50"/>
  <c r="BF4" i="50"/>
  <c r="BC4" i="50"/>
  <c r="AX4" i="50"/>
  <c r="AU4" i="50"/>
  <c r="AR4" i="50"/>
  <c r="AO4" i="50"/>
  <c r="AL4" i="50"/>
  <c r="AG4" i="50"/>
  <c r="AD4" i="50"/>
  <c r="AA4" i="50"/>
  <c r="X4" i="50"/>
  <c r="CA4" i="50" s="1"/>
  <c r="U4" i="50"/>
  <c r="P4" i="50"/>
  <c r="M4" i="50"/>
  <c r="J4" i="50"/>
  <c r="G4" i="50"/>
  <c r="S2" i="50"/>
  <c r="AJ2" i="50" s="1"/>
  <c r="BA2" i="50" s="1"/>
  <c r="BR2" i="50" s="1"/>
  <c r="AQ32" i="49"/>
  <c r="AQ37" i="50" s="1"/>
  <c r="D290" i="23" s="1"/>
  <c r="AN32" i="49"/>
  <c r="AN37" i="50" s="1"/>
  <c r="D275" i="23" s="1"/>
  <c r="AK32" i="49"/>
  <c r="AK37" i="50" s="1"/>
  <c r="D230" i="23" s="1"/>
  <c r="AC32" i="49"/>
  <c r="AC37" i="50" s="1"/>
  <c r="D153" i="23" s="1"/>
  <c r="W32" i="49"/>
  <c r="W37" i="50" s="1"/>
  <c r="D168" i="23" s="1"/>
  <c r="L37" i="50"/>
  <c r="D76" i="23" s="1"/>
  <c r="I37" i="50"/>
  <c r="D61" i="23" s="1"/>
  <c r="AW29" i="49"/>
  <c r="AW40" i="50" s="1"/>
  <c r="F245" i="23" s="1"/>
  <c r="AQ29" i="49"/>
  <c r="AQ40" i="50" s="1"/>
  <c r="F290" i="23" s="1"/>
  <c r="AN29" i="49"/>
  <c r="AN40" i="50" s="1"/>
  <c r="F275" i="23" s="1"/>
  <c r="AK29" i="49"/>
  <c r="AK40" i="50" s="1"/>
  <c r="F230" i="23" s="1"/>
  <c r="AF29" i="49"/>
  <c r="AF40" i="50" s="1"/>
  <c r="F183" i="23" s="1"/>
  <c r="AC29" i="49"/>
  <c r="AC40" i="50" s="1"/>
  <c r="F153" i="23" s="1"/>
  <c r="Z29" i="49"/>
  <c r="Z40" i="50" s="1"/>
  <c r="F198" i="23" s="1"/>
  <c r="W29" i="49"/>
  <c r="W40" i="50" s="1"/>
  <c r="F168" i="23" s="1"/>
  <c r="T29" i="49"/>
  <c r="T40" i="50" s="1"/>
  <c r="F138" i="23" s="1"/>
  <c r="O40" i="50"/>
  <c r="F91" i="23" s="1"/>
  <c r="L40" i="50"/>
  <c r="F76" i="23" s="1"/>
  <c r="I40" i="50"/>
  <c r="F61" i="23" s="1"/>
  <c r="F40" i="50"/>
  <c r="F46" i="23" s="1"/>
  <c r="C29" i="49"/>
  <c r="C40" i="50" s="1"/>
  <c r="F106" i="23" s="1"/>
  <c r="BE20" i="49"/>
  <c r="BB20" i="49"/>
  <c r="BB21" i="49" s="1"/>
  <c r="BE16" i="49"/>
  <c r="BB16" i="49"/>
  <c r="BE13" i="49"/>
  <c r="BB13" i="49"/>
  <c r="BE11" i="49"/>
  <c r="BE12" i="49" s="1"/>
  <c r="BB11" i="49"/>
  <c r="BB15" i="50" s="1"/>
  <c r="BE7" i="49"/>
  <c r="BE9" i="49" s="1"/>
  <c r="BH5" i="49"/>
  <c r="BE5" i="49"/>
  <c r="BB5" i="49"/>
  <c r="BH4" i="49"/>
  <c r="BE4" i="49"/>
  <c r="BB4" i="49"/>
  <c r="P64" i="46"/>
  <c r="P123" i="46" s="1"/>
  <c r="BT4" i="50" l="1"/>
  <c r="BW4" i="50"/>
  <c r="BL4" i="49"/>
  <c r="BB29" i="49"/>
  <c r="AT57" i="50"/>
  <c r="AT37" i="49" s="1"/>
  <c r="AU35" i="49" s="1"/>
  <c r="BI35" i="49" s="1"/>
  <c r="BH21" i="50"/>
  <c r="BL21" i="50" s="1"/>
  <c r="K57" i="50"/>
  <c r="AQ15" i="50"/>
  <c r="X44" i="50"/>
  <c r="AY57" i="50"/>
  <c r="AF15" i="50"/>
  <c r="AK15" i="50"/>
  <c r="AC34" i="50"/>
  <c r="AN33" i="50"/>
  <c r="AQ17" i="50"/>
  <c r="I17" i="50"/>
  <c r="G42" i="50"/>
  <c r="AK30" i="50"/>
  <c r="L26" i="50"/>
  <c r="AQ38" i="50"/>
  <c r="AQ41" i="50"/>
  <c r="AQ26" i="50"/>
  <c r="AX44" i="50"/>
  <c r="AN38" i="50"/>
  <c r="AN15" i="50"/>
  <c r="F30" i="50"/>
  <c r="X42" i="50"/>
  <c r="AC41" i="50"/>
  <c r="AF30" i="50"/>
  <c r="AW10" i="50"/>
  <c r="T15" i="50"/>
  <c r="AX42" i="50"/>
  <c r="W38" i="50"/>
  <c r="Y57" i="50"/>
  <c r="AQ10" i="50"/>
  <c r="AW32" i="49"/>
  <c r="AW37" i="50" s="1"/>
  <c r="D245" i="23" s="1"/>
  <c r="AW11" i="50"/>
  <c r="AB57" i="50"/>
  <c r="Z32" i="49"/>
  <c r="Z37" i="50" s="1"/>
  <c r="D198" i="23" s="1"/>
  <c r="AF32" i="49"/>
  <c r="AF37" i="50" s="1"/>
  <c r="D183" i="23" s="1"/>
  <c r="BE14" i="49"/>
  <c r="W10" i="50"/>
  <c r="W34" i="50"/>
  <c r="AC25" i="50"/>
  <c r="BE26" i="49"/>
  <c r="BE29" i="49"/>
  <c r="BL5" i="49"/>
  <c r="BE11" i="50"/>
  <c r="U42" i="50"/>
  <c r="BE15" i="50"/>
  <c r="BE21" i="49"/>
  <c r="F37" i="50"/>
  <c r="D46" i="23" s="1"/>
  <c r="O26" i="50"/>
  <c r="L33" i="50"/>
  <c r="L30" i="50"/>
  <c r="BB14" i="49"/>
  <c r="BB12" i="49"/>
  <c r="BB25" i="50"/>
  <c r="BB17" i="49"/>
  <c r="BB29" i="50"/>
  <c r="Z26" i="50"/>
  <c r="T10" i="50"/>
  <c r="Z33" i="50"/>
  <c r="AP57" i="50"/>
  <c r="AN10" i="50"/>
  <c r="W5" i="50"/>
  <c r="AF5" i="50"/>
  <c r="AK5" i="50" s="1"/>
  <c r="AN5" i="50" s="1"/>
  <c r="AQ5" i="50" s="1"/>
  <c r="AC5" i="50"/>
  <c r="Z5" i="50"/>
  <c r="AD57" i="50"/>
  <c r="AF33" i="50"/>
  <c r="AQ34" i="50"/>
  <c r="J44" i="50"/>
  <c r="Z10" i="50"/>
  <c r="W15" i="50"/>
  <c r="AW15" i="50"/>
  <c r="M44" i="50"/>
  <c r="AO44" i="50"/>
  <c r="AN17" i="50"/>
  <c r="C17" i="50"/>
  <c r="AW17" i="50"/>
  <c r="AC33" i="50"/>
  <c r="AN26" i="50"/>
  <c r="T34" i="50"/>
  <c r="AW34" i="50"/>
  <c r="C41" i="50"/>
  <c r="AX57" i="50"/>
  <c r="Z15" i="50"/>
  <c r="AS57" i="50"/>
  <c r="AK38" i="50"/>
  <c r="I41" i="50"/>
  <c r="AH57" i="50"/>
  <c r="AG57" i="50"/>
  <c r="W30" i="50"/>
  <c r="AC10" i="50"/>
  <c r="AF41" i="50"/>
  <c r="AF26" i="50"/>
  <c r="AF25" i="50"/>
  <c r="AQ30" i="50"/>
  <c r="AF10" i="50"/>
  <c r="W11" i="50"/>
  <c r="AN30" i="50"/>
  <c r="C15" i="50"/>
  <c r="AC15" i="50"/>
  <c r="V57" i="50"/>
  <c r="U44" i="50"/>
  <c r="T17" i="50"/>
  <c r="L17" i="50"/>
  <c r="I26" i="50"/>
  <c r="AK26" i="50"/>
  <c r="Z30" i="50"/>
  <c r="AW30" i="50"/>
  <c r="O41" i="50"/>
  <c r="AA42" i="50"/>
  <c r="AL44" i="50"/>
  <c r="AM57" i="50"/>
  <c r="F41" i="50"/>
  <c r="F26" i="50"/>
  <c r="F25" i="50"/>
  <c r="AK10" i="50"/>
  <c r="Z11" i="50"/>
  <c r="AR57" i="50"/>
  <c r="O17" i="50"/>
  <c r="M42" i="50"/>
  <c r="L25" i="50"/>
  <c r="L41" i="50"/>
  <c r="AO42" i="50"/>
  <c r="AN25" i="50"/>
  <c r="AN41" i="50"/>
  <c r="C30" i="50"/>
  <c r="C29" i="50"/>
  <c r="AC30" i="50"/>
  <c r="AC29" i="50"/>
  <c r="AG42" i="50"/>
  <c r="AR44" i="50"/>
  <c r="AO57" i="50"/>
  <c r="AA44" i="50"/>
  <c r="Z17" i="50"/>
  <c r="W17" i="50"/>
  <c r="O34" i="50"/>
  <c r="AK41" i="50"/>
  <c r="U57" i="50"/>
  <c r="AE57" i="50"/>
  <c r="AC17" i="50"/>
  <c r="T25" i="50"/>
  <c r="T33" i="50"/>
  <c r="T41" i="50"/>
  <c r="I34" i="50"/>
  <c r="I29" i="50"/>
  <c r="AK34" i="50"/>
  <c r="AK29" i="50"/>
  <c r="I30" i="50"/>
  <c r="G44" i="50"/>
  <c r="F17" i="50"/>
  <c r="AG44" i="50"/>
  <c r="AF17" i="50"/>
  <c r="AK17" i="50"/>
  <c r="T26" i="50"/>
  <c r="AN34" i="50"/>
  <c r="O30" i="50"/>
  <c r="I38" i="50"/>
  <c r="D44" i="50"/>
  <c r="AD44" i="50"/>
  <c r="X57" i="50"/>
  <c r="W26" i="50"/>
  <c r="AW26" i="50"/>
  <c r="T30" i="50"/>
  <c r="I33" i="50"/>
  <c r="AK33" i="50"/>
  <c r="Z34" i="50"/>
  <c r="D42" i="50"/>
  <c r="AD42" i="50"/>
  <c r="C26" i="50"/>
  <c r="AC26" i="50"/>
  <c r="O33" i="50"/>
  <c r="AQ33" i="50"/>
  <c r="AF34" i="50"/>
  <c r="J42" i="50"/>
  <c r="AL42" i="50"/>
  <c r="AA57" i="50"/>
  <c r="L29" i="50"/>
  <c r="AN29" i="50"/>
  <c r="W41" i="50"/>
  <c r="AW41" i="50"/>
  <c r="AL57" i="50"/>
  <c r="W33" i="50"/>
  <c r="AW33" i="50"/>
  <c r="L34" i="50"/>
  <c r="Z41" i="50"/>
  <c r="P42" i="50"/>
  <c r="AR42" i="50"/>
  <c r="BE8" i="49"/>
  <c r="T32" i="49"/>
  <c r="T37" i="50" s="1"/>
  <c r="D138" i="23" s="1"/>
  <c r="BE18" i="49"/>
  <c r="BE25" i="49"/>
  <c r="BE17" i="49"/>
  <c r="BE22" i="49"/>
  <c r="BB18" i="49"/>
  <c r="P93" i="46"/>
  <c r="P65" i="46"/>
  <c r="P94" i="46" s="1"/>
  <c r="V64" i="46"/>
  <c r="V93" i="46" s="1"/>
  <c r="U64" i="46"/>
  <c r="U93" i="46" s="1"/>
  <c r="T64" i="46"/>
  <c r="T93" i="46" s="1"/>
  <c r="S64" i="46"/>
  <c r="S93" i="46" s="1"/>
  <c r="R64" i="46"/>
  <c r="R93" i="46" s="1"/>
  <c r="Q64" i="46"/>
  <c r="Q93" i="46" s="1"/>
  <c r="C168" i="23" l="1"/>
  <c r="W33" i="49"/>
  <c r="E168" i="23"/>
  <c r="W30" i="49"/>
  <c r="E153" i="23"/>
  <c r="AC30" i="49"/>
  <c r="E245" i="23"/>
  <c r="AW30" i="49"/>
  <c r="E290" i="23"/>
  <c r="AQ30" i="49"/>
  <c r="C290" i="23"/>
  <c r="AQ33" i="49"/>
  <c r="C275" i="23"/>
  <c r="AN33" i="49"/>
  <c r="E275" i="23"/>
  <c r="AN30" i="49"/>
  <c r="C230" i="23"/>
  <c r="AK33" i="49"/>
  <c r="E230" i="23"/>
  <c r="AK30" i="49"/>
  <c r="E183" i="23"/>
  <c r="AF30" i="49"/>
  <c r="E198" i="23"/>
  <c r="Z30" i="49"/>
  <c r="E138" i="23"/>
  <c r="T30" i="49"/>
  <c r="E91" i="23"/>
  <c r="O30" i="49"/>
  <c r="E76" i="23"/>
  <c r="L30" i="49"/>
  <c r="E46" i="23"/>
  <c r="F30" i="49"/>
  <c r="E106" i="23"/>
  <c r="C30" i="49"/>
  <c r="E61" i="23"/>
  <c r="I30" i="49"/>
  <c r="C61" i="23"/>
  <c r="I33" i="49"/>
  <c r="J57" i="50"/>
  <c r="O57" i="50"/>
  <c r="O37" i="49" s="1"/>
  <c r="Z38" i="50"/>
  <c r="L38" i="50"/>
  <c r="AF38" i="50"/>
  <c r="C57" i="50"/>
  <c r="C37" i="49" s="1"/>
  <c r="F38" i="50"/>
  <c r="AC38" i="50"/>
  <c r="BE40" i="50"/>
  <c r="F123" i="23"/>
  <c r="C38" i="50"/>
  <c r="BB40" i="50"/>
  <c r="F31" i="23"/>
  <c r="AW38" i="50"/>
  <c r="BE17" i="50"/>
  <c r="BE33" i="50"/>
  <c r="BF42" i="50"/>
  <c r="BF44" i="50"/>
  <c r="BE26" i="50"/>
  <c r="BE30" i="50"/>
  <c r="BE10" i="50"/>
  <c r="BE29" i="50"/>
  <c r="BE38" i="50"/>
  <c r="BE33" i="49" s="1"/>
  <c r="C123" i="23" s="1"/>
  <c r="T38" i="50"/>
  <c r="BE34" i="50"/>
  <c r="BE41" i="50"/>
  <c r="BE30" i="49" s="1"/>
  <c r="E123" i="23" s="1"/>
  <c r="BE25" i="50"/>
  <c r="BB41" i="50"/>
  <c r="BB30" i="49" s="1"/>
  <c r="O38" i="50"/>
  <c r="BC42" i="50"/>
  <c r="BB26" i="50"/>
  <c r="BB17" i="50"/>
  <c r="BB30" i="50"/>
  <c r="BC44" i="50"/>
  <c r="AT5" i="50"/>
  <c r="AW5" i="50" s="1"/>
  <c r="BH5" i="50"/>
  <c r="BB5" i="50"/>
  <c r="BL5" i="50" s="1"/>
  <c r="BE5" i="50"/>
  <c r="BE32" i="49"/>
  <c r="AQ28" i="44"/>
  <c r="T90" i="45"/>
  <c r="T88" i="45"/>
  <c r="T81" i="45"/>
  <c r="T74" i="45"/>
  <c r="E31" i="23" l="1"/>
  <c r="C153" i="23"/>
  <c r="AC33" i="49"/>
  <c r="C245" i="23"/>
  <c r="AW33" i="49"/>
  <c r="C183" i="23"/>
  <c r="AF33" i="49"/>
  <c r="C198" i="23"/>
  <c r="Z33" i="49"/>
  <c r="C138" i="23"/>
  <c r="T33" i="49"/>
  <c r="P35" i="49"/>
  <c r="O32" i="49" s="1"/>
  <c r="O37" i="50" s="1"/>
  <c r="D91" i="23" s="1"/>
  <c r="P37" i="49"/>
  <c r="Q37" i="49"/>
  <c r="D35" i="49"/>
  <c r="D37" i="49"/>
  <c r="E37" i="49"/>
  <c r="C91" i="23"/>
  <c r="O33" i="49"/>
  <c r="C76" i="23"/>
  <c r="L33" i="49"/>
  <c r="C46" i="23"/>
  <c r="F33" i="49"/>
  <c r="C106" i="23"/>
  <c r="C33" i="49"/>
  <c r="M57" i="50"/>
  <c r="N57" i="50"/>
  <c r="H57" i="50"/>
  <c r="G57" i="50"/>
  <c r="P57" i="50"/>
  <c r="Q57" i="50"/>
  <c r="E57" i="50"/>
  <c r="D57" i="50"/>
  <c r="BB38" i="50"/>
  <c r="BB33" i="49" s="1"/>
  <c r="BE37" i="50"/>
  <c r="D123" i="23"/>
  <c r="P126" i="46"/>
  <c r="P67" i="46" s="1"/>
  <c r="P96" i="46" s="1"/>
  <c r="P120" i="46"/>
  <c r="P91" i="46"/>
  <c r="P61" i="46"/>
  <c r="I27" i="46"/>
  <c r="E27" i="46"/>
  <c r="B27" i="46"/>
  <c r="B26" i="46"/>
  <c r="I25" i="46"/>
  <c r="E25" i="46"/>
  <c r="B25" i="46"/>
  <c r="I24" i="46"/>
  <c r="E24" i="46"/>
  <c r="I23" i="46"/>
  <c r="E23" i="46"/>
  <c r="I22" i="46"/>
  <c r="E22" i="46"/>
  <c r="I21" i="46"/>
  <c r="E21" i="46"/>
  <c r="I20" i="46"/>
  <c r="E20" i="46"/>
  <c r="B19" i="46"/>
  <c r="I18" i="46"/>
  <c r="E18" i="46"/>
  <c r="B18" i="46"/>
  <c r="I17" i="46"/>
  <c r="E17" i="46"/>
  <c r="I16" i="46"/>
  <c r="E16" i="46"/>
  <c r="I15" i="46"/>
  <c r="E15" i="46"/>
  <c r="I14" i="46"/>
  <c r="E14" i="46"/>
  <c r="I13" i="46"/>
  <c r="E13" i="46"/>
  <c r="B12" i="46"/>
  <c r="I11" i="46"/>
  <c r="E11" i="46"/>
  <c r="B11" i="46"/>
  <c r="I10" i="46"/>
  <c r="E10" i="46"/>
  <c r="I9" i="46"/>
  <c r="E9" i="46"/>
  <c r="I8" i="46"/>
  <c r="E8" i="46"/>
  <c r="I7" i="46"/>
  <c r="E7" i="46"/>
  <c r="I6" i="46"/>
  <c r="E6" i="46"/>
  <c r="P74" i="46"/>
  <c r="P103" i="46" s="1"/>
  <c r="V73" i="46"/>
  <c r="V102" i="46" s="1"/>
  <c r="U73" i="46"/>
  <c r="U102" i="46" s="1"/>
  <c r="T73" i="46"/>
  <c r="T102" i="46" s="1"/>
  <c r="S73" i="46"/>
  <c r="S102" i="46" s="1"/>
  <c r="R73" i="46"/>
  <c r="R102" i="46" s="1"/>
  <c r="Q73" i="46"/>
  <c r="Q102" i="46" s="1"/>
  <c r="P43" i="46"/>
  <c r="P73" i="46" s="1"/>
  <c r="P102" i="46" s="1"/>
  <c r="P132" i="46" s="1"/>
  <c r="P41" i="46"/>
  <c r="B1" i="46"/>
  <c r="Q59" i="45"/>
  <c r="P59" i="45"/>
  <c r="O59" i="45"/>
  <c r="N59" i="45"/>
  <c r="M59" i="45"/>
  <c r="L59" i="45"/>
  <c r="K59" i="45"/>
  <c r="J59" i="45"/>
  <c r="I59" i="45"/>
  <c r="H59" i="45"/>
  <c r="G59" i="45"/>
  <c r="F59" i="45"/>
  <c r="E59" i="45"/>
  <c r="D59" i="45"/>
  <c r="C59" i="45"/>
  <c r="Q58" i="45"/>
  <c r="P58" i="45"/>
  <c r="O58" i="45"/>
  <c r="N58" i="45"/>
  <c r="M58" i="45"/>
  <c r="L58" i="45"/>
  <c r="K58" i="45"/>
  <c r="J58" i="45"/>
  <c r="I58" i="45"/>
  <c r="H58" i="45"/>
  <c r="G58" i="45"/>
  <c r="F58" i="45"/>
  <c r="E58" i="45"/>
  <c r="D58" i="45"/>
  <c r="C58" i="45"/>
  <c r="U56" i="45"/>
  <c r="T56" i="45"/>
  <c r="S56" i="45"/>
  <c r="R56" i="45"/>
  <c r="Q56" i="45"/>
  <c r="P56" i="45"/>
  <c r="O56" i="45"/>
  <c r="N56" i="45"/>
  <c r="M56" i="45"/>
  <c r="L56" i="45"/>
  <c r="K56" i="45"/>
  <c r="J56" i="45"/>
  <c r="I56" i="45"/>
  <c r="H56" i="45"/>
  <c r="G56" i="45"/>
  <c r="F56" i="45"/>
  <c r="E56" i="45"/>
  <c r="D56" i="45"/>
  <c r="C56" i="45"/>
  <c r="U55" i="45"/>
  <c r="T55" i="45"/>
  <c r="S55" i="45"/>
  <c r="R55" i="45"/>
  <c r="Q55" i="45"/>
  <c r="P55" i="45"/>
  <c r="O55" i="45"/>
  <c r="N55" i="45"/>
  <c r="M55" i="45"/>
  <c r="L55" i="45"/>
  <c r="K55" i="45"/>
  <c r="J55" i="45"/>
  <c r="I55" i="45"/>
  <c r="H55" i="45"/>
  <c r="G55" i="45"/>
  <c r="F55" i="45"/>
  <c r="E55" i="45"/>
  <c r="D55" i="45"/>
  <c r="C55" i="45"/>
  <c r="U54" i="45"/>
  <c r="T54" i="45"/>
  <c r="S54" i="45"/>
  <c r="R54" i="45"/>
  <c r="Q54" i="45"/>
  <c r="P54" i="45"/>
  <c r="O54" i="45"/>
  <c r="N54" i="45"/>
  <c r="M54" i="45"/>
  <c r="L54" i="45"/>
  <c r="K54" i="45"/>
  <c r="J54" i="45"/>
  <c r="I54" i="45"/>
  <c r="H54" i="45"/>
  <c r="G54" i="45"/>
  <c r="F54" i="45"/>
  <c r="E54" i="45"/>
  <c r="D54" i="45"/>
  <c r="C54" i="45"/>
  <c r="U53" i="45"/>
  <c r="T53" i="45"/>
  <c r="S53" i="45"/>
  <c r="R53" i="45"/>
  <c r="Q53" i="45"/>
  <c r="P53" i="45"/>
  <c r="O53" i="45"/>
  <c r="N53" i="45"/>
  <c r="M53" i="45"/>
  <c r="L53" i="45"/>
  <c r="K53" i="45"/>
  <c r="J53" i="45"/>
  <c r="I53" i="45"/>
  <c r="H53" i="45"/>
  <c r="G53" i="45"/>
  <c r="F53" i="45"/>
  <c r="E53" i="45"/>
  <c r="D53" i="45"/>
  <c r="C53" i="45"/>
  <c r="U51" i="45"/>
  <c r="T51" i="45"/>
  <c r="S51" i="45"/>
  <c r="R51" i="45"/>
  <c r="Q51" i="45"/>
  <c r="P51" i="45"/>
  <c r="O51" i="45"/>
  <c r="N51" i="45"/>
  <c r="M51" i="45"/>
  <c r="L51" i="45"/>
  <c r="K51" i="45"/>
  <c r="J51" i="45"/>
  <c r="I51" i="45"/>
  <c r="H51" i="45"/>
  <c r="G51" i="45"/>
  <c r="F51" i="45"/>
  <c r="E51" i="45"/>
  <c r="D51" i="45"/>
  <c r="C51" i="45"/>
  <c r="U50" i="45"/>
  <c r="T50" i="45"/>
  <c r="S50" i="45"/>
  <c r="R50" i="45"/>
  <c r="Q50" i="45"/>
  <c r="P50" i="45"/>
  <c r="O50" i="45"/>
  <c r="N50" i="45"/>
  <c r="M50" i="45"/>
  <c r="L50" i="45"/>
  <c r="K50" i="45"/>
  <c r="J50" i="45"/>
  <c r="I50" i="45"/>
  <c r="H50" i="45"/>
  <c r="G50" i="45"/>
  <c r="F50" i="45"/>
  <c r="E50" i="45"/>
  <c r="D50" i="45"/>
  <c r="C50" i="45"/>
  <c r="U49" i="45"/>
  <c r="E124" i="45" s="1"/>
  <c r="S127" i="46" s="1"/>
  <c r="S68" i="46" s="1"/>
  <c r="S97" i="46" s="1"/>
  <c r="T49" i="45"/>
  <c r="E121" i="45" s="1"/>
  <c r="S121" i="46" s="1"/>
  <c r="S49" i="45"/>
  <c r="E103" i="45" s="1"/>
  <c r="S92" i="46" s="1"/>
  <c r="R49" i="45"/>
  <c r="E85" i="45" s="1"/>
  <c r="S62" i="46" s="1"/>
  <c r="Q49" i="45"/>
  <c r="P49" i="45"/>
  <c r="O49" i="45"/>
  <c r="N49" i="45"/>
  <c r="M49" i="45"/>
  <c r="L49" i="45"/>
  <c r="K49" i="45"/>
  <c r="J49" i="45"/>
  <c r="I49" i="45"/>
  <c r="H49" i="45"/>
  <c r="G49" i="45"/>
  <c r="F49" i="45"/>
  <c r="E49" i="45"/>
  <c r="D49" i="45"/>
  <c r="C49" i="45"/>
  <c r="U48" i="45"/>
  <c r="T48" i="45"/>
  <c r="S48" i="45"/>
  <c r="R48" i="45"/>
  <c r="Q48" i="45"/>
  <c r="P48" i="45"/>
  <c r="O48" i="45"/>
  <c r="N48" i="45"/>
  <c r="M48" i="45"/>
  <c r="L48" i="45"/>
  <c r="K48" i="45"/>
  <c r="J48" i="45"/>
  <c r="I48" i="45"/>
  <c r="H48" i="45"/>
  <c r="G48" i="45"/>
  <c r="F48" i="45"/>
  <c r="E48" i="45"/>
  <c r="D48" i="45"/>
  <c r="C48" i="45"/>
  <c r="U47" i="45"/>
  <c r="T47" i="45"/>
  <c r="S47" i="45"/>
  <c r="R47" i="45"/>
  <c r="Q47" i="45"/>
  <c r="P47" i="45"/>
  <c r="O47" i="45"/>
  <c r="N47" i="45"/>
  <c r="M47" i="45"/>
  <c r="L47" i="45"/>
  <c r="K47" i="45"/>
  <c r="J47" i="45"/>
  <c r="I47" i="45"/>
  <c r="H47" i="45"/>
  <c r="G47" i="45"/>
  <c r="F47" i="45"/>
  <c r="E47" i="45"/>
  <c r="D47" i="45"/>
  <c r="C47" i="45"/>
  <c r="U46" i="45"/>
  <c r="D124" i="45" s="1"/>
  <c r="R127" i="46" s="1"/>
  <c r="R68" i="46" s="1"/>
  <c r="R97" i="46" s="1"/>
  <c r="T46" i="45"/>
  <c r="D121" i="45" s="1"/>
  <c r="R121" i="46" s="1"/>
  <c r="S46" i="45"/>
  <c r="D103" i="45" s="1"/>
  <c r="R92" i="46" s="1"/>
  <c r="R46" i="45"/>
  <c r="D85" i="45" s="1"/>
  <c r="R62" i="46" s="1"/>
  <c r="Q46" i="45"/>
  <c r="P46" i="45"/>
  <c r="O46" i="45"/>
  <c r="N46" i="45"/>
  <c r="M46" i="45"/>
  <c r="L46" i="45"/>
  <c r="K46" i="45"/>
  <c r="J46" i="45"/>
  <c r="I46" i="45"/>
  <c r="H46" i="45"/>
  <c r="G46" i="45"/>
  <c r="F46" i="45"/>
  <c r="E46" i="45"/>
  <c r="D46" i="45"/>
  <c r="C46" i="45"/>
  <c r="U45" i="45"/>
  <c r="T45" i="45"/>
  <c r="S45" i="45"/>
  <c r="R45" i="45"/>
  <c r="Q45" i="45"/>
  <c r="P45" i="45"/>
  <c r="O45" i="45"/>
  <c r="N45" i="45"/>
  <c r="M45" i="45"/>
  <c r="L45" i="45"/>
  <c r="K45" i="45"/>
  <c r="J45" i="45"/>
  <c r="I45" i="45"/>
  <c r="H45" i="45"/>
  <c r="G45" i="45"/>
  <c r="F45" i="45"/>
  <c r="E45" i="45"/>
  <c r="D45" i="45"/>
  <c r="C45" i="45"/>
  <c r="U44" i="45"/>
  <c r="T44" i="45"/>
  <c r="S44" i="45"/>
  <c r="R44" i="45"/>
  <c r="Q44" i="45"/>
  <c r="P44" i="45"/>
  <c r="O44" i="45"/>
  <c r="N44" i="45"/>
  <c r="M44" i="45"/>
  <c r="L44" i="45"/>
  <c r="K44" i="45"/>
  <c r="J44" i="45"/>
  <c r="I44" i="45"/>
  <c r="H44" i="45"/>
  <c r="G44" i="45"/>
  <c r="F44" i="45"/>
  <c r="E44" i="45"/>
  <c r="D44" i="45"/>
  <c r="C44" i="45"/>
  <c r="U41" i="45"/>
  <c r="F124" i="45" s="1"/>
  <c r="T127" i="46" s="1"/>
  <c r="T68" i="46" s="1"/>
  <c r="T97" i="46" s="1"/>
  <c r="T41" i="45"/>
  <c r="S41" i="45"/>
  <c r="R41" i="45"/>
  <c r="F85" i="45" s="1"/>
  <c r="T62" i="46" s="1"/>
  <c r="Q41" i="45"/>
  <c r="P41" i="45"/>
  <c r="O41" i="45"/>
  <c r="N41" i="45"/>
  <c r="M41" i="45"/>
  <c r="L41" i="45"/>
  <c r="K41" i="45"/>
  <c r="J41" i="45"/>
  <c r="I41" i="45"/>
  <c r="H41" i="45"/>
  <c r="G41" i="45"/>
  <c r="F41" i="45"/>
  <c r="E41" i="45"/>
  <c r="D41" i="45"/>
  <c r="C41" i="45"/>
  <c r="U40" i="45"/>
  <c r="T40" i="45"/>
  <c r="S40" i="45"/>
  <c r="R40" i="45"/>
  <c r="Q40" i="45"/>
  <c r="P40" i="45"/>
  <c r="O40" i="45"/>
  <c r="N40" i="45"/>
  <c r="M40" i="45"/>
  <c r="L40" i="45"/>
  <c r="K40" i="45"/>
  <c r="J40" i="45"/>
  <c r="I40" i="45"/>
  <c r="H40" i="45"/>
  <c r="G40" i="45"/>
  <c r="F40" i="45"/>
  <c r="E40" i="45"/>
  <c r="D40" i="45"/>
  <c r="C40" i="45"/>
  <c r="U39" i="45"/>
  <c r="T39" i="45"/>
  <c r="S39" i="45"/>
  <c r="R39" i="45"/>
  <c r="Q39" i="45"/>
  <c r="P39" i="45"/>
  <c r="O39" i="45"/>
  <c r="N39" i="45"/>
  <c r="M39" i="45"/>
  <c r="L39" i="45"/>
  <c r="K39" i="45"/>
  <c r="J39" i="45"/>
  <c r="I39" i="45"/>
  <c r="H39" i="45"/>
  <c r="G39" i="45"/>
  <c r="F39" i="45"/>
  <c r="E39" i="45"/>
  <c r="D39" i="45"/>
  <c r="C39" i="45"/>
  <c r="U38" i="45"/>
  <c r="T38" i="45"/>
  <c r="S38" i="45"/>
  <c r="R38" i="45"/>
  <c r="Q38" i="45"/>
  <c r="P38" i="45"/>
  <c r="O38" i="45"/>
  <c r="N38" i="45"/>
  <c r="M38" i="45"/>
  <c r="L38" i="45"/>
  <c r="K38" i="45"/>
  <c r="J38" i="45"/>
  <c r="I38" i="45"/>
  <c r="H38" i="45"/>
  <c r="G38" i="45"/>
  <c r="F38" i="45"/>
  <c r="E38" i="45"/>
  <c r="D38" i="45"/>
  <c r="C38" i="45"/>
  <c r="U36" i="45"/>
  <c r="T36" i="45"/>
  <c r="S36" i="45"/>
  <c r="R36" i="45"/>
  <c r="Q36" i="45"/>
  <c r="P36" i="45"/>
  <c r="O36" i="45"/>
  <c r="N36" i="45"/>
  <c r="M36" i="45"/>
  <c r="L36" i="45"/>
  <c r="K36" i="45"/>
  <c r="J36" i="45"/>
  <c r="I36" i="45"/>
  <c r="H36" i="45"/>
  <c r="G36" i="45"/>
  <c r="F36" i="45"/>
  <c r="E36" i="45"/>
  <c r="D36" i="45"/>
  <c r="C36" i="45"/>
  <c r="U35" i="45"/>
  <c r="C124" i="45" s="1"/>
  <c r="Q127" i="46" s="1"/>
  <c r="Q68" i="46" s="1"/>
  <c r="Q97" i="46" s="1"/>
  <c r="T35" i="45"/>
  <c r="C121" i="45" s="1"/>
  <c r="Q121" i="46" s="1"/>
  <c r="S35" i="45"/>
  <c r="C103" i="45" s="1"/>
  <c r="Q92" i="46" s="1"/>
  <c r="R35" i="45"/>
  <c r="C85" i="45" s="1"/>
  <c r="Q62" i="46" s="1"/>
  <c r="Q35" i="45"/>
  <c r="P35" i="45"/>
  <c r="O35" i="45"/>
  <c r="N35" i="45"/>
  <c r="M35" i="45"/>
  <c r="L35" i="45"/>
  <c r="K35" i="45"/>
  <c r="J35" i="45"/>
  <c r="I35" i="45"/>
  <c r="H35" i="45"/>
  <c r="G35" i="45"/>
  <c r="F35" i="45"/>
  <c r="E35" i="45"/>
  <c r="D35" i="45"/>
  <c r="C35" i="45"/>
  <c r="U34" i="45"/>
  <c r="T34" i="45"/>
  <c r="S34" i="45"/>
  <c r="R34" i="45"/>
  <c r="Q34" i="45"/>
  <c r="P34" i="45"/>
  <c r="O34" i="45"/>
  <c r="N34" i="45"/>
  <c r="M34" i="45"/>
  <c r="L34" i="45"/>
  <c r="K34" i="45"/>
  <c r="J34" i="45"/>
  <c r="I34" i="45"/>
  <c r="H34" i="45"/>
  <c r="G34" i="45"/>
  <c r="F34" i="45"/>
  <c r="E34" i="45"/>
  <c r="D34" i="45"/>
  <c r="C34" i="45"/>
  <c r="C4" i="45"/>
  <c r="Q31" i="45"/>
  <c r="O31" i="45"/>
  <c r="N31" i="45"/>
  <c r="M31" i="45"/>
  <c r="L31" i="45"/>
  <c r="K31" i="45"/>
  <c r="J31" i="45"/>
  <c r="I31" i="45"/>
  <c r="H31" i="45"/>
  <c r="G31" i="45"/>
  <c r="F31" i="45"/>
  <c r="D31" i="45"/>
  <c r="C31" i="45"/>
  <c r="Q30" i="45"/>
  <c r="P30" i="45"/>
  <c r="O30" i="45"/>
  <c r="N30" i="45"/>
  <c r="M30" i="45"/>
  <c r="L30" i="45"/>
  <c r="K30" i="45"/>
  <c r="J30" i="45"/>
  <c r="I30" i="45"/>
  <c r="H30" i="45"/>
  <c r="G30" i="45"/>
  <c r="F30" i="45"/>
  <c r="E30" i="45"/>
  <c r="D30" i="45"/>
  <c r="C30" i="45"/>
  <c r="U28" i="45"/>
  <c r="T28" i="45"/>
  <c r="O88" i="45" s="1"/>
  <c r="F25" i="46" s="1"/>
  <c r="S28" i="45"/>
  <c r="R28" i="45"/>
  <c r="O74" i="45" s="1"/>
  <c r="F11" i="46" s="1"/>
  <c r="Q28" i="45"/>
  <c r="O28" i="45"/>
  <c r="N28" i="45"/>
  <c r="M28" i="45"/>
  <c r="L28" i="45"/>
  <c r="K28" i="45"/>
  <c r="J28" i="45"/>
  <c r="I28" i="45"/>
  <c r="H28" i="45"/>
  <c r="G28" i="45"/>
  <c r="F28" i="45"/>
  <c r="D28" i="45"/>
  <c r="C28" i="45"/>
  <c r="U27" i="45"/>
  <c r="Q90" i="45" s="1"/>
  <c r="H27" i="46" s="1"/>
  <c r="T27" i="45"/>
  <c r="Q88" i="45" s="1"/>
  <c r="H25" i="46" s="1"/>
  <c r="S27" i="45"/>
  <c r="Q81" i="45" s="1"/>
  <c r="H18" i="46" s="1"/>
  <c r="R27" i="45"/>
  <c r="Q74" i="45" s="1"/>
  <c r="H11" i="46" s="1"/>
  <c r="Q27" i="45"/>
  <c r="P27" i="45"/>
  <c r="O27" i="45"/>
  <c r="N27" i="45"/>
  <c r="M27" i="45"/>
  <c r="L27" i="45"/>
  <c r="K27" i="45"/>
  <c r="J27" i="45"/>
  <c r="I27" i="45"/>
  <c r="H27" i="45"/>
  <c r="G27" i="45"/>
  <c r="F27" i="45"/>
  <c r="E27" i="45"/>
  <c r="D27" i="45"/>
  <c r="C27" i="45"/>
  <c r="U26" i="45"/>
  <c r="S90" i="45" s="1"/>
  <c r="J27" i="46" s="1"/>
  <c r="T26" i="45"/>
  <c r="S88" i="45" s="1"/>
  <c r="J25" i="46" s="1"/>
  <c r="S26" i="45"/>
  <c r="S81" i="45" s="1"/>
  <c r="J18" i="46" s="1"/>
  <c r="R26" i="45"/>
  <c r="S74" i="45" s="1"/>
  <c r="J11" i="46" s="1"/>
  <c r="Q26" i="45"/>
  <c r="O26" i="45"/>
  <c r="N26" i="45"/>
  <c r="M26" i="45"/>
  <c r="L26" i="45"/>
  <c r="K26" i="45"/>
  <c r="J26" i="45"/>
  <c r="I26" i="45"/>
  <c r="H26" i="45"/>
  <c r="G26" i="45"/>
  <c r="F26" i="45"/>
  <c r="D26" i="45"/>
  <c r="C26" i="45"/>
  <c r="U25" i="45"/>
  <c r="U90" i="45" s="1"/>
  <c r="L27" i="46" s="1"/>
  <c r="T25" i="45"/>
  <c r="U88" i="45" s="1"/>
  <c r="L25" i="46" s="1"/>
  <c r="S25" i="45"/>
  <c r="U81" i="45" s="1"/>
  <c r="L18" i="46" s="1"/>
  <c r="R25" i="45"/>
  <c r="U74" i="45" s="1"/>
  <c r="L11" i="46" s="1"/>
  <c r="Q25" i="45"/>
  <c r="P25" i="45"/>
  <c r="O25" i="45"/>
  <c r="N25" i="45"/>
  <c r="M25" i="45"/>
  <c r="L25" i="45"/>
  <c r="K25" i="45"/>
  <c r="J25" i="45"/>
  <c r="I25" i="45"/>
  <c r="H25" i="45"/>
  <c r="G25" i="45"/>
  <c r="F25" i="45"/>
  <c r="E25" i="45"/>
  <c r="D25" i="45"/>
  <c r="C25" i="45"/>
  <c r="U23" i="45"/>
  <c r="T23" i="45"/>
  <c r="S23" i="45"/>
  <c r="R23" i="45"/>
  <c r="Q23" i="45"/>
  <c r="O23" i="45"/>
  <c r="N23" i="45"/>
  <c r="M23" i="45"/>
  <c r="L23" i="45"/>
  <c r="K23" i="45"/>
  <c r="J23" i="45"/>
  <c r="I23" i="45"/>
  <c r="H23" i="45"/>
  <c r="G23" i="45"/>
  <c r="F23" i="45"/>
  <c r="D23" i="45"/>
  <c r="C23" i="45"/>
  <c r="U22" i="45"/>
  <c r="T22" i="45"/>
  <c r="S22" i="45"/>
  <c r="R22" i="45"/>
  <c r="Q22" i="45"/>
  <c r="O22" i="45"/>
  <c r="N22" i="45"/>
  <c r="M22" i="45"/>
  <c r="L22" i="45"/>
  <c r="K22" i="45"/>
  <c r="J22" i="45"/>
  <c r="I22" i="45"/>
  <c r="H22" i="45"/>
  <c r="G22" i="45"/>
  <c r="F22" i="45"/>
  <c r="D22" i="45"/>
  <c r="C22" i="45"/>
  <c r="U21" i="45"/>
  <c r="E123" i="45" s="1"/>
  <c r="S126" i="46" s="1"/>
  <c r="S67" i="46" s="1"/>
  <c r="S96" i="46" s="1"/>
  <c r="T21" i="45"/>
  <c r="E120" i="45" s="1"/>
  <c r="S120" i="46" s="1"/>
  <c r="S21" i="45"/>
  <c r="E102" i="45" s="1"/>
  <c r="S91" i="46" s="1"/>
  <c r="R21" i="45"/>
  <c r="E84" i="45" s="1"/>
  <c r="S61" i="46" s="1"/>
  <c r="Q21" i="45"/>
  <c r="O21" i="45"/>
  <c r="N21" i="45"/>
  <c r="M21" i="45"/>
  <c r="L21" i="45"/>
  <c r="K21" i="45"/>
  <c r="J21" i="45"/>
  <c r="I21" i="45"/>
  <c r="H21" i="45"/>
  <c r="G21" i="45"/>
  <c r="F21" i="45"/>
  <c r="D21" i="45"/>
  <c r="C21" i="45"/>
  <c r="U20" i="45"/>
  <c r="T20" i="45"/>
  <c r="S20" i="45"/>
  <c r="R20" i="45"/>
  <c r="Q20" i="45"/>
  <c r="P20" i="45"/>
  <c r="O20" i="45"/>
  <c r="N20" i="45"/>
  <c r="M20" i="45"/>
  <c r="L20" i="45"/>
  <c r="K20" i="45"/>
  <c r="J20" i="45"/>
  <c r="I20" i="45"/>
  <c r="H20" i="45"/>
  <c r="G20" i="45"/>
  <c r="F20" i="45"/>
  <c r="E20" i="45"/>
  <c r="D20" i="45"/>
  <c r="C20" i="45"/>
  <c r="U19" i="45"/>
  <c r="T19" i="45"/>
  <c r="S19" i="45"/>
  <c r="R19" i="45"/>
  <c r="Q19" i="45"/>
  <c r="P19" i="45"/>
  <c r="O19" i="45"/>
  <c r="N19" i="45"/>
  <c r="M19" i="45"/>
  <c r="L19" i="45"/>
  <c r="K19" i="45"/>
  <c r="J19" i="45"/>
  <c r="I19" i="45"/>
  <c r="H19" i="45"/>
  <c r="G19" i="45"/>
  <c r="F19" i="45"/>
  <c r="E19" i="45"/>
  <c r="D19" i="45"/>
  <c r="C19" i="45"/>
  <c r="U18" i="45"/>
  <c r="D123" i="45" s="1"/>
  <c r="R126" i="46" s="1"/>
  <c r="R67" i="46" s="1"/>
  <c r="R96" i="46" s="1"/>
  <c r="T18" i="45"/>
  <c r="S18" i="45"/>
  <c r="D102" i="45" s="1"/>
  <c r="R91" i="46" s="1"/>
  <c r="R18" i="45"/>
  <c r="D84" i="45" s="1"/>
  <c r="R61" i="46" s="1"/>
  <c r="Q18" i="45"/>
  <c r="O18" i="45"/>
  <c r="N18" i="45"/>
  <c r="M18" i="45"/>
  <c r="L18" i="45"/>
  <c r="K18" i="45"/>
  <c r="J18" i="45"/>
  <c r="I18" i="45"/>
  <c r="H18" i="45"/>
  <c r="G18" i="45"/>
  <c r="F18" i="45"/>
  <c r="D18" i="45"/>
  <c r="C18" i="45"/>
  <c r="U17" i="45"/>
  <c r="T17" i="45"/>
  <c r="S17" i="45"/>
  <c r="R17" i="45"/>
  <c r="Q17" i="45"/>
  <c r="P17" i="45"/>
  <c r="O17" i="45"/>
  <c r="N17" i="45"/>
  <c r="M17" i="45"/>
  <c r="L17" i="45"/>
  <c r="K17" i="45"/>
  <c r="J17" i="45"/>
  <c r="I17" i="45"/>
  <c r="H17" i="45"/>
  <c r="G17" i="45"/>
  <c r="F17" i="45"/>
  <c r="E17" i="45"/>
  <c r="D17" i="45"/>
  <c r="C17" i="45"/>
  <c r="U16" i="45"/>
  <c r="T16" i="45"/>
  <c r="S16" i="45"/>
  <c r="R16" i="45"/>
  <c r="Q16" i="45"/>
  <c r="P16" i="45"/>
  <c r="O16" i="45"/>
  <c r="N16" i="45"/>
  <c r="M16" i="45"/>
  <c r="L16" i="45"/>
  <c r="K16" i="45"/>
  <c r="J16" i="45"/>
  <c r="I16" i="45"/>
  <c r="H16" i="45"/>
  <c r="G16" i="45"/>
  <c r="F16" i="45"/>
  <c r="E16" i="45"/>
  <c r="D16" i="45"/>
  <c r="C16" i="45"/>
  <c r="U15" i="45"/>
  <c r="T15" i="45"/>
  <c r="S15" i="45"/>
  <c r="R15" i="45"/>
  <c r="Q15" i="45"/>
  <c r="P15" i="45"/>
  <c r="O15" i="45"/>
  <c r="N15" i="45"/>
  <c r="M15" i="45"/>
  <c r="L15" i="45"/>
  <c r="K15" i="45"/>
  <c r="J15" i="45"/>
  <c r="I15" i="45"/>
  <c r="H15" i="45"/>
  <c r="G15" i="45"/>
  <c r="F15" i="45"/>
  <c r="E15" i="45"/>
  <c r="D15" i="45"/>
  <c r="C15" i="45"/>
  <c r="U14" i="45"/>
  <c r="T14" i="45"/>
  <c r="S14" i="45"/>
  <c r="R14" i="45"/>
  <c r="Q14" i="45"/>
  <c r="P14" i="45"/>
  <c r="O14" i="45"/>
  <c r="N14" i="45"/>
  <c r="M14" i="45"/>
  <c r="L14" i="45"/>
  <c r="K14" i="45"/>
  <c r="J14" i="45"/>
  <c r="I14" i="45"/>
  <c r="H14" i="45"/>
  <c r="G14" i="45"/>
  <c r="F14" i="45"/>
  <c r="E14" i="45"/>
  <c r="D14" i="45"/>
  <c r="C14" i="45"/>
  <c r="U11" i="45"/>
  <c r="F123" i="45" s="1"/>
  <c r="T126" i="46" s="1"/>
  <c r="T67" i="46" s="1"/>
  <c r="T96" i="46" s="1"/>
  <c r="T11" i="45"/>
  <c r="F120" i="45" s="1"/>
  <c r="T120" i="46" s="1"/>
  <c r="S11" i="45"/>
  <c r="F102" i="45" s="1"/>
  <c r="T91" i="46" s="1"/>
  <c r="R11" i="45"/>
  <c r="F84" i="45" s="1"/>
  <c r="T61" i="46" s="1"/>
  <c r="Q11" i="45"/>
  <c r="O11" i="45"/>
  <c r="N11" i="45"/>
  <c r="M11" i="45"/>
  <c r="L11" i="45"/>
  <c r="K11" i="45"/>
  <c r="J11" i="45"/>
  <c r="I11" i="45"/>
  <c r="H11" i="45"/>
  <c r="G11" i="45"/>
  <c r="F11" i="45"/>
  <c r="D11" i="45"/>
  <c r="C11" i="45"/>
  <c r="U10" i="45"/>
  <c r="T10" i="45"/>
  <c r="S10" i="45"/>
  <c r="R10" i="45"/>
  <c r="Q10" i="45"/>
  <c r="P10" i="45"/>
  <c r="O10" i="45"/>
  <c r="N10" i="45"/>
  <c r="M10" i="45"/>
  <c r="L10" i="45"/>
  <c r="K10" i="45"/>
  <c r="J10" i="45"/>
  <c r="I10" i="45"/>
  <c r="H10" i="45"/>
  <c r="G10" i="45"/>
  <c r="F10" i="45"/>
  <c r="E10" i="45"/>
  <c r="D10" i="45"/>
  <c r="C10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U6" i="45"/>
  <c r="L90" i="45" s="1"/>
  <c r="C27" i="46" s="1"/>
  <c r="T6" i="45"/>
  <c r="L88" i="45" s="1"/>
  <c r="C25" i="46" s="1"/>
  <c r="S6" i="45"/>
  <c r="L81" i="45" s="1"/>
  <c r="C18" i="46" s="1"/>
  <c r="R6" i="45"/>
  <c r="L74" i="45" s="1"/>
  <c r="C11" i="46" s="1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U5" i="45"/>
  <c r="T5" i="45"/>
  <c r="M88" i="45" s="1"/>
  <c r="D25" i="46" s="1"/>
  <c r="S5" i="45"/>
  <c r="R5" i="45"/>
  <c r="Q5" i="45"/>
  <c r="O5" i="45"/>
  <c r="N5" i="45"/>
  <c r="M5" i="45"/>
  <c r="L5" i="45"/>
  <c r="K5" i="45"/>
  <c r="J5" i="45"/>
  <c r="I5" i="45"/>
  <c r="H5" i="45"/>
  <c r="G5" i="45"/>
  <c r="F5" i="45"/>
  <c r="D5" i="45"/>
  <c r="C5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K27" i="46"/>
  <c r="K25" i="46"/>
  <c r="G25" i="46"/>
  <c r="K18" i="46"/>
  <c r="K11" i="46"/>
  <c r="G11" i="46"/>
  <c r="F103" i="45"/>
  <c r="T92" i="46" s="1"/>
  <c r="V123" i="46" l="1"/>
  <c r="V132" i="46"/>
  <c r="P124" i="46"/>
  <c r="P133" i="46"/>
  <c r="Q123" i="46"/>
  <c r="Q132" i="46"/>
  <c r="U123" i="46"/>
  <c r="U132" i="46"/>
  <c r="R123" i="46"/>
  <c r="R132" i="46"/>
  <c r="S123" i="46"/>
  <c r="S132" i="46"/>
  <c r="T123" i="46"/>
  <c r="T132" i="46"/>
  <c r="D120" i="45"/>
  <c r="R120" i="46" s="1"/>
  <c r="F121" i="45"/>
  <c r="T121" i="46" s="1"/>
  <c r="C31" i="23"/>
  <c r="Y158" i="46" s="1"/>
  <c r="BC35" i="49"/>
  <c r="C32" i="49"/>
  <c r="C37" i="50" s="1"/>
  <c r="D106" i="23" s="1"/>
  <c r="E1" i="45"/>
  <c r="S30" i="45"/>
  <c r="G1" i="45"/>
  <c r="G18" i="46"/>
  <c r="O81" i="45"/>
  <c r="F18" i="46" s="1"/>
  <c r="G27" i="46"/>
  <c r="O90" i="45"/>
  <c r="F27" i="46" s="1"/>
  <c r="O1" i="45"/>
  <c r="H1" i="45"/>
  <c r="T30" i="45"/>
  <c r="P100" i="46"/>
  <c r="P130" i="46" s="1"/>
  <c r="P71" i="46"/>
  <c r="T58" i="45"/>
  <c r="T59" i="45" s="1"/>
  <c r="G121" i="45" s="1"/>
  <c r="U121" i="46" s="1"/>
  <c r="C120" i="45"/>
  <c r="Q120" i="46" s="1"/>
  <c r="C84" i="45"/>
  <c r="Q61" i="46" s="1"/>
  <c r="M74" i="45"/>
  <c r="D11" i="46" s="1"/>
  <c r="R30" i="45"/>
  <c r="R31" i="45" s="1"/>
  <c r="G84" i="45" s="1"/>
  <c r="K1" i="45"/>
  <c r="C102" i="45"/>
  <c r="Q91" i="46" s="1"/>
  <c r="M81" i="45"/>
  <c r="D18" i="46" s="1"/>
  <c r="M1" i="45"/>
  <c r="M90" i="45"/>
  <c r="D27" i="46" s="1"/>
  <c r="S58" i="45"/>
  <c r="S59" i="45" s="1"/>
  <c r="G103" i="45" s="1"/>
  <c r="U92" i="46" s="1"/>
  <c r="R58" i="45"/>
  <c r="R59" i="45" s="1"/>
  <c r="G85" i="45" s="1"/>
  <c r="T31" i="45"/>
  <c r="G120" i="45" s="1"/>
  <c r="U120" i="46" s="1"/>
  <c r="S31" i="45"/>
  <c r="G102" i="45" s="1"/>
  <c r="U91" i="46" s="1"/>
  <c r="J1" i="45"/>
  <c r="I1" i="45"/>
  <c r="L1" i="45"/>
  <c r="P1" i="45"/>
  <c r="Q1" i="45"/>
  <c r="C1" i="45"/>
  <c r="D1" i="45"/>
  <c r="C123" i="45"/>
  <c r="Q126" i="46" s="1"/>
  <c r="Q67" i="46" s="1"/>
  <c r="Q96" i="46" s="1"/>
  <c r="F1" i="45"/>
  <c r="N1" i="45"/>
  <c r="G100" i="45" l="1"/>
  <c r="U89" i="46" s="1"/>
  <c r="D99" i="45"/>
  <c r="G96" i="45"/>
  <c r="E94" i="45"/>
  <c r="S83" i="46" s="1"/>
  <c r="B93" i="45"/>
  <c r="P82" i="46" s="1"/>
  <c r="E90" i="45"/>
  <c r="C88" i="45"/>
  <c r="T80" i="45"/>
  <c r="K17" i="46" s="1"/>
  <c r="T79" i="45"/>
  <c r="K16" i="46" s="1"/>
  <c r="T78" i="45"/>
  <c r="T77" i="45"/>
  <c r="T76" i="45"/>
  <c r="K13" i="46" s="1"/>
  <c r="C93" i="45"/>
  <c r="U77" i="45"/>
  <c r="F100" i="45"/>
  <c r="C99" i="45"/>
  <c r="Q88" i="46" s="1"/>
  <c r="F96" i="45"/>
  <c r="T85" i="46" s="1"/>
  <c r="D94" i="45"/>
  <c r="R83" i="46" s="1"/>
  <c r="G91" i="45"/>
  <c r="D90" i="45"/>
  <c r="G87" i="45"/>
  <c r="U76" i="46" s="1"/>
  <c r="S80" i="45"/>
  <c r="S79" i="45"/>
  <c r="S78" i="45"/>
  <c r="J15" i="46" s="1"/>
  <c r="S77" i="45"/>
  <c r="J14" i="46" s="1"/>
  <c r="S76" i="45"/>
  <c r="J13" i="46" s="1"/>
  <c r="D88" i="45"/>
  <c r="E100" i="45"/>
  <c r="S89" i="46" s="1"/>
  <c r="B99" i="45"/>
  <c r="P88" i="46" s="1"/>
  <c r="E96" i="45"/>
  <c r="C94" i="45"/>
  <c r="F91" i="45"/>
  <c r="T80" i="46" s="1"/>
  <c r="C90" i="45"/>
  <c r="Q79" i="46" s="1"/>
  <c r="F87" i="45"/>
  <c r="Q80" i="45"/>
  <c r="Q79" i="45"/>
  <c r="H16" i="46" s="1"/>
  <c r="Q78" i="45"/>
  <c r="H15" i="46" s="1"/>
  <c r="Q77" i="45"/>
  <c r="Q76" i="45"/>
  <c r="H13" i="46" s="1"/>
  <c r="C97" i="45"/>
  <c r="Q86" i="46" s="1"/>
  <c r="U80" i="45"/>
  <c r="L17" i="46" s="1"/>
  <c r="D100" i="45"/>
  <c r="G97" i="45"/>
  <c r="D96" i="45"/>
  <c r="R85" i="46" s="1"/>
  <c r="G93" i="45"/>
  <c r="U82" i="46" s="1"/>
  <c r="E91" i="45"/>
  <c r="S80" i="46" s="1"/>
  <c r="B90" i="45"/>
  <c r="E87" i="45"/>
  <c r="S76" i="46" s="1"/>
  <c r="P80" i="45"/>
  <c r="G17" i="46" s="1"/>
  <c r="P79" i="45"/>
  <c r="P78" i="45"/>
  <c r="P77" i="45"/>
  <c r="G14" i="46" s="1"/>
  <c r="P76" i="45"/>
  <c r="G13" i="46" s="1"/>
  <c r="F94" i="45"/>
  <c r="C100" i="45"/>
  <c r="F97" i="45"/>
  <c r="T86" i="46" s="1"/>
  <c r="C96" i="45"/>
  <c r="Q85" i="46" s="1"/>
  <c r="F93" i="45"/>
  <c r="D91" i="45"/>
  <c r="R80" i="46" s="1"/>
  <c r="G88" i="45"/>
  <c r="U77" i="46" s="1"/>
  <c r="D87" i="45"/>
  <c r="O80" i="45"/>
  <c r="O79" i="45"/>
  <c r="F16" i="46" s="1"/>
  <c r="O78" i="45"/>
  <c r="F15" i="46" s="1"/>
  <c r="O77" i="45"/>
  <c r="F14" i="46" s="1"/>
  <c r="O76" i="45"/>
  <c r="F90" i="45"/>
  <c r="T79" i="46" s="1"/>
  <c r="U76" i="45"/>
  <c r="G99" i="45"/>
  <c r="U88" i="46" s="1"/>
  <c r="E97" i="45"/>
  <c r="B96" i="45"/>
  <c r="P85" i="46" s="1"/>
  <c r="E93" i="45"/>
  <c r="S82" i="46" s="1"/>
  <c r="C91" i="45"/>
  <c r="Q80" i="46" s="1"/>
  <c r="F88" i="45"/>
  <c r="C87" i="45"/>
  <c r="M80" i="45"/>
  <c r="M79" i="45"/>
  <c r="D16" i="46" s="1"/>
  <c r="M78" i="45"/>
  <c r="M77" i="45"/>
  <c r="M76" i="45"/>
  <c r="D13" i="46" s="1"/>
  <c r="U79" i="45"/>
  <c r="L16" i="46" s="1"/>
  <c r="F99" i="45"/>
  <c r="D97" i="45"/>
  <c r="R86" i="46" s="1"/>
  <c r="G94" i="45"/>
  <c r="D93" i="45"/>
  <c r="G90" i="45"/>
  <c r="U79" i="46" s="1"/>
  <c r="E88" i="45"/>
  <c r="B87" i="45"/>
  <c r="P76" i="46" s="1"/>
  <c r="L80" i="45"/>
  <c r="C17" i="46" s="1"/>
  <c r="L79" i="45"/>
  <c r="L78" i="45"/>
  <c r="L77" i="45"/>
  <c r="L76" i="45"/>
  <c r="C13" i="46" s="1"/>
  <c r="E99" i="45"/>
  <c r="S88" i="46" s="1"/>
  <c r="U78" i="45"/>
  <c r="U86" i="46"/>
  <c r="S86" i="46"/>
  <c r="BM35" i="49"/>
  <c r="BB32" i="49"/>
  <c r="F17" i="46"/>
  <c r="H121" i="45"/>
  <c r="V121" i="46" s="1"/>
  <c r="F117" i="45"/>
  <c r="T117" i="46" s="1"/>
  <c r="S85" i="46"/>
  <c r="R89" i="46"/>
  <c r="J16" i="46"/>
  <c r="J17" i="46"/>
  <c r="T83" i="45"/>
  <c r="K20" i="46" s="1"/>
  <c r="Q77" i="46"/>
  <c r="S83" i="45"/>
  <c r="J20" i="46" s="1"/>
  <c r="Q89" i="46"/>
  <c r="G105" i="45"/>
  <c r="U105" i="46" s="1"/>
  <c r="H102" i="45"/>
  <c r="V91" i="46" s="1"/>
  <c r="F106" i="45"/>
  <c r="T106" i="46" s="1"/>
  <c r="U85" i="46"/>
  <c r="K80" i="45"/>
  <c r="B17" i="46" s="1"/>
  <c r="K79" i="45"/>
  <c r="B16" i="46" s="1"/>
  <c r="Q83" i="45"/>
  <c r="H20" i="46" s="1"/>
  <c r="M83" i="45"/>
  <c r="D20" i="46" s="1"/>
  <c r="R82" i="46"/>
  <c r="D17" i="46"/>
  <c r="C16" i="46"/>
  <c r="R88" i="46"/>
  <c r="T89" i="46"/>
  <c r="C106" i="45"/>
  <c r="Q106" i="46" s="1"/>
  <c r="U83" i="45"/>
  <c r="L20" i="46" s="1"/>
  <c r="B105" i="45"/>
  <c r="P105" i="46" s="1"/>
  <c r="P79" i="46"/>
  <c r="G16" i="46"/>
  <c r="H17" i="46"/>
  <c r="T88" i="46"/>
  <c r="D105" i="45"/>
  <c r="R105" i="46" s="1"/>
  <c r="H103" i="45"/>
  <c r="V92" i="46" s="1"/>
  <c r="U61" i="46"/>
  <c r="H84" i="45"/>
  <c r="V61" i="46" s="1"/>
  <c r="D14" i="46"/>
  <c r="U83" i="46"/>
  <c r="T82" i="46"/>
  <c r="L14" i="46"/>
  <c r="S79" i="46"/>
  <c r="Q84" i="45"/>
  <c r="H21" i="46" s="1"/>
  <c r="L83" i="45"/>
  <c r="C20" i="46" s="1"/>
  <c r="C105" i="45"/>
  <c r="Q105" i="46" s="1"/>
  <c r="D106" i="45"/>
  <c r="R106" i="46" s="1"/>
  <c r="U80" i="46"/>
  <c r="C14" i="46"/>
  <c r="Q83" i="46"/>
  <c r="K77" i="45"/>
  <c r="B14" i="46" s="1"/>
  <c r="E105" i="45"/>
  <c r="S105" i="46" s="1"/>
  <c r="P83" i="45"/>
  <c r="G20" i="46" s="1"/>
  <c r="K78" i="45"/>
  <c r="B15" i="46" s="1"/>
  <c r="Q82" i="46"/>
  <c r="U30" i="45"/>
  <c r="U31" i="45" s="1"/>
  <c r="G123" i="45" s="1"/>
  <c r="H123" i="45" s="1"/>
  <c r="V126" i="46" s="1"/>
  <c r="V67" i="46" s="1"/>
  <c r="V96" i="46" s="1"/>
  <c r="G106" i="45"/>
  <c r="U106" i="46" s="1"/>
  <c r="E106" i="45"/>
  <c r="S106" i="46" s="1"/>
  <c r="T76" i="46"/>
  <c r="R79" i="46"/>
  <c r="K15" i="46"/>
  <c r="K83" i="45"/>
  <c r="B20" i="46" s="1"/>
  <c r="F105" i="45"/>
  <c r="T105" i="46" s="1"/>
  <c r="T85" i="45"/>
  <c r="K22" i="46" s="1"/>
  <c r="G15" i="46"/>
  <c r="H14" i="46"/>
  <c r="D15" i="46"/>
  <c r="L15" i="46"/>
  <c r="O83" i="45"/>
  <c r="F20" i="46" s="1"/>
  <c r="U58" i="45"/>
  <c r="U86" i="45"/>
  <c r="L23" i="46" s="1"/>
  <c r="F13" i="46"/>
  <c r="T77" i="46"/>
  <c r="S77" i="46"/>
  <c r="K14" i="46"/>
  <c r="H120" i="45"/>
  <c r="V120" i="46" s="1"/>
  <c r="T87" i="45"/>
  <c r="K24" i="46" s="1"/>
  <c r="R76" i="46"/>
  <c r="L13" i="46"/>
  <c r="R77" i="46"/>
  <c r="K76" i="45"/>
  <c r="B13" i="46" s="1"/>
  <c r="Q76" i="46"/>
  <c r="C15" i="46"/>
  <c r="F112" i="45"/>
  <c r="T112" i="46" s="1"/>
  <c r="H85" i="45"/>
  <c r="V62" i="46" s="1"/>
  <c r="U62" i="46"/>
  <c r="M87" i="45"/>
  <c r="D24" i="46" s="1"/>
  <c r="E111" i="45"/>
  <c r="S111" i="46" s="1"/>
  <c r="D115" i="45"/>
  <c r="R115" i="46" s="1"/>
  <c r="B111" i="45"/>
  <c r="P111" i="46" s="1"/>
  <c r="D117" i="45"/>
  <c r="R117" i="46" s="1"/>
  <c r="G114" i="45"/>
  <c r="U114" i="46" s="1"/>
  <c r="G112" i="45"/>
  <c r="G82" i="45"/>
  <c r="U59" i="46" s="1"/>
  <c r="E81" i="45"/>
  <c r="S58" i="46" s="1"/>
  <c r="F79" i="45"/>
  <c r="T56" i="46" s="1"/>
  <c r="E78" i="45"/>
  <c r="S55" i="46" s="1"/>
  <c r="F76" i="45"/>
  <c r="T53" i="46" s="1"/>
  <c r="D75" i="45"/>
  <c r="R52" i="46" s="1"/>
  <c r="O73" i="45"/>
  <c r="F10" i="46" s="1"/>
  <c r="D73" i="45"/>
  <c r="R50" i="46" s="1"/>
  <c r="M72" i="45"/>
  <c r="D9" i="46" s="1"/>
  <c r="C72" i="45"/>
  <c r="Q49" i="46" s="1"/>
  <c r="M71" i="45"/>
  <c r="D8" i="46" s="1"/>
  <c r="O70" i="45"/>
  <c r="F7" i="46" s="1"/>
  <c r="D70" i="45"/>
  <c r="R47" i="46" s="1"/>
  <c r="M69" i="45"/>
  <c r="D6" i="46" s="1"/>
  <c r="C69" i="45"/>
  <c r="Q46" i="46" s="1"/>
  <c r="F82" i="45"/>
  <c r="D81" i="45"/>
  <c r="R58" i="46" s="1"/>
  <c r="E79" i="45"/>
  <c r="S56" i="46" s="1"/>
  <c r="D78" i="45"/>
  <c r="R55" i="46" s="1"/>
  <c r="E76" i="45"/>
  <c r="S53" i="46" s="1"/>
  <c r="C75" i="45"/>
  <c r="Q52" i="46" s="1"/>
  <c r="M73" i="45"/>
  <c r="D10" i="46" s="1"/>
  <c r="C73" i="45"/>
  <c r="Q50" i="46" s="1"/>
  <c r="L72" i="45"/>
  <c r="C9" i="46" s="1"/>
  <c r="B72" i="45"/>
  <c r="P49" i="46" s="1"/>
  <c r="L71" i="45"/>
  <c r="C8" i="46" s="1"/>
  <c r="M70" i="45"/>
  <c r="D7" i="46" s="1"/>
  <c r="C70" i="45"/>
  <c r="Q47" i="46" s="1"/>
  <c r="L69" i="45"/>
  <c r="C6" i="46" s="1"/>
  <c r="B69" i="45"/>
  <c r="P46" i="46" s="1"/>
  <c r="E73" i="45"/>
  <c r="S50" i="46" s="1"/>
  <c r="D69" i="45"/>
  <c r="R46" i="46" s="1"/>
  <c r="E82" i="45"/>
  <c r="S59" i="46" s="1"/>
  <c r="C81" i="45"/>
  <c r="Q58" i="46" s="1"/>
  <c r="D79" i="45"/>
  <c r="R56" i="46" s="1"/>
  <c r="C78" i="45"/>
  <c r="Q55" i="46" s="1"/>
  <c r="D76" i="45"/>
  <c r="R53" i="46" s="1"/>
  <c r="B75" i="45"/>
  <c r="P52" i="46" s="1"/>
  <c r="L73" i="45"/>
  <c r="C10" i="46" s="1"/>
  <c r="U72" i="45"/>
  <c r="L9" i="46" s="1"/>
  <c r="K72" i="45"/>
  <c r="B9" i="46" s="1"/>
  <c r="U71" i="45"/>
  <c r="L8" i="46" s="1"/>
  <c r="K71" i="45"/>
  <c r="B8" i="46" s="1"/>
  <c r="L70" i="45"/>
  <c r="C7" i="46" s="1"/>
  <c r="U69" i="45"/>
  <c r="L6" i="46" s="1"/>
  <c r="K69" i="45"/>
  <c r="B6" i="46" s="1"/>
  <c r="F81" i="45"/>
  <c r="T58" i="46" s="1"/>
  <c r="F78" i="45"/>
  <c r="T55" i="46" s="1"/>
  <c r="D72" i="45"/>
  <c r="R49" i="46" s="1"/>
  <c r="O69" i="45"/>
  <c r="F6" i="46" s="1"/>
  <c r="D82" i="45"/>
  <c r="R59" i="46" s="1"/>
  <c r="B81" i="45"/>
  <c r="P58" i="46" s="1"/>
  <c r="C79" i="45"/>
  <c r="Q56" i="46" s="1"/>
  <c r="B78" i="45"/>
  <c r="P55" i="46" s="1"/>
  <c r="C76" i="45"/>
  <c r="Q53" i="46" s="1"/>
  <c r="U73" i="45"/>
  <c r="L10" i="46" s="1"/>
  <c r="K73" i="45"/>
  <c r="B10" i="46" s="1"/>
  <c r="T72" i="45"/>
  <c r="K9" i="46" s="1"/>
  <c r="T71" i="45"/>
  <c r="K8" i="46" s="1"/>
  <c r="U70" i="45"/>
  <c r="L7" i="46" s="1"/>
  <c r="K70" i="45"/>
  <c r="B7" i="46" s="1"/>
  <c r="T69" i="45"/>
  <c r="K6" i="46" s="1"/>
  <c r="G76" i="45"/>
  <c r="U53" i="46" s="1"/>
  <c r="O72" i="45"/>
  <c r="F9" i="46" s="1"/>
  <c r="C82" i="45"/>
  <c r="Q59" i="46" s="1"/>
  <c r="T73" i="45"/>
  <c r="K10" i="46" s="1"/>
  <c r="S72" i="45"/>
  <c r="J9" i="46" s="1"/>
  <c r="G72" i="45"/>
  <c r="U49" i="46" s="1"/>
  <c r="S71" i="45"/>
  <c r="J8" i="46" s="1"/>
  <c r="T70" i="45"/>
  <c r="K7" i="46" s="1"/>
  <c r="S69" i="45"/>
  <c r="J6" i="46" s="1"/>
  <c r="G69" i="45"/>
  <c r="U46" i="46" s="1"/>
  <c r="O71" i="45"/>
  <c r="F8" i="46" s="1"/>
  <c r="G75" i="45"/>
  <c r="U52" i="46" s="1"/>
  <c r="S73" i="45"/>
  <c r="J10" i="46" s="1"/>
  <c r="G73" i="45"/>
  <c r="U50" i="46" s="1"/>
  <c r="Q72" i="45"/>
  <c r="H9" i="46" s="1"/>
  <c r="F72" i="45"/>
  <c r="T49" i="46" s="1"/>
  <c r="Q71" i="45"/>
  <c r="H8" i="46" s="1"/>
  <c r="S70" i="45"/>
  <c r="J7" i="46" s="1"/>
  <c r="G70" i="45"/>
  <c r="U47" i="46" s="1"/>
  <c r="Q69" i="45"/>
  <c r="H6" i="46" s="1"/>
  <c r="F69" i="45"/>
  <c r="T46" i="46" s="1"/>
  <c r="P73" i="45"/>
  <c r="G10" i="46" s="1"/>
  <c r="E70" i="45"/>
  <c r="S47" i="46" s="1"/>
  <c r="G81" i="45"/>
  <c r="U58" i="46" s="1"/>
  <c r="G78" i="45"/>
  <c r="U55" i="46" s="1"/>
  <c r="F75" i="45"/>
  <c r="Q73" i="45"/>
  <c r="H10" i="46" s="1"/>
  <c r="F73" i="45"/>
  <c r="T50" i="46" s="1"/>
  <c r="P72" i="45"/>
  <c r="G9" i="46" s="1"/>
  <c r="E72" i="45"/>
  <c r="S49" i="46" s="1"/>
  <c r="P71" i="45"/>
  <c r="G8" i="46" s="1"/>
  <c r="Q70" i="45"/>
  <c r="H7" i="46" s="1"/>
  <c r="F70" i="45"/>
  <c r="T47" i="46" s="1"/>
  <c r="P69" i="45"/>
  <c r="G6" i="46" s="1"/>
  <c r="E69" i="45"/>
  <c r="S46" i="46" s="1"/>
  <c r="G79" i="45"/>
  <c r="U56" i="46" s="1"/>
  <c r="E75" i="45"/>
  <c r="S52" i="46" s="1"/>
  <c r="P70" i="45"/>
  <c r="G7" i="46" s="1"/>
  <c r="M85" i="45"/>
  <c r="D22" i="46" s="1"/>
  <c r="E114" i="45"/>
  <c r="S114" i="46" s="1"/>
  <c r="P85" i="45"/>
  <c r="G22" i="46" s="1"/>
  <c r="B117" i="45"/>
  <c r="P117" i="46" s="1"/>
  <c r="Q85" i="45"/>
  <c r="H22" i="46" s="1"/>
  <c r="C117" i="45"/>
  <c r="Q117" i="46" s="1"/>
  <c r="Q86" i="45"/>
  <c r="H23" i="46" s="1"/>
  <c r="K84" i="45"/>
  <c r="B21" i="46" s="1"/>
  <c r="S87" i="45"/>
  <c r="J24" i="46" s="1"/>
  <c r="G118" i="45"/>
  <c r="U118" i="46" s="1"/>
  <c r="D112" i="45"/>
  <c r="R112" i="46" s="1"/>
  <c r="O84" i="45"/>
  <c r="F21" i="46" s="1"/>
  <c r="P84" i="45"/>
  <c r="G21" i="46" s="1"/>
  <c r="S85" i="45"/>
  <c r="J22" i="46" s="1"/>
  <c r="F118" i="45"/>
  <c r="T118" i="46" s="1"/>
  <c r="E117" i="45"/>
  <c r="S117" i="46" s="1"/>
  <c r="L86" i="45"/>
  <c r="C23" i="46" s="1"/>
  <c r="G115" i="45"/>
  <c r="U115" i="46" s="1"/>
  <c r="C111" i="45"/>
  <c r="Q111" i="46" s="1"/>
  <c r="O86" i="45"/>
  <c r="F23" i="46" s="1"/>
  <c r="D118" i="45"/>
  <c r="R118" i="46" s="1"/>
  <c r="P86" i="45"/>
  <c r="G23" i="46" s="1"/>
  <c r="E118" i="45"/>
  <c r="S118" i="46" s="1"/>
  <c r="Q87" i="45"/>
  <c r="H24" i="46" s="1"/>
  <c r="U87" i="45"/>
  <c r="L24" i="46" s="1"/>
  <c r="E108" i="45"/>
  <c r="S108" i="46" s="1"/>
  <c r="L84" i="45"/>
  <c r="C21" i="46" s="1"/>
  <c r="S86" i="45"/>
  <c r="J23" i="46" s="1"/>
  <c r="U84" i="45"/>
  <c r="L21" i="46" s="1"/>
  <c r="L87" i="45"/>
  <c r="C24" i="46" s="1"/>
  <c r="E112" i="45"/>
  <c r="S112" i="46" s="1"/>
  <c r="O87" i="45"/>
  <c r="F24" i="46" s="1"/>
  <c r="P87" i="45"/>
  <c r="G24" i="46" s="1"/>
  <c r="L85" i="45"/>
  <c r="C22" i="46" s="1"/>
  <c r="C108" i="45"/>
  <c r="Q108" i="46" s="1"/>
  <c r="D108" i="45"/>
  <c r="R108" i="46" s="1"/>
  <c r="T84" i="45"/>
  <c r="K21" i="46" s="1"/>
  <c r="G109" i="45"/>
  <c r="U109" i="46" s="1"/>
  <c r="K87" i="45"/>
  <c r="B24" i="46" s="1"/>
  <c r="M84" i="45"/>
  <c r="D21" i="46" s="1"/>
  <c r="F114" i="45"/>
  <c r="E109" i="45"/>
  <c r="S109" i="46" s="1"/>
  <c r="G117" i="45"/>
  <c r="F109" i="45"/>
  <c r="T109" i="46" s="1"/>
  <c r="K85" i="45"/>
  <c r="B22" i="46" s="1"/>
  <c r="C114" i="45"/>
  <c r="Q114" i="46" s="1"/>
  <c r="C112" i="45"/>
  <c r="Q112" i="46" s="1"/>
  <c r="O85" i="45"/>
  <c r="F22" i="46" s="1"/>
  <c r="C118" i="45"/>
  <c r="Q118" i="46" s="1"/>
  <c r="C109" i="45"/>
  <c r="Q109" i="46" s="1"/>
  <c r="F108" i="45"/>
  <c r="T108" i="46" s="1"/>
  <c r="B108" i="45"/>
  <c r="P108" i="46" s="1"/>
  <c r="D114" i="45"/>
  <c r="R114" i="46" s="1"/>
  <c r="F111" i="45"/>
  <c r="T111" i="46" s="1"/>
  <c r="G111" i="45"/>
  <c r="U111" i="46" s="1"/>
  <c r="U85" i="45"/>
  <c r="L22" i="46" s="1"/>
  <c r="E115" i="45"/>
  <c r="S115" i="46" s="1"/>
  <c r="G108" i="45"/>
  <c r="U108" i="46" s="1"/>
  <c r="M86" i="45"/>
  <c r="D23" i="46" s="1"/>
  <c r="K86" i="45"/>
  <c r="B23" i="46" s="1"/>
  <c r="D111" i="45"/>
  <c r="R111" i="46" s="1"/>
  <c r="F115" i="45"/>
  <c r="D109" i="45"/>
  <c r="R109" i="46" s="1"/>
  <c r="C115" i="45"/>
  <c r="Q115" i="46" s="1"/>
  <c r="S84" i="45"/>
  <c r="J21" i="46" s="1"/>
  <c r="B114" i="45"/>
  <c r="P114" i="46" s="1"/>
  <c r="T86" i="45"/>
  <c r="K23" i="46" s="1"/>
  <c r="U59" i="45" l="1"/>
  <c r="G124" i="45" s="1"/>
  <c r="D31" i="23"/>
  <c r="BB37" i="50"/>
  <c r="U126" i="46"/>
  <c r="U67" i="46" s="1"/>
  <c r="U96" i="46" s="1"/>
  <c r="H96" i="45"/>
  <c r="V85" i="46" s="1"/>
  <c r="H88" i="45"/>
  <c r="V77" i="46" s="1"/>
  <c r="H97" i="45"/>
  <c r="V86" i="46" s="1"/>
  <c r="H100" i="45"/>
  <c r="V89" i="46" s="1"/>
  <c r="H87" i="45"/>
  <c r="V76" i="46" s="1"/>
  <c r="H99" i="45"/>
  <c r="V88" i="46" s="1"/>
  <c r="H105" i="45"/>
  <c r="V105" i="46" s="1"/>
  <c r="H94" i="45"/>
  <c r="V83" i="46" s="1"/>
  <c r="H93" i="45"/>
  <c r="V82" i="46" s="1"/>
  <c r="H91" i="45"/>
  <c r="V80" i="46" s="1"/>
  <c r="H90" i="45"/>
  <c r="V79" i="46" s="1"/>
  <c r="H106" i="45"/>
  <c r="V106" i="46" s="1"/>
  <c r="T83" i="46"/>
  <c r="U127" i="46"/>
  <c r="U68" i="46" s="1"/>
  <c r="U97" i="46" s="1"/>
  <c r="H124" i="45"/>
  <c r="V127" i="46" s="1"/>
  <c r="V68" i="46" s="1"/>
  <c r="V97" i="46" s="1"/>
  <c r="H75" i="45"/>
  <c r="V52" i="46" s="1"/>
  <c r="T52" i="46"/>
  <c r="H82" i="45"/>
  <c r="V59" i="46" s="1"/>
  <c r="T59" i="46"/>
  <c r="H112" i="45"/>
  <c r="V112" i="46" s="1"/>
  <c r="U112" i="46"/>
  <c r="H115" i="45"/>
  <c r="V115" i="46" s="1"/>
  <c r="T115" i="46"/>
  <c r="H114" i="45"/>
  <c r="V114" i="46" s="1"/>
  <c r="T114" i="46"/>
  <c r="H117" i="45"/>
  <c r="V117" i="46" s="1"/>
  <c r="U117" i="46"/>
  <c r="H76" i="45"/>
  <c r="V53" i="46" s="1"/>
  <c r="H69" i="45"/>
  <c r="V46" i="46" s="1"/>
  <c r="H79" i="45"/>
  <c r="V56" i="46" s="1"/>
  <c r="H118" i="45"/>
  <c r="V118" i="46" s="1"/>
  <c r="H108" i="45"/>
  <c r="V108" i="46" s="1"/>
  <c r="H73" i="45"/>
  <c r="V50" i="46" s="1"/>
  <c r="H109" i="45"/>
  <c r="V109" i="46" s="1"/>
  <c r="H78" i="45"/>
  <c r="V55" i="46" s="1"/>
  <c r="H111" i="45"/>
  <c r="V111" i="46" s="1"/>
  <c r="H70" i="45"/>
  <c r="V47" i="46" s="1"/>
  <c r="H81" i="45"/>
  <c r="V58" i="46" s="1"/>
  <c r="H72" i="45"/>
  <c r="V49" i="46" s="1"/>
  <c r="Z57" i="44" l="1"/>
  <c r="AW75" i="44"/>
  <c r="AT75" i="44"/>
  <c r="AQ75" i="44"/>
  <c r="AN75" i="44"/>
  <c r="AK75" i="44"/>
  <c r="AW74" i="44"/>
  <c r="AT74" i="44"/>
  <c r="AQ74" i="44"/>
  <c r="AN74" i="44"/>
  <c r="AK74" i="44"/>
  <c r="AW73" i="44"/>
  <c r="AT73" i="44"/>
  <c r="AQ73" i="44"/>
  <c r="AN73" i="44"/>
  <c r="AK73" i="44"/>
  <c r="AW72" i="44"/>
  <c r="AT72" i="44"/>
  <c r="AQ72" i="44"/>
  <c r="AN72" i="44"/>
  <c r="AK72" i="44"/>
  <c r="AW71" i="44"/>
  <c r="AT71" i="44"/>
  <c r="AQ71" i="44"/>
  <c r="AN71" i="44"/>
  <c r="AK71" i="44"/>
  <c r="AW70" i="44"/>
  <c r="AT70" i="44"/>
  <c r="AQ70" i="44"/>
  <c r="AN70" i="44"/>
  <c r="AK70" i="44"/>
  <c r="AW69" i="44"/>
  <c r="AT69" i="44"/>
  <c r="AQ69" i="44"/>
  <c r="AN69" i="44"/>
  <c r="AK69" i="44"/>
  <c r="AF69" i="44"/>
  <c r="AC69" i="44"/>
  <c r="W69" i="44"/>
  <c r="T69" i="44"/>
  <c r="O69" i="44"/>
  <c r="L69" i="44"/>
  <c r="I69" i="44"/>
  <c r="F69" i="44"/>
  <c r="C69" i="44"/>
  <c r="AW68" i="44"/>
  <c r="AT68" i="44"/>
  <c r="AQ68" i="44"/>
  <c r="AN68" i="44"/>
  <c r="AK68" i="44"/>
  <c r="AF68" i="44"/>
  <c r="AC68" i="44"/>
  <c r="W68" i="44"/>
  <c r="T68" i="44"/>
  <c r="O68" i="44"/>
  <c r="L68" i="44"/>
  <c r="I68" i="44"/>
  <c r="F68" i="44"/>
  <c r="C68" i="44"/>
  <c r="AW67" i="44"/>
  <c r="AT67" i="44"/>
  <c r="AQ67" i="44"/>
  <c r="AN67" i="44"/>
  <c r="AK67" i="44"/>
  <c r="AF67" i="44"/>
  <c r="AC67" i="44"/>
  <c r="W67" i="44"/>
  <c r="T67" i="44"/>
  <c r="O67" i="44"/>
  <c r="L67" i="44"/>
  <c r="I67" i="44"/>
  <c r="F67" i="44"/>
  <c r="C67" i="44"/>
  <c r="AW66" i="44"/>
  <c r="AT66" i="44"/>
  <c r="AQ66" i="44"/>
  <c r="AN66" i="44"/>
  <c r="AK66" i="44"/>
  <c r="AF66" i="44"/>
  <c r="AC66" i="44"/>
  <c r="W66" i="44"/>
  <c r="T66" i="44"/>
  <c r="O66" i="44"/>
  <c r="L66" i="44"/>
  <c r="I66" i="44"/>
  <c r="F66" i="44"/>
  <c r="C66" i="44"/>
  <c r="AW65" i="44"/>
  <c r="AT65" i="44"/>
  <c r="AQ65" i="44"/>
  <c r="AN65" i="44"/>
  <c r="AK65" i="44"/>
  <c r="AF65" i="44"/>
  <c r="AC65" i="44"/>
  <c r="W65" i="44"/>
  <c r="T65" i="44"/>
  <c r="O65" i="44"/>
  <c r="L65" i="44"/>
  <c r="I65" i="44"/>
  <c r="F65" i="44"/>
  <c r="C65" i="44"/>
  <c r="AW64" i="44"/>
  <c r="AT64" i="44"/>
  <c r="AQ64" i="44"/>
  <c r="AN64" i="44"/>
  <c r="AK64" i="44"/>
  <c r="AF64" i="44"/>
  <c r="AC64" i="44"/>
  <c r="W64" i="44"/>
  <c r="T64" i="44"/>
  <c r="O64" i="44"/>
  <c r="L64" i="44"/>
  <c r="I64" i="44"/>
  <c r="F64" i="44"/>
  <c r="C64" i="44"/>
  <c r="AW63" i="44"/>
  <c r="AT63" i="44"/>
  <c r="AQ63" i="44"/>
  <c r="AN63" i="44"/>
  <c r="AK63" i="44"/>
  <c r="AF63" i="44"/>
  <c r="AC63" i="44"/>
  <c r="W63" i="44"/>
  <c r="T63" i="44"/>
  <c r="O63" i="44"/>
  <c r="L63" i="44"/>
  <c r="I63" i="44"/>
  <c r="F63" i="44"/>
  <c r="C63" i="44"/>
  <c r="AW62" i="44"/>
  <c r="AT62" i="44"/>
  <c r="AQ62" i="44"/>
  <c r="AN62" i="44"/>
  <c r="AK62" i="44"/>
  <c r="AF62" i="44"/>
  <c r="AC62" i="44"/>
  <c r="W62" i="44"/>
  <c r="T62" i="44"/>
  <c r="O62" i="44"/>
  <c r="L62" i="44"/>
  <c r="I62" i="44"/>
  <c r="F62" i="44"/>
  <c r="C62" i="44"/>
  <c r="AW61" i="44"/>
  <c r="AT61" i="44"/>
  <c r="AQ61" i="44"/>
  <c r="AN61" i="44"/>
  <c r="AK61" i="44"/>
  <c r="AF61" i="44"/>
  <c r="AC61" i="44"/>
  <c r="Z61" i="44"/>
  <c r="W61" i="44"/>
  <c r="T61" i="44"/>
  <c r="O61" i="44"/>
  <c r="L61" i="44"/>
  <c r="I61" i="44"/>
  <c r="F61" i="44"/>
  <c r="C61" i="44"/>
  <c r="AW60" i="44"/>
  <c r="AT60" i="44"/>
  <c r="AQ60" i="44"/>
  <c r="AN60" i="44"/>
  <c r="AK60" i="44"/>
  <c r="AF60" i="44"/>
  <c r="AC60" i="44"/>
  <c r="Z60" i="44"/>
  <c r="W60" i="44"/>
  <c r="T60" i="44"/>
  <c r="O60" i="44"/>
  <c r="L60" i="44"/>
  <c r="I60" i="44"/>
  <c r="F60" i="44"/>
  <c r="C60" i="44"/>
  <c r="AW59" i="44"/>
  <c r="AT59" i="44"/>
  <c r="AQ59" i="44"/>
  <c r="AN59" i="44"/>
  <c r="AK59" i="44"/>
  <c r="AF59" i="44"/>
  <c r="AC59" i="44"/>
  <c r="Z59" i="44"/>
  <c r="W59" i="44"/>
  <c r="T59" i="44"/>
  <c r="O59" i="44"/>
  <c r="L59" i="44"/>
  <c r="I59" i="44"/>
  <c r="F59" i="44"/>
  <c r="C59" i="44"/>
  <c r="AW58" i="44"/>
  <c r="AT58" i="44"/>
  <c r="AQ58" i="44"/>
  <c r="AN58" i="44"/>
  <c r="AK58" i="44"/>
  <c r="AF58" i="44"/>
  <c r="AC58" i="44"/>
  <c r="Z58" i="44"/>
  <c r="W58" i="44"/>
  <c r="T58" i="44"/>
  <c r="O58" i="44"/>
  <c r="L58" i="44"/>
  <c r="I58" i="44"/>
  <c r="F58" i="44"/>
  <c r="C58" i="44"/>
  <c r="AW57" i="44"/>
  <c r="AT57" i="44"/>
  <c r="AQ57" i="44"/>
  <c r="AN57" i="44"/>
  <c r="AK57" i="44"/>
  <c r="AF57" i="44"/>
  <c r="AC57" i="44"/>
  <c r="W57" i="44"/>
  <c r="T57" i="44"/>
  <c r="O57" i="44"/>
  <c r="L57" i="44"/>
  <c r="I57" i="44"/>
  <c r="F57" i="44"/>
  <c r="C57" i="44"/>
  <c r="AW28" i="44"/>
  <c r="AW29" i="44" s="1"/>
  <c r="AT28" i="44"/>
  <c r="AQ29" i="44"/>
  <c r="AN28" i="44"/>
  <c r="AK28" i="44"/>
  <c r="AF28" i="44"/>
  <c r="AF29" i="44" s="1"/>
  <c r="AC28" i="44"/>
  <c r="Z28" i="44"/>
  <c r="Z29" i="44" s="1"/>
  <c r="W28" i="44"/>
  <c r="W29" i="44" s="1"/>
  <c r="T28" i="44"/>
  <c r="T29" i="44" s="1"/>
  <c r="O28" i="44"/>
  <c r="L28" i="44"/>
  <c r="I28" i="44"/>
  <c r="F28" i="44"/>
  <c r="C28" i="44"/>
  <c r="AW23" i="44"/>
  <c r="AW25" i="44" s="1"/>
  <c r="AT23" i="44"/>
  <c r="AQ23" i="44"/>
  <c r="AN23" i="44"/>
  <c r="AK23" i="44"/>
  <c r="AF23" i="44"/>
  <c r="AC23" i="44"/>
  <c r="AC25" i="44" s="1"/>
  <c r="Z23" i="44"/>
  <c r="Z25" i="44" s="1"/>
  <c r="W23" i="44"/>
  <c r="W25" i="44" s="1"/>
  <c r="T23" i="44"/>
  <c r="O23" i="44"/>
  <c r="L23" i="44"/>
  <c r="I23" i="44"/>
  <c r="F23" i="44"/>
  <c r="C23" i="44"/>
  <c r="AW16" i="44"/>
  <c r="AT16" i="44"/>
  <c r="AQ16" i="44"/>
  <c r="AN16" i="44"/>
  <c r="AK16" i="44"/>
  <c r="AF16" i="44"/>
  <c r="AC16" i="44"/>
  <c r="Z16" i="44"/>
  <c r="W16" i="44"/>
  <c r="T16" i="44"/>
  <c r="O16" i="44"/>
  <c r="Q63" i="44" s="1"/>
  <c r="L16" i="44"/>
  <c r="I16" i="44"/>
  <c r="F16" i="44"/>
  <c r="C16" i="44"/>
  <c r="AW14" i="44"/>
  <c r="AT14" i="44"/>
  <c r="AQ14" i="44"/>
  <c r="AQ15" i="44" s="1"/>
  <c r="AN14" i="44"/>
  <c r="AN15" i="44" s="1"/>
  <c r="AK14" i="44"/>
  <c r="AK15" i="44" s="1"/>
  <c r="AF14" i="44"/>
  <c r="AC14" i="44"/>
  <c r="Z14" i="44"/>
  <c r="W14" i="44"/>
  <c r="T14" i="44"/>
  <c r="O14" i="44"/>
  <c r="O15" i="44" s="1"/>
  <c r="L14" i="44"/>
  <c r="L15" i="44" s="1"/>
  <c r="I14" i="44"/>
  <c r="F14" i="44"/>
  <c r="C14" i="44"/>
  <c r="AW9" i="44"/>
  <c r="AT9" i="44"/>
  <c r="AT11" i="44" s="1"/>
  <c r="AQ9" i="44"/>
  <c r="AN9" i="44"/>
  <c r="AN11" i="44" s="1"/>
  <c r="AK9" i="44"/>
  <c r="AK11" i="44" s="1"/>
  <c r="AF9" i="44"/>
  <c r="AF11" i="44" s="1"/>
  <c r="AC9" i="44"/>
  <c r="Z9" i="44"/>
  <c r="Z11" i="44" s="1"/>
  <c r="W9" i="44"/>
  <c r="T9" i="44"/>
  <c r="O9" i="44"/>
  <c r="O11" i="44" s="1"/>
  <c r="L9" i="44"/>
  <c r="L10" i="44" s="1"/>
  <c r="I9" i="44"/>
  <c r="I11" i="44" s="1"/>
  <c r="F9" i="44"/>
  <c r="F11" i="44" s="1"/>
  <c r="C9" i="44"/>
  <c r="AW6" i="44"/>
  <c r="AT6" i="44"/>
  <c r="AQ6" i="44"/>
  <c r="AN6" i="44"/>
  <c r="AK6" i="44"/>
  <c r="AF6" i="44"/>
  <c r="AC6" i="44"/>
  <c r="Z6" i="44"/>
  <c r="W6" i="44"/>
  <c r="T6" i="44"/>
  <c r="O6" i="44"/>
  <c r="L6" i="44"/>
  <c r="I6" i="44"/>
  <c r="F6" i="44"/>
  <c r="C6" i="44"/>
  <c r="BM45" i="44"/>
  <c r="BL45" i="44"/>
  <c r="BI45" i="44"/>
  <c r="BH45" i="44"/>
  <c r="BF45" i="44"/>
  <c r="BE45" i="44"/>
  <c r="BC45" i="44"/>
  <c r="BB45" i="44"/>
  <c r="AX45" i="44"/>
  <c r="AW45" i="44"/>
  <c r="AU45" i="44"/>
  <c r="AT45" i="44"/>
  <c r="AR45" i="44"/>
  <c r="AQ45" i="44"/>
  <c r="AO45" i="44"/>
  <c r="AN45" i="44"/>
  <c r="AL45" i="44"/>
  <c r="AK45" i="44"/>
  <c r="AG45" i="44"/>
  <c r="AF45" i="44"/>
  <c r="AD45" i="44"/>
  <c r="AC45" i="44"/>
  <c r="AA45" i="44"/>
  <c r="Z45" i="44"/>
  <c r="X45" i="44"/>
  <c r="W45" i="44"/>
  <c r="U45" i="44"/>
  <c r="T45" i="44"/>
  <c r="P45" i="44"/>
  <c r="O45" i="44"/>
  <c r="M45" i="44"/>
  <c r="L45" i="44"/>
  <c r="J45" i="44"/>
  <c r="I45" i="44"/>
  <c r="G45" i="44"/>
  <c r="F45" i="44"/>
  <c r="D45" i="44"/>
  <c r="C45" i="44"/>
  <c r="F5" i="44"/>
  <c r="I5" i="44" s="1"/>
  <c r="L5" i="44" s="1"/>
  <c r="O5" i="44" s="1"/>
  <c r="T5" i="44" s="1"/>
  <c r="BM4" i="44"/>
  <c r="BI4" i="44"/>
  <c r="BF4" i="44"/>
  <c r="BC4" i="44"/>
  <c r="AX4" i="44"/>
  <c r="AU4" i="44"/>
  <c r="AR4" i="44"/>
  <c r="AO4" i="44"/>
  <c r="AL4" i="44"/>
  <c r="AG4" i="44"/>
  <c r="AD4" i="44"/>
  <c r="AA4" i="44"/>
  <c r="X4" i="44"/>
  <c r="U4" i="44"/>
  <c r="P4" i="44"/>
  <c r="M4" i="44"/>
  <c r="J4" i="44"/>
  <c r="G4" i="44"/>
  <c r="S2" i="44"/>
  <c r="AJ2" i="44" s="1"/>
  <c r="BA2" i="44" s="1"/>
  <c r="Z68" i="44"/>
  <c r="AT21" i="44"/>
  <c r="AQ21" i="44"/>
  <c r="AN21" i="44"/>
  <c r="AK21" i="44"/>
  <c r="AC37" i="44"/>
  <c r="W21" i="44"/>
  <c r="L21" i="44"/>
  <c r="C37" i="44"/>
  <c r="W37" i="44"/>
  <c r="AW40" i="44"/>
  <c r="AT40" i="44"/>
  <c r="AQ40" i="44"/>
  <c r="AN40" i="44"/>
  <c r="AK40" i="44"/>
  <c r="AF40" i="44"/>
  <c r="AC40" i="44"/>
  <c r="Z40" i="44"/>
  <c r="W40" i="44"/>
  <c r="T40" i="44"/>
  <c r="O40" i="44"/>
  <c r="L40" i="44"/>
  <c r="I40" i="44"/>
  <c r="F40" i="44"/>
  <c r="C40" i="44"/>
  <c r="BH28" i="44"/>
  <c r="BH29" i="44" s="1"/>
  <c r="BE28" i="44"/>
  <c r="BB28" i="44"/>
  <c r="BB29" i="44" s="1"/>
  <c r="BH23" i="44"/>
  <c r="BE23" i="44"/>
  <c r="BB23" i="44"/>
  <c r="BH16" i="44"/>
  <c r="BE16" i="44"/>
  <c r="BB14" i="44"/>
  <c r="BH9" i="44"/>
  <c r="BH11" i="44" s="1"/>
  <c r="BH6" i="44"/>
  <c r="BE6" i="44"/>
  <c r="BB6" i="44"/>
  <c r="T34" i="44" l="1"/>
  <c r="AM62" i="44"/>
  <c r="AX65" i="44"/>
  <c r="Z21" i="44"/>
  <c r="Z38" i="44" s="1"/>
  <c r="Z63" i="44"/>
  <c r="AA63" i="44" s="1"/>
  <c r="Z65" i="44"/>
  <c r="AB65" i="44" s="1"/>
  <c r="Z66" i="44"/>
  <c r="AA66" i="44" s="1"/>
  <c r="Z62" i="44"/>
  <c r="AA62" i="44" s="1"/>
  <c r="Z69" i="44"/>
  <c r="AA69" i="44" s="1"/>
  <c r="Z67" i="44"/>
  <c r="AB67" i="44" s="1"/>
  <c r="C34" i="44"/>
  <c r="AC34" i="44"/>
  <c r="BB16" i="44"/>
  <c r="BC44" i="44" s="1"/>
  <c r="AQ38" i="44"/>
  <c r="AK37" i="44"/>
  <c r="AT37" i="44"/>
  <c r="F37" i="44"/>
  <c r="F29" i="44"/>
  <c r="F30" i="44"/>
  <c r="AO72" i="44"/>
  <c r="AQ37" i="44"/>
  <c r="AQ10" i="44"/>
  <c r="I10" i="44"/>
  <c r="L26" i="44"/>
  <c r="AE60" i="44"/>
  <c r="J62" i="44"/>
  <c r="AQ11" i="44"/>
  <c r="AL61" i="44"/>
  <c r="M62" i="44"/>
  <c r="AE67" i="44"/>
  <c r="E62" i="44"/>
  <c r="L38" i="44"/>
  <c r="AN38" i="44"/>
  <c r="AR42" i="44"/>
  <c r="P44" i="44"/>
  <c r="Q67" i="44"/>
  <c r="BI44" i="44"/>
  <c r="AS75" i="44"/>
  <c r="AN26" i="44"/>
  <c r="AY58" i="44"/>
  <c r="AS64" i="44"/>
  <c r="T26" i="44"/>
  <c r="AT26" i="44"/>
  <c r="AY60" i="44"/>
  <c r="M59" i="44"/>
  <c r="T11" i="44"/>
  <c r="E64" i="44"/>
  <c r="F33" i="44"/>
  <c r="AS66" i="44"/>
  <c r="K57" i="44"/>
  <c r="W38" i="44"/>
  <c r="AX62" i="44"/>
  <c r="C17" i="44"/>
  <c r="E59" i="44"/>
  <c r="E60" i="44"/>
  <c r="D44" i="44"/>
  <c r="AD44" i="44"/>
  <c r="AR60" i="44"/>
  <c r="P65" i="44"/>
  <c r="X62" i="44"/>
  <c r="AD64" i="44"/>
  <c r="AH61" i="44"/>
  <c r="M64" i="44"/>
  <c r="J58" i="44"/>
  <c r="V65" i="44"/>
  <c r="AV65" i="44"/>
  <c r="P60" i="44"/>
  <c r="P63" i="44"/>
  <c r="Q59" i="44"/>
  <c r="AS59" i="44"/>
  <c r="AY61" i="44"/>
  <c r="E63" i="44"/>
  <c r="AE63" i="44"/>
  <c r="AS71" i="44"/>
  <c r="AR63" i="44"/>
  <c r="O17" i="44"/>
  <c r="L33" i="44"/>
  <c r="V64" i="44"/>
  <c r="X42" i="44"/>
  <c r="AX42" i="44"/>
  <c r="AW15" i="44"/>
  <c r="X57" i="44"/>
  <c r="AN37" i="44"/>
  <c r="T21" i="44"/>
  <c r="T22" i="44" s="1"/>
  <c r="T37" i="44"/>
  <c r="AX57" i="44"/>
  <c r="AX73" i="44"/>
  <c r="K65" i="44"/>
  <c r="X63" i="44"/>
  <c r="X65" i="44"/>
  <c r="W15" i="44"/>
  <c r="V68" i="44"/>
  <c r="C41" i="44"/>
  <c r="O26" i="44"/>
  <c r="AQ41" i="44"/>
  <c r="AT34" i="44"/>
  <c r="P57" i="44"/>
  <c r="AR57" i="44"/>
  <c r="X59" i="44"/>
  <c r="AX59" i="44"/>
  <c r="AO64" i="44"/>
  <c r="AR65" i="44"/>
  <c r="AC41" i="44"/>
  <c r="M60" i="44"/>
  <c r="J69" i="44"/>
  <c r="BE25" i="44"/>
  <c r="BE41" i="44"/>
  <c r="BH33" i="44"/>
  <c r="BB26" i="44"/>
  <c r="BB25" i="44"/>
  <c r="AT38" i="44"/>
  <c r="AT22" i="44"/>
  <c r="W10" i="44"/>
  <c r="C25" i="44"/>
  <c r="Y61" i="44"/>
  <c r="AY66" i="44"/>
  <c r="L37" i="44"/>
  <c r="BH21" i="44"/>
  <c r="BH22" i="44" s="1"/>
  <c r="O10" i="44"/>
  <c r="AU64" i="44"/>
  <c r="AQ26" i="44"/>
  <c r="AT29" i="44"/>
  <c r="O41" i="44"/>
  <c r="BB9" i="44"/>
  <c r="BB11" i="44" s="1"/>
  <c r="AW21" i="44"/>
  <c r="O37" i="44"/>
  <c r="AK10" i="44"/>
  <c r="J44" i="44"/>
  <c r="C21" i="44"/>
  <c r="AC21" i="44"/>
  <c r="C11" i="44"/>
  <c r="U66" i="44"/>
  <c r="Y66" i="44"/>
  <c r="W17" i="44"/>
  <c r="P42" i="44"/>
  <c r="BF44" i="44"/>
  <c r="F21" i="44"/>
  <c r="F22" i="44" s="1"/>
  <c r="AF21" i="44"/>
  <c r="AF22" i="44" s="1"/>
  <c r="BB21" i="44"/>
  <c r="AW10" i="44"/>
  <c r="AM65" i="44"/>
  <c r="AM74" i="44"/>
  <c r="BE14" i="44"/>
  <c r="BE15" i="44" s="1"/>
  <c r="I21" i="44"/>
  <c r="I38" i="44" s="1"/>
  <c r="O30" i="44"/>
  <c r="M57" i="44"/>
  <c r="Q58" i="44"/>
  <c r="V59" i="44"/>
  <c r="AV59" i="44"/>
  <c r="X60" i="44"/>
  <c r="AE62" i="44"/>
  <c r="H63" i="44"/>
  <c r="K64" i="44"/>
  <c r="AM64" i="44"/>
  <c r="AO65" i="44"/>
  <c r="Q66" i="44"/>
  <c r="AV67" i="44"/>
  <c r="X68" i="44"/>
  <c r="AX68" i="44"/>
  <c r="AM70" i="44"/>
  <c r="AO73" i="44"/>
  <c r="AX74" i="44"/>
  <c r="BH14" i="44"/>
  <c r="BH15" i="44" s="1"/>
  <c r="O21" i="44"/>
  <c r="V57" i="44"/>
  <c r="Y58" i="44"/>
  <c r="AG42" i="44"/>
  <c r="AK30" i="44"/>
  <c r="AL44" i="44"/>
  <c r="Y60" i="44"/>
  <c r="AV61" i="44"/>
  <c r="AV74" i="44"/>
  <c r="AT10" i="44"/>
  <c r="AD67" i="44"/>
  <c r="I15" i="44"/>
  <c r="O29" i="44"/>
  <c r="AW30" i="44"/>
  <c r="AL58" i="44"/>
  <c r="AD59" i="44"/>
  <c r="J63" i="44"/>
  <c r="AL66" i="44"/>
  <c r="L11" i="44"/>
  <c r="D65" i="44"/>
  <c r="Z33" i="44"/>
  <c r="AM57" i="44"/>
  <c r="AV60" i="44"/>
  <c r="AM69" i="44"/>
  <c r="AV75" i="44"/>
  <c r="AN33" i="44"/>
  <c r="D59" i="44"/>
  <c r="D61" i="44"/>
  <c r="AL64" i="44"/>
  <c r="AV70" i="44"/>
  <c r="J59" i="44"/>
  <c r="J61" i="44"/>
  <c r="T10" i="44"/>
  <c r="I30" i="44"/>
  <c r="AN10" i="44"/>
  <c r="I37" i="44"/>
  <c r="AF37" i="44"/>
  <c r="BL6" i="44"/>
  <c r="AW37" i="44"/>
  <c r="BL16" i="44"/>
  <c r="Z5" i="44"/>
  <c r="W5" i="44"/>
  <c r="AF5" i="44"/>
  <c r="AK5" i="44" s="1"/>
  <c r="AN5" i="44" s="1"/>
  <c r="AQ5" i="44" s="1"/>
  <c r="AC5" i="44"/>
  <c r="Z10" i="44"/>
  <c r="G69" i="44"/>
  <c r="G61" i="44"/>
  <c r="AG69" i="44"/>
  <c r="AG61" i="44"/>
  <c r="N68" i="44"/>
  <c r="N60" i="44"/>
  <c r="M44" i="44"/>
  <c r="N64" i="44"/>
  <c r="AP74" i="44"/>
  <c r="AP68" i="44"/>
  <c r="AP60" i="44"/>
  <c r="AO44" i="44"/>
  <c r="AP75" i="44"/>
  <c r="AP70" i="44"/>
  <c r="AP64" i="44"/>
  <c r="AF17" i="44"/>
  <c r="AF30" i="44"/>
  <c r="AA42" i="44"/>
  <c r="N57" i="44"/>
  <c r="AP58" i="44"/>
  <c r="AB61" i="44"/>
  <c r="G62" i="44"/>
  <c r="AH63" i="44"/>
  <c r="AP65" i="44"/>
  <c r="U67" i="44"/>
  <c r="AP67" i="44"/>
  <c r="AO67" i="44"/>
  <c r="K68" i="44"/>
  <c r="AH68" i="44"/>
  <c r="AV69" i="44"/>
  <c r="AU69" i="44"/>
  <c r="AY70" i="44"/>
  <c r="AP72" i="44"/>
  <c r="C10" i="44"/>
  <c r="AC10" i="44"/>
  <c r="AL71" i="44"/>
  <c r="AL67" i="44"/>
  <c r="AL72" i="44"/>
  <c r="AL62" i="44"/>
  <c r="AL75" i="44"/>
  <c r="Z15" i="44"/>
  <c r="BB15" i="44"/>
  <c r="Q69" i="44"/>
  <c r="Q61" i="44"/>
  <c r="Q65" i="44"/>
  <c r="Q57" i="44"/>
  <c r="AS69" i="44"/>
  <c r="AS61" i="44"/>
  <c r="AS70" i="44"/>
  <c r="AS73" i="44"/>
  <c r="AS65" i="44"/>
  <c r="AS57" i="44"/>
  <c r="F17" i="44"/>
  <c r="AK17" i="44"/>
  <c r="W22" i="44"/>
  <c r="Z41" i="44"/>
  <c r="I34" i="44"/>
  <c r="I29" i="44"/>
  <c r="AK34" i="44"/>
  <c r="AK29" i="44"/>
  <c r="AR44" i="44"/>
  <c r="AD57" i="44"/>
  <c r="K58" i="44"/>
  <c r="AB58" i="44"/>
  <c r="AR58" i="44"/>
  <c r="H59" i="44"/>
  <c r="G59" i="44"/>
  <c r="AL59" i="44"/>
  <c r="Q60" i="44"/>
  <c r="AH60" i="44"/>
  <c r="AX60" i="44"/>
  <c r="N61" i="44"/>
  <c r="M61" i="44"/>
  <c r="AR61" i="44"/>
  <c r="Y62" i="44"/>
  <c r="AP62" i="44"/>
  <c r="G63" i="44"/>
  <c r="V63" i="44"/>
  <c r="U63" i="44"/>
  <c r="AX63" i="44"/>
  <c r="AE64" i="44"/>
  <c r="AV64" i="44"/>
  <c r="M65" i="44"/>
  <c r="G66" i="44"/>
  <c r="AM66" i="44"/>
  <c r="E67" i="44"/>
  <c r="V67" i="44"/>
  <c r="AS67" i="44"/>
  <c r="AG68" i="44"/>
  <c r="AY69" i="44"/>
  <c r="AY74" i="44"/>
  <c r="F10" i="44"/>
  <c r="AF10" i="44"/>
  <c r="BH10" i="44"/>
  <c r="W11" i="44"/>
  <c r="AW11" i="44"/>
  <c r="L30" i="44"/>
  <c r="M68" i="44"/>
  <c r="M63" i="44"/>
  <c r="AN30" i="44"/>
  <c r="AO74" i="44"/>
  <c r="AO68" i="44"/>
  <c r="AO75" i="44"/>
  <c r="AO63" i="44"/>
  <c r="AO70" i="44"/>
  <c r="C15" i="44"/>
  <c r="AC15" i="44"/>
  <c r="V62" i="44"/>
  <c r="V66" i="44"/>
  <c r="V58" i="44"/>
  <c r="U44" i="44"/>
  <c r="AV72" i="44"/>
  <c r="AV62" i="44"/>
  <c r="AV73" i="44"/>
  <c r="AV66" i="44"/>
  <c r="AV58" i="44"/>
  <c r="AU44" i="44"/>
  <c r="I17" i="44"/>
  <c r="AN17" i="44"/>
  <c r="C33" i="44"/>
  <c r="AC33" i="44"/>
  <c r="AK25" i="44"/>
  <c r="Z26" i="44"/>
  <c r="L34" i="44"/>
  <c r="AN34" i="44"/>
  <c r="O34" i="44"/>
  <c r="AU42" i="44"/>
  <c r="AX44" i="44"/>
  <c r="AG57" i="44"/>
  <c r="AV57" i="44"/>
  <c r="N58" i="44"/>
  <c r="AA58" i="44"/>
  <c r="AS58" i="44"/>
  <c r="AO59" i="44"/>
  <c r="V60" i="44"/>
  <c r="AG60" i="44"/>
  <c r="AD61" i="44"/>
  <c r="AU61" i="44"/>
  <c r="K62" i="44"/>
  <c r="AB62" i="44"/>
  <c r="AO62" i="44"/>
  <c r="AL63" i="44"/>
  <c r="D64" i="44"/>
  <c r="Q64" i="44"/>
  <c r="AH64" i="44"/>
  <c r="N65" i="44"/>
  <c r="J66" i="44"/>
  <c r="AP66" i="44"/>
  <c r="D67" i="44"/>
  <c r="AU67" i="44"/>
  <c r="Q68" i="44"/>
  <c r="P68" i="44"/>
  <c r="AM68" i="44"/>
  <c r="K69" i="44"/>
  <c r="AL70" i="44"/>
  <c r="AP71" i="44"/>
  <c r="AO71" i="44"/>
  <c r="AS72" i="44"/>
  <c r="AY73" i="44"/>
  <c r="P69" i="44"/>
  <c r="P64" i="44"/>
  <c r="AR69" i="44"/>
  <c r="AR70" i="44"/>
  <c r="AR64" i="44"/>
  <c r="AR73" i="44"/>
  <c r="F15" i="44"/>
  <c r="AF15" i="44"/>
  <c r="Y63" i="44"/>
  <c r="Y67" i="44"/>
  <c r="Y59" i="44"/>
  <c r="AY75" i="44"/>
  <c r="AY63" i="44"/>
  <c r="AY71" i="44"/>
  <c r="AY67" i="44"/>
  <c r="AY59" i="44"/>
  <c r="L17" i="44"/>
  <c r="AQ17" i="44"/>
  <c r="AK22" i="44"/>
  <c r="F41" i="44"/>
  <c r="F26" i="44"/>
  <c r="F25" i="44"/>
  <c r="AF41" i="44"/>
  <c r="AF26" i="44"/>
  <c r="AF25" i="44"/>
  <c r="BH41" i="44"/>
  <c r="BH25" i="44"/>
  <c r="W34" i="44"/>
  <c r="D57" i="44"/>
  <c r="AH57" i="44"/>
  <c r="AY57" i="44"/>
  <c r="P58" i="44"/>
  <c r="AE58" i="44"/>
  <c r="AD58" i="44"/>
  <c r="AP59" i="44"/>
  <c r="H60" i="44"/>
  <c r="AM60" i="44"/>
  <c r="AL60" i="44"/>
  <c r="P61" i="44"/>
  <c r="N62" i="44"/>
  <c r="AD62" i="44"/>
  <c r="AS62" i="44"/>
  <c r="AR62" i="44"/>
  <c r="AY64" i="44"/>
  <c r="AX64" i="44"/>
  <c r="AD65" i="44"/>
  <c r="K66" i="44"/>
  <c r="AR66" i="44"/>
  <c r="H67" i="44"/>
  <c r="G67" i="44"/>
  <c r="AC11" i="44"/>
  <c r="U65" i="44"/>
  <c r="U57" i="44"/>
  <c r="AU72" i="44"/>
  <c r="AU73" i="44"/>
  <c r="AU65" i="44"/>
  <c r="AU57" i="44"/>
  <c r="AB68" i="44"/>
  <c r="AB60" i="44"/>
  <c r="AA44" i="44"/>
  <c r="AT17" i="44"/>
  <c r="AN22" i="44"/>
  <c r="I26" i="44"/>
  <c r="J42" i="44"/>
  <c r="I33" i="44"/>
  <c r="AK26" i="44"/>
  <c r="AL42" i="44"/>
  <c r="AK33" i="44"/>
  <c r="BI42" i="44"/>
  <c r="G57" i="44"/>
  <c r="AU58" i="44"/>
  <c r="AB59" i="44"/>
  <c r="G60" i="44"/>
  <c r="U61" i="44"/>
  <c r="AP63" i="44"/>
  <c r="H64" i="44"/>
  <c r="U64" i="44"/>
  <c r="AG65" i="44"/>
  <c r="N66" i="44"/>
  <c r="AS68" i="44"/>
  <c r="AR68" i="44"/>
  <c r="N69" i="44"/>
  <c r="AU71" i="44"/>
  <c r="AY72" i="44"/>
  <c r="AX72" i="44"/>
  <c r="X66" i="44"/>
  <c r="X58" i="44"/>
  <c r="X67" i="44"/>
  <c r="AX75" i="44"/>
  <c r="AX66" i="44"/>
  <c r="AX58" i="44"/>
  <c r="AX71" i="44"/>
  <c r="AX67" i="44"/>
  <c r="E65" i="44"/>
  <c r="E57" i="44"/>
  <c r="E68" i="44"/>
  <c r="E69" i="44"/>
  <c r="E61" i="44"/>
  <c r="AE65" i="44"/>
  <c r="AE57" i="44"/>
  <c r="AE68" i="44"/>
  <c r="AC17" i="44"/>
  <c r="AE69" i="44"/>
  <c r="AE61" i="44"/>
  <c r="T17" i="44"/>
  <c r="AW17" i="44"/>
  <c r="AQ22" i="44"/>
  <c r="M42" i="44"/>
  <c r="L25" i="44"/>
  <c r="L41" i="44"/>
  <c r="AO42" i="44"/>
  <c r="AN25" i="44"/>
  <c r="AN41" i="44"/>
  <c r="W30" i="44"/>
  <c r="AF33" i="44"/>
  <c r="AQ34" i="44"/>
  <c r="H57" i="44"/>
  <c r="Y57" i="44"/>
  <c r="AO57" i="44"/>
  <c r="E58" i="44"/>
  <c r="D58" i="44"/>
  <c r="AG58" i="44"/>
  <c r="N59" i="44"/>
  <c r="AE59" i="44"/>
  <c r="AU59" i="44"/>
  <c r="K60" i="44"/>
  <c r="J60" i="44"/>
  <c r="AO60" i="44"/>
  <c r="V61" i="44"/>
  <c r="AM61" i="44"/>
  <c r="D62" i="44"/>
  <c r="Q62" i="44"/>
  <c r="P62" i="44"/>
  <c r="AU62" i="44"/>
  <c r="AB63" i="44"/>
  <c r="AS63" i="44"/>
  <c r="J64" i="44"/>
  <c r="Y64" i="44"/>
  <c r="X64" i="44"/>
  <c r="AH65" i="44"/>
  <c r="AY65" i="44"/>
  <c r="P66" i="44"/>
  <c r="AE66" i="44"/>
  <c r="AD66" i="44"/>
  <c r="J67" i="44"/>
  <c r="Y68" i="44"/>
  <c r="AV68" i="44"/>
  <c r="AL69" i="44"/>
  <c r="AV71" i="44"/>
  <c r="AM73" i="44"/>
  <c r="AR75" i="44"/>
  <c r="AA59" i="44"/>
  <c r="AA68" i="44"/>
  <c r="H66" i="44"/>
  <c r="H58" i="44"/>
  <c r="H69" i="44"/>
  <c r="G44" i="44"/>
  <c r="H62" i="44"/>
  <c r="AH66" i="44"/>
  <c r="AH58" i="44"/>
  <c r="AH69" i="44"/>
  <c r="AG44" i="44"/>
  <c r="AH62" i="44"/>
  <c r="L22" i="44"/>
  <c r="I25" i="44"/>
  <c r="Z30" i="44"/>
  <c r="BB30" i="44"/>
  <c r="AW34" i="44"/>
  <c r="G42" i="44"/>
  <c r="AP57" i="44"/>
  <c r="U58" i="44"/>
  <c r="AA60" i="44"/>
  <c r="H61" i="44"/>
  <c r="AG62" i="44"/>
  <c r="N63" i="44"/>
  <c r="G65" i="44"/>
  <c r="AU66" i="44"/>
  <c r="N67" i="44"/>
  <c r="M67" i="44"/>
  <c r="AH67" i="44"/>
  <c r="H68" i="44"/>
  <c r="V69" i="44"/>
  <c r="U69" i="44"/>
  <c r="AP69" i="44"/>
  <c r="AS74" i="44"/>
  <c r="AR74" i="44"/>
  <c r="D68" i="44"/>
  <c r="D60" i="44"/>
  <c r="D69" i="44"/>
  <c r="AD68" i="44"/>
  <c r="AD60" i="44"/>
  <c r="AD69" i="44"/>
  <c r="T15" i="44"/>
  <c r="AT15" i="44"/>
  <c r="K67" i="44"/>
  <c r="K59" i="44"/>
  <c r="K63" i="44"/>
  <c r="AM71" i="44"/>
  <c r="AM67" i="44"/>
  <c r="AM59" i="44"/>
  <c r="AM72" i="44"/>
  <c r="AM75" i="44"/>
  <c r="AM63" i="44"/>
  <c r="Z17" i="44"/>
  <c r="T25" i="44"/>
  <c r="T33" i="44"/>
  <c r="T41" i="44"/>
  <c r="AT25" i="44"/>
  <c r="AT33" i="44"/>
  <c r="AT41" i="44"/>
  <c r="C30" i="44"/>
  <c r="C29" i="44"/>
  <c r="AC30" i="44"/>
  <c r="AC29" i="44"/>
  <c r="BE29" i="44"/>
  <c r="AQ30" i="44"/>
  <c r="AK38" i="44"/>
  <c r="I41" i="44"/>
  <c r="U42" i="44"/>
  <c r="X44" i="44"/>
  <c r="AB57" i="44"/>
  <c r="AA57" i="44"/>
  <c r="G58" i="44"/>
  <c r="AM58" i="44"/>
  <c r="U59" i="44"/>
  <c r="AH59" i="44"/>
  <c r="AG59" i="44"/>
  <c r="AS60" i="44"/>
  <c r="K61" i="44"/>
  <c r="AA61" i="44"/>
  <c r="AP61" i="44"/>
  <c r="AO61" i="44"/>
  <c r="U62" i="44"/>
  <c r="AY62" i="44"/>
  <c r="AG63" i="44"/>
  <c r="AV63" i="44"/>
  <c r="AU63" i="44"/>
  <c r="H65" i="44"/>
  <c r="Y65" i="44"/>
  <c r="E66" i="44"/>
  <c r="D66" i="44"/>
  <c r="AG66" i="44"/>
  <c r="G68" i="44"/>
  <c r="AY68" i="44"/>
  <c r="Y69" i="44"/>
  <c r="AU70" i="44"/>
  <c r="AP73" i="44"/>
  <c r="W26" i="44"/>
  <c r="AW26" i="44"/>
  <c r="T30" i="44"/>
  <c r="AT30" i="44"/>
  <c r="Z34" i="44"/>
  <c r="D42" i="44"/>
  <c r="AD42" i="44"/>
  <c r="BF42" i="44"/>
  <c r="C26" i="44"/>
  <c r="AC26" i="44"/>
  <c r="O33" i="44"/>
  <c r="AQ33" i="44"/>
  <c r="F34" i="44"/>
  <c r="AF34" i="44"/>
  <c r="BH34" i="44"/>
  <c r="AG67" i="44"/>
  <c r="J68" i="44"/>
  <c r="AL68" i="44"/>
  <c r="M69" i="44"/>
  <c r="AO69" i="44"/>
  <c r="AX70" i="44"/>
  <c r="AR72" i="44"/>
  <c r="AL74" i="44"/>
  <c r="AU75" i="44"/>
  <c r="O25" i="44"/>
  <c r="AQ25" i="44"/>
  <c r="L29" i="44"/>
  <c r="AN29" i="44"/>
  <c r="W41" i="44"/>
  <c r="AW41" i="44"/>
  <c r="J57" i="44"/>
  <c r="AL57" i="44"/>
  <c r="M58" i="44"/>
  <c r="AO58" i="44"/>
  <c r="P59" i="44"/>
  <c r="AR59" i="44"/>
  <c r="U60" i="44"/>
  <c r="AU60" i="44"/>
  <c r="X61" i="44"/>
  <c r="AX61" i="44"/>
  <c r="D63" i="44"/>
  <c r="AD63" i="44"/>
  <c r="G64" i="44"/>
  <c r="AG64" i="44"/>
  <c r="J65" i="44"/>
  <c r="AL65" i="44"/>
  <c r="M66" i="44"/>
  <c r="AO66" i="44"/>
  <c r="P67" i="44"/>
  <c r="AR67" i="44"/>
  <c r="U68" i="44"/>
  <c r="AU68" i="44"/>
  <c r="X69" i="44"/>
  <c r="AX69" i="44"/>
  <c r="AR71" i="44"/>
  <c r="AL73" i="44"/>
  <c r="AU74" i="44"/>
  <c r="W33" i="44"/>
  <c r="AW33" i="44"/>
  <c r="BL28" i="44"/>
  <c r="BL23" i="44"/>
  <c r="BE21" i="44"/>
  <c r="Z37" i="44"/>
  <c r="F38" i="44" l="1"/>
  <c r="AB69" i="44"/>
  <c r="I22" i="44"/>
  <c r="Z22" i="44"/>
  <c r="AB66" i="44"/>
  <c r="Z64" i="44"/>
  <c r="AA65" i="44"/>
  <c r="AA67" i="44"/>
  <c r="BB34" i="44"/>
  <c r="BC42" i="44"/>
  <c r="BB41" i="44"/>
  <c r="BB17" i="44"/>
  <c r="BB38" i="44"/>
  <c r="BE17" i="44"/>
  <c r="BH17" i="44"/>
  <c r="BH26" i="44"/>
  <c r="BL41" i="44"/>
  <c r="BE26" i="44"/>
  <c r="BH30" i="44"/>
  <c r="BE30" i="44"/>
  <c r="BH38" i="44"/>
  <c r="BB22" i="44"/>
  <c r="BB33" i="44"/>
  <c r="AF38" i="44"/>
  <c r="BB10" i="44"/>
  <c r="T38" i="44"/>
  <c r="BB40" i="44"/>
  <c r="BH40" i="44"/>
  <c r="AW38" i="44"/>
  <c r="AW22" i="44"/>
  <c r="BL25" i="44"/>
  <c r="BM42" i="44"/>
  <c r="BL29" i="44"/>
  <c r="BM44" i="44"/>
  <c r="AC38" i="44"/>
  <c r="AC22" i="44"/>
  <c r="BE38" i="44"/>
  <c r="BE22" i="44"/>
  <c r="C22" i="44"/>
  <c r="C38" i="44"/>
  <c r="BL14" i="44"/>
  <c r="BL15" i="44" s="1"/>
  <c r="BE40" i="44"/>
  <c r="O22" i="44"/>
  <c r="O38" i="44"/>
  <c r="BB5" i="44"/>
  <c r="BL5" i="44" s="1"/>
  <c r="AT5" i="44"/>
  <c r="AW5" i="44" s="1"/>
  <c r="BH5" i="44"/>
  <c r="BE5" i="44"/>
  <c r="Z158" i="46"/>
  <c r="BL21" i="44"/>
  <c r="BB37" i="44" l="1"/>
  <c r="AA64" i="44"/>
  <c r="AB64" i="44"/>
  <c r="BH37" i="44"/>
  <c r="BL17" i="44"/>
  <c r="BL26" i="44"/>
  <c r="BL22" i="44"/>
  <c r="BL38" i="44"/>
  <c r="BL40" i="44"/>
  <c r="BL30" i="44"/>
  <c r="BE37" i="44"/>
  <c r="BL37" i="44" l="1"/>
  <c r="BE9" i="44" l="1"/>
  <c r="BL9" i="44"/>
  <c r="BE11" i="44" l="1"/>
  <c r="BE33" i="44"/>
  <c r="BE34" i="44"/>
  <c r="BE10" i="44"/>
  <c r="BL11" i="44"/>
  <c r="BL34" i="44"/>
  <c r="BL10" i="44"/>
  <c r="BL33" i="44"/>
  <c r="C33" i="50" l="1"/>
  <c r="C11" i="50" l="1"/>
  <c r="C10" i="50"/>
  <c r="C34" i="50"/>
  <c r="BB33" i="50"/>
  <c r="BB7" i="49"/>
  <c r="BB22" i="49" s="1"/>
  <c r="F33" i="50"/>
  <c r="G46" i="23"/>
  <c r="BB25" i="49" l="1"/>
  <c r="BB10" i="50"/>
  <c r="BB11" i="50"/>
  <c r="F34" i="50"/>
  <c r="BB26" i="49"/>
  <c r="BB34" i="50"/>
  <c r="BB9" i="49"/>
  <c r="BB8" i="49"/>
  <c r="AU57" i="50"/>
  <c r="AT15" i="50"/>
  <c r="AT11" i="49"/>
  <c r="BH11" i="49" s="1"/>
  <c r="BH14" i="50"/>
  <c r="BH15" i="50" s="1"/>
  <c r="BH12" i="49" l="1"/>
  <c r="BL11" i="49"/>
  <c r="BL12" i="49" s="1"/>
  <c r="BL14" i="50"/>
  <c r="BL15" i="50" s="1"/>
  <c r="AT12" i="49"/>
  <c r="AU37" i="49"/>
  <c r="AT11" i="50"/>
  <c r="BH9" i="50"/>
  <c r="BH11" i="50" s="1"/>
  <c r="AT7" i="49"/>
  <c r="AT9" i="49" s="1"/>
  <c r="G260" i="23" s="1"/>
  <c r="AU44" i="50"/>
  <c r="AT10" i="50"/>
  <c r="AV57" i="50"/>
  <c r="AT17" i="50"/>
  <c r="AT38" i="50"/>
  <c r="BH16" i="50"/>
  <c r="BI44" i="50" s="1"/>
  <c r="AT13" i="49"/>
  <c r="C260" i="23" l="1"/>
  <c r="AT33" i="49"/>
  <c r="AT8" i="49"/>
  <c r="BH7" i="49"/>
  <c r="BH9" i="49" s="1"/>
  <c r="BL16" i="50"/>
  <c r="BL38" i="50" s="1"/>
  <c r="BL33" i="49" s="1"/>
  <c r="BL9" i="50"/>
  <c r="BL11" i="50" s="1"/>
  <c r="AT32" i="49"/>
  <c r="AT37" i="50" s="1"/>
  <c r="D260" i="23" s="1"/>
  <c r="AV37" i="49"/>
  <c r="BH13" i="49"/>
  <c r="AT14" i="49"/>
  <c r="BH17" i="50"/>
  <c r="BH38" i="50"/>
  <c r="BH33" i="49" s="1"/>
  <c r="BH10" i="50"/>
  <c r="BL7" i="49" l="1"/>
  <c r="BL9" i="49" s="1"/>
  <c r="BL17" i="50"/>
  <c r="BM44" i="50"/>
  <c r="BL10" i="50"/>
  <c r="BH14" i="49"/>
  <c r="C215" i="23"/>
  <c r="AA158" i="46" s="1"/>
  <c r="BH32" i="49"/>
  <c r="BL13" i="49"/>
  <c r="BH8" i="49"/>
  <c r="BL32" i="49" l="1"/>
  <c r="BL14" i="49"/>
  <c r="BL8" i="49"/>
  <c r="C14" i="23"/>
  <c r="AB158" i="46" s="1"/>
  <c r="D215" i="23"/>
  <c r="BH37" i="50"/>
  <c r="D14" i="23" l="1"/>
  <c r="BL37" i="50"/>
  <c r="BH22" i="50"/>
  <c r="BL22" i="50" s="1"/>
  <c r="AT26" i="50"/>
  <c r="AT25" i="50"/>
  <c r="AU42" i="50"/>
  <c r="BH23" i="50"/>
  <c r="BI42" i="50" s="1"/>
  <c r="AT33" i="50"/>
  <c r="AT16" i="49"/>
  <c r="BH16" i="49" s="1"/>
  <c r="AT41" i="50"/>
  <c r="BL23" i="50" l="1"/>
  <c r="BL33" i="50" s="1"/>
  <c r="E260" i="23"/>
  <c r="AT30" i="49"/>
  <c r="BH29" i="49"/>
  <c r="BL16" i="49"/>
  <c r="BH25" i="49"/>
  <c r="BH18" i="49"/>
  <c r="BH17" i="49"/>
  <c r="BH41" i="50"/>
  <c r="BH30" i="49" s="1"/>
  <c r="E215" i="23" s="1"/>
  <c r="AT17" i="49"/>
  <c r="BH25" i="50"/>
  <c r="AT18" i="49"/>
  <c r="AT29" i="49"/>
  <c r="AT40" i="50" s="1"/>
  <c r="F260" i="23" s="1"/>
  <c r="BH26" i="50"/>
  <c r="BH33" i="50"/>
  <c r="BL25" i="50" l="1"/>
  <c r="BL41" i="50"/>
  <c r="BL30" i="49" s="1"/>
  <c r="E14" i="23" s="1"/>
  <c r="BM42" i="50"/>
  <c r="BL26" i="50"/>
  <c r="BL29" i="49"/>
  <c r="BL25" i="49"/>
  <c r="BL18" i="49"/>
  <c r="BL17" i="49"/>
  <c r="F215" i="23"/>
  <c r="BH40" i="50"/>
  <c r="BL40" i="50" l="1"/>
  <c r="F14" i="23"/>
  <c r="AT30" i="50"/>
  <c r="AT34" i="50"/>
  <c r="BH28" i="50"/>
  <c r="BH30" i="50" s="1"/>
  <c r="AT29" i="50"/>
  <c r="AT20" i="49"/>
  <c r="AT21" i="49" s="1"/>
  <c r="BH29" i="50" l="1"/>
  <c r="BL28" i="50"/>
  <c r="BL30" i="50" s="1"/>
  <c r="BH34" i="50"/>
  <c r="BH20" i="49"/>
  <c r="AT22" i="49"/>
  <c r="BL29" i="50" l="1"/>
  <c r="BL34" i="50"/>
  <c r="BH26" i="49"/>
  <c r="BH21" i="49"/>
  <c r="BH22" i="49"/>
  <c r="BL20" i="49"/>
  <c r="BL26" i="49" l="1"/>
  <c r="BL22" i="49"/>
  <c r="BL21" i="49"/>
  <c r="BT9" i="43" l="1"/>
  <c r="BS9" i="49"/>
  <c r="BS12" i="49"/>
  <c r="BT12" i="43"/>
  <c r="BS14" i="49"/>
  <c r="BT14" i="43"/>
  <c r="BT8" i="43"/>
  <c r="BS32" i="49" l="1"/>
  <c r="BS37" i="50" s="1"/>
  <c r="D323" i="23" s="1"/>
  <c r="BS8" i="49"/>
  <c r="BT17" i="43"/>
  <c r="BT29" i="43"/>
  <c r="BT18" i="43"/>
  <c r="BS18" i="49"/>
  <c r="BS17" i="49" l="1"/>
  <c r="BS29" i="49"/>
  <c r="BS40" i="50" s="1"/>
  <c r="F323" i="23" s="1"/>
  <c r="BT22" i="43"/>
  <c r="BT21" i="43"/>
  <c r="BS21" i="49"/>
  <c r="BS22" i="49" l="1"/>
</calcChain>
</file>

<file path=xl/sharedStrings.xml><?xml version="1.0" encoding="utf-8"?>
<sst xmlns="http://schemas.openxmlformats.org/spreadsheetml/2006/main" count="2718" uniqueCount="361">
  <si>
    <t>DREDGE NEW YORK</t>
  </si>
  <si>
    <t>Start Date (WSJ)</t>
  </si>
  <si>
    <t>End Date (WSJ)</t>
  </si>
  <si>
    <t>Total Revenue Hours</t>
  </si>
  <si>
    <t>Overall TE</t>
  </si>
  <si>
    <t>Total Revenue Days</t>
  </si>
  <si>
    <t>Revenue Hours under working subjobs</t>
  </si>
  <si>
    <t>Total Revenue Days under working subjobs</t>
  </si>
  <si>
    <t>Total Work Hours</t>
  </si>
  <si>
    <t>Starting (or Working) TE</t>
  </si>
  <si>
    <t>Major Mechanical Hours</t>
  </si>
  <si>
    <t>Major Mechanical Days</t>
  </si>
  <si>
    <t>% Major Mechanical/RH of working subjobs</t>
  </si>
  <si>
    <t>Major Weather Hours</t>
  </si>
  <si>
    <t>Major Weather Days</t>
  </si>
  <si>
    <t>% Major Weather/RH of working subjobs</t>
  </si>
  <si>
    <t>% Major Mechanical/total RH</t>
  </si>
  <si>
    <t xml:space="preserve">% Major Weather/total RH </t>
  </si>
  <si>
    <t>Mechanical Delay Hours Total (Includes Major Mech)</t>
  </si>
  <si>
    <t>DREDGE 54</t>
  </si>
  <si>
    <t>DREDGE 55</t>
  </si>
  <si>
    <t>ALASKA TOTAL</t>
  </si>
  <si>
    <t>ILLINOIS TOTAL</t>
  </si>
  <si>
    <t>DODGE ISLAND TOTAL</t>
  </si>
  <si>
    <t>PADRE ISLAND TOTAL</t>
  </si>
  <si>
    <t>TERRAPIN ISLAND TOTAL</t>
  </si>
  <si>
    <t>BASELINE</t>
  </si>
  <si>
    <t>LIBERTY ISLAND TOTAL</t>
  </si>
  <si>
    <t>Alaska</t>
  </si>
  <si>
    <t>RIR</t>
  </si>
  <si>
    <t>TEXAS TOTAL</t>
  </si>
  <si>
    <t>NY</t>
  </si>
  <si>
    <t>Illinois</t>
  </si>
  <si>
    <t>Dodge</t>
  </si>
  <si>
    <t>Padre</t>
  </si>
  <si>
    <t>Terrapin</t>
  </si>
  <si>
    <t>Liberty</t>
  </si>
  <si>
    <t>Texas</t>
  </si>
  <si>
    <t>ALL DREDGES</t>
  </si>
  <si>
    <t>BASELINE DATA</t>
  </si>
  <si>
    <t>2016 Reliability Incident Rate per 100 Work Hours</t>
  </si>
  <si>
    <t>2015 Reliability Incident Rate per 100 Work Hours</t>
  </si>
  <si>
    <t xml:space="preserve"> (Excludes Major Weather and Major Mechanical)</t>
  </si>
  <si>
    <t xml:space="preserve"> '07 - '17</t>
  </si>
  <si>
    <t xml:space="preserve"> '07 - '16</t>
  </si>
  <si>
    <t xml:space="preserve"> '07 - '15</t>
  </si>
  <si>
    <t>2017</t>
  </si>
  <si>
    <t>2016</t>
  </si>
  <si>
    <t>2015</t>
  </si>
  <si>
    <t>2014 Reliability Incident Rate per 100 Work Hours</t>
  </si>
  <si>
    <t xml:space="preserve"> '07 - '14</t>
  </si>
  <si>
    <t>2017 Reliability Incident Rate per 100 Work Hours</t>
  </si>
  <si>
    <t>2017 Cumulative Reliability Incident Rate per 100 Work Hours</t>
  </si>
  <si>
    <t>2016 Cumulative Reliability Incident Rate per 100 Work Hours</t>
  </si>
  <si>
    <t>2015 Cumulative Reliability Incident Rate per 100 Work Hours</t>
  </si>
  <si>
    <t>2014 Cumulative Reliability Incident Rate per 100 Work Hours</t>
  </si>
  <si>
    <t>Dredge</t>
  </si>
  <si>
    <t>Year</t>
  </si>
  <si>
    <t>Cumulative RIR</t>
  </si>
  <si>
    <t>Liberty Island</t>
  </si>
  <si>
    <t>Terrapin Island</t>
  </si>
  <si>
    <t>Padre Island</t>
  </si>
  <si>
    <t>Dodge Island</t>
  </si>
  <si>
    <t xml:space="preserve">Dredge </t>
  </si>
  <si>
    <t>MECHANICAL DREDGES</t>
  </si>
  <si>
    <t>HYDRAULIC DREDGES</t>
  </si>
  <si>
    <t>HOPPER DREDGES</t>
  </si>
  <si>
    <t xml:space="preserve"> '07 - '13</t>
  </si>
  <si>
    <t xml:space="preserve"> '07 - '12</t>
  </si>
  <si>
    <t xml:space="preserve"> '07 - '11</t>
  </si>
  <si>
    <t xml:space="preserve"> '07 - '10</t>
  </si>
  <si>
    <t>2014</t>
  </si>
  <si>
    <t>2013</t>
  </si>
  <si>
    <t>2012</t>
  </si>
  <si>
    <t>2011</t>
  </si>
  <si>
    <t>2013 Cumulative Reliability Incident Rate per 100 Work Hours</t>
  </si>
  <si>
    <t>2013 Reliability Incident Rate per 100 Work Hours</t>
  </si>
  <si>
    <t>2012 Cumulative Reliability Incident Rate per 100 Work Hours</t>
  </si>
  <si>
    <t>2012 Reliability Incident Rate per 100 Work Hours</t>
  </si>
  <si>
    <t>2011 Cumulative Reliability Incident Rate per 100 Work Hours</t>
  </si>
  <si>
    <t>2011 Reliability Incident Rate per 100 Work Hours</t>
  </si>
  <si>
    <t>2010 Cumulative Reliability Incident Rate per 100 Work Hours</t>
  </si>
  <si>
    <t xml:space="preserve"> '07 - '18 Q1</t>
  </si>
  <si>
    <t xml:space="preserve"> '07 - '18 Q2</t>
  </si>
  <si>
    <t>DREDGE 53</t>
  </si>
  <si>
    <t>Carolina</t>
  </si>
  <si>
    <t>CAROLINA TOTAL</t>
  </si>
  <si>
    <t>2018 Q1 Cumulative Reliability Incident Rate per 100 Work Hours</t>
  </si>
  <si>
    <t>2018 Q2 Cumulative Reliability Incident Rate per 100 Work Hours</t>
  </si>
  <si>
    <t xml:space="preserve"> '07 - '18 Q3</t>
  </si>
  <si>
    <t>2018 Thru Q2 Reliability Incident Rate per 100 Work Hours</t>
  </si>
  <si>
    <t>2018 Thru Q1 Reliability Incident Rate per 100 Work Hours</t>
  </si>
  <si>
    <t>2018 Thru Q3</t>
  </si>
  <si>
    <t>2018 Thru Q2</t>
  </si>
  <si>
    <t>2018 Thru Q1</t>
  </si>
  <si>
    <t>Reliability Incident Rate per 100 Work Hours This Quarter</t>
  </si>
  <si>
    <t>2018 Q3 Cumulative Reliability Incident Rate per 100 Work Hours</t>
  </si>
  <si>
    <t>2018 Thru Q3 Reliability Incident Rate per 100 Work Hours</t>
  </si>
  <si>
    <t xml:space="preserve"> '07 - '18 Q4</t>
  </si>
  <si>
    <t>2018 Thru Q4</t>
  </si>
  <si>
    <t>MMRIR</t>
  </si>
  <si>
    <t>Cumulative MMRIR</t>
  </si>
  <si>
    <t>Major Mechanical Reliability Incident Rate per 100 Work Hours This Quarter</t>
  </si>
  <si>
    <t>2018 Q4 Cumulative Reliability Incident Rate per 100 Work Hours</t>
  </si>
  <si>
    <t>2018 Thru Q4 Reliability Incident Rate per 100 Work Hours</t>
  </si>
  <si>
    <t xml:space="preserve"> '07 - '19 Q1</t>
  </si>
  <si>
    <t>2019 Thru Q1</t>
  </si>
  <si>
    <t>Primary Delay - 1st Quarter Only</t>
  </si>
  <si>
    <t>Secondary Delay - 1st Quarter Only</t>
  </si>
  <si>
    <t>2019 Q1 Cumulative Reliability Incident Rate per 100 Work Hours</t>
  </si>
  <si>
    <t>2019 Thru Q1 Reliability Incident Rate per 100 Work Hours</t>
  </si>
  <si>
    <t xml:space="preserve"> '07 - '19 Q2</t>
  </si>
  <si>
    <t>2019 Thru Q2</t>
  </si>
  <si>
    <t>2019 Q2 Cumulative Reliability Incident Rate per 100 Work Hours</t>
  </si>
  <si>
    <t>2019 Thru Q2 Reliability Incident Rate per 100 Work Hours</t>
  </si>
  <si>
    <t xml:space="preserve"> '07 - '19 Q3</t>
  </si>
  <si>
    <t>2019 Thru Q3</t>
  </si>
  <si>
    <t>DREDGE ALASKA</t>
  </si>
  <si>
    <t>DREDGE ILLINOIS</t>
  </si>
  <si>
    <t>DREDGE TEXAS</t>
  </si>
  <si>
    <t>DREDGE CAROLINA</t>
  </si>
  <si>
    <t>DREDGE DODGE ISLAND</t>
  </si>
  <si>
    <t>DREDGE PADRE ISLAND</t>
  </si>
  <si>
    <t>DREDGE TERRAPIN ISLAND</t>
  </si>
  <si>
    <t>DREDGE LIBERTY ISLAND</t>
  </si>
  <si>
    <t>2019 Q3 Cumulative Reliability Incident Rate per 100 Work Hours</t>
  </si>
  <si>
    <t>2019 Thru Q3 Reliability Incident Rate per 100 Work Hours</t>
  </si>
  <si>
    <t>Work Hours</t>
  </si>
  <si>
    <t xml:space="preserve"> '07 - '19 Q4</t>
  </si>
  <si>
    <t>2019 Thru Q4</t>
  </si>
  <si>
    <t>MMIR - Major Mechanical Incident Rate - All Years</t>
  </si>
  <si>
    <t>Total Mechanical Delay Hours (Normal + Major)</t>
  </si>
  <si>
    <t>Start Date</t>
  </si>
  <si>
    <t>End Date</t>
  </si>
  <si>
    <t>All Hours - Working</t>
  </si>
  <si>
    <t>Revenue Hours - Working</t>
  </si>
  <si>
    <t>Revenue Days - Working</t>
  </si>
  <si>
    <t>Revenue Hours - All</t>
  </si>
  <si>
    <t>Revenue Days - All</t>
  </si>
  <si>
    <t>Mechanical Delays</t>
  </si>
  <si>
    <t>Normal Mechanical Delay Hours &lt; 24 hrs</t>
  </si>
  <si>
    <t>Major Mechanical Delay Hours &gt; 24 hrs</t>
  </si>
  <si>
    <t>% Major Mechanical of working subjobs</t>
  </si>
  <si>
    <t>% Major Weather of working subjobs</t>
  </si>
  <si>
    <t>All Hours - Working, Maj. Mech. &amp; Maj. WX</t>
  </si>
  <si>
    <t>TRIR - Total Reliability Incident Rate - All Years</t>
  </si>
  <si>
    <t>Ellis</t>
  </si>
  <si>
    <t>ELLIS ISLAND TOTAL</t>
  </si>
  <si>
    <t>DREDGE ELLIS ISLAND</t>
  </si>
  <si>
    <t>DREDGE 58</t>
  </si>
  <si>
    <t>2018*</t>
  </si>
  <si>
    <t>2019**</t>
  </si>
  <si>
    <t>AS400 Mech/Repair (pre-'19)</t>
  </si>
  <si>
    <t>Auxillary Systems</t>
  </si>
  <si>
    <t>Cutter</t>
  </si>
  <si>
    <t>Electrical System (Includes Survey Delay)</t>
  </si>
  <si>
    <t>Generators</t>
  </si>
  <si>
    <t>Ladder</t>
  </si>
  <si>
    <t>Ladder Pump</t>
  </si>
  <si>
    <t>Main Pump</t>
  </si>
  <si>
    <t>Spud/Xmas Tree</t>
  </si>
  <si>
    <t>Suction/Discharge Pipe</t>
  </si>
  <si>
    <t>Swing System</t>
  </si>
  <si>
    <t>Delay Hrs</t>
  </si>
  <si>
    <t>% RH (WSJ)</t>
  </si>
  <si>
    <t>% WH</t>
  </si>
  <si>
    <t>Buckets</t>
  </si>
  <si>
    <t>Crane Boom</t>
  </si>
  <si>
    <t>Deck Winch</t>
  </si>
  <si>
    <t>Spud System</t>
  </si>
  <si>
    <t>Tagline/Boom Assist</t>
  </si>
  <si>
    <t>Mechanical Delay Hours Total</t>
  </si>
  <si>
    <t>Bow Thruster Engine</t>
  </si>
  <si>
    <t>Drag Head Hoist</t>
  </si>
  <si>
    <t>Dredge Pump</t>
  </si>
  <si>
    <t>Dredge Pump Engine</t>
  </si>
  <si>
    <t>Generator Engine</t>
  </si>
  <si>
    <t>Gimbal Hoist</t>
  </si>
  <si>
    <t>Hydraulics</t>
  </si>
  <si>
    <t>Jet Pump</t>
  </si>
  <si>
    <t>Steering</t>
  </si>
  <si>
    <t>Trunnion Hoist</t>
  </si>
  <si>
    <t>Valves</t>
  </si>
  <si>
    <t>Off Revenue Repairs (Weighted by WH)</t>
  </si>
  <si>
    <t>MECHANICAL FLEET</t>
  </si>
  <si>
    <t>HYDRAULIC FLEET</t>
  </si>
  <si>
    <t>HOPPER FLEET</t>
  </si>
  <si>
    <t>MECHANICAL FLEET TOTAL</t>
  </si>
  <si>
    <t>HYDRAULIC FLEET TOTAL</t>
  </si>
  <si>
    <t>HOPPER FLEET TOTAL</t>
  </si>
  <si>
    <t>Crane Swing</t>
  </si>
  <si>
    <t>Hull</t>
  </si>
  <si>
    <t>MMIR - 2020</t>
  </si>
  <si>
    <t>TRIR - 2020</t>
  </si>
  <si>
    <t>Ellis Island</t>
  </si>
  <si>
    <t>Ohio</t>
  </si>
  <si>
    <t>DREDGE FLEET</t>
  </si>
  <si>
    <t>DREDGE FLEET TOTAL</t>
  </si>
  <si>
    <t>Electrical System</t>
  </si>
  <si>
    <t>Power Barge</t>
  </si>
  <si>
    <t>Main Hoist / Hydraulics</t>
  </si>
  <si>
    <t>OHIO TOTAL</t>
  </si>
  <si>
    <t>DREDGE OHIO</t>
  </si>
  <si>
    <t>TRIR - Total Reliability Incident Rate - All Years to Date</t>
  </si>
  <si>
    <t>MMIR - Major Mechanical Incident Rate - All Years to Date</t>
  </si>
  <si>
    <t>Rev Days</t>
  </si>
  <si>
    <t>Jet Pump Engine / Deck Generator</t>
  </si>
  <si>
    <t>Main Engine / Propulsion</t>
  </si>
  <si>
    <t>Piping / Hoses</t>
  </si>
  <si>
    <t>Other Mechanical</t>
  </si>
  <si>
    <t>MMIR - 2021</t>
  </si>
  <si>
    <t>TRIR - 2021</t>
  </si>
  <si>
    <t>TRIR - 2021 thru Q3</t>
  </si>
  <si>
    <t>MMIR - 2021 thru Q3</t>
  </si>
  <si>
    <t>MECHANICAL DIVISION</t>
  </si>
  <si>
    <t>HYDRAULIC DIVISION</t>
  </si>
  <si>
    <t>ALASKA</t>
  </si>
  <si>
    <t>ILLINOIS</t>
  </si>
  <si>
    <t>TEXAS</t>
  </si>
  <si>
    <t>CAROLINA</t>
  </si>
  <si>
    <t>OHIO</t>
  </si>
  <si>
    <t>HOPPER DIVISION</t>
  </si>
  <si>
    <t>DODGE ISLAND</t>
  </si>
  <si>
    <t>PADRE ISLAND</t>
  </si>
  <si>
    <t>TERRAPIN ISLAND</t>
  </si>
  <si>
    <t>LIBERTY ISLAND</t>
  </si>
  <si>
    <t>ELLIS ISLAND</t>
  </si>
  <si>
    <t>FLEET</t>
  </si>
  <si>
    <t>MECHANICAL</t>
  </si>
  <si>
    <t>HYDRAULIC</t>
  </si>
  <si>
    <t>HOPPER</t>
  </si>
  <si>
    <t>Color Coding</t>
  </si>
  <si>
    <t>Ranking, based on YTD TE% (Do not touch):</t>
  </si>
  <si>
    <t>MONTHLY/QUARTERLY RESULTS FOR CURRENT YEAR</t>
  </si>
  <si>
    <t>NEW YORK</t>
  </si>
  <si>
    <t>GL53</t>
  </si>
  <si>
    <t>GL54</t>
  </si>
  <si>
    <t>GL55</t>
  </si>
  <si>
    <t>GL58</t>
  </si>
  <si>
    <t>MECH</t>
  </si>
  <si>
    <t>HYD</t>
  </si>
  <si>
    <t>HOPP</t>
  </si>
  <si>
    <t>TRIR - Previous YYYY  * Manual Entry required in January!</t>
  </si>
  <si>
    <t>TRIR - YYYY thru MMMM</t>
  </si>
  <si>
    <t>MMIR - YYYY thru MMMM</t>
  </si>
  <si>
    <t>MMIR - Previous YYYY  * Manual Entry required in January!</t>
  </si>
  <si>
    <t>DI</t>
  </si>
  <si>
    <t>PI</t>
  </si>
  <si>
    <t>TI</t>
  </si>
  <si>
    <t>LI</t>
  </si>
  <si>
    <t>EI</t>
  </si>
  <si>
    <t>MMIR - YYYY</t>
  </si>
  <si>
    <t>TRIR - YYYY</t>
  </si>
  <si>
    <t>RANKING CALCULATIONS FOR METRICS - DO NOT ALTER</t>
  </si>
  <si>
    <t>MMMM/YYYY Reliability Metrics</t>
  </si>
  <si>
    <t>#MYYYY Reliability Metrics (MMIR / TRIR)</t>
  </si>
  <si>
    <t>Dredge                              2021</t>
  </si>
  <si>
    <t>Overall          TE</t>
  </si>
  <si>
    <t>Major Mechanical</t>
  </si>
  <si>
    <t>Major Weather</t>
  </si>
  <si>
    <t>Starting          TE</t>
  </si>
  <si>
    <t>Operational Delays</t>
  </si>
  <si>
    <t>MMIR</t>
  </si>
  <si>
    <t>TRIR</t>
  </si>
  <si>
    <t>All Years</t>
  </si>
  <si>
    <t xml:space="preserve">MECHANICAL </t>
  </si>
  <si>
    <t>R</t>
  </si>
  <si>
    <t>S</t>
  </si>
  <si>
    <t>T</t>
  </si>
  <si>
    <t>U</t>
  </si>
  <si>
    <t>D</t>
  </si>
  <si>
    <t>* Changes Heading Data</t>
  </si>
  <si>
    <t>E</t>
  </si>
  <si>
    <t>Month (Written):</t>
  </si>
  <si>
    <t>F</t>
  </si>
  <si>
    <t>Year:</t>
  </si>
  <si>
    <t>G</t>
  </si>
  <si>
    <t>C</t>
  </si>
  <si>
    <t>H</t>
  </si>
  <si>
    <t>K</t>
  </si>
  <si>
    <t>I</t>
  </si>
  <si>
    <t>L</t>
  </si>
  <si>
    <t>J</t>
  </si>
  <si>
    <t>M</t>
  </si>
  <si>
    <t>Q</t>
  </si>
  <si>
    <t>P</t>
  </si>
  <si>
    <t>N</t>
  </si>
  <si>
    <t>O</t>
  </si>
  <si>
    <t>Total</t>
  </si>
  <si>
    <t>Monthly TRIR &amp; MMIR Summary</t>
  </si>
  <si>
    <t>Monthly RESULTS</t>
  </si>
  <si>
    <t>MMIR - 2022</t>
  </si>
  <si>
    <t>TRIR - 2022</t>
  </si>
  <si>
    <t>ALL VESSELS</t>
  </si>
  <si>
    <t>All Vessels</t>
  </si>
  <si>
    <t>Mechanical Division</t>
  </si>
  <si>
    <t>Hydraulic Division</t>
  </si>
  <si>
    <t>Hopper Division</t>
  </si>
  <si>
    <t>Hopper</t>
  </si>
  <si>
    <t>Hydraulic</t>
  </si>
  <si>
    <t>Mechanical</t>
  </si>
  <si>
    <t>Month:</t>
  </si>
  <si>
    <t>Day:</t>
  </si>
  <si>
    <t>DIVISION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</si>
  <si>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</si>
  <si>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</si>
  <si>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</si>
  <si>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</si>
  <si>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</si>
  <si>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</si>
  <si>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</si>
  <si>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</si>
  <si>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</si>
  <si>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</si>
  <si>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</si>
  <si>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Column1</t>
  </si>
  <si>
    <t>Column2</t>
  </si>
  <si>
    <t>120 - New York</t>
  </si>
  <si>
    <t>0132 - GL 55</t>
  </si>
  <si>
    <t>0133 - GL 53</t>
  </si>
  <si>
    <t>0138 - GL 58</t>
  </si>
  <si>
    <t>Revenue Hours</t>
  </si>
  <si>
    <t xml:space="preserve">All Hours </t>
  </si>
  <si>
    <t>Working Prime</t>
  </si>
  <si>
    <t>Rev - Working</t>
  </si>
  <si>
    <t>All Mechanical</t>
  </si>
  <si>
    <t>Normal</t>
  </si>
  <si>
    <t>Major Mech</t>
  </si>
  <si>
    <t>Major Non-Mech</t>
  </si>
  <si>
    <t>0134 - GL 54</t>
  </si>
  <si>
    <t>101  - ALASKA</t>
  </si>
  <si>
    <t>103 - OHIO</t>
  </si>
  <si>
    <t>105 - ILLINOIS</t>
  </si>
  <si>
    <t>110 - CAROLINA</t>
  </si>
  <si>
    <t>118 - TEXAS</t>
  </si>
  <si>
    <t>0142 - DODGE</t>
  </si>
  <si>
    <t>0143 - PADRE</t>
  </si>
  <si>
    <t>0147 - LIBERTY</t>
  </si>
  <si>
    <t>0148 - TERRAPIN</t>
  </si>
  <si>
    <t>0151 - ELLIS</t>
  </si>
  <si>
    <t>R010 - IOWA</t>
  </si>
  <si>
    <t>R011 - SANDPIPER</t>
  </si>
  <si>
    <t>RIVERS &amp; LAKES DIVISION</t>
  </si>
  <si>
    <t>Iowa</t>
  </si>
  <si>
    <t>Sandpiper</t>
  </si>
  <si>
    <t>DREDGE IOWA</t>
  </si>
  <si>
    <t>DREDGE SANDPIPER</t>
  </si>
  <si>
    <t>IOWA</t>
  </si>
  <si>
    <t>SANDPIPER</t>
  </si>
  <si>
    <t>R&amp;L</t>
  </si>
  <si>
    <t>RIVERS &amp; LAKES</t>
  </si>
  <si>
    <t>Y</t>
  </si>
  <si>
    <t>Rivers &amp; Lakes Division</t>
  </si>
  <si>
    <t>YTD TRIR &amp; MMIR Summary for Aug 2022</t>
  </si>
  <si>
    <t>YTD for Aug 2022</t>
  </si>
  <si>
    <t>TRIR - 2022 thru Aug</t>
  </si>
  <si>
    <t>MMIR - 2022 thru Aug</t>
  </si>
  <si>
    <t>TRIR &amp; MMIR Summary for all data thru Aug 2022</t>
  </si>
  <si>
    <t>All Data thru Aug 2022</t>
  </si>
  <si>
    <t>August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</si>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</sst>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"/>
    <numFmt numFmtId="167" formatCode="0.0"/>
    <numFmt numFmtId="168" formatCode="_(* #,##0.0_);_(* \(#,##0.0\);_(* &quot;-&quot;??_);_(@_)"/>
    <numFmt numFmtId="169" formatCode="0.000000"/>
  </numFmts>
  <fonts count="3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b/>
      <sz val="12"/>
      <color indexed="30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sz val="12"/>
      <color indexed="30"/>
      <name val="Calibri"/>
      <family val="2"/>
    </font>
    <font>
      <sz val="11"/>
      <name val="Calibri"/>
      <family val="2"/>
    </font>
    <font>
      <b/>
      <sz val="10"/>
      <color indexed="30"/>
      <name val="Calibri"/>
      <family val="2"/>
    </font>
    <font>
      <sz val="11"/>
      <color indexed="30"/>
      <name val="Calibri"/>
      <family val="2"/>
    </font>
    <font>
      <sz val="12"/>
      <color indexed="9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CCFA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dott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tted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</borders>
  <cellStyleXfs count="14">
    <xf numFmtId="0" fontId="0" fillId="0" borderId="0"/>
    <xf numFmtId="43" fontId="3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 applyAlignment="0"/>
    <xf numFmtId="0" fontId="17" fillId="0" borderId="0" applyAlignment="0"/>
    <xf numFmtId="0" fontId="17" fillId="0" borderId="0" applyAlignment="0"/>
    <xf numFmtId="0" fontId="17" fillId="0" borderId="0" applyAlignment="0"/>
    <xf numFmtId="0" fontId="17" fillId="0" borderId="0" applyAlignment="0"/>
    <xf numFmtId="0" fontId="17" fillId="0" borderId="0" applyAlignment="0"/>
    <xf numFmtId="0" fontId="17" fillId="0" borderId="0" applyAlignment="0"/>
    <xf numFmtId="0" fontId="17" fillId="0" borderId="0" applyAlignment="0"/>
    <xf numFmtId="0" fontId="17" fillId="0" borderId="0" applyAlignment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432">
    <xf numFmtId="0" fontId="0" fillId="0" borderId="0" xfId="0"/>
    <xf numFmtId="0" fontId="8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2" fillId="3" borderId="2" xfId="0" applyFont="1" applyFill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/>
    <xf numFmtId="165" fontId="3" fillId="0" borderId="0" xfId="12" applyNumberFormat="1" applyFont="1"/>
    <xf numFmtId="43" fontId="3" fillId="0" borderId="0" xfId="1" applyFont="1"/>
    <xf numFmtId="168" fontId="3" fillId="0" borderId="0" xfId="1" applyNumberFormat="1" applyFont="1"/>
    <xf numFmtId="164" fontId="3" fillId="0" borderId="0" xfId="1" applyNumberFormat="1" applyFont="1"/>
    <xf numFmtId="10" fontId="3" fillId="0" borderId="0" xfId="12" applyNumberFormat="1" applyFont="1"/>
    <xf numFmtId="167" fontId="0" fillId="0" borderId="0" xfId="0" applyNumberFormat="1"/>
    <xf numFmtId="164" fontId="13" fillId="0" borderId="0" xfId="1" applyNumberFormat="1" applyFont="1" applyBorder="1"/>
    <xf numFmtId="165" fontId="6" fillId="0" borderId="0" xfId="12" applyNumberFormat="1" applyFont="1"/>
    <xf numFmtId="10" fontId="6" fillId="0" borderId="0" xfId="12" applyNumberFormat="1" applyFont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165" fontId="6" fillId="0" borderId="0" xfId="12" applyNumberFormat="1" applyFont="1" applyBorder="1"/>
    <xf numFmtId="168" fontId="13" fillId="0" borderId="0" xfId="1" applyNumberFormat="1" applyFont="1"/>
    <xf numFmtId="168" fontId="3" fillId="0" borderId="0" xfId="1" applyNumberFormat="1" applyFont="1" applyFill="1"/>
    <xf numFmtId="9" fontId="3" fillId="0" borderId="0" xfId="12" applyFont="1"/>
    <xf numFmtId="16" fontId="0" fillId="0" borderId="0" xfId="0" applyNumberFormat="1"/>
    <xf numFmtId="167" fontId="0" fillId="0" borderId="0" xfId="0" applyNumberFormat="1" applyFill="1"/>
    <xf numFmtId="3" fontId="0" fillId="0" borderId="0" xfId="0" applyNumberFormat="1" applyFill="1"/>
    <xf numFmtId="168" fontId="13" fillId="0" borderId="0" xfId="1" applyNumberFormat="1" applyFont="1" applyFill="1" applyBorder="1"/>
    <xf numFmtId="166" fontId="15" fillId="0" borderId="0" xfId="0" applyNumberFormat="1" applyFont="1" applyFill="1" applyBorder="1" applyAlignment="1"/>
    <xf numFmtId="0" fontId="5" fillId="0" borderId="8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right"/>
    </xf>
    <xf numFmtId="3" fontId="0" fillId="0" borderId="9" xfId="0" applyNumberFormat="1" applyBorder="1"/>
    <xf numFmtId="165" fontId="3" fillId="0" borderId="9" xfId="12" applyNumberFormat="1" applyFont="1" applyBorder="1"/>
    <xf numFmtId="0" fontId="0" fillId="0" borderId="9" xfId="0" applyBorder="1" applyAlignment="1">
      <alignment wrapText="1"/>
    </xf>
    <xf numFmtId="168" fontId="3" fillId="3" borderId="9" xfId="1" applyNumberFormat="1" applyFont="1" applyFill="1" applyBorder="1"/>
    <xf numFmtId="16" fontId="0" fillId="0" borderId="4" xfId="0" applyNumberFormat="1" applyBorder="1"/>
    <xf numFmtId="16" fontId="0" fillId="0" borderId="11" xfId="0" applyNumberFormat="1" applyBorder="1"/>
    <xf numFmtId="0" fontId="0" fillId="0" borderId="13" xfId="0" applyBorder="1"/>
    <xf numFmtId="0" fontId="0" fillId="0" borderId="0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165" fontId="3" fillId="0" borderId="0" xfId="12" applyNumberFormat="1" applyFont="1" applyBorder="1"/>
    <xf numFmtId="0" fontId="0" fillId="0" borderId="0" xfId="0" applyBorder="1" applyAlignment="1">
      <alignment wrapText="1"/>
    </xf>
    <xf numFmtId="0" fontId="5" fillId="0" borderId="6" xfId="0" applyFont="1" applyBorder="1" applyAlignment="1">
      <alignment horizontal="centerContinuous"/>
    </xf>
    <xf numFmtId="0" fontId="5" fillId="0" borderId="14" xfId="0" applyFont="1" applyBorder="1" applyAlignment="1">
      <alignment horizontal="centerContinuous"/>
    </xf>
    <xf numFmtId="168" fontId="3" fillId="3" borderId="0" xfId="1" applyNumberFormat="1" applyFont="1" applyFill="1" applyBorder="1"/>
    <xf numFmtId="3" fontId="0" fillId="0" borderId="15" xfId="0" applyNumberFormat="1" applyBorder="1"/>
    <xf numFmtId="165" fontId="3" fillId="0" borderId="15" xfId="12" applyNumberFormat="1" applyFont="1" applyBorder="1"/>
    <xf numFmtId="0" fontId="0" fillId="0" borderId="15" xfId="0" applyBorder="1" applyAlignment="1">
      <alignment wrapText="1"/>
    </xf>
    <xf numFmtId="168" fontId="3" fillId="3" borderId="15" xfId="1" applyNumberFormat="1" applyFont="1" applyFill="1" applyBorder="1"/>
    <xf numFmtId="3" fontId="0" fillId="0" borderId="16" xfId="0" applyNumberFormat="1" applyBorder="1"/>
    <xf numFmtId="166" fontId="15" fillId="0" borderId="16" xfId="0" applyNumberFormat="1" applyFont="1" applyFill="1" applyBorder="1" applyAlignment="1"/>
    <xf numFmtId="0" fontId="0" fillId="0" borderId="16" xfId="0" applyFill="1" applyBorder="1"/>
    <xf numFmtId="0" fontId="0" fillId="0" borderId="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8" fontId="3" fillId="0" borderId="0" xfId="1" applyNumberFormat="1" applyFont="1" applyAlignment="1">
      <alignment horizontal="center" vertical="center" wrapText="1"/>
    </xf>
    <xf numFmtId="0" fontId="16" fillId="4" borderId="2" xfId="0" applyFont="1" applyFill="1" applyBorder="1" applyAlignment="1">
      <alignment horizontal="left"/>
    </xf>
    <xf numFmtId="0" fontId="12" fillId="3" borderId="17" xfId="0" applyFont="1" applyFill="1" applyBorder="1"/>
    <xf numFmtId="168" fontId="4" fillId="4" borderId="16" xfId="0" applyNumberFormat="1" applyFont="1" applyFill="1" applyBorder="1"/>
    <xf numFmtId="168" fontId="4" fillId="4" borderId="15" xfId="0" applyNumberFormat="1" applyFont="1" applyFill="1" applyBorder="1"/>
    <xf numFmtId="16" fontId="0" fillId="0" borderId="20" xfId="0" applyNumberFormat="1" applyBorder="1"/>
    <xf numFmtId="16" fontId="0" fillId="0" borderId="21" xfId="0" applyNumberFormat="1" applyBorder="1"/>
    <xf numFmtId="0" fontId="5" fillId="0" borderId="22" xfId="0" applyFont="1" applyBorder="1" applyAlignment="1">
      <alignment horizontal="centerContinuous"/>
    </xf>
    <xf numFmtId="0" fontId="5" fillId="0" borderId="23" xfId="0" applyFont="1" applyBorder="1" applyAlignment="1">
      <alignment horizontal="centerContinuous"/>
    </xf>
    <xf numFmtId="0" fontId="0" fillId="0" borderId="1" xfId="0" applyBorder="1"/>
    <xf numFmtId="0" fontId="0" fillId="0" borderId="1" xfId="0" applyBorder="1" applyAlignment="1">
      <alignment horizontal="centerContinuous"/>
    </xf>
    <xf numFmtId="3" fontId="0" fillId="0" borderId="24" xfId="0" applyNumberFormat="1" applyBorder="1"/>
    <xf numFmtId="3" fontId="0" fillId="0" borderId="3" xfId="0" applyNumberFormat="1" applyBorder="1"/>
    <xf numFmtId="165" fontId="3" fillId="0" borderId="24" xfId="12" applyNumberFormat="1" applyFont="1" applyBorder="1"/>
    <xf numFmtId="165" fontId="3" fillId="0" borderId="3" xfId="12" applyNumberFormat="1" applyFont="1" applyBorder="1"/>
    <xf numFmtId="0" fontId="0" fillId="0" borderId="24" xfId="0" applyBorder="1" applyAlignment="1">
      <alignment horizontal="center" vertical="center" wrapText="1"/>
    </xf>
    <xf numFmtId="168" fontId="3" fillId="3" borderId="24" xfId="1" applyNumberFormat="1" applyFont="1" applyFill="1" applyBorder="1"/>
    <xf numFmtId="168" fontId="3" fillId="3" borderId="3" xfId="1" applyNumberFormat="1" applyFont="1" applyFill="1" applyBorder="1"/>
    <xf numFmtId="168" fontId="4" fillId="4" borderId="24" xfId="0" applyNumberFormat="1" applyFont="1" applyFill="1" applyBorder="1"/>
    <xf numFmtId="166" fontId="15" fillId="0" borderId="25" xfId="0" applyNumberFormat="1" applyFont="1" applyFill="1" applyBorder="1" applyAlignment="1"/>
    <xf numFmtId="16" fontId="5" fillId="0" borderId="27" xfId="0" quotePrefix="1" applyNumberFormat="1" applyFont="1" applyBorder="1" applyAlignment="1">
      <alignment horizontal="center"/>
    </xf>
    <xf numFmtId="16" fontId="5" fillId="0" borderId="28" xfId="0" quotePrefix="1" applyNumberFormat="1" applyFont="1" applyBorder="1" applyAlignment="1">
      <alignment horizontal="center"/>
    </xf>
    <xf numFmtId="16" fontId="5" fillId="0" borderId="29" xfId="0" quotePrefix="1" applyNumberFormat="1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/>
    </xf>
    <xf numFmtId="3" fontId="0" fillId="0" borderId="32" xfId="0" applyNumberFormat="1" applyBorder="1"/>
    <xf numFmtId="3" fontId="0" fillId="0" borderId="33" xfId="0" applyNumberFormat="1" applyBorder="1"/>
    <xf numFmtId="165" fontId="3" fillId="0" borderId="32" xfId="12" applyNumberFormat="1" applyFont="1" applyBorder="1"/>
    <xf numFmtId="165" fontId="3" fillId="0" borderId="33" xfId="12" applyNumberFormat="1" applyFont="1" applyBorder="1"/>
    <xf numFmtId="0" fontId="0" fillId="0" borderId="32" xfId="0" applyBorder="1" applyAlignment="1">
      <alignment horizontal="center" vertical="center" wrapText="1"/>
    </xf>
    <xf numFmtId="168" fontId="3" fillId="3" borderId="32" xfId="1" applyNumberFormat="1" applyFont="1" applyFill="1" applyBorder="1"/>
    <xf numFmtId="168" fontId="3" fillId="3" borderId="33" xfId="1" applyNumberFormat="1" applyFont="1" applyFill="1" applyBorder="1"/>
    <xf numFmtId="166" fontId="15" fillId="0" borderId="18" xfId="0" applyNumberFormat="1" applyFont="1" applyFill="1" applyBorder="1" applyAlignment="1"/>
    <xf numFmtId="0" fontId="5" fillId="0" borderId="14" xfId="0" applyFont="1" applyBorder="1" applyAlignment="1">
      <alignment horizontal="center"/>
    </xf>
    <xf numFmtId="0" fontId="0" fillId="0" borderId="13" xfId="0" applyBorder="1" applyAlignment="1">
      <alignment horizontal="right"/>
    </xf>
    <xf numFmtId="3" fontId="0" fillId="0" borderId="13" xfId="0" applyNumberFormat="1" applyBorder="1"/>
    <xf numFmtId="165" fontId="3" fillId="0" borderId="13" xfId="12" applyNumberFormat="1" applyFont="1" applyBorder="1"/>
    <xf numFmtId="0" fontId="0" fillId="0" borderId="13" xfId="0" applyBorder="1" applyAlignment="1">
      <alignment wrapText="1"/>
    </xf>
    <xf numFmtId="168" fontId="3" fillId="3" borderId="13" xfId="1" applyNumberFormat="1" applyFont="1" applyFill="1" applyBorder="1"/>
    <xf numFmtId="0" fontId="0" fillId="0" borderId="33" xfId="0" applyBorder="1" applyAlignment="1">
      <alignment wrapText="1"/>
    </xf>
    <xf numFmtId="16" fontId="5" fillId="0" borderId="38" xfId="0" quotePrefix="1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wrapText="1"/>
    </xf>
    <xf numFmtId="165" fontId="3" fillId="0" borderId="16" xfId="12" applyNumberFormat="1" applyFont="1" applyBorder="1"/>
    <xf numFmtId="0" fontId="0" fillId="0" borderId="16" xfId="0" applyBorder="1" applyAlignment="1">
      <alignment wrapText="1"/>
    </xf>
    <xf numFmtId="168" fontId="3" fillId="3" borderId="16" xfId="1" applyNumberFormat="1" applyFont="1" applyFill="1" applyBorder="1"/>
    <xf numFmtId="167" fontId="4" fillId="0" borderId="15" xfId="0" applyNumberFormat="1" applyFont="1" applyFill="1" applyBorder="1" applyAlignment="1"/>
    <xf numFmtId="166" fontId="15" fillId="0" borderId="24" xfId="0" applyNumberFormat="1" applyFont="1" applyFill="1" applyBorder="1" applyAlignment="1"/>
    <xf numFmtId="167" fontId="4" fillId="0" borderId="24" xfId="0" applyNumberFormat="1" applyFont="1" applyFill="1" applyBorder="1" applyAlignment="1"/>
    <xf numFmtId="166" fontId="15" fillId="0" borderId="42" xfId="0" applyNumberFormat="1" applyFont="1" applyFill="1" applyBorder="1" applyAlignment="1"/>
    <xf numFmtId="167" fontId="4" fillId="0" borderId="16" xfId="0" applyNumberFormat="1" applyFont="1" applyFill="1" applyBorder="1" applyAlignment="1"/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9" xfId="0" applyFill="1" applyBorder="1"/>
    <xf numFmtId="0" fontId="0" fillId="0" borderId="13" xfId="0" applyFill="1" applyBorder="1"/>
    <xf numFmtId="0" fontId="0" fillId="0" borderId="15" xfId="0" applyBorder="1"/>
    <xf numFmtId="0" fontId="0" fillId="0" borderId="16" xfId="0" applyBorder="1"/>
    <xf numFmtId="0" fontId="0" fillId="0" borderId="24" xfId="0" applyBorder="1"/>
    <xf numFmtId="0" fontId="0" fillId="0" borderId="32" xfId="0" applyFill="1" applyBorder="1"/>
    <xf numFmtId="0" fontId="0" fillId="0" borderId="33" xfId="0" applyFill="1" applyBorder="1"/>
    <xf numFmtId="0" fontId="0" fillId="0" borderId="37" xfId="0" applyBorder="1"/>
    <xf numFmtId="164" fontId="13" fillId="0" borderId="2" xfId="1" applyNumberFormat="1" applyFont="1" applyBorder="1"/>
    <xf numFmtId="0" fontId="0" fillId="2" borderId="1" xfId="0" applyFill="1" applyBorder="1"/>
    <xf numFmtId="0" fontId="0" fillId="2" borderId="13" xfId="0" applyFill="1" applyBorder="1"/>
    <xf numFmtId="0" fontId="0" fillId="2" borderId="32" xfId="0" applyFill="1" applyBorder="1"/>
    <xf numFmtId="0" fontId="0" fillId="2" borderId="9" xfId="0" applyFill="1" applyBorder="1"/>
    <xf numFmtId="0" fontId="0" fillId="2" borderId="33" xfId="0" applyFill="1" applyBorder="1"/>
    <xf numFmtId="3" fontId="0" fillId="2" borderId="24" xfId="0" applyNumberFormat="1" applyFill="1" applyBorder="1"/>
    <xf numFmtId="3" fontId="0" fillId="2" borderId="16" xfId="0" applyNumberFormat="1" applyFill="1" applyBorder="1"/>
    <xf numFmtId="3" fontId="0" fillId="2" borderId="15" xfId="0" applyNumberFormat="1" applyFill="1" applyBorder="1"/>
    <xf numFmtId="3" fontId="0" fillId="2" borderId="0" xfId="0" applyNumberFormat="1" applyFill="1" applyBorder="1"/>
    <xf numFmtId="3" fontId="0" fillId="2" borderId="32" xfId="0" applyNumberFormat="1" applyFill="1" applyBorder="1"/>
    <xf numFmtId="3" fontId="0" fillId="2" borderId="13" xfId="0" applyNumberFormat="1" applyFill="1" applyBorder="1"/>
    <xf numFmtId="3" fontId="0" fillId="2" borderId="9" xfId="0" applyNumberFormat="1" applyFill="1" applyBorder="1"/>
    <xf numFmtId="3" fontId="0" fillId="2" borderId="33" xfId="0" applyNumberFormat="1" applyFill="1" applyBorder="1"/>
    <xf numFmtId="0" fontId="0" fillId="2" borderId="24" xfId="0" applyFill="1" applyBorder="1"/>
    <xf numFmtId="0" fontId="0" fillId="2" borderId="16" xfId="0" applyFill="1" applyBorder="1"/>
    <xf numFmtId="0" fontId="0" fillId="2" borderId="15" xfId="0" applyFill="1" applyBorder="1"/>
    <xf numFmtId="0" fontId="0" fillId="0" borderId="24" xfId="0" applyFill="1" applyBorder="1"/>
    <xf numFmtId="16" fontId="0" fillId="0" borderId="43" xfId="0" applyNumberFormat="1" applyBorder="1"/>
    <xf numFmtId="0" fontId="0" fillId="0" borderId="3" xfId="0" applyBorder="1" applyAlignment="1">
      <alignment horizontal="centerContinuous"/>
    </xf>
    <xf numFmtId="168" fontId="4" fillId="4" borderId="37" xfId="0" applyNumberFormat="1" applyFont="1" applyFill="1" applyBorder="1"/>
    <xf numFmtId="3" fontId="0" fillId="0" borderId="42" xfId="0" applyNumberFormat="1" applyBorder="1"/>
    <xf numFmtId="3" fontId="0" fillId="0" borderId="25" xfId="0" applyNumberFormat="1" applyBorder="1"/>
    <xf numFmtId="3" fontId="0" fillId="0" borderId="26" xfId="0" applyNumberFormat="1" applyBorder="1"/>
    <xf numFmtId="3" fontId="0" fillId="0" borderId="19" xfId="0" applyNumberFormat="1" applyBorder="1"/>
    <xf numFmtId="3" fontId="0" fillId="0" borderId="34" xfId="0" applyNumberFormat="1" applyBorder="1"/>
    <xf numFmtId="3" fontId="0" fillId="0" borderId="35" xfId="0" applyNumberFormat="1" applyBorder="1"/>
    <xf numFmtId="168" fontId="3" fillId="3" borderId="37" xfId="1" applyNumberFormat="1" applyFont="1" applyFill="1" applyBorder="1"/>
    <xf numFmtId="168" fontId="3" fillId="3" borderId="36" xfId="1" applyNumberFormat="1" applyFont="1" applyFill="1" applyBorder="1"/>
    <xf numFmtId="0" fontId="7" fillId="0" borderId="17" xfId="0" applyFont="1" applyBorder="1" applyAlignment="1">
      <alignment horizontal="left" wrapText="1"/>
    </xf>
    <xf numFmtId="164" fontId="13" fillId="0" borderId="18" xfId="1" applyNumberFormat="1" applyFont="1" applyBorder="1"/>
    <xf numFmtId="164" fontId="7" fillId="0" borderId="18" xfId="1" applyNumberFormat="1" applyFont="1" applyFill="1" applyBorder="1" applyAlignment="1">
      <alignment horizontal="center"/>
    </xf>
    <xf numFmtId="164" fontId="13" fillId="0" borderId="19" xfId="1" applyNumberFormat="1" applyFont="1" applyBorder="1"/>
    <xf numFmtId="3" fontId="0" fillId="0" borderId="18" xfId="0" applyNumberFormat="1" applyBorder="1"/>
    <xf numFmtId="3" fontId="0" fillId="0" borderId="40" xfId="0" applyNumberFormat="1" applyBorder="1"/>
    <xf numFmtId="3" fontId="0" fillId="0" borderId="41" xfId="0" applyNumberFormat="1" applyBorder="1"/>
    <xf numFmtId="3" fontId="0" fillId="0" borderId="37" xfId="0" applyNumberFormat="1" applyBorder="1"/>
    <xf numFmtId="165" fontId="3" fillId="0" borderId="37" xfId="12" applyNumberFormat="1" applyFont="1" applyBorder="1"/>
    <xf numFmtId="3" fontId="0" fillId="0" borderId="39" xfId="0" applyNumberFormat="1" applyBorder="1"/>
    <xf numFmtId="168" fontId="4" fillId="0" borderId="0" xfId="0" applyNumberFormat="1" applyFont="1" applyFill="1" applyBorder="1"/>
    <xf numFmtId="0" fontId="16" fillId="5" borderId="2" xfId="0" applyFont="1" applyFill="1" applyBorder="1" applyAlignment="1">
      <alignment horizontal="left"/>
    </xf>
    <xf numFmtId="167" fontId="4" fillId="5" borderId="1" xfId="0" applyNumberFormat="1" applyFont="1" applyFill="1" applyBorder="1" applyAlignment="1">
      <alignment horizontal="center"/>
    </xf>
    <xf numFmtId="167" fontId="4" fillId="5" borderId="0" xfId="0" applyNumberFormat="1" applyFont="1" applyFill="1" applyAlignment="1">
      <alignment horizontal="center"/>
    </xf>
    <xf numFmtId="167" fontId="4" fillId="5" borderId="3" xfId="0" applyNumberFormat="1" applyFont="1" applyFill="1" applyBorder="1" applyAlignment="1">
      <alignment horizontal="center"/>
    </xf>
    <xf numFmtId="0" fontId="0" fillId="2" borderId="21" xfId="0" applyFill="1" applyBorder="1"/>
    <xf numFmtId="0" fontId="0" fillId="2" borderId="43" xfId="0" applyFill="1" applyBorder="1"/>
    <xf numFmtId="0" fontId="0" fillId="2" borderId="44" xfId="0" applyFill="1" applyBorder="1"/>
    <xf numFmtId="0" fontId="0" fillId="0" borderId="2" xfId="0" applyBorder="1"/>
    <xf numFmtId="3" fontId="0" fillId="0" borderId="0" xfId="0" applyNumberFormat="1" applyBorder="1"/>
    <xf numFmtId="0" fontId="0" fillId="0" borderId="3" xfId="0" applyFill="1" applyBorder="1"/>
    <xf numFmtId="0" fontId="0" fillId="0" borderId="0" xfId="0" applyFill="1" applyAlignment="1">
      <alignment wrapText="1"/>
    </xf>
    <xf numFmtId="0" fontId="0" fillId="0" borderId="0" xfId="0"/>
    <xf numFmtId="167" fontId="5" fillId="6" borderId="24" xfId="0" applyNumberFormat="1" applyFont="1" applyFill="1" applyBorder="1" applyAlignment="1">
      <alignment wrapText="1"/>
    </xf>
    <xf numFmtId="0" fontId="0" fillId="0" borderId="32" xfId="0" applyBorder="1" applyAlignment="1">
      <alignment wrapText="1"/>
    </xf>
    <xf numFmtId="167" fontId="5" fillId="6" borderId="16" xfId="0" applyNumberFormat="1" applyFont="1" applyFill="1" applyBorder="1" applyAlignment="1">
      <alignment wrapText="1"/>
    </xf>
    <xf numFmtId="167" fontId="5" fillId="6" borderId="15" xfId="0" applyNumberFormat="1" applyFont="1" applyFill="1" applyBorder="1" applyAlignment="1">
      <alignment wrapText="1"/>
    </xf>
    <xf numFmtId="167" fontId="5" fillId="6" borderId="37" xfId="0" applyNumberFormat="1" applyFont="1" applyFill="1" applyBorder="1" applyAlignment="1">
      <alignment wrapText="1"/>
    </xf>
    <xf numFmtId="167" fontId="5" fillId="6" borderId="9" xfId="0" applyNumberFormat="1" applyFont="1" applyFill="1" applyBorder="1" applyAlignment="1">
      <alignment wrapText="1"/>
    </xf>
    <xf numFmtId="167" fontId="0" fillId="0" borderId="0" xfId="0" applyNumberFormat="1" applyAlignment="1">
      <alignment wrapText="1"/>
    </xf>
    <xf numFmtId="167" fontId="0" fillId="0" borderId="24" xfId="0" applyNumberFormat="1" applyBorder="1" applyAlignment="1">
      <alignment wrapText="1"/>
    </xf>
    <xf numFmtId="167" fontId="0" fillId="0" borderId="15" xfId="0" applyNumberFormat="1" applyBorder="1" applyAlignment="1">
      <alignment wrapText="1"/>
    </xf>
    <xf numFmtId="167" fontId="5" fillId="6" borderId="32" xfId="0" applyNumberFormat="1" applyFont="1" applyFill="1" applyBorder="1" applyAlignment="1">
      <alignment wrapText="1"/>
    </xf>
    <xf numFmtId="167" fontId="5" fillId="6" borderId="13" xfId="0" applyNumberFormat="1" applyFont="1" applyFill="1" applyBorder="1" applyAlignment="1">
      <alignment wrapText="1"/>
    </xf>
    <xf numFmtId="167" fontId="5" fillId="6" borderId="33" xfId="0" applyNumberFormat="1" applyFont="1" applyFill="1" applyBorder="1" applyAlignment="1">
      <alignment wrapText="1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/>
    <xf numFmtId="167" fontId="0" fillId="0" borderId="37" xfId="0" applyNumberFormat="1" applyBorder="1" applyAlignment="1">
      <alignment wrapText="1"/>
    </xf>
    <xf numFmtId="0" fontId="0" fillId="0" borderId="4" xfId="0" applyBorder="1"/>
    <xf numFmtId="0" fontId="0" fillId="0" borderId="0" xfId="0" applyFill="1" applyBorder="1"/>
    <xf numFmtId="0" fontId="0" fillId="0" borderId="0" xfId="0" applyFill="1"/>
    <xf numFmtId="0" fontId="0" fillId="0" borderId="21" xfId="0" applyBorder="1"/>
    <xf numFmtId="0" fontId="0" fillId="0" borderId="2" xfId="0" applyBorder="1" applyAlignment="1">
      <alignment horizontal="left" vertical="top"/>
    </xf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0" borderId="3" xfId="0" applyBorder="1"/>
    <xf numFmtId="0" fontId="0" fillId="7" borderId="2" xfId="0" applyFill="1" applyBorder="1" applyAlignment="1">
      <alignment horizontal="left" vertical="top"/>
    </xf>
    <xf numFmtId="0" fontId="7" fillId="7" borderId="2" xfId="0" applyFont="1" applyFill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0" fontId="14" fillId="7" borderId="2" xfId="0" applyFont="1" applyFill="1" applyBorder="1" applyAlignment="1">
      <alignment horizontal="left"/>
    </xf>
    <xf numFmtId="0" fontId="10" fillId="7" borderId="2" xfId="0" applyFont="1" applyFill="1" applyBorder="1" applyAlignment="1">
      <alignment horizontal="left"/>
    </xf>
    <xf numFmtId="0" fontId="0" fillId="7" borderId="2" xfId="0" applyFill="1" applyBorder="1"/>
    <xf numFmtId="0" fontId="5" fillId="0" borderId="6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Border="1"/>
    <xf numFmtId="0" fontId="0" fillId="7" borderId="3" xfId="0" applyFill="1" applyBorder="1"/>
    <xf numFmtId="0" fontId="0" fillId="0" borderId="0" xfId="0" applyAlignment="1">
      <alignment horizontal="center"/>
    </xf>
    <xf numFmtId="167" fontId="0" fillId="0" borderId="16" xfId="0" applyNumberFormat="1" applyBorder="1" applyAlignment="1">
      <alignment wrapText="1"/>
    </xf>
    <xf numFmtId="167" fontId="0" fillId="0" borderId="1" xfId="0" applyNumberFormat="1" applyBorder="1" applyAlignment="1">
      <alignment wrapText="1"/>
    </xf>
    <xf numFmtId="167" fontId="0" fillId="0" borderId="36" xfId="0" applyNumberFormat="1" applyBorder="1" applyAlignment="1">
      <alignment wrapText="1"/>
    </xf>
    <xf numFmtId="0" fontId="7" fillId="8" borderId="2" xfId="0" applyFont="1" applyFill="1" applyBorder="1" applyAlignment="1">
      <alignment horizontal="left"/>
    </xf>
    <xf numFmtId="0" fontId="8" fillId="9" borderId="2" xfId="0" applyFont="1" applyFill="1" applyBorder="1" applyAlignment="1"/>
    <xf numFmtId="0" fontId="7" fillId="9" borderId="2" xfId="0" applyFont="1" applyFill="1" applyBorder="1" applyAlignment="1">
      <alignment horizontal="left"/>
    </xf>
    <xf numFmtId="0" fontId="7" fillId="8" borderId="2" xfId="0" applyFont="1" applyFill="1" applyBorder="1"/>
    <xf numFmtId="0" fontId="16" fillId="0" borderId="2" xfId="0" applyFont="1" applyFill="1" applyBorder="1" applyAlignment="1">
      <alignment horizontal="left"/>
    </xf>
    <xf numFmtId="167" fontId="4" fillId="0" borderId="1" xfId="0" applyNumberFormat="1" applyFont="1" applyFill="1" applyBorder="1" applyAlignment="1">
      <alignment horizontal="center"/>
    </xf>
    <xf numFmtId="167" fontId="4" fillId="0" borderId="0" xfId="0" applyNumberFormat="1" applyFont="1" applyFill="1" applyAlignment="1">
      <alignment horizontal="center"/>
    </xf>
    <xf numFmtId="167" fontId="4" fillId="0" borderId="3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167" fontId="13" fillId="0" borderId="0" xfId="0" applyNumberFormat="1" applyFont="1" applyFill="1" applyBorder="1" applyAlignment="1">
      <alignment horizontal="center"/>
    </xf>
    <xf numFmtId="167" fontId="13" fillId="0" borderId="3" xfId="0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18" fillId="0" borderId="2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8" fillId="7" borderId="2" xfId="0" applyFont="1" applyFill="1" applyBorder="1" applyAlignment="1">
      <alignment horizontal="center" vertical="top"/>
    </xf>
    <xf numFmtId="0" fontId="9" fillId="7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165" fontId="11" fillId="0" borderId="0" xfId="12" applyNumberFormat="1" applyFont="1" applyFill="1" applyBorder="1" applyAlignment="1">
      <alignment horizontal="center"/>
    </xf>
    <xf numFmtId="165" fontId="11" fillId="0" borderId="3" xfId="12" applyNumberFormat="1" applyFont="1" applyFill="1" applyBorder="1" applyAlignment="1">
      <alignment horizontal="center"/>
    </xf>
    <xf numFmtId="0" fontId="0" fillId="0" borderId="2" xfId="0" applyFill="1" applyBorder="1"/>
    <xf numFmtId="167" fontId="4" fillId="5" borderId="0" xfId="0" applyNumberFormat="1" applyFont="1" applyFill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167" fontId="4" fillId="0" borderId="0" xfId="0" applyNumberFormat="1" applyFont="1" applyFill="1" applyBorder="1" applyAlignment="1"/>
    <xf numFmtId="167" fontId="4" fillId="0" borderId="36" xfId="0" applyNumberFormat="1" applyFont="1" applyFill="1" applyBorder="1" applyAlignment="1"/>
    <xf numFmtId="0" fontId="0" fillId="0" borderId="32" xfId="0" applyFill="1" applyBorder="1" applyAlignment="1">
      <alignment wrapText="1"/>
    </xf>
    <xf numFmtId="0" fontId="0" fillId="0" borderId="13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33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7" fontId="0" fillId="0" borderId="1" xfId="0" applyNumberFormat="1" applyFill="1" applyBorder="1" applyAlignment="1">
      <alignment wrapText="1"/>
    </xf>
    <xf numFmtId="167" fontId="0" fillId="0" borderId="0" xfId="0" applyNumberFormat="1" applyFill="1" applyBorder="1" applyAlignment="1">
      <alignment wrapText="1"/>
    </xf>
    <xf numFmtId="167" fontId="0" fillId="0" borderId="15" xfId="0" applyNumberFormat="1" applyFill="1" applyBorder="1" applyAlignment="1">
      <alignment wrapText="1"/>
    </xf>
    <xf numFmtId="167" fontId="0" fillId="0" borderId="16" xfId="0" applyNumberFormat="1" applyFill="1" applyBorder="1" applyAlignment="1">
      <alignment wrapText="1"/>
    </xf>
    <xf numFmtId="167" fontId="0" fillId="0" borderId="37" xfId="0" applyNumberFormat="1" applyFill="1" applyBorder="1" applyAlignment="1">
      <alignment wrapText="1"/>
    </xf>
    <xf numFmtId="0" fontId="0" fillId="0" borderId="3" xfId="0" applyFill="1" applyBorder="1" applyAlignment="1">
      <alignment wrapText="1"/>
    </xf>
    <xf numFmtId="167" fontId="0" fillId="0" borderId="24" xfId="0" applyNumberFormat="1" applyFill="1" applyBorder="1" applyAlignment="1">
      <alignment wrapText="1"/>
    </xf>
    <xf numFmtId="167" fontId="0" fillId="0" borderId="0" xfId="0" applyNumberFormat="1" applyFill="1" applyAlignment="1">
      <alignment wrapText="1"/>
    </xf>
    <xf numFmtId="167" fontId="0" fillId="0" borderId="36" xfId="0" applyNumberFormat="1" applyFill="1" applyBorder="1" applyAlignment="1">
      <alignment wrapText="1"/>
    </xf>
    <xf numFmtId="0" fontId="7" fillId="0" borderId="0" xfId="0" applyFont="1" applyBorder="1" applyAlignment="1">
      <alignment horizontal="left"/>
    </xf>
    <xf numFmtId="168" fontId="3" fillId="0" borderId="0" xfId="1" applyNumberFormat="1" applyFont="1" applyBorder="1"/>
    <xf numFmtId="9" fontId="3" fillId="0" borderId="0" xfId="12" applyFont="1" applyFill="1" applyBorder="1" applyAlignment="1">
      <alignment horizontal="center"/>
    </xf>
    <xf numFmtId="165" fontId="3" fillId="0" borderId="0" xfId="1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167" fontId="13" fillId="0" borderId="0" xfId="0" applyNumberFormat="1" applyFont="1" applyFill="1" applyBorder="1" applyAlignment="1">
      <alignment horizontal="center" wrapText="1"/>
    </xf>
    <xf numFmtId="166" fontId="13" fillId="0" borderId="0" xfId="0" applyNumberFormat="1" applyFont="1" applyFill="1" applyBorder="1" applyAlignment="1">
      <alignment horizontal="center"/>
    </xf>
    <xf numFmtId="165" fontId="1" fillId="0" borderId="24" xfId="12" applyNumberFormat="1" applyFont="1" applyBorder="1"/>
    <xf numFmtId="168" fontId="3" fillId="0" borderId="0" xfId="1" applyNumberFormat="1" applyFont="1" applyFill="1" applyBorder="1"/>
    <xf numFmtId="168" fontId="13" fillId="8" borderId="24" xfId="1" applyNumberFormat="1" applyFont="1" applyFill="1" applyBorder="1"/>
    <xf numFmtId="168" fontId="13" fillId="8" borderId="15" xfId="1" applyNumberFormat="1" applyFont="1" applyFill="1" applyBorder="1"/>
    <xf numFmtId="168" fontId="13" fillId="8" borderId="0" xfId="1" applyNumberFormat="1" applyFont="1" applyFill="1" applyBorder="1"/>
    <xf numFmtId="168" fontId="13" fillId="8" borderId="36" xfId="1" applyNumberFormat="1" applyFont="1" applyFill="1" applyBorder="1"/>
    <xf numFmtId="168" fontId="13" fillId="8" borderId="37" xfId="1" applyNumberFormat="1" applyFont="1" applyFill="1" applyBorder="1"/>
    <xf numFmtId="168" fontId="13" fillId="8" borderId="24" xfId="0" applyNumberFormat="1" applyFont="1" applyFill="1" applyBorder="1"/>
    <xf numFmtId="168" fontId="13" fillId="8" borderId="15" xfId="0" applyNumberFormat="1" applyFont="1" applyFill="1" applyBorder="1"/>
    <xf numFmtId="168" fontId="13" fillId="8" borderId="16" xfId="0" applyNumberFormat="1" applyFont="1" applyFill="1" applyBorder="1"/>
    <xf numFmtId="167" fontId="13" fillId="9" borderId="1" xfId="0" applyNumberFormat="1" applyFont="1" applyFill="1" applyBorder="1" applyAlignment="1"/>
    <xf numFmtId="167" fontId="13" fillId="9" borderId="15" xfId="0" applyNumberFormat="1" applyFont="1" applyFill="1" applyBorder="1" applyAlignment="1"/>
    <xf numFmtId="167" fontId="13" fillId="9" borderId="0" xfId="0" applyNumberFormat="1" applyFont="1" applyFill="1" applyBorder="1" applyAlignment="1"/>
    <xf numFmtId="167" fontId="13" fillId="9" borderId="24" xfId="0" applyNumberFormat="1" applyFont="1" applyFill="1" applyBorder="1" applyAlignment="1">
      <alignment wrapText="1"/>
    </xf>
    <xf numFmtId="167" fontId="13" fillId="9" borderId="15" xfId="0" applyNumberFormat="1" applyFont="1" applyFill="1" applyBorder="1" applyAlignment="1">
      <alignment wrapText="1"/>
    </xf>
    <xf numFmtId="167" fontId="13" fillId="9" borderId="0" xfId="0" applyNumberFormat="1" applyFont="1" applyFill="1" applyBorder="1" applyAlignment="1">
      <alignment wrapText="1"/>
    </xf>
    <xf numFmtId="167" fontId="13" fillId="9" borderId="37" xfId="0" applyNumberFormat="1" applyFont="1" applyFill="1" applyBorder="1" applyAlignment="1">
      <alignment wrapText="1"/>
    </xf>
    <xf numFmtId="166" fontId="15" fillId="0" borderId="0" xfId="0" applyNumberFormat="1" applyFont="1" applyFill="1" applyBorder="1" applyAlignment="1">
      <alignment horizontal="center"/>
    </xf>
    <xf numFmtId="166" fontId="15" fillId="0" borderId="18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13" fillId="0" borderId="3" xfId="1" applyNumberFormat="1" applyFont="1" applyFill="1" applyBorder="1"/>
    <xf numFmtId="164" fontId="13" fillId="0" borderId="0" xfId="1" applyNumberFormat="1" applyFont="1" applyFill="1" applyBorder="1"/>
    <xf numFmtId="3" fontId="0" fillId="0" borderId="32" xfId="0" applyNumberFormat="1" applyFill="1" applyBorder="1"/>
    <xf numFmtId="0" fontId="0" fillId="0" borderId="21" xfId="0" applyFill="1" applyBorder="1"/>
    <xf numFmtId="168" fontId="3" fillId="8" borderId="32" xfId="1" applyNumberFormat="1" applyFont="1" applyFill="1" applyBorder="1"/>
    <xf numFmtId="168" fontId="3" fillId="8" borderId="13" xfId="1" applyNumberFormat="1" applyFont="1" applyFill="1" applyBorder="1"/>
    <xf numFmtId="168" fontId="3" fillId="8" borderId="9" xfId="1" applyNumberFormat="1" applyFont="1" applyFill="1" applyBorder="1"/>
    <xf numFmtId="168" fontId="3" fillId="8" borderId="33" xfId="1" applyNumberFormat="1" applyFont="1" applyFill="1" applyBorder="1"/>
    <xf numFmtId="167" fontId="1" fillId="9" borderId="32" xfId="0" applyNumberFormat="1" applyFont="1" applyFill="1" applyBorder="1" applyAlignment="1">
      <alignment wrapText="1"/>
    </xf>
    <xf numFmtId="167" fontId="1" fillId="9" borderId="9" xfId="0" applyNumberFormat="1" applyFont="1" applyFill="1" applyBorder="1" applyAlignment="1">
      <alignment wrapText="1"/>
    </xf>
    <xf numFmtId="167" fontId="1" fillId="9" borderId="0" xfId="0" applyNumberFormat="1" applyFont="1" applyFill="1" applyBorder="1" applyAlignment="1">
      <alignment wrapText="1"/>
    </xf>
    <xf numFmtId="167" fontId="1" fillId="9" borderId="33" xfId="0" applyNumberFormat="1" applyFont="1" applyFill="1" applyBorder="1" applyAlignment="1">
      <alignment wrapText="1"/>
    </xf>
    <xf numFmtId="3" fontId="0" fillId="0" borderId="0" xfId="0" applyNumberFormat="1"/>
    <xf numFmtId="164" fontId="0" fillId="0" borderId="0" xfId="0" applyNumberFormat="1"/>
    <xf numFmtId="0" fontId="21" fillId="0" borderId="2" xfId="0" applyFont="1" applyFill="1" applyBorder="1"/>
    <xf numFmtId="0" fontId="19" fillId="7" borderId="2" xfId="0" applyFont="1" applyFill="1" applyBorder="1"/>
    <xf numFmtId="0" fontId="19" fillId="0" borderId="2" xfId="0" applyFont="1" applyFill="1" applyBorder="1"/>
    <xf numFmtId="0" fontId="7" fillId="0" borderId="1" xfId="0" applyFont="1" applyBorder="1" applyAlignment="1">
      <alignment horizontal="left" wrapText="1"/>
    </xf>
    <xf numFmtId="167" fontId="22" fillId="0" borderId="1" xfId="0" applyNumberFormat="1" applyFont="1" applyFill="1" applyBorder="1" applyAlignment="1">
      <alignment horizontal="center"/>
    </xf>
    <xf numFmtId="167" fontId="22" fillId="0" borderId="0" xfId="0" applyNumberFormat="1" applyFont="1" applyFill="1" applyBorder="1" applyAlignment="1">
      <alignment horizontal="center"/>
    </xf>
    <xf numFmtId="0" fontId="0" fillId="10" borderId="2" xfId="0" applyFill="1" applyBorder="1"/>
    <xf numFmtId="0" fontId="23" fillId="0" borderId="2" xfId="0" applyFont="1" applyFill="1" applyBorder="1"/>
    <xf numFmtId="166" fontId="24" fillId="0" borderId="1" xfId="0" applyNumberFormat="1" applyFont="1" applyFill="1" applyBorder="1" applyAlignment="1">
      <alignment horizontal="center"/>
    </xf>
    <xf numFmtId="10" fontId="24" fillId="0" borderId="0" xfId="0" applyNumberFormat="1" applyFont="1" applyFill="1" applyBorder="1" applyAlignment="1">
      <alignment horizontal="center"/>
    </xf>
    <xf numFmtId="10" fontId="24" fillId="0" borderId="3" xfId="0" applyNumberFormat="1" applyFont="1" applyFill="1" applyBorder="1" applyAlignment="1">
      <alignment horizontal="center"/>
    </xf>
    <xf numFmtId="10" fontId="20" fillId="0" borderId="0" xfId="0" applyNumberFormat="1" applyFont="1" applyFill="1" applyBorder="1" applyAlignment="1">
      <alignment horizontal="center"/>
    </xf>
    <xf numFmtId="166" fontId="25" fillId="7" borderId="1" xfId="0" applyNumberFormat="1" applyFont="1" applyFill="1" applyBorder="1" applyAlignment="1">
      <alignment horizontal="center"/>
    </xf>
    <xf numFmtId="166" fontId="25" fillId="0" borderId="1" xfId="0" applyNumberFormat="1" applyFont="1" applyFill="1" applyBorder="1" applyAlignment="1">
      <alignment horizontal="center"/>
    </xf>
    <xf numFmtId="2" fontId="0" fillId="7" borderId="1" xfId="13" applyNumberFormat="1" applyFont="1" applyFill="1" applyBorder="1" applyAlignment="1">
      <alignment horizontal="center"/>
    </xf>
    <xf numFmtId="2" fontId="0" fillId="0" borderId="1" xfId="13" applyNumberFormat="1" applyFont="1" applyFill="1" applyBorder="1" applyAlignment="1">
      <alignment horizontal="center"/>
    </xf>
    <xf numFmtId="10" fontId="25" fillId="7" borderId="0" xfId="0" applyNumberFormat="1" applyFont="1" applyFill="1" applyBorder="1" applyAlignment="1">
      <alignment horizontal="center"/>
    </xf>
    <xf numFmtId="10" fontId="0" fillId="7" borderId="3" xfId="13" applyNumberFormat="1" applyFont="1" applyFill="1" applyBorder="1" applyAlignment="1">
      <alignment horizontal="center"/>
    </xf>
    <xf numFmtId="10" fontId="25" fillId="0" borderId="0" xfId="0" applyNumberFormat="1" applyFont="1" applyFill="1" applyBorder="1" applyAlignment="1">
      <alignment horizontal="center"/>
    </xf>
    <xf numFmtId="10" fontId="0" fillId="0" borderId="3" xfId="13" applyNumberFormat="1" applyFont="1" applyFill="1" applyBorder="1" applyAlignment="1">
      <alignment horizontal="center"/>
    </xf>
    <xf numFmtId="167" fontId="0" fillId="7" borderId="1" xfId="0" applyNumberFormat="1" applyFont="1" applyFill="1" applyBorder="1" applyAlignment="1">
      <alignment horizontal="center"/>
    </xf>
    <xf numFmtId="167" fontId="0" fillId="10" borderId="1" xfId="0" applyNumberFormat="1" applyFont="1" applyFill="1" applyBorder="1" applyAlignment="1">
      <alignment horizontal="center"/>
    </xf>
    <xf numFmtId="0" fontId="0" fillId="0" borderId="17" xfId="0" applyFill="1" applyBorder="1"/>
    <xf numFmtId="167" fontId="0" fillId="10" borderId="45" xfId="0" applyNumberFormat="1" applyFont="1" applyFill="1" applyBorder="1" applyAlignment="1">
      <alignment horizontal="center"/>
    </xf>
    <xf numFmtId="10" fontId="25" fillId="0" borderId="18" xfId="0" applyNumberFormat="1" applyFont="1" applyFill="1" applyBorder="1" applyAlignment="1">
      <alignment horizontal="center"/>
    </xf>
    <xf numFmtId="10" fontId="0" fillId="0" borderId="19" xfId="13" applyNumberFormat="1" applyFont="1" applyFill="1" applyBorder="1" applyAlignment="1">
      <alignment horizontal="center"/>
    </xf>
    <xf numFmtId="0" fontId="7" fillId="0" borderId="19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21" fillId="0" borderId="3" xfId="0" applyFont="1" applyFill="1" applyBorder="1"/>
    <xf numFmtId="0" fontId="19" fillId="7" borderId="3" xfId="0" applyFont="1" applyFill="1" applyBorder="1"/>
    <xf numFmtId="0" fontId="19" fillId="0" borderId="3" xfId="0" applyFont="1" applyFill="1" applyBorder="1"/>
    <xf numFmtId="4" fontId="19" fillId="0" borderId="3" xfId="0" applyNumberFormat="1" applyFont="1" applyFill="1" applyBorder="1"/>
    <xf numFmtId="0" fontId="7" fillId="8" borderId="3" xfId="0" applyFont="1" applyFill="1" applyBorder="1"/>
    <xf numFmtId="0" fontId="7" fillId="8" borderId="3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left"/>
    </xf>
    <xf numFmtId="0" fontId="8" fillId="9" borderId="3" xfId="0" applyFont="1" applyFill="1" applyBorder="1" applyAlignment="1"/>
    <xf numFmtId="0" fontId="7" fillId="9" borderId="3" xfId="0" applyFont="1" applyFill="1" applyBorder="1" applyAlignment="1">
      <alignment horizontal="left"/>
    </xf>
    <xf numFmtId="0" fontId="10" fillId="7" borderId="3" xfId="0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7" borderId="3" xfId="0" applyFont="1" applyFill="1" applyBorder="1" applyAlignment="1">
      <alignment horizontal="left"/>
    </xf>
    <xf numFmtId="0" fontId="14" fillId="7" borderId="3" xfId="0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10" fontId="19" fillId="0" borderId="0" xfId="13" applyNumberFormat="1" applyFont="1" applyFill="1" applyBorder="1" applyAlignment="1">
      <alignment horizontal="center"/>
    </xf>
    <xf numFmtId="0" fontId="23" fillId="0" borderId="3" xfId="0" applyFont="1" applyFill="1" applyBorder="1"/>
    <xf numFmtId="10" fontId="0" fillId="0" borderId="0" xfId="13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" xfId="0" applyFont="1" applyBorder="1"/>
    <xf numFmtId="9" fontId="3" fillId="0" borderId="3" xfId="12" applyFont="1" applyFill="1" applyBorder="1" applyAlignment="1">
      <alignment horizontal="center"/>
    </xf>
    <xf numFmtId="165" fontId="3" fillId="0" borderId="3" xfId="12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 wrapText="1"/>
    </xf>
    <xf numFmtId="167" fontId="13" fillId="0" borderId="3" xfId="0" applyNumberFormat="1" applyFont="1" applyFill="1" applyBorder="1" applyAlignment="1">
      <alignment horizontal="center" wrapText="1"/>
    </xf>
    <xf numFmtId="166" fontId="13" fillId="0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44" xfId="0" applyFont="1" applyBorder="1" applyAlignment="1">
      <alignment horizontal="left" wrapText="1"/>
    </xf>
    <xf numFmtId="167" fontId="22" fillId="0" borderId="21" xfId="0" applyNumberFormat="1" applyFont="1" applyFill="1" applyBorder="1" applyAlignment="1">
      <alignment horizontal="center"/>
    </xf>
    <xf numFmtId="166" fontId="24" fillId="0" borderId="0" xfId="0" applyNumberFormat="1" applyFont="1" applyFill="1" applyBorder="1" applyAlignment="1">
      <alignment horizontal="center"/>
    </xf>
    <xf numFmtId="166" fontId="25" fillId="0" borderId="0" xfId="0" applyNumberFormat="1" applyFont="1" applyFill="1" applyBorder="1" applyAlignment="1">
      <alignment horizontal="center"/>
    </xf>
    <xf numFmtId="43" fontId="3" fillId="0" borderId="0" xfId="1" applyFont="1" applyBorder="1"/>
    <xf numFmtId="0" fontId="5" fillId="0" borderId="0" xfId="0" applyFont="1" applyBorder="1"/>
    <xf numFmtId="4" fontId="13" fillId="0" borderId="18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167" fontId="22" fillId="0" borderId="43" xfId="0" applyNumberFormat="1" applyFont="1" applyFill="1" applyBorder="1" applyAlignment="1">
      <alignment horizontal="center"/>
    </xf>
    <xf numFmtId="167" fontId="22" fillId="0" borderId="20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Border="1"/>
    <xf numFmtId="167" fontId="22" fillId="0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64" fontId="13" fillId="0" borderId="45" xfId="1" applyNumberFormat="1" applyFont="1" applyBorder="1"/>
    <xf numFmtId="0" fontId="19" fillId="0" borderId="17" xfId="0" applyFont="1" applyFill="1" applyBorder="1"/>
    <xf numFmtId="2" fontId="0" fillId="0" borderId="45" xfId="13" applyNumberFormat="1" applyFon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167" fontId="0" fillId="0" borderId="45" xfId="0" applyNumberFormat="1" applyFon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166" fontId="25" fillId="0" borderId="45" xfId="0" applyNumberFormat="1" applyFont="1" applyFill="1" applyBorder="1" applyAlignment="1">
      <alignment horizontal="center"/>
    </xf>
    <xf numFmtId="164" fontId="17" fillId="7" borderId="1" xfId="2" applyNumberFormat="1" applyFont="1" applyFill="1" applyBorder="1" applyAlignment="1">
      <alignment horizontal="center"/>
    </xf>
    <xf numFmtId="164" fontId="17" fillId="7" borderId="0" xfId="2" applyNumberFormat="1" applyFont="1" applyFill="1" applyBorder="1" applyAlignment="1">
      <alignment horizontal="center"/>
    </xf>
    <xf numFmtId="164" fontId="17" fillId="7" borderId="3" xfId="2" applyNumberFormat="1" applyFont="1" applyFill="1" applyBorder="1" applyAlignment="1">
      <alignment horizontal="center"/>
    </xf>
    <xf numFmtId="165" fontId="26" fillId="7" borderId="1" xfId="13" applyNumberFormat="1" applyFont="1" applyFill="1" applyBorder="1" applyAlignment="1">
      <alignment horizontal="center"/>
    </xf>
    <xf numFmtId="165" fontId="26" fillId="7" borderId="0" xfId="13" applyNumberFormat="1" applyFont="1" applyFill="1" applyBorder="1" applyAlignment="1">
      <alignment horizontal="center"/>
    </xf>
    <xf numFmtId="165" fontId="26" fillId="7" borderId="3" xfId="13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5" fillId="7" borderId="1" xfId="0" applyFont="1" applyFill="1" applyBorder="1" applyAlignment="1">
      <alignment horizontal="left"/>
    </xf>
    <xf numFmtId="0" fontId="25" fillId="7" borderId="0" xfId="0" applyFont="1" applyFill="1" applyBorder="1" applyAlignment="1">
      <alignment horizontal="left"/>
    </xf>
    <xf numFmtId="164" fontId="0" fillId="7" borderId="3" xfId="2" applyNumberFormat="1" applyFont="1" applyFill="1" applyBorder="1" applyAlignment="1">
      <alignment horizontal="center"/>
    </xf>
    <xf numFmtId="0" fontId="26" fillId="7" borderId="1" xfId="0" applyFont="1" applyFill="1" applyBorder="1" applyAlignment="1">
      <alignment horizontal="left"/>
    </xf>
    <xf numFmtId="0" fontId="26" fillId="7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" fontId="13" fillId="0" borderId="18" xfId="0" applyNumberFormat="1" applyFon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13" fillId="7" borderId="1" xfId="0" applyNumberFormat="1" applyFont="1" applyFill="1" applyBorder="1" applyAlignment="1">
      <alignment horizontal="center"/>
    </xf>
    <xf numFmtId="3" fontId="13" fillId="7" borderId="0" xfId="0" applyNumberFormat="1" applyFont="1" applyFill="1" applyBorder="1" applyAlignment="1">
      <alignment horizontal="center"/>
    </xf>
    <xf numFmtId="3" fontId="13" fillId="7" borderId="3" xfId="0" applyNumberFormat="1" applyFont="1" applyFill="1" applyBorder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9" fontId="15" fillId="0" borderId="0" xfId="12" applyFont="1" applyFill="1" applyBorder="1" applyAlignment="1">
      <alignment horizontal="center"/>
    </xf>
    <xf numFmtId="164" fontId="3" fillId="0" borderId="0" xfId="1" applyNumberFormat="1" applyFont="1" applyFill="1" applyBorder="1" applyAlignment="1"/>
    <xf numFmtId="3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64" fontId="3" fillId="7" borderId="0" xfId="1" applyNumberFormat="1" applyFont="1" applyFill="1" applyBorder="1" applyAlignment="1">
      <alignment horizontal="center"/>
    </xf>
    <xf numFmtId="164" fontId="3" fillId="7" borderId="3" xfId="1" applyNumberFormat="1" applyFont="1" applyFill="1" applyBorder="1" applyAlignment="1">
      <alignment horizont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3" borderId="10" xfId="0" applyFill="1" applyBorder="1"/>
    <xf numFmtId="0" fontId="0" fillId="13" borderId="4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0" xfId="0" applyFill="1" applyBorder="1"/>
    <xf numFmtId="0" fontId="0" fillId="13" borderId="13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14" xfId="0" applyFill="1" applyBorder="1"/>
    <xf numFmtId="0" fontId="0" fillId="12" borderId="10" xfId="0" applyFill="1" applyBorder="1"/>
    <xf numFmtId="0" fontId="0" fillId="12" borderId="4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0" xfId="0" applyFill="1" applyBorder="1"/>
    <xf numFmtId="0" fontId="0" fillId="12" borderId="13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14" xfId="0" applyFill="1" applyBorder="1"/>
    <xf numFmtId="0" fontId="0" fillId="14" borderId="10" xfId="0" applyFill="1" applyBorder="1"/>
    <xf numFmtId="0" fontId="0" fillId="14" borderId="4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0" xfId="0" applyFill="1" applyBorder="1"/>
    <xf numFmtId="0" fontId="0" fillId="14" borderId="13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14" xfId="0" applyFill="1" applyBorder="1"/>
    <xf numFmtId="0" fontId="0" fillId="15" borderId="10" xfId="0" applyFill="1" applyBorder="1"/>
    <xf numFmtId="0" fontId="0" fillId="15" borderId="4" xfId="0" applyFill="1" applyBorder="1"/>
    <xf numFmtId="0" fontId="0" fillId="15" borderId="11" xfId="0" applyFill="1" applyBorder="1"/>
    <xf numFmtId="0" fontId="0" fillId="15" borderId="12" xfId="0" applyFill="1" applyBorder="1"/>
    <xf numFmtId="0" fontId="0" fillId="15" borderId="0" xfId="0" applyFill="1" applyBorder="1"/>
    <xf numFmtId="0" fontId="0" fillId="15" borderId="13" xfId="0" applyFill="1" applyBorder="1"/>
    <xf numFmtId="0" fontId="0" fillId="15" borderId="5" xfId="0" applyFill="1" applyBorder="1"/>
    <xf numFmtId="0" fontId="0" fillId="15" borderId="6" xfId="0" applyFill="1" applyBorder="1"/>
    <xf numFmtId="0" fontId="0" fillId="15" borderId="14" xfId="0" applyFill="1" applyBorder="1"/>
    <xf numFmtId="0" fontId="0" fillId="0" borderId="0" xfId="0" applyAlignment="1">
      <alignment horizontal="center" vertical="center"/>
    </xf>
    <xf numFmtId="0" fontId="27" fillId="0" borderId="48" xfId="0" applyFont="1" applyBorder="1" applyAlignment="1">
      <alignment horizontal="center"/>
    </xf>
    <xf numFmtId="0" fontId="27" fillId="0" borderId="48" xfId="0" applyFont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3" borderId="4" xfId="0" applyFill="1" applyBorder="1" applyAlignment="1">
      <alignment horizontal="center"/>
    </xf>
    <xf numFmtId="0" fontId="27" fillId="13" borderId="4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3" fontId="0" fillId="13" borderId="11" xfId="0" applyNumberFormat="1" applyFill="1" applyBorder="1"/>
    <xf numFmtId="3" fontId="0" fillId="13" borderId="13" xfId="0" applyNumberFormat="1" applyFill="1" applyBorder="1"/>
    <xf numFmtId="0" fontId="0" fillId="13" borderId="6" xfId="0" applyFill="1" applyBorder="1" applyAlignment="1">
      <alignment horizontal="center"/>
    </xf>
    <xf numFmtId="0" fontId="0" fillId="13" borderId="6" xfId="0" applyFill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4" borderId="0" xfId="0" applyFill="1" applyAlignment="1">
      <alignment horizontal="center" vertical="center"/>
    </xf>
    <xf numFmtId="3" fontId="0" fillId="14" borderId="0" xfId="0" applyNumberFormat="1" applyFill="1"/>
    <xf numFmtId="0" fontId="0" fillId="12" borderId="4" xfId="0" applyFill="1" applyBorder="1" applyAlignment="1">
      <alignment horizontal="center"/>
    </xf>
    <xf numFmtId="0" fontId="27" fillId="12" borderId="4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3" fontId="0" fillId="12" borderId="13" xfId="0" applyNumberFormat="1" applyFill="1" applyBorder="1"/>
    <xf numFmtId="0" fontId="0" fillId="12" borderId="6" xfId="0" applyFill="1" applyBorder="1" applyAlignment="1">
      <alignment horizontal="center"/>
    </xf>
    <xf numFmtId="0" fontId="0" fillId="12" borderId="6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3" fontId="0" fillId="14" borderId="11" xfId="0" applyNumberFormat="1" applyFill="1" applyBorder="1"/>
    <xf numFmtId="3" fontId="0" fillId="14" borderId="13" xfId="0" applyNumberFormat="1" applyFill="1" applyBorder="1"/>
    <xf numFmtId="0" fontId="0" fillId="14" borderId="6" xfId="0" applyFill="1" applyBorder="1" applyAlignment="1">
      <alignment horizontal="center"/>
    </xf>
    <xf numFmtId="0" fontId="0" fillId="14" borderId="6" xfId="0" applyFill="1" applyBorder="1" applyAlignment="1">
      <alignment horizontal="center" vertical="center"/>
    </xf>
    <xf numFmtId="3" fontId="0" fillId="14" borderId="14" xfId="0" applyNumberFormat="1" applyFill="1" applyBorder="1"/>
    <xf numFmtId="0" fontId="27" fillId="14" borderId="4" xfId="0" applyFont="1" applyFill="1" applyBorder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 vertical="center"/>
    </xf>
    <xf numFmtId="3" fontId="0" fillId="15" borderId="0" xfId="0" applyNumberFormat="1" applyFill="1"/>
    <xf numFmtId="0" fontId="0" fillId="15" borderId="4" xfId="0" applyFill="1" applyBorder="1" applyAlignment="1">
      <alignment horizontal="center"/>
    </xf>
    <xf numFmtId="0" fontId="27" fillId="15" borderId="4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3" fontId="0" fillId="15" borderId="11" xfId="0" applyNumberFormat="1" applyFill="1" applyBorder="1"/>
    <xf numFmtId="3" fontId="0" fillId="15" borderId="13" xfId="0" applyNumberFormat="1" applyFill="1" applyBorder="1"/>
    <xf numFmtId="0" fontId="0" fillId="15" borderId="6" xfId="0" applyFill="1" applyBorder="1" applyAlignment="1">
      <alignment horizontal="center"/>
    </xf>
    <xf numFmtId="0" fontId="0" fillId="15" borderId="6" xfId="0" applyFill="1" applyBorder="1" applyAlignment="1">
      <alignment horizontal="center" vertical="center"/>
    </xf>
    <xf numFmtId="3" fontId="0" fillId="15" borderId="14" xfId="0" applyNumberFormat="1" applyFill="1" applyBorder="1"/>
    <xf numFmtId="0" fontId="5" fillId="13" borderId="6" xfId="0" applyFont="1" applyFill="1" applyBorder="1" applyAlignment="1">
      <alignment horizontal="center"/>
    </xf>
    <xf numFmtId="0" fontId="5" fillId="13" borderId="22" xfId="0" applyFont="1" applyFill="1" applyBorder="1" applyAlignment="1">
      <alignment horizontal="center"/>
    </xf>
    <xf numFmtId="0" fontId="5" fillId="13" borderId="23" xfId="0" applyFont="1" applyFill="1" applyBorder="1" applyAlignment="1">
      <alignment horizontal="center"/>
    </xf>
    <xf numFmtId="0" fontId="0" fillId="16" borderId="0" xfId="0" applyFill="1"/>
    <xf numFmtId="0" fontId="0" fillId="16" borderId="0" xfId="0" applyFill="1" applyBorder="1"/>
    <xf numFmtId="0" fontId="0" fillId="16" borderId="3" xfId="0" applyFill="1" applyBorder="1"/>
    <xf numFmtId="0" fontId="5" fillId="16" borderId="6" xfId="0" applyFont="1" applyFill="1" applyBorder="1" applyAlignment="1">
      <alignment horizontal="center"/>
    </xf>
    <xf numFmtId="0" fontId="5" fillId="16" borderId="22" xfId="0" applyFont="1" applyFill="1" applyBorder="1" applyAlignment="1">
      <alignment horizontal="center"/>
    </xf>
    <xf numFmtId="0" fontId="5" fillId="16" borderId="23" xfId="0" applyFont="1" applyFill="1" applyBorder="1" applyAlignment="1">
      <alignment horizontal="center"/>
    </xf>
    <xf numFmtId="0" fontId="0" fillId="15" borderId="3" xfId="0" applyFill="1" applyBorder="1"/>
    <xf numFmtId="0" fontId="5" fillId="15" borderId="6" xfId="0" applyFont="1" applyFill="1" applyBorder="1" applyAlignment="1">
      <alignment horizontal="center"/>
    </xf>
    <xf numFmtId="0" fontId="5" fillId="15" borderId="22" xfId="0" applyFont="1" applyFill="1" applyBorder="1" applyAlignment="1">
      <alignment horizontal="center"/>
    </xf>
    <xf numFmtId="0" fontId="5" fillId="15" borderId="23" xfId="0" applyFont="1" applyFill="1" applyBorder="1" applyAlignment="1">
      <alignment horizontal="center"/>
    </xf>
    <xf numFmtId="0" fontId="5" fillId="15" borderId="5" xfId="0" applyFont="1" applyFill="1" applyBorder="1" applyAlignment="1">
      <alignment horizontal="center"/>
    </xf>
    <xf numFmtId="0" fontId="5" fillId="16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horizontal="center"/>
    </xf>
    <xf numFmtId="0" fontId="0" fillId="12" borderId="3" xfId="0" applyFill="1" applyBorder="1"/>
    <xf numFmtId="0" fontId="5" fillId="12" borderId="6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0" fontId="5" fillId="12" borderId="23" xfId="0" applyFont="1" applyFill="1" applyBorder="1" applyAlignment="1">
      <alignment horizontal="center"/>
    </xf>
    <xf numFmtId="0" fontId="0" fillId="13" borderId="3" xfId="0" applyFill="1" applyBorder="1"/>
    <xf numFmtId="2" fontId="0" fillId="16" borderId="0" xfId="0" applyNumberFormat="1" applyFill="1" applyBorder="1"/>
    <xf numFmtId="167" fontId="13" fillId="13" borderId="1" xfId="0" applyNumberFormat="1" applyFont="1" applyFill="1" applyBorder="1" applyAlignment="1">
      <alignment horizontal="center"/>
    </xf>
    <xf numFmtId="167" fontId="13" fillId="13" borderId="0" xfId="0" applyNumberFormat="1" applyFont="1" applyFill="1" applyBorder="1" applyAlignment="1">
      <alignment horizontal="center"/>
    </xf>
    <xf numFmtId="167" fontId="13" fillId="13" borderId="3" xfId="0" applyNumberFormat="1" applyFont="1" applyFill="1" applyBorder="1" applyAlignment="1">
      <alignment horizontal="center"/>
    </xf>
    <xf numFmtId="167" fontId="4" fillId="13" borderId="45" xfId="0" applyNumberFormat="1" applyFont="1" applyFill="1" applyBorder="1" applyAlignment="1">
      <alignment horizontal="center"/>
    </xf>
    <xf numFmtId="167" fontId="4" fillId="13" borderId="18" xfId="0" applyNumberFormat="1" applyFont="1" applyFill="1" applyBorder="1" applyAlignment="1">
      <alignment horizontal="center"/>
    </xf>
    <xf numFmtId="167" fontId="4" fillId="13" borderId="19" xfId="0" applyNumberFormat="1" applyFont="1" applyFill="1" applyBorder="1" applyAlignment="1">
      <alignment horizontal="center"/>
    </xf>
    <xf numFmtId="167" fontId="13" fillId="16" borderId="1" xfId="0" applyNumberFormat="1" applyFont="1" applyFill="1" applyBorder="1" applyAlignment="1">
      <alignment horizontal="center"/>
    </xf>
    <xf numFmtId="167" fontId="13" fillId="16" borderId="0" xfId="0" applyNumberFormat="1" applyFont="1" applyFill="1" applyBorder="1" applyAlignment="1">
      <alignment horizontal="center"/>
    </xf>
    <xf numFmtId="167" fontId="13" fillId="16" borderId="3" xfId="0" applyNumberFormat="1" applyFont="1" applyFill="1" applyBorder="1" applyAlignment="1">
      <alignment horizontal="center"/>
    </xf>
    <xf numFmtId="167" fontId="4" fillId="16" borderId="45" xfId="0" applyNumberFormat="1" applyFont="1" applyFill="1" applyBorder="1" applyAlignment="1">
      <alignment horizontal="center"/>
    </xf>
    <xf numFmtId="167" fontId="4" fillId="16" borderId="18" xfId="0" applyNumberFormat="1" applyFont="1" applyFill="1" applyBorder="1" applyAlignment="1">
      <alignment horizontal="center"/>
    </xf>
    <xf numFmtId="167" fontId="4" fillId="16" borderId="19" xfId="0" applyNumberFormat="1" applyFont="1" applyFill="1" applyBorder="1" applyAlignment="1">
      <alignment horizontal="center"/>
    </xf>
    <xf numFmtId="167" fontId="13" fillId="15" borderId="1" xfId="0" applyNumberFormat="1" applyFont="1" applyFill="1" applyBorder="1" applyAlignment="1">
      <alignment horizontal="center"/>
    </xf>
    <xf numFmtId="167" fontId="13" fillId="15" borderId="0" xfId="0" applyNumberFormat="1" applyFont="1" applyFill="1" applyBorder="1" applyAlignment="1">
      <alignment horizontal="center"/>
    </xf>
    <xf numFmtId="167" fontId="13" fillId="15" borderId="3" xfId="0" applyNumberFormat="1" applyFont="1" applyFill="1" applyBorder="1" applyAlignment="1">
      <alignment horizontal="center"/>
    </xf>
    <xf numFmtId="167" fontId="4" fillId="15" borderId="45" xfId="0" applyNumberFormat="1" applyFont="1" applyFill="1" applyBorder="1" applyAlignment="1">
      <alignment horizontal="center"/>
    </xf>
    <xf numFmtId="167" fontId="4" fillId="15" borderId="18" xfId="0" applyNumberFormat="1" applyFont="1" applyFill="1" applyBorder="1" applyAlignment="1">
      <alignment horizontal="center"/>
    </xf>
    <xf numFmtId="167" fontId="4" fillId="15" borderId="19" xfId="0" applyNumberFormat="1" applyFont="1" applyFill="1" applyBorder="1" applyAlignment="1">
      <alignment horizontal="center"/>
    </xf>
    <xf numFmtId="167" fontId="13" fillId="12" borderId="1" xfId="0" applyNumberFormat="1" applyFont="1" applyFill="1" applyBorder="1" applyAlignment="1">
      <alignment horizontal="center"/>
    </xf>
    <xf numFmtId="167" fontId="13" fillId="12" borderId="0" xfId="0" applyNumberFormat="1" applyFont="1" applyFill="1" applyBorder="1" applyAlignment="1">
      <alignment horizontal="center"/>
    </xf>
    <xf numFmtId="167" fontId="13" fillId="12" borderId="3" xfId="0" applyNumberFormat="1" applyFont="1" applyFill="1" applyBorder="1" applyAlignment="1">
      <alignment horizontal="center"/>
    </xf>
    <xf numFmtId="167" fontId="4" fillId="12" borderId="45" xfId="0" applyNumberFormat="1" applyFont="1" applyFill="1" applyBorder="1" applyAlignment="1">
      <alignment horizontal="center"/>
    </xf>
    <xf numFmtId="167" fontId="4" fillId="12" borderId="18" xfId="0" applyNumberFormat="1" applyFont="1" applyFill="1" applyBorder="1" applyAlignment="1">
      <alignment horizontal="center"/>
    </xf>
    <xf numFmtId="167" fontId="4" fillId="12" borderId="19" xfId="0" applyNumberFormat="1" applyFont="1" applyFill="1" applyBorder="1" applyAlignment="1">
      <alignment horizontal="center"/>
    </xf>
    <xf numFmtId="167" fontId="4" fillId="13" borderId="3" xfId="0" applyNumberFormat="1" applyFont="1" applyFill="1" applyBorder="1" applyAlignment="1">
      <alignment horizontal="center"/>
    </xf>
    <xf numFmtId="167" fontId="4" fillId="12" borderId="1" xfId="0" applyNumberFormat="1" applyFont="1" applyFill="1" applyBorder="1" applyAlignment="1">
      <alignment horizontal="center"/>
    </xf>
    <xf numFmtId="167" fontId="4" fillId="12" borderId="0" xfId="0" applyNumberFormat="1" applyFont="1" applyFill="1" applyBorder="1" applyAlignment="1">
      <alignment horizontal="center"/>
    </xf>
    <xf numFmtId="167" fontId="4" fillId="12" borderId="3" xfId="0" applyNumberFormat="1" applyFont="1" applyFill="1" applyBorder="1" applyAlignment="1">
      <alignment horizontal="center"/>
    </xf>
    <xf numFmtId="167" fontId="4" fillId="15" borderId="1" xfId="0" applyNumberFormat="1" applyFont="1" applyFill="1" applyBorder="1" applyAlignment="1">
      <alignment horizontal="center"/>
    </xf>
    <xf numFmtId="167" fontId="4" fillId="15" borderId="0" xfId="0" applyNumberFormat="1" applyFont="1" applyFill="1" applyBorder="1" applyAlignment="1">
      <alignment horizontal="center"/>
    </xf>
    <xf numFmtId="167" fontId="4" fillId="15" borderId="3" xfId="0" applyNumberFormat="1" applyFont="1" applyFill="1" applyBorder="1" applyAlignment="1">
      <alignment horizontal="center"/>
    </xf>
    <xf numFmtId="167" fontId="4" fillId="16" borderId="1" xfId="0" applyNumberFormat="1" applyFont="1" applyFill="1" applyBorder="1" applyAlignment="1">
      <alignment horizontal="center"/>
    </xf>
    <xf numFmtId="167" fontId="4" fillId="16" borderId="0" xfId="0" applyNumberFormat="1" applyFont="1" applyFill="1" applyBorder="1" applyAlignment="1">
      <alignment horizontal="center"/>
    </xf>
    <xf numFmtId="167" fontId="4" fillId="16" borderId="3" xfId="0" applyNumberFormat="1" applyFont="1" applyFill="1" applyBorder="1" applyAlignment="1">
      <alignment horizontal="center"/>
    </xf>
    <xf numFmtId="167" fontId="4" fillId="13" borderId="1" xfId="0" applyNumberFormat="1" applyFont="1" applyFill="1" applyBorder="1" applyAlignment="1">
      <alignment horizontal="center"/>
    </xf>
    <xf numFmtId="167" fontId="4" fillId="13" borderId="0" xfId="0" applyNumberFormat="1" applyFont="1" applyFill="1" applyBorder="1" applyAlignment="1">
      <alignment horizontal="center"/>
    </xf>
    <xf numFmtId="167" fontId="4" fillId="13" borderId="0" xfId="0" applyNumberFormat="1" applyFont="1" applyFill="1" applyAlignment="1">
      <alignment horizontal="center"/>
    </xf>
    <xf numFmtId="0" fontId="0" fillId="0" borderId="0" xfId="0" applyFont="1"/>
    <xf numFmtId="0" fontId="5" fillId="17" borderId="1" xfId="0" applyFont="1" applyFill="1" applyBorder="1"/>
    <xf numFmtId="0" fontId="0" fillId="17" borderId="1" xfId="0" applyFill="1" applyBorder="1"/>
    <xf numFmtId="0" fontId="28" fillId="17" borderId="1" xfId="0" applyFont="1" applyFill="1" applyBorder="1" applyAlignment="1">
      <alignment horizontal="left" vertical="center"/>
    </xf>
    <xf numFmtId="0" fontId="0" fillId="17" borderId="2" xfId="0" applyFill="1" applyBorder="1" applyAlignment="1">
      <alignment horizontal="center" vertical="center" wrapText="1"/>
    </xf>
    <xf numFmtId="0" fontId="7" fillId="17" borderId="2" xfId="0" applyFont="1" applyFill="1" applyBorder="1" applyAlignment="1">
      <alignment horizontal="left"/>
    </xf>
    <xf numFmtId="0" fontId="16" fillId="17" borderId="17" xfId="0" applyFont="1" applyFill="1" applyBorder="1" applyAlignment="1">
      <alignment horizontal="left"/>
    </xf>
    <xf numFmtId="0" fontId="5" fillId="18" borderId="1" xfId="0" applyFont="1" applyFill="1" applyBorder="1"/>
    <xf numFmtId="0" fontId="0" fillId="18" borderId="1" xfId="0" applyFill="1" applyBorder="1"/>
    <xf numFmtId="0" fontId="28" fillId="18" borderId="1" xfId="0" applyFont="1" applyFill="1" applyBorder="1" applyAlignment="1">
      <alignment horizontal="left" vertical="center"/>
    </xf>
    <xf numFmtId="0" fontId="0" fillId="18" borderId="2" xfId="0" applyFill="1" applyBorder="1" applyAlignment="1">
      <alignment horizontal="center" vertical="center" wrapText="1"/>
    </xf>
    <xf numFmtId="0" fontId="7" fillId="18" borderId="2" xfId="0" applyFont="1" applyFill="1" applyBorder="1" applyAlignment="1">
      <alignment horizontal="left"/>
    </xf>
    <xf numFmtId="0" fontId="16" fillId="18" borderId="17" xfId="0" applyFont="1" applyFill="1" applyBorder="1" applyAlignment="1">
      <alignment horizontal="left"/>
    </xf>
    <xf numFmtId="0" fontId="5" fillId="8" borderId="1" xfId="0" applyFont="1" applyFill="1" applyBorder="1"/>
    <xf numFmtId="0" fontId="0" fillId="8" borderId="1" xfId="0" applyFill="1" applyBorder="1"/>
    <xf numFmtId="0" fontId="28" fillId="8" borderId="1" xfId="0" applyFont="1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 wrapText="1"/>
    </xf>
    <xf numFmtId="0" fontId="16" fillId="8" borderId="17" xfId="0" applyFont="1" applyFill="1" applyBorder="1" applyAlignment="1">
      <alignment horizontal="left"/>
    </xf>
    <xf numFmtId="0" fontId="5" fillId="19" borderId="1" xfId="0" applyFont="1" applyFill="1" applyBorder="1"/>
    <xf numFmtId="0" fontId="0" fillId="19" borderId="1" xfId="0" applyFill="1" applyBorder="1"/>
    <xf numFmtId="0" fontId="28" fillId="19" borderId="1" xfId="0" applyFont="1" applyFill="1" applyBorder="1" applyAlignment="1">
      <alignment horizontal="left" vertical="center"/>
    </xf>
    <xf numFmtId="0" fontId="5" fillId="19" borderId="0" xfId="0" applyFont="1" applyFill="1" applyBorder="1"/>
    <xf numFmtId="0" fontId="0" fillId="19" borderId="0" xfId="0" applyFill="1"/>
    <xf numFmtId="0" fontId="27" fillId="19" borderId="0" xfId="0" applyFont="1" applyFill="1"/>
    <xf numFmtId="0" fontId="27" fillId="18" borderId="0" xfId="0" applyFont="1" applyFill="1"/>
    <xf numFmtId="0" fontId="0" fillId="18" borderId="3" xfId="0" applyFill="1" applyBorder="1" applyAlignment="1">
      <alignment horizontal="center" vertical="center" wrapText="1"/>
    </xf>
    <xf numFmtId="0" fontId="16" fillId="18" borderId="3" xfId="0" applyFont="1" applyFill="1" applyBorder="1" applyAlignment="1">
      <alignment horizontal="left"/>
    </xf>
    <xf numFmtId="0" fontId="0" fillId="8" borderId="0" xfId="0" applyFill="1"/>
    <xf numFmtId="0" fontId="27" fillId="8" borderId="0" xfId="0" applyFont="1" applyFill="1"/>
    <xf numFmtId="0" fontId="0" fillId="8" borderId="3" xfId="0" applyFill="1" applyBorder="1" applyAlignment="1">
      <alignment horizontal="center" vertical="center" wrapText="1"/>
    </xf>
    <xf numFmtId="0" fontId="5" fillId="17" borderId="0" xfId="0" applyFont="1" applyFill="1"/>
    <xf numFmtId="0" fontId="0" fillId="17" borderId="0" xfId="0" applyFill="1"/>
    <xf numFmtId="0" fontId="27" fillId="17" borderId="0" xfId="0" applyFont="1" applyFill="1"/>
    <xf numFmtId="0" fontId="16" fillId="17" borderId="2" xfId="0" applyFont="1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3" fontId="0" fillId="11" borderId="0" xfId="0" applyNumberFormat="1" applyFill="1"/>
    <xf numFmtId="0" fontId="0" fillId="17" borderId="2" xfId="0" applyFill="1" applyBorder="1" applyAlignment="1">
      <alignment horizontal="left" vertical="top"/>
    </xf>
    <xf numFmtId="0" fontId="14" fillId="17" borderId="2" xfId="0" applyFont="1" applyFill="1" applyBorder="1" applyAlignment="1">
      <alignment horizontal="left"/>
    </xf>
    <xf numFmtId="0" fontId="10" fillId="17" borderId="2" xfId="0" applyFont="1" applyFill="1" applyBorder="1" applyAlignment="1">
      <alignment horizontal="left"/>
    </xf>
    <xf numFmtId="0" fontId="0" fillId="17" borderId="2" xfId="0" applyFill="1" applyBorder="1"/>
    <xf numFmtId="14" fontId="0" fillId="13" borderId="1" xfId="0" applyNumberFormat="1" applyFill="1" applyBorder="1" applyAlignment="1">
      <alignment horizontal="center"/>
    </xf>
    <xf numFmtId="14" fontId="0" fillId="13" borderId="0" xfId="0" applyNumberFormat="1" applyFill="1" applyBorder="1" applyAlignment="1">
      <alignment horizontal="center"/>
    </xf>
    <xf numFmtId="14" fontId="0" fillId="13" borderId="3" xfId="0" applyNumberFormat="1" applyFill="1" applyBorder="1" applyAlignment="1">
      <alignment horizontal="center"/>
    </xf>
    <xf numFmtId="164" fontId="3" fillId="13" borderId="1" xfId="1" applyNumberFormat="1" applyFont="1" applyFill="1" applyBorder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164" fontId="3" fillId="13" borderId="3" xfId="1" applyNumberFormat="1" applyFont="1" applyFill="1" applyBorder="1" applyAlignment="1">
      <alignment horizontal="center"/>
    </xf>
    <xf numFmtId="3" fontId="0" fillId="13" borderId="1" xfId="0" applyNumberFormat="1" applyFill="1" applyBorder="1" applyAlignment="1">
      <alignment horizontal="center"/>
    </xf>
    <xf numFmtId="3" fontId="0" fillId="13" borderId="0" xfId="0" applyNumberFormat="1" applyFill="1" applyBorder="1" applyAlignment="1">
      <alignment horizontal="center"/>
    </xf>
    <xf numFmtId="3" fontId="0" fillId="13" borderId="3" xfId="0" applyNumberFormat="1" applyFill="1" applyBorder="1" applyAlignment="1">
      <alignment horizontal="center"/>
    </xf>
    <xf numFmtId="165" fontId="11" fillId="13" borderId="1" xfId="12" applyNumberFormat="1" applyFont="1" applyFill="1" applyBorder="1" applyAlignment="1">
      <alignment horizontal="center"/>
    </xf>
    <xf numFmtId="165" fontId="11" fillId="13" borderId="0" xfId="12" applyNumberFormat="1" applyFont="1" applyFill="1" applyBorder="1" applyAlignment="1">
      <alignment horizontal="center"/>
    </xf>
    <xf numFmtId="165" fontId="11" fillId="13" borderId="3" xfId="12" applyNumberFormat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8" borderId="2" xfId="0" applyFill="1" applyBorder="1" applyAlignment="1">
      <alignment horizontal="left" vertical="top"/>
    </xf>
    <xf numFmtId="0" fontId="8" fillId="18" borderId="2" xfId="0" applyFont="1" applyFill="1" applyBorder="1" applyAlignment="1">
      <alignment horizontal="left"/>
    </xf>
    <xf numFmtId="0" fontId="14" fillId="18" borderId="2" xfId="0" applyFont="1" applyFill="1" applyBorder="1" applyAlignment="1">
      <alignment horizontal="left"/>
    </xf>
    <xf numFmtId="0" fontId="10" fillId="18" borderId="2" xfId="0" applyFont="1" applyFill="1" applyBorder="1" applyAlignment="1">
      <alignment horizontal="left"/>
    </xf>
    <xf numFmtId="0" fontId="0" fillId="18" borderId="2" xfId="0" applyFill="1" applyBorder="1"/>
    <xf numFmtId="14" fontId="0" fillId="16" borderId="1" xfId="0" applyNumberFormat="1" applyFill="1" applyBorder="1" applyAlignment="1">
      <alignment horizontal="center"/>
    </xf>
    <xf numFmtId="14" fontId="0" fillId="16" borderId="0" xfId="0" applyNumberFormat="1" applyFill="1" applyBorder="1" applyAlignment="1">
      <alignment horizontal="center"/>
    </xf>
    <xf numFmtId="14" fontId="0" fillId="16" borderId="3" xfId="0" applyNumberFormat="1" applyFill="1" applyBorder="1" applyAlignment="1">
      <alignment horizontal="center"/>
    </xf>
    <xf numFmtId="3" fontId="0" fillId="16" borderId="1" xfId="0" applyNumberFormat="1" applyFill="1" applyBorder="1" applyAlignment="1">
      <alignment horizontal="center"/>
    </xf>
    <xf numFmtId="3" fontId="0" fillId="16" borderId="0" xfId="0" applyNumberFormat="1" applyFill="1" applyBorder="1" applyAlignment="1">
      <alignment horizontal="center"/>
    </xf>
    <xf numFmtId="3" fontId="0" fillId="16" borderId="3" xfId="0" applyNumberFormat="1" applyFill="1" applyBorder="1" applyAlignment="1">
      <alignment horizontal="center"/>
    </xf>
    <xf numFmtId="164" fontId="3" fillId="16" borderId="1" xfId="1" applyNumberFormat="1" applyFont="1" applyFill="1" applyBorder="1" applyAlignment="1">
      <alignment horizontal="center"/>
    </xf>
    <xf numFmtId="164" fontId="3" fillId="16" borderId="0" xfId="1" applyNumberFormat="1" applyFont="1" applyFill="1" applyBorder="1" applyAlignment="1">
      <alignment horizontal="center"/>
    </xf>
    <xf numFmtId="164" fontId="3" fillId="16" borderId="3" xfId="1" applyNumberFormat="1" applyFont="1" applyFill="1" applyBorder="1" applyAlignment="1">
      <alignment horizontal="center"/>
    </xf>
    <xf numFmtId="165" fontId="11" fillId="16" borderId="1" xfId="12" applyNumberFormat="1" applyFont="1" applyFill="1" applyBorder="1" applyAlignment="1">
      <alignment horizontal="center"/>
    </xf>
    <xf numFmtId="165" fontId="11" fillId="16" borderId="0" xfId="12" applyNumberFormat="1" applyFont="1" applyFill="1" applyBorder="1" applyAlignment="1">
      <alignment horizontal="center"/>
    </xf>
    <xf numFmtId="165" fontId="11" fillId="16" borderId="3" xfId="12" applyNumberFormat="1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8" borderId="2" xfId="0" applyFill="1" applyBorder="1" applyAlignment="1">
      <alignment horizontal="left" vertical="top"/>
    </xf>
    <xf numFmtId="0" fontId="8" fillId="8" borderId="2" xfId="0" applyFont="1" applyFill="1" applyBorder="1" applyAlignment="1">
      <alignment horizontal="left"/>
    </xf>
    <xf numFmtId="0" fontId="14" fillId="8" borderId="2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0" fillId="8" borderId="2" xfId="0" applyFill="1" applyBorder="1"/>
    <xf numFmtId="14" fontId="0" fillId="15" borderId="1" xfId="0" applyNumberFormat="1" applyFill="1" applyBorder="1" applyAlignment="1">
      <alignment horizontal="center"/>
    </xf>
    <xf numFmtId="14" fontId="0" fillId="15" borderId="0" xfId="0" applyNumberFormat="1" applyFill="1" applyBorder="1" applyAlignment="1">
      <alignment horizontal="center"/>
    </xf>
    <xf numFmtId="14" fontId="0" fillId="15" borderId="3" xfId="0" applyNumberFormat="1" applyFill="1" applyBorder="1" applyAlignment="1">
      <alignment horizontal="center"/>
    </xf>
    <xf numFmtId="3" fontId="0" fillId="15" borderId="0" xfId="0" applyNumberFormat="1" applyFill="1" applyBorder="1" applyAlignment="1">
      <alignment horizontal="center"/>
    </xf>
    <xf numFmtId="3" fontId="0" fillId="15" borderId="3" xfId="0" applyNumberFormat="1" applyFill="1" applyBorder="1" applyAlignment="1">
      <alignment horizontal="center"/>
    </xf>
    <xf numFmtId="3" fontId="0" fillId="15" borderId="1" xfId="0" applyNumberFormat="1" applyFill="1" applyBorder="1" applyAlignment="1">
      <alignment horizontal="center"/>
    </xf>
    <xf numFmtId="164" fontId="3" fillId="15" borderId="1" xfId="1" applyNumberFormat="1" applyFont="1" applyFill="1" applyBorder="1" applyAlignment="1">
      <alignment horizontal="center"/>
    </xf>
    <xf numFmtId="164" fontId="3" fillId="15" borderId="0" xfId="1" applyNumberFormat="1" applyFont="1" applyFill="1" applyBorder="1" applyAlignment="1">
      <alignment horizontal="center"/>
    </xf>
    <xf numFmtId="164" fontId="3" fillId="15" borderId="3" xfId="1" applyNumberFormat="1" applyFont="1" applyFill="1" applyBorder="1" applyAlignment="1">
      <alignment horizontal="center"/>
    </xf>
    <xf numFmtId="165" fontId="11" fillId="15" borderId="1" xfId="12" applyNumberFormat="1" applyFont="1" applyFill="1" applyBorder="1" applyAlignment="1">
      <alignment horizontal="center"/>
    </xf>
    <xf numFmtId="165" fontId="11" fillId="15" borderId="0" xfId="12" applyNumberFormat="1" applyFont="1" applyFill="1" applyBorder="1" applyAlignment="1">
      <alignment horizontal="center"/>
    </xf>
    <xf numFmtId="165" fontId="11" fillId="15" borderId="3" xfId="12" applyNumberFormat="1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5" fontId="11" fillId="12" borderId="1" xfId="12" applyNumberFormat="1" applyFont="1" applyFill="1" applyBorder="1" applyAlignment="1">
      <alignment horizontal="center"/>
    </xf>
    <xf numFmtId="165" fontId="11" fillId="12" borderId="0" xfId="12" applyNumberFormat="1" applyFont="1" applyFill="1" applyBorder="1" applyAlignment="1">
      <alignment horizontal="center"/>
    </xf>
    <xf numFmtId="165" fontId="11" fillId="12" borderId="3" xfId="12" applyNumberFormat="1" applyFont="1" applyFill="1" applyBorder="1" applyAlignment="1">
      <alignment horizontal="center"/>
    </xf>
    <xf numFmtId="164" fontId="3" fillId="12" borderId="1" xfId="1" applyNumberFormat="1" applyFont="1" applyFill="1" applyBorder="1" applyAlignment="1">
      <alignment horizontal="center"/>
    </xf>
    <xf numFmtId="164" fontId="3" fillId="12" borderId="0" xfId="1" applyNumberFormat="1" applyFont="1" applyFill="1" applyBorder="1" applyAlignment="1">
      <alignment horizontal="center"/>
    </xf>
    <xf numFmtId="164" fontId="3" fillId="12" borderId="3" xfId="1" applyNumberFormat="1" applyFont="1" applyFill="1" applyBorder="1" applyAlignment="1">
      <alignment horizontal="center"/>
    </xf>
    <xf numFmtId="3" fontId="0" fillId="12" borderId="1" xfId="0" applyNumberFormat="1" applyFill="1" applyBorder="1" applyAlignment="1">
      <alignment horizontal="center"/>
    </xf>
    <xf numFmtId="3" fontId="0" fillId="12" borderId="0" xfId="0" applyNumberFormat="1" applyFill="1" applyBorder="1" applyAlignment="1">
      <alignment horizontal="center"/>
    </xf>
    <xf numFmtId="3" fontId="0" fillId="12" borderId="3" xfId="0" applyNumberForma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14" fontId="0" fillId="12" borderId="0" xfId="0" applyNumberFormat="1" applyFill="1" applyBorder="1" applyAlignment="1">
      <alignment horizontal="center"/>
    </xf>
    <xf numFmtId="14" fontId="0" fillId="12" borderId="3" xfId="0" applyNumberFormat="1" applyFill="1" applyBorder="1" applyAlignment="1">
      <alignment horizontal="center"/>
    </xf>
    <xf numFmtId="0" fontId="0" fillId="19" borderId="2" xfId="0" applyFill="1" applyBorder="1" applyAlignment="1">
      <alignment horizontal="left" vertical="top"/>
    </xf>
    <xf numFmtId="0" fontId="8" fillId="19" borderId="2" xfId="0" applyFont="1" applyFill="1" applyBorder="1" applyAlignment="1">
      <alignment horizontal="left"/>
    </xf>
    <xf numFmtId="0" fontId="14" fillId="19" borderId="2" xfId="0" applyFont="1" applyFill="1" applyBorder="1" applyAlignment="1">
      <alignment horizontal="left"/>
    </xf>
    <xf numFmtId="0" fontId="10" fillId="19" borderId="2" xfId="0" applyFont="1" applyFill="1" applyBorder="1" applyAlignment="1">
      <alignment horizontal="left"/>
    </xf>
    <xf numFmtId="0" fontId="0" fillId="19" borderId="2" xfId="0" applyFill="1" applyBorder="1"/>
    <xf numFmtId="0" fontId="0" fillId="19" borderId="2" xfId="0" applyFill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left"/>
    </xf>
    <xf numFmtId="0" fontId="16" fillId="19" borderId="17" xfId="0" applyFont="1" applyFill="1" applyBorder="1" applyAlignment="1">
      <alignment horizontal="left"/>
    </xf>
    <xf numFmtId="0" fontId="27" fillId="0" borderId="0" xfId="0" applyFont="1" applyAlignment="1">
      <alignment horizontal="center" vertical="center"/>
    </xf>
    <xf numFmtId="0" fontId="11" fillId="7" borderId="1" xfId="12" applyNumberFormat="1" applyFont="1" applyFill="1" applyBorder="1" applyAlignment="1">
      <alignment horizontal="center"/>
    </xf>
    <xf numFmtId="0" fontId="11" fillId="7" borderId="0" xfId="12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0" fillId="0" borderId="0" xfId="0" applyFont="1" applyAlignment="1">
      <alignment horizontal="right" vertical="center"/>
    </xf>
    <xf numFmtId="1" fontId="0" fillId="20" borderId="0" xfId="0" applyNumberForma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1" fillId="0" borderId="0" xfId="0" applyFont="1"/>
    <xf numFmtId="49" fontId="0" fillId="13" borderId="0" xfId="0" applyNumberFormat="1" applyFill="1" applyAlignment="1">
      <alignment horizontal="center" vertical="center"/>
    </xf>
    <xf numFmtId="49" fontId="0" fillId="14" borderId="0" xfId="0" applyNumberFormat="1" applyFill="1" applyAlignment="1">
      <alignment horizontal="center" vertical="center"/>
    </xf>
    <xf numFmtId="49" fontId="0" fillId="21" borderId="0" xfId="0" applyNumberFormat="1" applyFill="1" applyAlignment="1">
      <alignment horizontal="center" vertical="center"/>
    </xf>
    <xf numFmtId="0" fontId="0" fillId="21" borderId="0" xfId="0" applyFill="1"/>
    <xf numFmtId="0" fontId="0" fillId="22" borderId="0" xfId="0" applyFill="1"/>
    <xf numFmtId="1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/>
    <xf numFmtId="165" fontId="0" fillId="0" borderId="0" xfId="0" applyNumberFormat="1"/>
    <xf numFmtId="167" fontId="0" fillId="0" borderId="0" xfId="0" applyNumberFormat="1" applyAlignment="1">
      <alignment horizontal="center" vertical="center"/>
    </xf>
    <xf numFmtId="167" fontId="0" fillId="0" borderId="0" xfId="0" applyNumberFormat="1" applyFont="1"/>
    <xf numFmtId="167" fontId="0" fillId="0" borderId="0" xfId="0" applyNumberFormat="1" applyAlignment="1">
      <alignment horizontal="right" vertical="center"/>
    </xf>
    <xf numFmtId="167" fontId="0" fillId="23" borderId="0" xfId="0" applyNumberFormat="1" applyFill="1" applyAlignment="1">
      <alignment horizontal="left"/>
    </xf>
    <xf numFmtId="167" fontId="0" fillId="0" borderId="0" xfId="0" applyNumberFormat="1" applyFill="1" applyAlignment="1">
      <alignment horizontal="right"/>
    </xf>
    <xf numFmtId="167" fontId="0" fillId="0" borderId="0" xfId="0" applyNumberFormat="1" applyAlignment="1">
      <alignment horizontal="right"/>
    </xf>
    <xf numFmtId="0" fontId="27" fillId="0" borderId="0" xfId="0" applyFont="1" applyFill="1" applyBorder="1" applyAlignment="1">
      <alignment horizontal="center"/>
    </xf>
    <xf numFmtId="0" fontId="27" fillId="25" borderId="0" xfId="0" applyFont="1" applyFill="1" applyBorder="1"/>
    <xf numFmtId="0" fontId="0" fillId="25" borderId="0" xfId="0" applyFill="1" applyBorder="1"/>
    <xf numFmtId="0" fontId="27" fillId="25" borderId="0" xfId="0" applyFont="1" applyFill="1"/>
    <xf numFmtId="0" fontId="0" fillId="25" borderId="0" xfId="0" applyFill="1"/>
    <xf numFmtId="0" fontId="27" fillId="0" borderId="7" xfId="0" applyFont="1" applyBorder="1" applyAlignment="1">
      <alignment horizontal="left" vertical="center"/>
    </xf>
    <xf numFmtId="0" fontId="27" fillId="0" borderId="56" xfId="0" applyFont="1" applyBorder="1" applyAlignment="1">
      <alignment horizontal="right"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8" xfId="0" applyFont="1" applyBorder="1" applyAlignment="1">
      <alignment horizontal="center"/>
    </xf>
    <xf numFmtId="0" fontId="27" fillId="26" borderId="8" xfId="0" applyFont="1" applyFill="1" applyBorder="1" applyAlignment="1">
      <alignment horizontal="center"/>
    </xf>
    <xf numFmtId="0" fontId="27" fillId="0" borderId="8" xfId="0" applyFont="1" applyBorder="1" applyAlignment="1">
      <alignment horizontal="center" vertical="center"/>
    </xf>
    <xf numFmtId="0" fontId="0" fillId="26" borderId="0" xfId="0" applyFill="1"/>
    <xf numFmtId="0" fontId="0" fillId="27" borderId="10" xfId="0" applyFont="1" applyFill="1" applyBorder="1"/>
    <xf numFmtId="9" fontId="0" fillId="0" borderId="57" xfId="0" applyNumberFormat="1" applyBorder="1" applyAlignment="1">
      <alignment horizontal="center"/>
    </xf>
    <xf numFmtId="9" fontId="0" fillId="0" borderId="4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1" fontId="0" fillId="0" borderId="58" xfId="0" applyNumberFormat="1" applyBorder="1" applyAlignment="1">
      <alignment horizontal="center"/>
    </xf>
    <xf numFmtId="9" fontId="0" fillId="0" borderId="59" xfId="0" applyNumberFormat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167" fontId="0" fillId="0" borderId="58" xfId="0" applyNumberFormat="1" applyBorder="1" applyAlignment="1">
      <alignment horizontal="center"/>
    </xf>
    <xf numFmtId="167" fontId="0" fillId="26" borderId="59" xfId="0" applyNumberFormat="1" applyFill="1" applyBorder="1" applyAlignment="1">
      <alignment horizontal="center" vertical="center"/>
    </xf>
    <xf numFmtId="167" fontId="0" fillId="0" borderId="59" xfId="0" applyNumberFormat="1" applyFont="1" applyBorder="1" applyAlignment="1">
      <alignment horizontal="center" vertical="center"/>
    </xf>
    <xf numFmtId="167" fontId="0" fillId="0" borderId="0" xfId="0" applyNumberFormat="1" applyFont="1" applyFill="1"/>
    <xf numFmtId="167" fontId="0" fillId="0" borderId="58" xfId="0" applyNumberFormat="1" applyFont="1" applyBorder="1" applyAlignment="1">
      <alignment horizontal="center" vertical="center"/>
    </xf>
    <xf numFmtId="167" fontId="25" fillId="26" borderId="60" xfId="0" applyNumberFormat="1" applyFont="1" applyFill="1" applyBorder="1" applyAlignment="1">
      <alignment horizontal="center" vertical="center"/>
    </xf>
    <xf numFmtId="167" fontId="0" fillId="0" borderId="59" xfId="0" applyNumberFormat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0" fontId="0" fillId="27" borderId="5" xfId="0" applyFont="1" applyFill="1" applyBorder="1"/>
    <xf numFmtId="9" fontId="0" fillId="0" borderId="61" xfId="0" applyNumberFormat="1" applyBorder="1" applyAlignment="1">
      <alignment horizontal="center"/>
    </xf>
    <xf numFmtId="9" fontId="0" fillId="0" borderId="6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27" borderId="12" xfId="0" applyFont="1" applyFill="1" applyBorder="1"/>
    <xf numFmtId="1" fontId="0" fillId="0" borderId="62" xfId="0" applyNumberFormat="1" applyBorder="1" applyAlignment="1">
      <alignment horizontal="center"/>
    </xf>
    <xf numFmtId="9" fontId="0" fillId="0" borderId="63" xfId="0" applyNumberFormat="1" applyBorder="1" applyAlignment="1">
      <alignment horizontal="center" vertical="center"/>
    </xf>
    <xf numFmtId="167" fontId="0" fillId="0" borderId="62" xfId="0" applyNumberFormat="1" applyBorder="1" applyAlignment="1">
      <alignment horizontal="center"/>
    </xf>
    <xf numFmtId="167" fontId="0" fillId="26" borderId="63" xfId="0" applyNumberFormat="1" applyFill="1" applyBorder="1" applyAlignment="1">
      <alignment horizontal="center" vertical="center"/>
    </xf>
    <xf numFmtId="167" fontId="0" fillId="0" borderId="63" xfId="0" applyNumberFormat="1" applyFont="1" applyBorder="1" applyAlignment="1">
      <alignment horizontal="center" vertical="center"/>
    </xf>
    <xf numFmtId="167" fontId="0" fillId="0" borderId="62" xfId="0" applyNumberFormat="1" applyFont="1" applyBorder="1" applyAlignment="1">
      <alignment horizontal="center" vertical="center"/>
    </xf>
    <xf numFmtId="167" fontId="25" fillId="26" borderId="0" xfId="0" applyNumberFormat="1" applyFont="1" applyFill="1" applyBorder="1" applyAlignment="1">
      <alignment horizontal="center" vertical="center"/>
    </xf>
    <xf numFmtId="167" fontId="0" fillId="0" borderId="63" xfId="0" applyNumberFormat="1" applyBorder="1" applyAlignment="1">
      <alignment horizontal="center" vertical="center"/>
    </xf>
    <xf numFmtId="0" fontId="0" fillId="0" borderId="0" xfId="0" applyFont="1" applyFill="1" applyBorder="1"/>
    <xf numFmtId="166" fontId="0" fillId="0" borderId="0" xfId="0" applyNumberFormat="1" applyFill="1" applyBorder="1" applyAlignment="1">
      <alignment horizontal="center" vertical="center"/>
    </xf>
    <xf numFmtId="1" fontId="0" fillId="0" borderId="64" xfId="0" applyNumberFormat="1" applyBorder="1" applyAlignment="1">
      <alignment horizontal="center" vertical="center"/>
    </xf>
    <xf numFmtId="9" fontId="0" fillId="0" borderId="65" xfId="0" applyNumberFormat="1" applyBorder="1" applyAlignment="1">
      <alignment horizontal="center" vertical="center"/>
    </xf>
    <xf numFmtId="167" fontId="0" fillId="0" borderId="64" xfId="0" applyNumberFormat="1" applyBorder="1" applyAlignment="1">
      <alignment horizontal="center" vertical="center"/>
    </xf>
    <xf numFmtId="167" fontId="0" fillId="26" borderId="65" xfId="0" applyNumberFormat="1" applyFill="1" applyBorder="1" applyAlignment="1">
      <alignment horizontal="center" vertical="center"/>
    </xf>
    <xf numFmtId="167" fontId="0" fillId="0" borderId="65" xfId="0" applyNumberFormat="1" applyFont="1" applyBorder="1" applyAlignment="1">
      <alignment horizontal="center" vertical="center"/>
    </xf>
    <xf numFmtId="167" fontId="0" fillId="0" borderId="64" xfId="0" applyNumberFormat="1" applyFont="1" applyBorder="1" applyAlignment="1">
      <alignment horizontal="center" vertical="center"/>
    </xf>
    <xf numFmtId="167" fontId="25" fillId="26" borderId="66" xfId="0" applyNumberFormat="1" applyFont="1" applyFill="1" applyBorder="1" applyAlignment="1">
      <alignment horizontal="center" vertical="center"/>
    </xf>
    <xf numFmtId="167" fontId="0" fillId="0" borderId="65" xfId="0" applyNumberFormat="1" applyBorder="1" applyAlignment="1">
      <alignment horizontal="center" vertical="center"/>
    </xf>
    <xf numFmtId="0" fontId="27" fillId="27" borderId="67" xfId="0" applyFont="1" applyFill="1" applyBorder="1" applyAlignment="1">
      <alignment horizontal="right"/>
    </xf>
    <xf numFmtId="1" fontId="0" fillId="27" borderId="68" xfId="0" applyNumberFormat="1" applyFill="1" applyBorder="1" applyAlignment="1">
      <alignment horizontal="center" vertical="center"/>
    </xf>
    <xf numFmtId="9" fontId="0" fillId="27" borderId="69" xfId="0" applyNumberFormat="1" applyFill="1" applyBorder="1" applyAlignment="1">
      <alignment horizontal="center" vertical="center"/>
    </xf>
    <xf numFmtId="167" fontId="0" fillId="27" borderId="68" xfId="0" applyNumberFormat="1" applyFill="1" applyBorder="1" applyAlignment="1">
      <alignment horizontal="center" vertical="center"/>
    </xf>
    <xf numFmtId="167" fontId="0" fillId="26" borderId="69" xfId="0" applyNumberFormat="1" applyFill="1" applyBorder="1" applyAlignment="1">
      <alignment horizontal="center" vertical="center"/>
    </xf>
    <xf numFmtId="167" fontId="0" fillId="13" borderId="69" xfId="0" applyNumberFormat="1" applyFill="1" applyBorder="1" applyAlignment="1">
      <alignment horizontal="center" vertical="center"/>
    </xf>
    <xf numFmtId="167" fontId="25" fillId="26" borderId="70" xfId="0" applyNumberFormat="1" applyFont="1" applyFill="1" applyBorder="1" applyAlignment="1">
      <alignment horizontal="center" vertical="center"/>
    </xf>
    <xf numFmtId="167" fontId="0" fillId="27" borderId="69" xfId="0" applyNumberFormat="1" applyFill="1" applyBorder="1" applyAlignment="1">
      <alignment horizontal="center" vertical="center"/>
    </xf>
    <xf numFmtId="0" fontId="0" fillId="25" borderId="0" xfId="0" applyFont="1" applyFill="1"/>
    <xf numFmtId="1" fontId="0" fillId="25" borderId="0" xfId="0" applyNumberForma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167" fontId="0" fillId="25" borderId="0" xfId="0" applyNumberFormat="1" applyFill="1" applyAlignment="1">
      <alignment horizontal="center" vertical="center"/>
    </xf>
    <xf numFmtId="167" fontId="0" fillId="26" borderId="0" xfId="0" applyNumberFormat="1" applyFill="1" applyAlignment="1">
      <alignment horizontal="center" vertical="center"/>
    </xf>
    <xf numFmtId="167" fontId="25" fillId="26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8" borderId="10" xfId="0" applyFont="1" applyFill="1" applyBorder="1"/>
    <xf numFmtId="167" fontId="0" fillId="0" borderId="58" xfId="0" applyNumberFormat="1" applyBorder="1" applyAlignment="1">
      <alignment horizontal="center" vertical="center"/>
    </xf>
    <xf numFmtId="0" fontId="0" fillId="28" borderId="12" xfId="0" applyFont="1" applyFill="1" applyBorder="1"/>
    <xf numFmtId="167" fontId="0" fillId="0" borderId="62" xfId="0" applyNumberFormat="1" applyBorder="1" applyAlignment="1">
      <alignment horizontal="center" vertical="center"/>
    </xf>
    <xf numFmtId="1" fontId="0" fillId="0" borderId="64" xfId="0" applyNumberFormat="1" applyBorder="1" applyAlignment="1">
      <alignment horizontal="center"/>
    </xf>
    <xf numFmtId="167" fontId="0" fillId="0" borderId="64" xfId="0" applyNumberFormat="1" applyBorder="1" applyAlignment="1">
      <alignment horizontal="center"/>
    </xf>
    <xf numFmtId="0" fontId="27" fillId="28" borderId="67" xfId="0" applyFont="1" applyFill="1" applyBorder="1" applyAlignment="1">
      <alignment horizontal="right"/>
    </xf>
    <xf numFmtId="1" fontId="0" fillId="28" borderId="68" xfId="0" applyNumberFormat="1" applyFill="1" applyBorder="1" applyAlignment="1">
      <alignment horizontal="center" vertical="center"/>
    </xf>
    <xf numFmtId="9" fontId="0" fillId="28" borderId="69" xfId="0" applyNumberFormat="1" applyFill="1" applyBorder="1" applyAlignment="1">
      <alignment horizontal="center" vertical="center"/>
    </xf>
    <xf numFmtId="167" fontId="0" fillId="28" borderId="68" xfId="0" applyNumberFormat="1" applyFill="1" applyBorder="1" applyAlignment="1">
      <alignment horizontal="center" vertical="center"/>
    </xf>
    <xf numFmtId="167" fontId="0" fillId="28" borderId="69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8" borderId="10" xfId="0" applyFont="1" applyFill="1" applyBorder="1"/>
    <xf numFmtId="1" fontId="0" fillId="0" borderId="58" xfId="0" applyNumberFormat="1" applyBorder="1" applyAlignment="1">
      <alignment horizontal="center" vertical="center"/>
    </xf>
    <xf numFmtId="0" fontId="27" fillId="27" borderId="10" xfId="0" applyFont="1" applyFill="1" applyBorder="1" applyAlignment="1">
      <alignment horizontal="right"/>
    </xf>
    <xf numFmtId="9" fontId="0" fillId="27" borderId="57" xfId="0" applyNumberFormat="1" applyFill="1" applyBorder="1" applyAlignment="1">
      <alignment horizontal="center" vertical="center"/>
    </xf>
    <xf numFmtId="9" fontId="0" fillId="27" borderId="4" xfId="0" applyNumberFormat="1" applyFill="1" applyBorder="1" applyAlignment="1">
      <alignment horizontal="center" vertical="center"/>
    </xf>
    <xf numFmtId="9" fontId="0" fillId="27" borderId="11" xfId="0" applyNumberFormat="1" applyFill="1" applyBorder="1" applyAlignment="1">
      <alignment horizontal="center" vertical="center"/>
    </xf>
    <xf numFmtId="0" fontId="0" fillId="8" borderId="12" xfId="0" applyFont="1" applyFill="1" applyBorder="1"/>
    <xf numFmtId="1" fontId="0" fillId="0" borderId="62" xfId="0" applyNumberFormat="1" applyBorder="1" applyAlignment="1">
      <alignment horizontal="center" vertical="center"/>
    </xf>
    <xf numFmtId="0" fontId="27" fillId="27" borderId="5" xfId="0" applyFont="1" applyFill="1" applyBorder="1" applyAlignment="1">
      <alignment horizontal="right"/>
    </xf>
    <xf numFmtId="9" fontId="0" fillId="27" borderId="61" xfId="0" applyNumberFormat="1" applyFill="1" applyBorder="1" applyAlignment="1">
      <alignment horizontal="center" vertical="center"/>
    </xf>
    <xf numFmtId="9" fontId="0" fillId="27" borderId="6" xfId="0" applyNumberFormat="1" applyFill="1" applyBorder="1" applyAlignment="1">
      <alignment horizontal="center" vertical="center"/>
    </xf>
    <xf numFmtId="9" fontId="0" fillId="27" borderId="14" xfId="0" applyNumberFormat="1" applyFill="1" applyBorder="1" applyAlignment="1">
      <alignment horizontal="center" vertical="center"/>
    </xf>
    <xf numFmtId="0" fontId="0" fillId="25" borderId="0" xfId="0" applyFont="1" applyFill="1" applyBorder="1"/>
    <xf numFmtId="1" fontId="0" fillId="25" borderId="0" xfId="0" applyNumberFormat="1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28" borderId="5" xfId="0" applyFont="1" applyFill="1" applyBorder="1"/>
    <xf numFmtId="0" fontId="27" fillId="8" borderId="67" xfId="0" applyFont="1" applyFill="1" applyBorder="1" applyAlignment="1">
      <alignment horizontal="right"/>
    </xf>
    <xf numFmtId="1" fontId="0" fillId="8" borderId="68" xfId="0" applyNumberFormat="1" applyFill="1" applyBorder="1" applyAlignment="1">
      <alignment horizontal="center" vertical="center"/>
    </xf>
    <xf numFmtId="9" fontId="0" fillId="8" borderId="69" xfId="0" applyNumberFormat="1" applyFill="1" applyBorder="1" applyAlignment="1">
      <alignment horizontal="center" vertical="center"/>
    </xf>
    <xf numFmtId="167" fontId="0" fillId="8" borderId="68" xfId="0" applyNumberFormat="1" applyFill="1" applyBorder="1" applyAlignment="1">
      <alignment horizontal="center" vertical="center"/>
    </xf>
    <xf numFmtId="167" fontId="0" fillId="8" borderId="52" xfId="0" applyNumberFormat="1" applyFill="1" applyBorder="1" applyAlignment="1">
      <alignment horizontal="center" vertical="center"/>
    </xf>
    <xf numFmtId="167" fontId="0" fillId="8" borderId="50" xfId="0" applyNumberFormat="1" applyFill="1" applyBorder="1" applyAlignment="1">
      <alignment horizontal="center" vertical="center"/>
    </xf>
    <xf numFmtId="167" fontId="25" fillId="26" borderId="51" xfId="0" applyNumberFormat="1" applyFon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/>
    </xf>
    <xf numFmtId="0" fontId="27" fillId="12" borderId="71" xfId="0" applyFont="1" applyFill="1" applyBorder="1" applyAlignment="1">
      <alignment horizontal="right"/>
    </xf>
    <xf numFmtId="1" fontId="0" fillId="12" borderId="51" xfId="0" applyNumberFormat="1" applyFill="1" applyBorder="1" applyAlignment="1">
      <alignment horizontal="center" vertical="center"/>
    </xf>
    <xf numFmtId="9" fontId="0" fillId="12" borderId="52" xfId="0" applyNumberFormat="1" applyFill="1" applyBorder="1" applyAlignment="1">
      <alignment horizontal="center" vertical="center"/>
    </xf>
    <xf numFmtId="167" fontId="0" fillId="12" borderId="50" xfId="0" applyNumberFormat="1" applyFill="1" applyBorder="1" applyAlignment="1">
      <alignment horizontal="center" vertical="center"/>
    </xf>
    <xf numFmtId="167" fontId="0" fillId="26" borderId="52" xfId="0" applyNumberFormat="1" applyFill="1" applyBorder="1" applyAlignment="1">
      <alignment horizontal="center" vertical="center"/>
    </xf>
    <xf numFmtId="167" fontId="0" fillId="12" borderId="52" xfId="0" applyNumberForma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right"/>
    </xf>
    <xf numFmtId="9" fontId="0" fillId="28" borderId="57" xfId="0" applyNumberFormat="1" applyFill="1" applyBorder="1" applyAlignment="1">
      <alignment horizontal="center" vertical="center"/>
    </xf>
    <xf numFmtId="9" fontId="0" fillId="28" borderId="4" xfId="0" applyNumberFormat="1" applyFill="1" applyBorder="1" applyAlignment="1">
      <alignment horizontal="center" vertical="center"/>
    </xf>
    <xf numFmtId="9" fontId="0" fillId="28" borderId="11" xfId="0" applyNumberFormat="1" applyFill="1" applyBorder="1" applyAlignment="1">
      <alignment horizontal="center" vertical="center"/>
    </xf>
    <xf numFmtId="0" fontId="27" fillId="28" borderId="5" xfId="0" applyFont="1" applyFill="1" applyBorder="1" applyAlignment="1">
      <alignment horizontal="right"/>
    </xf>
    <xf numFmtId="9" fontId="0" fillId="28" borderId="61" xfId="0" applyNumberFormat="1" applyFill="1" applyBorder="1" applyAlignment="1">
      <alignment horizontal="center" vertical="center"/>
    </xf>
    <xf numFmtId="9" fontId="0" fillId="28" borderId="6" xfId="0" applyNumberFormat="1" applyFill="1" applyBorder="1" applyAlignment="1">
      <alignment horizontal="center" vertical="center"/>
    </xf>
    <xf numFmtId="9" fontId="0" fillId="28" borderId="14" xfId="0" applyNumberFormat="1" applyFill="1" applyBorder="1" applyAlignment="1">
      <alignment horizontal="center" vertical="center"/>
    </xf>
    <xf numFmtId="0" fontId="0" fillId="8" borderId="5" xfId="0" applyFont="1" applyFill="1" applyBorder="1"/>
    <xf numFmtId="0" fontId="27" fillId="8" borderId="10" xfId="0" applyFont="1" applyFill="1" applyBorder="1" applyAlignment="1">
      <alignment horizontal="right"/>
    </xf>
    <xf numFmtId="9" fontId="0" fillId="8" borderId="57" xfId="0" applyNumberFormat="1" applyFill="1" applyBorder="1" applyAlignment="1">
      <alignment horizontal="center" vertical="center"/>
    </xf>
    <xf numFmtId="9" fontId="0" fillId="8" borderId="4" xfId="0" applyNumberFormat="1" applyFill="1" applyBorder="1" applyAlignment="1">
      <alignment horizontal="center" vertical="center"/>
    </xf>
    <xf numFmtId="9" fontId="0" fillId="8" borderId="11" xfId="0" applyNumberFormat="1" applyFill="1" applyBorder="1" applyAlignment="1">
      <alignment horizontal="center" vertical="center"/>
    </xf>
    <xf numFmtId="0" fontId="27" fillId="8" borderId="5" xfId="0" applyFont="1" applyFill="1" applyBorder="1" applyAlignment="1">
      <alignment horizontal="right"/>
    </xf>
    <xf numFmtId="9" fontId="0" fillId="8" borderId="61" xfId="0" applyNumberFormat="1" applyFill="1" applyBorder="1" applyAlignment="1">
      <alignment horizontal="center" vertical="center"/>
    </xf>
    <xf numFmtId="9" fontId="0" fillId="8" borderId="6" xfId="0" applyNumberFormat="1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9" fontId="0" fillId="25" borderId="0" xfId="0" applyNumberFormat="1" applyFill="1" applyBorder="1" applyAlignment="1">
      <alignment horizontal="center" vertical="center"/>
    </xf>
    <xf numFmtId="0" fontId="27" fillId="12" borderId="10" xfId="0" applyFont="1" applyFill="1" applyBorder="1" applyAlignment="1">
      <alignment horizontal="right"/>
    </xf>
    <xf numFmtId="9" fontId="0" fillId="12" borderId="57" xfId="0" applyNumberFormat="1" applyFill="1" applyBorder="1" applyAlignment="1">
      <alignment horizontal="center" vertical="center"/>
    </xf>
    <xf numFmtId="9" fontId="0" fillId="12" borderId="4" xfId="0" applyNumberFormat="1" applyFill="1" applyBorder="1" applyAlignment="1">
      <alignment horizontal="center" vertical="center"/>
    </xf>
    <xf numFmtId="9" fontId="0" fillId="12" borderId="11" xfId="0" applyNumberFormat="1" applyFill="1" applyBorder="1" applyAlignment="1">
      <alignment horizontal="center" vertical="center"/>
    </xf>
    <xf numFmtId="0" fontId="27" fillId="12" borderId="5" xfId="0" applyFont="1" applyFill="1" applyBorder="1" applyAlignment="1">
      <alignment horizontal="right"/>
    </xf>
    <xf numFmtId="9" fontId="0" fillId="12" borderId="61" xfId="0" applyNumberFormat="1" applyFill="1" applyBorder="1" applyAlignment="1">
      <alignment horizontal="center" vertical="center"/>
    </xf>
    <xf numFmtId="9" fontId="0" fillId="12" borderId="6" xfId="0" applyNumberFormat="1" applyFill="1" applyBorder="1" applyAlignment="1">
      <alignment horizontal="center" vertical="center"/>
    </xf>
    <xf numFmtId="9" fontId="0" fillId="12" borderId="14" xfId="0" applyNumberFormat="1" applyFill="1" applyBorder="1" applyAlignment="1">
      <alignment horizontal="center" vertical="center"/>
    </xf>
    <xf numFmtId="167" fontId="0" fillId="0" borderId="10" xfId="0" applyNumberFormat="1" applyBorder="1" applyAlignment="1">
      <alignment horizontal="center"/>
    </xf>
    <xf numFmtId="167" fontId="0" fillId="0" borderId="4" xfId="0" applyNumberFormat="1" applyFill="1" applyBorder="1" applyAlignment="1">
      <alignment horizontal="center" vertical="center"/>
    </xf>
    <xf numFmtId="167" fontId="0" fillId="0" borderId="11" xfId="0" applyNumberFormat="1" applyFont="1" applyBorder="1" applyAlignment="1">
      <alignment horizontal="center" vertical="center"/>
    </xf>
    <xf numFmtId="167" fontId="25" fillId="0" borderId="60" xfId="0" applyNumberFormat="1" applyFont="1" applyFill="1" applyBorder="1" applyAlignment="1">
      <alignment horizontal="center" vertical="center"/>
    </xf>
    <xf numFmtId="167" fontId="0" fillId="0" borderId="12" xfId="0" applyNumberFormat="1" applyBorder="1" applyAlignment="1">
      <alignment horizontal="center"/>
    </xf>
    <xf numFmtId="167" fontId="0" fillId="0" borderId="13" xfId="0" applyNumberFormat="1" applyFont="1" applyBorder="1" applyAlignment="1">
      <alignment horizontal="center" vertical="center"/>
    </xf>
    <xf numFmtId="167" fontId="25" fillId="0" borderId="0" xfId="0" applyNumberFormat="1" applyFont="1" applyFill="1" applyBorder="1" applyAlignment="1">
      <alignment horizontal="center" vertical="center"/>
    </xf>
    <xf numFmtId="0" fontId="0" fillId="29" borderId="0" xfId="0" applyFill="1" applyAlignment="1">
      <alignment horizontal="right"/>
    </xf>
    <xf numFmtId="0" fontId="0" fillId="29" borderId="0" xfId="0" applyFill="1"/>
    <xf numFmtId="167" fontId="0" fillId="0" borderId="5" xfId="0" applyNumberFormat="1" applyBorder="1" applyAlignment="1">
      <alignment horizontal="center" vertical="center"/>
    </xf>
    <xf numFmtId="167" fontId="0" fillId="0" borderId="6" xfId="0" applyNumberFormat="1" applyFill="1" applyBorder="1" applyAlignment="1">
      <alignment horizontal="center" vertical="center"/>
    </xf>
    <xf numFmtId="167" fontId="0" fillId="0" borderId="14" xfId="0" applyNumberFormat="1" applyFont="1" applyBorder="1" applyAlignment="1">
      <alignment horizontal="center" vertical="center"/>
    </xf>
    <xf numFmtId="167" fontId="25" fillId="0" borderId="66" xfId="0" applyNumberFormat="1" applyFont="1" applyFill="1" applyBorder="1" applyAlignment="1">
      <alignment horizontal="center" vertical="center"/>
    </xf>
    <xf numFmtId="167" fontId="0" fillId="27" borderId="5" xfId="0" applyNumberFormat="1" applyFill="1" applyBorder="1" applyAlignment="1">
      <alignment horizontal="center" vertical="center"/>
    </xf>
    <xf numFmtId="167" fontId="0" fillId="13" borderId="6" xfId="0" applyNumberFormat="1" applyFill="1" applyBorder="1" applyAlignment="1">
      <alignment horizontal="center" vertical="center"/>
    </xf>
    <xf numFmtId="167" fontId="0" fillId="13" borderId="14" xfId="0" applyNumberFormat="1" applyFill="1" applyBorder="1" applyAlignment="1">
      <alignment horizontal="center" vertical="center"/>
    </xf>
    <xf numFmtId="167" fontId="25" fillId="13" borderId="70" xfId="0" applyNumberFormat="1" applyFont="1" applyFill="1" applyBorder="1" applyAlignment="1">
      <alignment horizontal="center" vertical="center"/>
    </xf>
    <xf numFmtId="167" fontId="25" fillId="25" borderId="0" xfId="0" applyNumberFormat="1" applyFont="1" applyFill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13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 vertical="center"/>
    </xf>
    <xf numFmtId="167" fontId="0" fillId="28" borderId="50" xfId="0" applyNumberFormat="1" applyFill="1" applyBorder="1" applyAlignment="1">
      <alignment horizontal="center" vertical="center"/>
    </xf>
    <xf numFmtId="167" fontId="0" fillId="16" borderId="51" xfId="0" applyNumberFormat="1" applyFill="1" applyBorder="1" applyAlignment="1">
      <alignment horizontal="center" vertical="center"/>
    </xf>
    <xf numFmtId="167" fontId="0" fillId="28" borderId="52" xfId="0" applyNumberFormat="1" applyFill="1" applyBorder="1" applyAlignment="1">
      <alignment horizontal="center" vertical="center"/>
    </xf>
    <xf numFmtId="167" fontId="25" fillId="16" borderId="70" xfId="0" applyNumberFormat="1" applyFont="1" applyFill="1" applyBorder="1" applyAlignment="1">
      <alignment horizontal="center" vertical="center"/>
    </xf>
    <xf numFmtId="167" fontId="0" fillId="25" borderId="0" xfId="0" applyNumberFormat="1" applyFill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167" fontId="0" fillId="8" borderId="51" xfId="0" applyNumberFormat="1" applyFill="1" applyBorder="1" applyAlignment="1">
      <alignment horizontal="center" vertical="center"/>
    </xf>
    <xf numFmtId="167" fontId="25" fillId="8" borderId="51" xfId="0" applyNumberFormat="1" applyFont="1" applyFill="1" applyBorder="1" applyAlignment="1">
      <alignment horizontal="center" vertical="center"/>
    </xf>
    <xf numFmtId="167" fontId="0" fillId="12" borderId="51" xfId="0" applyNumberFormat="1" applyFill="1" applyBorder="1" applyAlignment="1">
      <alignment horizontal="center" vertical="center"/>
    </xf>
    <xf numFmtId="167" fontId="25" fillId="12" borderId="51" xfId="0" applyNumberFormat="1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left" vertical="center"/>
    </xf>
    <xf numFmtId="0" fontId="0" fillId="13" borderId="10" xfId="0" applyFont="1" applyFill="1" applyBorder="1"/>
    <xf numFmtId="9" fontId="0" fillId="13" borderId="57" xfId="0" applyNumberFormat="1" applyFill="1" applyBorder="1" applyAlignment="1">
      <alignment horizontal="center"/>
    </xf>
    <xf numFmtId="9" fontId="0" fillId="13" borderId="4" xfId="0" applyNumberFormat="1" applyFill="1" applyBorder="1" applyAlignment="1">
      <alignment horizontal="center" vertical="center"/>
    </xf>
    <xf numFmtId="9" fontId="0" fillId="13" borderId="11" xfId="0" applyNumberFormat="1" applyFill="1" applyBorder="1" applyAlignment="1">
      <alignment horizontal="center" vertical="center"/>
    </xf>
    <xf numFmtId="0" fontId="0" fillId="0" borderId="5" xfId="0" applyFont="1" applyFill="1" applyBorder="1"/>
    <xf numFmtId="9" fontId="0" fillId="13" borderId="57" xfId="0" applyNumberFormat="1" applyFill="1" applyBorder="1" applyAlignment="1">
      <alignment horizontal="center" vertical="center"/>
    </xf>
    <xf numFmtId="9" fontId="0" fillId="0" borderId="61" xfId="0" applyNumberFormat="1" applyBorder="1" applyAlignment="1">
      <alignment horizontal="center" vertical="center"/>
    </xf>
    <xf numFmtId="0" fontId="27" fillId="0" borderId="5" xfId="0" applyFont="1" applyFill="1" applyBorder="1" applyAlignment="1">
      <alignment horizontal="right"/>
    </xf>
    <xf numFmtId="9" fontId="0" fillId="0" borderId="61" xfId="0" applyNumberFormat="1" applyFill="1" applyBorder="1" applyAlignment="1">
      <alignment horizontal="center" vertical="center"/>
    </xf>
    <xf numFmtId="9" fontId="0" fillId="0" borderId="6" xfId="0" applyNumberFormat="1" applyFill="1" applyBorder="1" applyAlignment="1">
      <alignment horizontal="center" vertical="center"/>
    </xf>
    <xf numFmtId="9" fontId="0" fillId="0" borderId="14" xfId="0" applyNumberFormat="1" applyFill="1" applyBorder="1" applyAlignment="1">
      <alignment horizontal="center" vertical="center"/>
    </xf>
    <xf numFmtId="0" fontId="27" fillId="16" borderId="7" xfId="0" applyFont="1" applyFill="1" applyBorder="1" applyAlignment="1">
      <alignment horizontal="left" vertical="center"/>
    </xf>
    <xf numFmtId="0" fontId="0" fillId="16" borderId="10" xfId="0" applyFont="1" applyFill="1" applyBorder="1"/>
    <xf numFmtId="9" fontId="0" fillId="16" borderId="57" xfId="0" applyNumberFormat="1" applyFill="1" applyBorder="1" applyAlignment="1">
      <alignment horizontal="center"/>
    </xf>
    <xf numFmtId="9" fontId="0" fillId="16" borderId="4" xfId="0" applyNumberFormat="1" applyFill="1" applyBorder="1" applyAlignment="1">
      <alignment horizontal="center" vertical="center"/>
    </xf>
    <xf numFmtId="9" fontId="0" fillId="16" borderId="11" xfId="0" applyNumberFormat="1" applyFill="1" applyBorder="1" applyAlignment="1">
      <alignment horizontal="center" vertical="center"/>
    </xf>
    <xf numFmtId="0" fontId="27" fillId="8" borderId="7" xfId="0" applyFont="1" applyFill="1" applyBorder="1" applyAlignment="1">
      <alignment horizontal="left" vertical="center"/>
    </xf>
    <xf numFmtId="0" fontId="27" fillId="12" borderId="7" xfId="0" applyFont="1" applyFill="1" applyBorder="1" applyAlignment="1">
      <alignment horizontal="right" vertical="center"/>
    </xf>
    <xf numFmtId="0" fontId="27" fillId="0" borderId="0" xfId="0" applyFont="1"/>
    <xf numFmtId="0" fontId="0" fillId="0" borderId="1" xfId="0" applyBorder="1" applyAlignment="1">
      <alignment horizontal="center"/>
    </xf>
    <xf numFmtId="165" fontId="11" fillId="7" borderId="1" xfId="12" applyNumberFormat="1" applyFont="1" applyFill="1" applyBorder="1" applyAlignment="1">
      <alignment horizontal="center"/>
    </xf>
    <xf numFmtId="165" fontId="11" fillId="7" borderId="0" xfId="12" applyNumberFormat="1" applyFont="1" applyFill="1" applyBorder="1" applyAlignment="1">
      <alignment horizontal="center"/>
    </xf>
    <xf numFmtId="165" fontId="11" fillId="7" borderId="3" xfId="12" applyNumberFormat="1" applyFont="1" applyFill="1" applyBorder="1" applyAlignment="1">
      <alignment horizontal="center"/>
    </xf>
    <xf numFmtId="164" fontId="3" fillId="7" borderId="1" xfId="1" applyNumberFormat="1" applyFont="1" applyFill="1" applyBorder="1" applyAlignment="1">
      <alignment horizontal="center"/>
    </xf>
    <xf numFmtId="164" fontId="3" fillId="7" borderId="0" xfId="1" applyNumberFormat="1" applyFont="1" applyFill="1" applyBorder="1" applyAlignment="1">
      <alignment horizontal="center"/>
    </xf>
    <xf numFmtId="164" fontId="3" fillId="7" borderId="3" xfId="1" applyNumberFormat="1" applyFont="1" applyFill="1" applyBorder="1" applyAlignment="1">
      <alignment horizontal="center"/>
    </xf>
    <xf numFmtId="166" fontId="0" fillId="7" borderId="1" xfId="0" applyNumberFormat="1" applyFont="1" applyFill="1" applyBorder="1" applyAlignment="1">
      <alignment horizontal="center"/>
    </xf>
    <xf numFmtId="166" fontId="0" fillId="10" borderId="1" xfId="0" applyNumberFormat="1" applyFont="1" applyFill="1" applyBorder="1" applyAlignment="1">
      <alignment horizontal="center"/>
    </xf>
    <xf numFmtId="166" fontId="0" fillId="10" borderId="45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" fontId="13" fillId="0" borderId="18" xfId="0" applyNumberFormat="1" applyFon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3" fontId="13" fillId="7" borderId="1" xfId="0" applyNumberFormat="1" applyFont="1" applyFill="1" applyBorder="1" applyAlignment="1">
      <alignment horizontal="center"/>
    </xf>
    <xf numFmtId="3" fontId="13" fillId="7" borderId="0" xfId="0" applyNumberFormat="1" applyFont="1" applyFill="1" applyBorder="1" applyAlignment="1">
      <alignment horizontal="center"/>
    </xf>
    <xf numFmtId="3" fontId="13" fillId="7" borderId="3" xfId="0" applyNumberFormat="1" applyFont="1" applyFill="1" applyBorder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3" xfId="0" applyNumberFormat="1" applyFont="1" applyFill="1" applyBorder="1" applyAlignment="1">
      <alignment horizontal="center"/>
    </xf>
    <xf numFmtId="9" fontId="15" fillId="0" borderId="0" xfId="12" applyFont="1" applyFill="1" applyBorder="1" applyAlignment="1">
      <alignment horizontal="center"/>
    </xf>
    <xf numFmtId="9" fontId="15" fillId="0" borderId="3" xfId="12" applyFont="1" applyFill="1" applyBorder="1" applyAlignment="1">
      <alignment horizontal="center"/>
    </xf>
    <xf numFmtId="164" fontId="3" fillId="0" borderId="0" xfId="1" applyNumberFormat="1" applyFont="1" applyFill="1" applyBorder="1" applyAlignment="1"/>
    <xf numFmtId="164" fontId="3" fillId="0" borderId="3" xfId="1" applyNumberFormat="1" applyFont="1" applyFill="1" applyBorder="1" applyAlignment="1"/>
    <xf numFmtId="3" fontId="0" fillId="0" borderId="0" xfId="0" applyNumberFormat="1" applyFill="1" applyBorder="1" applyAlignment="1">
      <alignment horizontal="center"/>
    </xf>
    <xf numFmtId="3" fontId="0" fillId="0" borderId="3" xfId="0" applyNumberFormat="1" applyFill="1" applyBorder="1" applyAlignment="1">
      <alignment horizontal="center"/>
    </xf>
    <xf numFmtId="1" fontId="0" fillId="7" borderId="3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27" fillId="0" borderId="0" xfId="0" applyFont="1" applyFill="1" applyBorder="1" applyAlignment="1">
      <alignment horizontal="right"/>
    </xf>
    <xf numFmtId="167" fontId="0" fillId="30" borderId="0" xfId="0" applyNumberFormat="1" applyFill="1"/>
    <xf numFmtId="0" fontId="27" fillId="30" borderId="0" xfId="0" applyFont="1" applyFill="1"/>
    <xf numFmtId="3" fontId="0" fillId="0" borderId="1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0" xfId="0" applyFill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1" fontId="0" fillId="7" borderId="3" xfId="0" applyNumberForma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3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3" xfId="0" applyNumberFormat="1" applyFill="1" applyBorder="1" applyAlignment="1">
      <alignment horizontal="center"/>
    </xf>
    <xf numFmtId="164" fontId="3" fillId="0" borderId="0" xfId="1" applyNumberFormat="1" applyFont="1" applyFill="1" applyBorder="1" applyAlignment="1"/>
    <xf numFmtId="164" fontId="3" fillId="0" borderId="3" xfId="1" applyNumberFormat="1" applyFont="1" applyFill="1" applyBorder="1" applyAlignment="1"/>
    <xf numFmtId="9" fontId="15" fillId="0" borderId="0" xfId="12" applyFont="1" applyFill="1" applyBorder="1" applyAlignment="1">
      <alignment horizontal="center"/>
    </xf>
    <xf numFmtId="9" fontId="15" fillId="0" borderId="3" xfId="12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1" fontId="0" fillId="7" borderId="3" xfId="0" applyNumberFormat="1" applyFill="1" applyBorder="1" applyAlignment="1">
      <alignment horizontal="center"/>
    </xf>
    <xf numFmtId="166" fontId="15" fillId="3" borderId="18" xfId="0" applyNumberFormat="1" applyFont="1" applyFill="1" applyBorder="1" applyAlignment="1">
      <alignment horizontal="center"/>
    </xf>
    <xf numFmtId="167" fontId="4" fillId="4" borderId="0" xfId="0" applyNumberFormat="1" applyFont="1" applyFill="1" applyBorder="1" applyAlignment="1">
      <alignment horizontal="center"/>
    </xf>
    <xf numFmtId="166" fontId="15" fillId="3" borderId="0" xfId="0" applyNumberFormat="1" applyFont="1" applyFill="1" applyBorder="1" applyAlignment="1">
      <alignment horizontal="center"/>
    </xf>
    <xf numFmtId="0" fontId="7" fillId="31" borderId="2" xfId="0" applyFont="1" applyFill="1" applyBorder="1" applyAlignment="1">
      <alignment horizontal="left"/>
    </xf>
    <xf numFmtId="0" fontId="0" fillId="31" borderId="0" xfId="0" applyFill="1"/>
    <xf numFmtId="43" fontId="13" fillId="0" borderId="0" xfId="1" applyFont="1" applyFill="1" applyBorder="1"/>
    <xf numFmtId="10" fontId="0" fillId="0" borderId="0" xfId="0" applyNumberFormat="1"/>
    <xf numFmtId="0" fontId="24" fillId="0" borderId="0" xfId="0" applyFont="1" applyFill="1" applyBorder="1" applyAlignment="1">
      <alignment horizontal="center"/>
    </xf>
    <xf numFmtId="167" fontId="13" fillId="8" borderId="1" xfId="0" applyNumberFormat="1" applyFont="1" applyFill="1" applyBorder="1" applyAlignment="1">
      <alignment horizontal="center"/>
    </xf>
    <xf numFmtId="167" fontId="13" fillId="8" borderId="0" xfId="0" applyNumberFormat="1" applyFont="1" applyFill="1" applyBorder="1" applyAlignment="1">
      <alignment horizontal="center"/>
    </xf>
    <xf numFmtId="167" fontId="13" fillId="8" borderId="3" xfId="0" applyNumberFormat="1" applyFont="1" applyFill="1" applyBorder="1" applyAlignment="1">
      <alignment horizontal="center"/>
    </xf>
    <xf numFmtId="0" fontId="0" fillId="19" borderId="3" xfId="0" applyFill="1" applyBorder="1" applyAlignment="1">
      <alignment horizontal="left" vertical="top"/>
    </xf>
    <xf numFmtId="0" fontId="8" fillId="19" borderId="3" xfId="0" applyFont="1" applyFill="1" applyBorder="1" applyAlignment="1">
      <alignment horizontal="left"/>
    </xf>
    <xf numFmtId="0" fontId="10" fillId="19" borderId="3" xfId="0" applyFont="1" applyFill="1" applyBorder="1" applyAlignment="1">
      <alignment horizontal="left"/>
    </xf>
    <xf numFmtId="0" fontId="16" fillId="19" borderId="3" xfId="0" applyFont="1" applyFill="1" applyBorder="1" applyAlignment="1">
      <alignment horizontal="left"/>
    </xf>
    <xf numFmtId="0" fontId="7" fillId="19" borderId="3" xfId="0" applyFont="1" applyFill="1" applyBorder="1" applyAlignment="1">
      <alignment horizontal="left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9" borderId="3" xfId="0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left"/>
    </xf>
    <xf numFmtId="165" fontId="26" fillId="13" borderId="1" xfId="13" applyNumberFormat="1" applyFont="1" applyFill="1" applyBorder="1" applyAlignment="1">
      <alignment horizontal="center"/>
    </xf>
    <xf numFmtId="165" fontId="26" fillId="13" borderId="0" xfId="13" applyNumberFormat="1" applyFont="1" applyFill="1" applyBorder="1" applyAlignment="1">
      <alignment horizontal="center"/>
    </xf>
    <xf numFmtId="165" fontId="26" fillId="13" borderId="3" xfId="13" applyNumberFormat="1" applyFont="1" applyFill="1" applyBorder="1" applyAlignment="1">
      <alignment horizontal="center"/>
    </xf>
    <xf numFmtId="0" fontId="0" fillId="18" borderId="3" xfId="0" applyFill="1" applyBorder="1" applyAlignment="1">
      <alignment horizontal="left" vertical="top"/>
    </xf>
    <xf numFmtId="0" fontId="8" fillId="18" borderId="3" xfId="0" applyFont="1" applyFill="1" applyBorder="1" applyAlignment="1">
      <alignment horizontal="left"/>
    </xf>
    <xf numFmtId="0" fontId="10" fillId="18" borderId="3" xfId="0" applyFont="1" applyFill="1" applyBorder="1" applyAlignment="1">
      <alignment horizontal="left"/>
    </xf>
    <xf numFmtId="0" fontId="7" fillId="18" borderId="3" xfId="0" applyFont="1" applyFill="1" applyBorder="1" applyAlignment="1">
      <alignment horizontal="left"/>
    </xf>
    <xf numFmtId="0" fontId="0" fillId="16" borderId="1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left"/>
    </xf>
    <xf numFmtId="0" fontId="0" fillId="16" borderId="0" xfId="0" applyFont="1" applyFill="1" applyBorder="1" applyAlignment="1">
      <alignment horizontal="left"/>
    </xf>
    <xf numFmtId="3" fontId="0" fillId="16" borderId="3" xfId="0" applyNumberFormat="1" applyFont="1" applyFill="1" applyBorder="1" applyAlignment="1">
      <alignment horizontal="center"/>
    </xf>
    <xf numFmtId="0" fontId="26" fillId="16" borderId="1" xfId="0" applyFont="1" applyFill="1" applyBorder="1" applyAlignment="1">
      <alignment horizontal="left"/>
    </xf>
    <xf numFmtId="0" fontId="26" fillId="16" borderId="0" xfId="0" applyFont="1" applyFill="1" applyBorder="1" applyAlignment="1">
      <alignment horizontal="left"/>
    </xf>
    <xf numFmtId="165" fontId="26" fillId="16" borderId="3" xfId="13" applyNumberFormat="1" applyFont="1" applyFill="1" applyBorder="1" applyAlignment="1">
      <alignment horizontal="center"/>
    </xf>
    <xf numFmtId="0" fontId="11" fillId="16" borderId="1" xfId="12" applyNumberFormat="1" applyFont="1" applyFill="1" applyBorder="1" applyAlignment="1">
      <alignment horizontal="center"/>
    </xf>
    <xf numFmtId="0" fontId="11" fillId="16" borderId="0" xfId="12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left" vertical="top"/>
    </xf>
    <xf numFmtId="0" fontId="8" fillId="8" borderId="3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6" fillId="8" borderId="3" xfId="0" applyFont="1" applyFill="1" applyBorder="1" applyAlignment="1">
      <alignment horizontal="left"/>
    </xf>
    <xf numFmtId="14" fontId="0" fillId="15" borderId="1" xfId="0" applyNumberFormat="1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0" fillId="15" borderId="3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left"/>
    </xf>
    <xf numFmtId="0" fontId="0" fillId="15" borderId="0" xfId="0" applyFont="1" applyFill="1" applyBorder="1" applyAlignment="1">
      <alignment horizontal="left"/>
    </xf>
    <xf numFmtId="3" fontId="0" fillId="15" borderId="3" xfId="0" applyNumberFormat="1" applyFont="1" applyFill="1" applyBorder="1" applyAlignment="1">
      <alignment horizontal="center"/>
    </xf>
    <xf numFmtId="0" fontId="26" fillId="15" borderId="1" xfId="0" applyFont="1" applyFill="1" applyBorder="1" applyAlignment="1">
      <alignment horizontal="left"/>
    </xf>
    <xf numFmtId="0" fontId="26" fillId="15" borderId="0" xfId="0" applyFont="1" applyFill="1" applyBorder="1" applyAlignment="1">
      <alignment horizontal="left"/>
    </xf>
    <xf numFmtId="165" fontId="26" fillId="15" borderId="3" xfId="13" applyNumberFormat="1" applyFont="1" applyFill="1" applyBorder="1" applyAlignment="1">
      <alignment horizontal="center"/>
    </xf>
    <xf numFmtId="1" fontId="0" fillId="15" borderId="3" xfId="0" applyNumberFormat="1" applyFill="1" applyBorder="1" applyAlignment="1">
      <alignment horizontal="center"/>
    </xf>
    <xf numFmtId="0" fontId="0" fillId="32" borderId="0" xfId="0" applyFill="1"/>
    <xf numFmtId="0" fontId="29" fillId="32" borderId="0" xfId="0" applyFont="1" applyFill="1"/>
    <xf numFmtId="3" fontId="13" fillId="0" borderId="0" xfId="0" applyNumberFormat="1" applyFont="1" applyFill="1" applyBorder="1" applyAlignment="1">
      <alignment horizontal="center"/>
    </xf>
    <xf numFmtId="3" fontId="13" fillId="0" borderId="3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3" xfId="0" applyNumberFormat="1" applyFill="1" applyBorder="1" applyAlignment="1">
      <alignment horizontal="center"/>
    </xf>
    <xf numFmtId="164" fontId="3" fillId="0" borderId="0" xfId="1" applyNumberFormat="1" applyFont="1" applyFill="1" applyBorder="1" applyAlignment="1"/>
    <xf numFmtId="164" fontId="3" fillId="0" borderId="3" xfId="1" applyNumberFormat="1" applyFont="1" applyFill="1" applyBorder="1" applyAlignment="1"/>
    <xf numFmtId="3" fontId="13" fillId="7" borderId="1" xfId="0" applyNumberFormat="1" applyFont="1" applyFill="1" applyBorder="1" applyAlignment="1">
      <alignment horizontal="center"/>
    </xf>
    <xf numFmtId="3" fontId="13" fillId="7" borderId="0" xfId="0" applyNumberFormat="1" applyFont="1" applyFill="1" applyBorder="1" applyAlignment="1">
      <alignment horizontal="center"/>
    </xf>
    <xf numFmtId="3" fontId="13" fillId="7" borderId="3" xfId="0" applyNumberFormat="1" applyFont="1" applyFill="1" applyBorder="1" applyAlignment="1">
      <alignment horizontal="center"/>
    </xf>
    <xf numFmtId="9" fontId="15" fillId="0" borderId="0" xfId="12" applyFont="1" applyFill="1" applyBorder="1" applyAlignment="1">
      <alignment horizontal="center"/>
    </xf>
    <xf numFmtId="9" fontId="15" fillId="0" borderId="3" xfId="12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67" fontId="13" fillId="8" borderId="1" xfId="0" applyNumberFormat="1" applyFont="1" applyFill="1" applyBorder="1" applyAlignment="1">
      <alignment horizontal="center"/>
    </xf>
    <xf numFmtId="167" fontId="13" fillId="8" borderId="0" xfId="0" applyNumberFormat="1" applyFont="1" applyFill="1" applyBorder="1" applyAlignment="1">
      <alignment horizontal="center"/>
    </xf>
    <xf numFmtId="167" fontId="13" fillId="8" borderId="3" xfId="0" applyNumberFormat="1" applyFont="1" applyFill="1" applyBorder="1" applyAlignment="1">
      <alignment horizontal="center"/>
    </xf>
    <xf numFmtId="4" fontId="13" fillId="0" borderId="18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0" fontId="27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" fontId="13" fillId="0" borderId="18" xfId="0" applyNumberFormat="1" applyFon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3" fontId="13" fillId="7" borderId="1" xfId="0" applyNumberFormat="1" applyFont="1" applyFill="1" applyBorder="1" applyAlignment="1">
      <alignment horizontal="center"/>
    </xf>
    <xf numFmtId="3" fontId="13" fillId="7" borderId="0" xfId="0" applyNumberFormat="1" applyFont="1" applyFill="1" applyBorder="1" applyAlignment="1">
      <alignment horizontal="center"/>
    </xf>
    <xf numFmtId="3" fontId="13" fillId="7" borderId="3" xfId="0" applyNumberFormat="1" applyFont="1" applyFill="1" applyBorder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3" xfId="0" applyNumberFormat="1" applyFont="1" applyFill="1" applyBorder="1" applyAlignment="1">
      <alignment horizontal="center"/>
    </xf>
    <xf numFmtId="9" fontId="15" fillId="0" borderId="0" xfId="12" applyFont="1" applyFill="1" applyBorder="1" applyAlignment="1">
      <alignment horizontal="center"/>
    </xf>
    <xf numFmtId="9" fontId="15" fillId="0" borderId="3" xfId="12" applyFont="1" applyFill="1" applyBorder="1" applyAlignment="1">
      <alignment horizontal="center"/>
    </xf>
    <xf numFmtId="164" fontId="3" fillId="0" borderId="0" xfId="1" applyNumberFormat="1" applyFont="1" applyFill="1" applyBorder="1" applyAlignment="1"/>
    <xf numFmtId="164" fontId="3" fillId="0" borderId="3" xfId="1" applyNumberFormat="1" applyFont="1" applyFill="1" applyBorder="1" applyAlignment="1"/>
    <xf numFmtId="3" fontId="0" fillId="0" borderId="0" xfId="0" applyNumberFormat="1" applyFill="1" applyBorder="1" applyAlignment="1">
      <alignment horizontal="center"/>
    </xf>
    <xf numFmtId="3" fontId="0" fillId="0" borderId="3" xfId="0" applyNumberFormat="1" applyFill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5" fillId="33" borderId="1" xfId="0" applyFont="1" applyFill="1" applyBorder="1"/>
    <xf numFmtId="0" fontId="0" fillId="33" borderId="1" xfId="0" applyFill="1" applyBorder="1"/>
    <xf numFmtId="0" fontId="28" fillId="33" borderId="1" xfId="0" applyFont="1" applyFill="1" applyBorder="1" applyAlignment="1">
      <alignment horizontal="left" vertical="center"/>
    </xf>
    <xf numFmtId="0" fontId="0" fillId="33" borderId="2" xfId="0" applyFill="1" applyBorder="1" applyAlignment="1">
      <alignment horizontal="left" vertical="top"/>
    </xf>
    <xf numFmtId="0" fontId="8" fillId="33" borderId="2" xfId="0" applyFont="1" applyFill="1" applyBorder="1" applyAlignment="1">
      <alignment horizontal="left"/>
    </xf>
    <xf numFmtId="0" fontId="14" fillId="33" borderId="2" xfId="0" applyFont="1" applyFill="1" applyBorder="1" applyAlignment="1">
      <alignment horizontal="left"/>
    </xf>
    <xf numFmtId="0" fontId="10" fillId="33" borderId="2" xfId="0" applyFont="1" applyFill="1" applyBorder="1" applyAlignment="1">
      <alignment horizontal="left"/>
    </xf>
    <xf numFmtId="0" fontId="0" fillId="33" borderId="2" xfId="0" applyFill="1" applyBorder="1"/>
    <xf numFmtId="0" fontId="0" fillId="33" borderId="2" xfId="0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left"/>
    </xf>
    <xf numFmtId="0" fontId="16" fillId="33" borderId="17" xfId="0" applyFont="1" applyFill="1" applyBorder="1" applyAlignment="1">
      <alignment horizontal="left"/>
    </xf>
    <xf numFmtId="3" fontId="0" fillId="31" borderId="1" xfId="0" applyNumberFormat="1" applyFill="1" applyBorder="1" applyAlignment="1">
      <alignment horizontal="center"/>
    </xf>
    <xf numFmtId="3" fontId="0" fillId="31" borderId="0" xfId="0" applyNumberFormat="1" applyFill="1" applyBorder="1" applyAlignment="1">
      <alignment horizontal="center"/>
    </xf>
    <xf numFmtId="3" fontId="0" fillId="31" borderId="3" xfId="0" applyNumberFormat="1" applyFill="1" applyBorder="1" applyAlignment="1">
      <alignment horizontal="center"/>
    </xf>
    <xf numFmtId="164" fontId="3" fillId="31" borderId="1" xfId="1" applyNumberFormat="1" applyFont="1" applyFill="1" applyBorder="1" applyAlignment="1">
      <alignment horizontal="center"/>
    </xf>
    <xf numFmtId="164" fontId="3" fillId="31" borderId="0" xfId="1" applyNumberFormat="1" applyFont="1" applyFill="1" applyBorder="1" applyAlignment="1">
      <alignment horizontal="center"/>
    </xf>
    <xf numFmtId="164" fontId="3" fillId="31" borderId="3" xfId="1" applyNumberFormat="1" applyFont="1" applyFill="1" applyBorder="1" applyAlignment="1">
      <alignment horizontal="center"/>
    </xf>
    <xf numFmtId="0" fontId="0" fillId="31" borderId="0" xfId="0" applyFill="1" applyBorder="1"/>
    <xf numFmtId="0" fontId="5" fillId="31" borderId="6" xfId="0" applyFont="1" applyFill="1" applyBorder="1" applyAlignment="1">
      <alignment horizontal="center"/>
    </xf>
    <xf numFmtId="0" fontId="5" fillId="31" borderId="22" xfId="0" applyFont="1" applyFill="1" applyBorder="1" applyAlignment="1">
      <alignment horizontal="center"/>
    </xf>
    <xf numFmtId="0" fontId="5" fillId="31" borderId="23" xfId="0" applyFont="1" applyFill="1" applyBorder="1" applyAlignment="1">
      <alignment horizontal="center"/>
    </xf>
    <xf numFmtId="0" fontId="5" fillId="31" borderId="5" xfId="0" applyFont="1" applyFill="1" applyBorder="1" applyAlignment="1">
      <alignment horizontal="center"/>
    </xf>
    <xf numFmtId="14" fontId="0" fillId="31" borderId="1" xfId="0" applyNumberFormat="1" applyFill="1" applyBorder="1" applyAlignment="1">
      <alignment horizontal="center"/>
    </xf>
    <xf numFmtId="14" fontId="0" fillId="31" borderId="0" xfId="0" applyNumberFormat="1" applyFill="1" applyBorder="1" applyAlignment="1">
      <alignment horizontal="center"/>
    </xf>
    <xf numFmtId="14" fontId="0" fillId="31" borderId="3" xfId="0" applyNumberFormat="1" applyFill="1" applyBorder="1" applyAlignment="1">
      <alignment horizontal="center"/>
    </xf>
    <xf numFmtId="165" fontId="11" fillId="31" borderId="1" xfId="12" applyNumberFormat="1" applyFont="1" applyFill="1" applyBorder="1" applyAlignment="1">
      <alignment horizontal="center"/>
    </xf>
    <xf numFmtId="165" fontId="11" fillId="31" borderId="0" xfId="12" applyNumberFormat="1" applyFont="1" applyFill="1" applyBorder="1" applyAlignment="1">
      <alignment horizontal="center"/>
    </xf>
    <xf numFmtId="165" fontId="11" fillId="31" borderId="3" xfId="12" applyNumberFormat="1" applyFont="1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1" borderId="3" xfId="0" applyFill="1" applyBorder="1"/>
    <xf numFmtId="167" fontId="13" fillId="31" borderId="1" xfId="0" applyNumberFormat="1" applyFont="1" applyFill="1" applyBorder="1" applyAlignment="1">
      <alignment horizontal="center"/>
    </xf>
    <xf numFmtId="167" fontId="13" fillId="31" borderId="0" xfId="0" applyNumberFormat="1" applyFont="1" applyFill="1" applyBorder="1" applyAlignment="1">
      <alignment horizontal="center"/>
    </xf>
    <xf numFmtId="167" fontId="13" fillId="31" borderId="3" xfId="0" applyNumberFormat="1" applyFont="1" applyFill="1" applyBorder="1" applyAlignment="1">
      <alignment horizontal="center"/>
    </xf>
    <xf numFmtId="167" fontId="4" fillId="31" borderId="45" xfId="0" applyNumberFormat="1" applyFont="1" applyFill="1" applyBorder="1" applyAlignment="1">
      <alignment horizontal="center"/>
    </xf>
    <xf numFmtId="167" fontId="4" fillId="31" borderId="18" xfId="0" applyNumberFormat="1" applyFont="1" applyFill="1" applyBorder="1" applyAlignment="1">
      <alignment horizontal="center"/>
    </xf>
    <xf numFmtId="167" fontId="4" fillId="31" borderId="19" xfId="0" applyNumberFormat="1" applyFont="1" applyFill="1" applyBorder="1" applyAlignment="1">
      <alignment horizontal="center"/>
    </xf>
    <xf numFmtId="0" fontId="7" fillId="35" borderId="2" xfId="0" applyFont="1" applyFill="1" applyBorder="1" applyAlignment="1">
      <alignment horizontal="left"/>
    </xf>
    <xf numFmtId="0" fontId="7" fillId="0" borderId="0" xfId="0" applyFont="1" applyBorder="1" applyAlignment="1">
      <alignment horizontal="left" wrapText="1"/>
    </xf>
    <xf numFmtId="0" fontId="21" fillId="0" borderId="0" xfId="0" applyFont="1" applyFill="1" applyBorder="1"/>
    <xf numFmtId="167" fontId="4" fillId="0" borderId="18" xfId="0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0" fontId="5" fillId="36" borderId="1" xfId="0" applyFont="1" applyFill="1" applyBorder="1"/>
    <xf numFmtId="0" fontId="27" fillId="36" borderId="0" xfId="0" applyFont="1" applyFill="1"/>
    <xf numFmtId="0" fontId="0" fillId="36" borderId="3" xfId="0" applyFill="1" applyBorder="1" applyAlignment="1">
      <alignment horizontal="center" vertical="center" wrapText="1"/>
    </xf>
    <xf numFmtId="0" fontId="16" fillId="36" borderId="3" xfId="0" applyFont="1" applyFill="1" applyBorder="1" applyAlignment="1">
      <alignment horizontal="left"/>
    </xf>
    <xf numFmtId="167" fontId="4" fillId="31" borderId="0" xfId="0" applyNumberFormat="1" applyFont="1" applyFill="1" applyBorder="1" applyAlignment="1">
      <alignment horizontal="center"/>
    </xf>
    <xf numFmtId="167" fontId="4" fillId="31" borderId="3" xfId="0" applyNumberFormat="1" applyFont="1" applyFill="1" applyBorder="1" applyAlignment="1">
      <alignment horizontal="center"/>
    </xf>
    <xf numFmtId="167" fontId="4" fillId="31" borderId="1" xfId="0" applyNumberFormat="1" applyFont="1" applyFill="1" applyBorder="1" applyAlignment="1">
      <alignment horizontal="center"/>
    </xf>
    <xf numFmtId="0" fontId="0" fillId="0" borderId="0" xfId="0" applyFont="1" applyBorder="1"/>
    <xf numFmtId="167" fontId="20" fillId="0" borderId="0" xfId="0" applyNumberFormat="1" applyFont="1" applyFill="1" applyBorder="1" applyAlignment="1">
      <alignment horizontal="center"/>
    </xf>
    <xf numFmtId="167" fontId="0" fillId="0" borderId="0" xfId="0" applyNumberFormat="1" applyFont="1" applyBorder="1"/>
    <xf numFmtId="14" fontId="0" fillId="0" borderId="0" xfId="0" applyNumberFormat="1"/>
    <xf numFmtId="9" fontId="0" fillId="0" borderId="0" xfId="0" applyNumberFormat="1"/>
    <xf numFmtId="166" fontId="0" fillId="0" borderId="0" xfId="0" applyNumberFormat="1"/>
    <xf numFmtId="0" fontId="0" fillId="33" borderId="0" xfId="0" applyFill="1" applyAlignment="1">
      <alignment horizontal="center" vertical="center"/>
    </xf>
    <xf numFmtId="0" fontId="0" fillId="31" borderId="0" xfId="0" applyFill="1" applyAlignment="1">
      <alignment horizontal="center"/>
    </xf>
    <xf numFmtId="0" fontId="0" fillId="31" borderId="0" xfId="0" applyFill="1" applyAlignment="1">
      <alignment horizontal="center" vertical="center"/>
    </xf>
    <xf numFmtId="49" fontId="0" fillId="31" borderId="0" xfId="0" applyNumberFormat="1" applyFill="1" applyAlignment="1">
      <alignment horizontal="center" vertical="center"/>
    </xf>
    <xf numFmtId="167" fontId="0" fillId="9" borderId="0" xfId="0" applyNumberFormat="1" applyFill="1" applyAlignment="1">
      <alignment horizontal="right" vertical="center"/>
    </xf>
    <xf numFmtId="167" fontId="0" fillId="9" borderId="0" xfId="0" applyNumberFormat="1" applyFill="1" applyAlignment="1">
      <alignment horizontal="right"/>
    </xf>
    <xf numFmtId="0" fontId="0" fillId="31" borderId="10" xfId="0" applyFont="1" applyFill="1" applyBorder="1"/>
    <xf numFmtId="0" fontId="0" fillId="31" borderId="5" xfId="0" applyFont="1" applyFill="1" applyBorder="1"/>
    <xf numFmtId="0" fontId="27" fillId="31" borderId="10" xfId="0" applyFont="1" applyFill="1" applyBorder="1" applyAlignment="1">
      <alignment horizontal="right"/>
    </xf>
    <xf numFmtId="9" fontId="0" fillId="31" borderId="57" xfId="0" applyNumberFormat="1" applyFill="1" applyBorder="1" applyAlignment="1">
      <alignment horizontal="center" vertical="center"/>
    </xf>
    <xf numFmtId="9" fontId="0" fillId="31" borderId="4" xfId="0" applyNumberFormat="1" applyFill="1" applyBorder="1" applyAlignment="1">
      <alignment horizontal="center" vertical="center"/>
    </xf>
    <xf numFmtId="9" fontId="0" fillId="31" borderId="11" xfId="0" applyNumberFormat="1" applyFill="1" applyBorder="1" applyAlignment="1">
      <alignment horizontal="center" vertical="center"/>
    </xf>
    <xf numFmtId="0" fontId="27" fillId="31" borderId="5" xfId="0" applyFont="1" applyFill="1" applyBorder="1" applyAlignment="1">
      <alignment horizontal="right"/>
    </xf>
    <xf numFmtId="9" fontId="0" fillId="31" borderId="61" xfId="0" applyNumberFormat="1" applyFill="1" applyBorder="1" applyAlignment="1">
      <alignment horizontal="center" vertical="center"/>
    </xf>
    <xf numFmtId="9" fontId="0" fillId="31" borderId="6" xfId="0" applyNumberFormat="1" applyFill="1" applyBorder="1" applyAlignment="1">
      <alignment horizontal="center" vertical="center"/>
    </xf>
    <xf numFmtId="9" fontId="0" fillId="31" borderId="14" xfId="0" applyNumberFormat="1" applyFill="1" applyBorder="1" applyAlignment="1">
      <alignment horizontal="center" vertical="center"/>
    </xf>
    <xf numFmtId="0" fontId="0" fillId="31" borderId="12" xfId="0" applyFont="1" applyFill="1" applyBorder="1"/>
    <xf numFmtId="0" fontId="27" fillId="31" borderId="67" xfId="0" applyFont="1" applyFill="1" applyBorder="1" applyAlignment="1">
      <alignment horizontal="right"/>
    </xf>
    <xf numFmtId="1" fontId="0" fillId="31" borderId="68" xfId="0" applyNumberFormat="1" applyFill="1" applyBorder="1" applyAlignment="1">
      <alignment horizontal="center" vertical="center"/>
    </xf>
    <xf numFmtId="9" fontId="0" fillId="31" borderId="69" xfId="0" applyNumberFormat="1" applyFill="1" applyBorder="1" applyAlignment="1">
      <alignment horizontal="center" vertical="center"/>
    </xf>
    <xf numFmtId="167" fontId="0" fillId="31" borderId="68" xfId="0" applyNumberFormat="1" applyFill="1" applyBorder="1" applyAlignment="1">
      <alignment horizontal="center" vertical="center"/>
    </xf>
    <xf numFmtId="167" fontId="0" fillId="31" borderId="69" xfId="0" applyNumberFormat="1" applyFill="1" applyBorder="1" applyAlignment="1">
      <alignment horizontal="center" vertical="center"/>
    </xf>
    <xf numFmtId="1" fontId="0" fillId="0" borderId="72" xfId="0" applyNumberFormat="1" applyBorder="1" applyAlignment="1">
      <alignment horizontal="center"/>
    </xf>
    <xf numFmtId="9" fontId="0" fillId="0" borderId="73" xfId="0" applyNumberFormat="1" applyBorder="1" applyAlignment="1">
      <alignment horizontal="center" vertical="center"/>
    </xf>
    <xf numFmtId="1" fontId="0" fillId="31" borderId="74" xfId="0" applyNumberFormat="1" applyFill="1" applyBorder="1" applyAlignment="1">
      <alignment horizontal="center" vertical="center"/>
    </xf>
    <xf numFmtId="9" fontId="0" fillId="31" borderId="75" xfId="0" applyNumberFormat="1" applyFill="1" applyBorder="1" applyAlignment="1">
      <alignment horizontal="center" vertical="center"/>
    </xf>
    <xf numFmtId="167" fontId="0" fillId="26" borderId="76" xfId="0" applyNumberFormat="1" applyFill="1" applyBorder="1" applyAlignment="1">
      <alignment horizontal="center" vertical="center"/>
    </xf>
    <xf numFmtId="167" fontId="0" fillId="0" borderId="77" xfId="0" applyNumberFormat="1" applyBorder="1" applyAlignment="1">
      <alignment horizontal="center"/>
    </xf>
    <xf numFmtId="167" fontId="0" fillId="0" borderId="73" xfId="0" applyNumberFormat="1" applyBorder="1" applyAlignment="1">
      <alignment horizontal="center" vertical="center"/>
    </xf>
    <xf numFmtId="167" fontId="0" fillId="31" borderId="78" xfId="0" applyNumberFormat="1" applyFill="1" applyBorder="1" applyAlignment="1">
      <alignment horizontal="center" vertical="center"/>
    </xf>
    <xf numFmtId="167" fontId="0" fillId="26" borderId="79" xfId="0" applyNumberFormat="1" applyFill="1" applyBorder="1" applyAlignment="1">
      <alignment horizontal="center" vertical="center"/>
    </xf>
    <xf numFmtId="167" fontId="0" fillId="31" borderId="75" xfId="0" applyNumberFormat="1" applyFill="1" applyBorder="1" applyAlignment="1">
      <alignment horizontal="center" vertical="center"/>
    </xf>
    <xf numFmtId="167" fontId="25" fillId="26" borderId="4" xfId="0" applyNumberFormat="1" applyFont="1" applyFill="1" applyBorder="1" applyAlignment="1">
      <alignment horizontal="center" vertical="center"/>
    </xf>
    <xf numFmtId="167" fontId="0" fillId="0" borderId="77" xfId="0" applyNumberFormat="1" applyBorder="1" applyAlignment="1">
      <alignment horizontal="center" vertical="center"/>
    </xf>
    <xf numFmtId="167" fontId="25" fillId="26" borderId="80" xfId="0" applyNumberFormat="1" applyFont="1" applyFill="1" applyBorder="1" applyAlignment="1">
      <alignment horizontal="center" vertical="center"/>
    </xf>
    <xf numFmtId="167" fontId="0" fillId="31" borderId="50" xfId="0" applyNumberFormat="1" applyFill="1" applyBorder="1" applyAlignment="1">
      <alignment horizontal="center" vertical="center"/>
    </xf>
    <xf numFmtId="167" fontId="0" fillId="31" borderId="51" xfId="0" applyNumberFormat="1" applyFill="1" applyBorder="1" applyAlignment="1">
      <alignment horizontal="center" vertical="center"/>
    </xf>
    <xf numFmtId="167" fontId="0" fillId="31" borderId="52" xfId="0" applyNumberFormat="1" applyFill="1" applyBorder="1" applyAlignment="1">
      <alignment horizontal="center" vertical="center"/>
    </xf>
    <xf numFmtId="167" fontId="25" fillId="31" borderId="70" xfId="0" applyNumberFormat="1" applyFont="1" applyFill="1" applyBorder="1" applyAlignment="1">
      <alignment horizontal="center" vertical="center"/>
    </xf>
    <xf numFmtId="0" fontId="27" fillId="31" borderId="7" xfId="0" applyFont="1" applyFill="1" applyBorder="1" applyAlignment="1">
      <alignment horizontal="left" vertical="center"/>
    </xf>
    <xf numFmtId="9" fontId="0" fillId="31" borderId="57" xfId="0" applyNumberFormat="1" applyFill="1" applyBorder="1" applyAlignment="1">
      <alignment horizontal="center"/>
    </xf>
    <xf numFmtId="0" fontId="0" fillId="31" borderId="10" xfId="0" applyFill="1" applyBorder="1"/>
    <xf numFmtId="0" fontId="0" fillId="31" borderId="4" xfId="0" applyFill="1" applyBorder="1"/>
    <xf numFmtId="0" fontId="0" fillId="31" borderId="11" xfId="0" applyFill="1" applyBorder="1"/>
    <xf numFmtId="0" fontId="0" fillId="31" borderId="12" xfId="0" applyFill="1" applyBorder="1"/>
    <xf numFmtId="0" fontId="0" fillId="31" borderId="13" xfId="0" applyFill="1" applyBorder="1"/>
    <xf numFmtId="0" fontId="0" fillId="31" borderId="5" xfId="0" applyFill="1" applyBorder="1"/>
    <xf numFmtId="0" fontId="0" fillId="31" borderId="6" xfId="0" applyFill="1" applyBorder="1"/>
    <xf numFmtId="0" fontId="0" fillId="31" borderId="14" xfId="0" applyFill="1" applyBorder="1"/>
    <xf numFmtId="3" fontId="0" fillId="31" borderId="0" xfId="0" applyNumberFormat="1" applyFill="1"/>
    <xf numFmtId="0" fontId="0" fillId="31" borderId="4" xfId="0" applyFill="1" applyBorder="1" applyAlignment="1">
      <alignment horizontal="center"/>
    </xf>
    <xf numFmtId="0" fontId="27" fillId="31" borderId="4" xfId="0" applyFont="1" applyFill="1" applyBorder="1" applyAlignment="1">
      <alignment horizontal="center" vertical="center"/>
    </xf>
    <xf numFmtId="0" fontId="0" fillId="31" borderId="4" xfId="0" applyFill="1" applyBorder="1" applyAlignment="1">
      <alignment horizontal="center" vertical="center"/>
    </xf>
    <xf numFmtId="3" fontId="0" fillId="31" borderId="11" xfId="0" applyNumberFormat="1" applyFill="1" applyBorder="1"/>
    <xf numFmtId="3" fontId="0" fillId="31" borderId="13" xfId="0" applyNumberFormat="1" applyFill="1" applyBorder="1"/>
    <xf numFmtId="3" fontId="0" fillId="31" borderId="14" xfId="0" applyNumberFormat="1" applyFill="1" applyBorder="1"/>
    <xf numFmtId="0" fontId="0" fillId="31" borderId="6" xfId="0" applyFill="1" applyBorder="1" applyAlignment="1">
      <alignment horizontal="center"/>
    </xf>
    <xf numFmtId="0" fontId="0" fillId="31" borderId="6" xfId="0" applyFill="1" applyBorder="1" applyAlignment="1">
      <alignment horizontal="center" vertical="center"/>
    </xf>
    <xf numFmtId="0" fontId="27" fillId="31" borderId="4" xfId="0" applyFont="1" applyFill="1" applyBorder="1" applyAlignment="1">
      <alignment horizontal="left" vertical="center"/>
    </xf>
    <xf numFmtId="0" fontId="0" fillId="30" borderId="0" xfId="0" applyFill="1"/>
    <xf numFmtId="0" fontId="7" fillId="34" borderId="0" xfId="0" applyFont="1" applyFill="1" applyBorder="1" applyAlignment="1">
      <alignment horizontal="left" wrapText="1"/>
    </xf>
    <xf numFmtId="164" fontId="13" fillId="34" borderId="0" xfId="1" applyNumberFormat="1" applyFont="1" applyFill="1" applyBorder="1"/>
    <xf numFmtId="164" fontId="7" fillId="34" borderId="0" xfId="1" applyNumberFormat="1" applyFont="1" applyFill="1" applyBorder="1" applyAlignment="1">
      <alignment horizontal="center"/>
    </xf>
    <xf numFmtId="167" fontId="22" fillId="34" borderId="0" xfId="0" applyNumberFormat="1" applyFont="1" applyFill="1" applyBorder="1" applyAlignment="1">
      <alignment horizontal="center"/>
    </xf>
    <xf numFmtId="167" fontId="20" fillId="34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13" fillId="0" borderId="45" xfId="0" applyNumberFormat="1" applyFont="1" applyBorder="1" applyAlignment="1">
      <alignment horizontal="center"/>
    </xf>
    <xf numFmtId="4" fontId="13" fillId="0" borderId="18" xfId="0" applyNumberFormat="1" applyFont="1" applyBorder="1" applyAlignment="1">
      <alignment horizontal="center"/>
    </xf>
    <xf numFmtId="4" fontId="13" fillId="0" borderId="19" xfId="0" applyNumberFormat="1" applyFont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167" fontId="13" fillId="9" borderId="1" xfId="0" applyNumberFormat="1" applyFont="1" applyFill="1" applyBorder="1" applyAlignment="1">
      <alignment horizontal="center"/>
    </xf>
    <xf numFmtId="167" fontId="13" fillId="9" borderId="0" xfId="0" applyNumberFormat="1" applyFont="1" applyFill="1" applyBorder="1" applyAlignment="1">
      <alignment horizontal="center"/>
    </xf>
    <xf numFmtId="167" fontId="13" fillId="9" borderId="3" xfId="0" applyNumberFormat="1" applyFont="1" applyFill="1" applyBorder="1" applyAlignment="1">
      <alignment horizontal="center"/>
    </xf>
    <xf numFmtId="167" fontId="13" fillId="9" borderId="1" xfId="0" applyNumberFormat="1" applyFont="1" applyFill="1" applyBorder="1" applyAlignment="1">
      <alignment horizontal="center" wrapText="1"/>
    </xf>
    <xf numFmtId="167" fontId="13" fillId="9" borderId="0" xfId="0" applyNumberFormat="1" applyFont="1" applyFill="1" applyBorder="1" applyAlignment="1">
      <alignment horizontal="center" wrapText="1"/>
    </xf>
    <xf numFmtId="167" fontId="13" fillId="9" borderId="3" xfId="0" applyNumberFormat="1" applyFont="1" applyFill="1" applyBorder="1" applyAlignment="1">
      <alignment horizontal="center" wrapText="1"/>
    </xf>
    <xf numFmtId="167" fontId="13" fillId="8" borderId="1" xfId="0" applyNumberFormat="1" applyFont="1" applyFill="1" applyBorder="1" applyAlignment="1">
      <alignment horizontal="center"/>
    </xf>
    <xf numFmtId="167" fontId="13" fillId="8" borderId="0" xfId="0" applyNumberFormat="1" applyFont="1" applyFill="1" applyBorder="1" applyAlignment="1">
      <alignment horizontal="center"/>
    </xf>
    <xf numFmtId="167" fontId="13" fillId="8" borderId="3" xfId="0" applyNumberFormat="1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 wrapText="1"/>
    </xf>
    <xf numFmtId="0" fontId="5" fillId="15" borderId="0" xfId="0" applyFont="1" applyFill="1" applyBorder="1" applyAlignment="1">
      <alignment horizontal="center" vertical="center" wrapText="1"/>
    </xf>
    <xf numFmtId="0" fontId="5" fillId="15" borderId="3" xfId="0" applyFont="1" applyFill="1" applyBorder="1" applyAlignment="1">
      <alignment horizontal="center" vertical="center" wrapText="1"/>
    </xf>
    <xf numFmtId="166" fontId="13" fillId="8" borderId="1" xfId="0" applyNumberFormat="1" applyFont="1" applyFill="1" applyBorder="1" applyAlignment="1">
      <alignment horizontal="center"/>
    </xf>
    <xf numFmtId="166" fontId="13" fillId="8" borderId="0" xfId="0" applyNumberFormat="1" applyFont="1" applyFill="1" applyBorder="1" applyAlignment="1">
      <alignment horizontal="center"/>
    </xf>
    <xf numFmtId="166" fontId="13" fillId="8" borderId="3" xfId="0" applyNumberFormat="1" applyFont="1" applyFill="1" applyBorder="1" applyAlignment="1">
      <alignment horizontal="center"/>
    </xf>
    <xf numFmtId="165" fontId="3" fillId="7" borderId="1" xfId="12" applyNumberFormat="1" applyFont="1" applyFill="1" applyBorder="1" applyAlignment="1">
      <alignment horizontal="center"/>
    </xf>
    <xf numFmtId="165" fontId="3" fillId="7" borderId="0" xfId="12" applyNumberFormat="1" applyFont="1" applyFill="1" applyBorder="1" applyAlignment="1">
      <alignment horizontal="center"/>
    </xf>
    <xf numFmtId="165" fontId="3" fillId="7" borderId="3" xfId="12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16" borderId="0" xfId="0" applyFont="1" applyFill="1" applyBorder="1" applyAlignment="1">
      <alignment horizontal="center" vertical="center" wrapText="1"/>
    </xf>
    <xf numFmtId="0" fontId="5" fillId="16" borderId="3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2" borderId="0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9" fontId="15" fillId="7" borderId="1" xfId="12" applyFont="1" applyFill="1" applyBorder="1" applyAlignment="1">
      <alignment horizontal="center"/>
    </xf>
    <xf numFmtId="9" fontId="15" fillId="7" borderId="0" xfId="12" applyFont="1" applyFill="1" applyBorder="1" applyAlignment="1">
      <alignment horizontal="center"/>
    </xf>
    <xf numFmtId="9" fontId="15" fillId="7" borderId="3" xfId="12" applyFont="1" applyFill="1" applyBorder="1" applyAlignment="1">
      <alignment horizontal="center"/>
    </xf>
    <xf numFmtId="3" fontId="13" fillId="7" borderId="1" xfId="0" applyNumberFormat="1" applyFont="1" applyFill="1" applyBorder="1" applyAlignment="1">
      <alignment horizontal="center"/>
    </xf>
    <xf numFmtId="3" fontId="13" fillId="7" borderId="0" xfId="0" applyNumberFormat="1" applyFont="1" applyFill="1" applyBorder="1" applyAlignment="1">
      <alignment horizontal="center"/>
    </xf>
    <xf numFmtId="3" fontId="13" fillId="7" borderId="3" xfId="0" applyNumberFormat="1" applyFont="1" applyFill="1" applyBorder="1" applyAlignment="1">
      <alignment horizontal="center"/>
    </xf>
    <xf numFmtId="3" fontId="13" fillId="31" borderId="1" xfId="0" applyNumberFormat="1" applyFont="1" applyFill="1" applyBorder="1" applyAlignment="1">
      <alignment horizontal="center"/>
    </xf>
    <xf numFmtId="3" fontId="13" fillId="31" borderId="0" xfId="0" applyNumberFormat="1" applyFont="1" applyFill="1" applyBorder="1" applyAlignment="1">
      <alignment horizontal="center"/>
    </xf>
    <xf numFmtId="3" fontId="13" fillId="31" borderId="3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3" xfId="0" applyNumberFormat="1" applyFont="1" applyFill="1" applyBorder="1" applyAlignment="1">
      <alignment horizontal="center"/>
    </xf>
    <xf numFmtId="9" fontId="15" fillId="0" borderId="1" xfId="12" applyFont="1" applyFill="1" applyBorder="1" applyAlignment="1">
      <alignment horizontal="center"/>
    </xf>
    <xf numFmtId="9" fontId="15" fillId="0" borderId="0" xfId="12" applyFont="1" applyFill="1" applyBorder="1" applyAlignment="1">
      <alignment horizontal="center"/>
    </xf>
    <xf numFmtId="9" fontId="15" fillId="0" borderId="3" xfId="12" applyFont="1" applyFill="1" applyBorder="1" applyAlignment="1">
      <alignment horizontal="center"/>
    </xf>
    <xf numFmtId="164" fontId="3" fillId="0" borderId="1" xfId="1" applyNumberFormat="1" applyFont="1" applyFill="1" applyBorder="1" applyAlignment="1"/>
    <xf numFmtId="164" fontId="3" fillId="0" borderId="0" xfId="1" applyNumberFormat="1" applyFont="1" applyFill="1" applyBorder="1" applyAlignment="1"/>
    <xf numFmtId="164" fontId="3" fillId="0" borderId="3" xfId="1" applyNumberFormat="1" applyFont="1" applyFill="1" applyBorder="1" applyAlignment="1"/>
    <xf numFmtId="3" fontId="0" fillId="0" borderId="1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3" xfId="0" applyNumberFormat="1" applyFill="1" applyBorder="1" applyAlignment="1">
      <alignment horizontal="center"/>
    </xf>
    <xf numFmtId="9" fontId="3" fillId="7" borderId="1" xfId="12" applyFont="1" applyFill="1" applyBorder="1" applyAlignment="1">
      <alignment horizontal="center"/>
    </xf>
    <xf numFmtId="9" fontId="3" fillId="7" borderId="0" xfId="12" applyFont="1" applyFill="1" applyBorder="1" applyAlignment="1">
      <alignment horizontal="center"/>
    </xf>
    <xf numFmtId="9" fontId="3" fillId="7" borderId="3" xfId="12" applyFont="1" applyFill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47" xfId="0" applyNumberFormat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4" fontId="0" fillId="7" borderId="0" xfId="0" applyNumberFormat="1" applyFill="1" applyBorder="1" applyAlignment="1">
      <alignment horizontal="center"/>
    </xf>
    <xf numFmtId="14" fontId="0" fillId="7" borderId="3" xfId="0" applyNumberFormat="1" applyFill="1" applyBorder="1" applyAlignment="1">
      <alignment horizontal="center"/>
    </xf>
    <xf numFmtId="3" fontId="13" fillId="35" borderId="1" xfId="0" applyNumberFormat="1" applyFont="1" applyFill="1" applyBorder="1" applyAlignment="1">
      <alignment horizontal="center"/>
    </xf>
    <xf numFmtId="3" fontId="13" fillId="35" borderId="0" xfId="0" applyNumberFormat="1" applyFont="1" applyFill="1" applyBorder="1" applyAlignment="1">
      <alignment horizontal="center"/>
    </xf>
    <xf numFmtId="3" fontId="13" fillId="35" borderId="3" xfId="0" applyNumberFormat="1" applyFont="1" applyFill="1" applyBorder="1" applyAlignment="1">
      <alignment horizontal="center"/>
    </xf>
    <xf numFmtId="0" fontId="5" fillId="31" borderId="1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horizontal="center" vertical="center" wrapText="1"/>
    </xf>
    <xf numFmtId="0" fontId="5" fillId="31" borderId="3" xfId="0" applyFont="1" applyFill="1" applyBorder="1" applyAlignment="1">
      <alignment horizontal="center" vertical="center" wrapText="1"/>
    </xf>
    <xf numFmtId="165" fontId="3" fillId="0" borderId="1" xfId="12" applyNumberFormat="1" applyFont="1" applyBorder="1" applyAlignment="1">
      <alignment horizontal="center"/>
    </xf>
    <xf numFmtId="165" fontId="3" fillId="0" borderId="0" xfId="12" applyNumberFormat="1" applyFont="1" applyBorder="1" applyAlignment="1">
      <alignment horizontal="center"/>
    </xf>
    <xf numFmtId="165" fontId="3" fillId="0" borderId="3" xfId="12" applyNumberFormat="1" applyFont="1" applyBorder="1" applyAlignment="1">
      <alignment horizontal="center"/>
    </xf>
    <xf numFmtId="1" fontId="0" fillId="7" borderId="1" xfId="0" applyNumberFormat="1" applyFont="1" applyFill="1" applyBorder="1" applyAlignment="1">
      <alignment horizontal="center"/>
    </xf>
    <xf numFmtId="1" fontId="0" fillId="7" borderId="0" xfId="0" applyNumberFormat="1" applyFont="1" applyFill="1" applyBorder="1" applyAlignment="1">
      <alignment horizontal="center"/>
    </xf>
    <xf numFmtId="1" fontId="0" fillId="7" borderId="3" xfId="0" applyNumberFormat="1" applyFont="1" applyFill="1" applyBorder="1" applyAlignment="1">
      <alignment horizontal="center"/>
    </xf>
    <xf numFmtId="165" fontId="11" fillId="0" borderId="1" xfId="12" applyNumberFormat="1" applyFont="1" applyBorder="1" applyAlignment="1">
      <alignment horizontal="center"/>
    </xf>
    <xf numFmtId="165" fontId="11" fillId="0" borderId="0" xfId="12" applyNumberFormat="1" applyFont="1" applyBorder="1" applyAlignment="1">
      <alignment horizontal="center"/>
    </xf>
    <xf numFmtId="165" fontId="11" fillId="0" borderId="3" xfId="12" applyNumberFormat="1" applyFont="1" applyBorder="1" applyAlignment="1">
      <alignment horizontal="center"/>
    </xf>
    <xf numFmtId="165" fontId="26" fillId="0" borderId="1" xfId="13" applyNumberFormat="1" applyFont="1" applyFill="1" applyBorder="1" applyAlignment="1">
      <alignment horizontal="center"/>
    </xf>
    <xf numFmtId="165" fontId="26" fillId="0" borderId="0" xfId="13" applyNumberFormat="1" applyFont="1" applyFill="1" applyBorder="1" applyAlignment="1">
      <alignment horizontal="center"/>
    </xf>
    <xf numFmtId="165" fontId="26" fillId="0" borderId="3" xfId="13" applyNumberFormat="1" applyFont="1" applyFill="1" applyBorder="1" applyAlignment="1">
      <alignment horizontal="center"/>
    </xf>
    <xf numFmtId="165" fontId="26" fillId="0" borderId="1" xfId="13" applyNumberFormat="1" applyFont="1" applyBorder="1" applyAlignment="1">
      <alignment horizontal="center"/>
    </xf>
    <xf numFmtId="165" fontId="26" fillId="0" borderId="0" xfId="13" applyNumberFormat="1" applyFont="1" applyBorder="1" applyAlignment="1">
      <alignment horizontal="center"/>
    </xf>
    <xf numFmtId="165" fontId="26" fillId="0" borderId="3" xfId="13" applyNumberFormat="1" applyFont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0" xfId="0" applyNumberFormat="1" applyFill="1" applyBorder="1" applyAlignment="1">
      <alignment horizontal="center"/>
    </xf>
    <xf numFmtId="1" fontId="0" fillId="7" borderId="3" xfId="0" applyNumberForma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0" xfId="0" applyNumberFormat="1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3" fontId="25" fillId="0" borderId="1" xfId="0" applyNumberFormat="1" applyFont="1" applyFill="1" applyBorder="1" applyAlignment="1">
      <alignment horizontal="center"/>
    </xf>
    <xf numFmtId="3" fontId="25" fillId="0" borderId="0" xfId="0" applyNumberFormat="1" applyFont="1" applyFill="1" applyBorder="1" applyAlignment="1">
      <alignment horizontal="center"/>
    </xf>
    <xf numFmtId="3" fontId="25" fillId="0" borderId="3" xfId="0" applyNumberFormat="1" applyFont="1" applyFill="1" applyBorder="1" applyAlignment="1">
      <alignment horizontal="center"/>
    </xf>
    <xf numFmtId="3" fontId="25" fillId="0" borderId="1" xfId="0" applyNumberFormat="1" applyFont="1" applyBorder="1" applyAlignment="1">
      <alignment horizontal="center"/>
    </xf>
    <xf numFmtId="3" fontId="25" fillId="0" borderId="0" xfId="0" applyNumberFormat="1" applyFont="1" applyBorder="1" applyAlignment="1">
      <alignment horizontal="center"/>
    </xf>
    <xf numFmtId="3" fontId="25" fillId="0" borderId="3" xfId="0" applyNumberFormat="1" applyFont="1" applyBorder="1" applyAlignment="1">
      <alignment horizontal="center"/>
    </xf>
    <xf numFmtId="9" fontId="15" fillId="0" borderId="1" xfId="12" applyFont="1" applyBorder="1" applyAlignment="1">
      <alignment horizontal="center"/>
    </xf>
    <xf numFmtId="9" fontId="15" fillId="0" borderId="0" xfId="12" applyFont="1" applyBorder="1" applyAlignment="1">
      <alignment horizontal="center"/>
    </xf>
    <xf numFmtId="9" fontId="15" fillId="0" borderId="3" xfId="12" applyFont="1" applyBorder="1" applyAlignment="1">
      <alignment horizontal="center"/>
    </xf>
    <xf numFmtId="9" fontId="24" fillId="0" borderId="1" xfId="13" applyFont="1" applyBorder="1" applyAlignment="1">
      <alignment horizontal="center"/>
    </xf>
    <xf numFmtId="9" fontId="24" fillId="0" borderId="0" xfId="13" applyFont="1" applyBorder="1" applyAlignment="1">
      <alignment horizontal="center"/>
    </xf>
    <xf numFmtId="9" fontId="24" fillId="0" borderId="3" xfId="13" applyFont="1" applyBorder="1" applyAlignment="1">
      <alignment horizontal="center"/>
    </xf>
    <xf numFmtId="9" fontId="24" fillId="0" borderId="1" xfId="13" applyFont="1" applyFill="1" applyBorder="1" applyAlignment="1">
      <alignment horizontal="center"/>
    </xf>
    <xf numFmtId="9" fontId="24" fillId="0" borderId="0" xfId="13" applyFont="1" applyFill="1" applyBorder="1" applyAlignment="1">
      <alignment horizontal="center"/>
    </xf>
    <xf numFmtId="9" fontId="24" fillId="0" borderId="3" xfId="13" applyFont="1" applyFill="1" applyBorder="1" applyAlignment="1">
      <alignment horizontal="center"/>
    </xf>
    <xf numFmtId="3" fontId="0" fillId="7" borderId="1" xfId="0" applyNumberFormat="1" applyFont="1" applyFill="1" applyBorder="1" applyAlignment="1">
      <alignment horizontal="center"/>
    </xf>
    <xf numFmtId="3" fontId="0" fillId="7" borderId="0" xfId="0" applyNumberFormat="1" applyFont="1" applyFill="1" applyBorder="1" applyAlignment="1">
      <alignment horizontal="center"/>
    </xf>
    <xf numFmtId="3" fontId="0" fillId="7" borderId="3" xfId="0" applyNumberFormat="1" applyFont="1" applyFill="1" applyBorder="1" applyAlignment="1">
      <alignment horizontal="center"/>
    </xf>
    <xf numFmtId="3" fontId="25" fillId="7" borderId="1" xfId="0" applyNumberFormat="1" applyFont="1" applyFill="1" applyBorder="1" applyAlignment="1">
      <alignment horizontal="center"/>
    </xf>
    <xf numFmtId="3" fontId="25" fillId="7" borderId="0" xfId="0" applyNumberFormat="1" applyFont="1" applyFill="1" applyBorder="1" applyAlignment="1">
      <alignment horizontal="center"/>
    </xf>
    <xf numFmtId="3" fontId="25" fillId="7" borderId="3" xfId="0" applyNumberFormat="1" applyFont="1" applyFill="1" applyBorder="1" applyAlignment="1">
      <alignment horizontal="center"/>
    </xf>
    <xf numFmtId="165" fontId="24" fillId="0" borderId="1" xfId="13" applyNumberFormat="1" applyFont="1" applyBorder="1" applyAlignment="1">
      <alignment horizontal="center"/>
    </xf>
    <xf numFmtId="165" fontId="24" fillId="0" borderId="0" xfId="13" applyNumberFormat="1" applyFont="1" applyBorder="1" applyAlignment="1">
      <alignment horizontal="center"/>
    </xf>
    <xf numFmtId="165" fontId="24" fillId="0" borderId="3" xfId="13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3" fontId="0" fillId="7" borderId="1" xfId="0" applyNumberFormat="1" applyFill="1" applyBorder="1" applyAlignment="1">
      <alignment horizontal="center"/>
    </xf>
    <xf numFmtId="3" fontId="0" fillId="7" borderId="0" xfId="0" applyNumberFormat="1" applyFill="1" applyBorder="1" applyAlignment="1">
      <alignment horizontal="center"/>
    </xf>
    <xf numFmtId="3" fontId="0" fillId="7" borderId="3" xfId="0" applyNumberFormat="1" applyFill="1" applyBorder="1" applyAlignment="1">
      <alignment horizontal="center"/>
    </xf>
    <xf numFmtId="164" fontId="3" fillId="0" borderId="1" xfId="1" applyNumberFormat="1" applyFont="1" applyBorder="1" applyAlignment="1"/>
    <xf numFmtId="164" fontId="3" fillId="0" borderId="0" xfId="1" applyNumberFormat="1" applyFont="1" applyBorder="1" applyAlignment="1"/>
    <xf numFmtId="164" fontId="3" fillId="0" borderId="3" xfId="1" applyNumberFormat="1" applyFont="1" applyBorder="1" applyAlignment="1"/>
    <xf numFmtId="9" fontId="3" fillId="0" borderId="1" xfId="12" applyFont="1" applyBorder="1" applyAlignment="1">
      <alignment horizontal="center"/>
    </xf>
    <xf numFmtId="9" fontId="3" fillId="0" borderId="0" xfId="12" applyFont="1" applyBorder="1" applyAlignment="1">
      <alignment horizontal="center"/>
    </xf>
    <xf numFmtId="9" fontId="3" fillId="0" borderId="3" xfId="12" applyFont="1" applyBorder="1" applyAlignment="1">
      <alignment horizontal="center"/>
    </xf>
    <xf numFmtId="9" fontId="0" fillId="0" borderId="1" xfId="13" applyFont="1" applyBorder="1" applyAlignment="1">
      <alignment horizontal="center"/>
    </xf>
    <xf numFmtId="9" fontId="0" fillId="0" borderId="0" xfId="13" applyFont="1" applyBorder="1" applyAlignment="1">
      <alignment horizontal="center"/>
    </xf>
    <xf numFmtId="9" fontId="0" fillId="0" borderId="3" xfId="13" applyFont="1" applyBorder="1" applyAlignment="1">
      <alignment horizontal="center"/>
    </xf>
    <xf numFmtId="9" fontId="0" fillId="0" borderId="1" xfId="13" applyFont="1" applyFill="1" applyBorder="1" applyAlignment="1">
      <alignment horizontal="center"/>
    </xf>
    <xf numFmtId="9" fontId="0" fillId="0" borderId="0" xfId="13" applyFont="1" applyFill="1" applyBorder="1" applyAlignment="1">
      <alignment horizontal="center"/>
    </xf>
    <xf numFmtId="9" fontId="0" fillId="0" borderId="3" xfId="13" applyFont="1" applyFill="1" applyBorder="1" applyAlignment="1">
      <alignment horizontal="center"/>
    </xf>
    <xf numFmtId="9" fontId="17" fillId="0" borderId="1" xfId="13" applyFont="1" applyBorder="1" applyAlignment="1">
      <alignment horizontal="center"/>
    </xf>
    <xf numFmtId="9" fontId="17" fillId="0" borderId="0" xfId="13" applyFont="1" applyBorder="1" applyAlignment="1">
      <alignment horizontal="center"/>
    </xf>
    <xf numFmtId="9" fontId="17" fillId="0" borderId="3" xfId="13" applyFont="1" applyBorder="1" applyAlignment="1">
      <alignment horizontal="center"/>
    </xf>
    <xf numFmtId="14" fontId="0" fillId="7" borderId="1" xfId="0" applyNumberFormat="1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14" fontId="25" fillId="7" borderId="1" xfId="0" applyNumberFormat="1" applyFont="1" applyFill="1" applyBorder="1" applyAlignment="1">
      <alignment horizontal="center" vertical="center" wrapText="1"/>
    </xf>
    <xf numFmtId="14" fontId="25" fillId="7" borderId="0" xfId="0" applyNumberFormat="1" applyFont="1" applyFill="1" applyBorder="1" applyAlignment="1">
      <alignment horizontal="center" vertical="center" wrapText="1"/>
    </xf>
    <xf numFmtId="14" fontId="25" fillId="7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7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4" fontId="0" fillId="0" borderId="46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14" fontId="0" fillId="0" borderId="47" xfId="0" applyNumberFormat="1" applyFont="1" applyBorder="1" applyAlignment="1">
      <alignment horizontal="center" vertical="center"/>
    </xf>
    <xf numFmtId="14" fontId="0" fillId="7" borderId="0" xfId="0" applyNumberFormat="1" applyFont="1" applyFill="1" applyBorder="1" applyAlignment="1">
      <alignment horizontal="center" vertical="center"/>
    </xf>
    <xf numFmtId="14" fontId="0" fillId="7" borderId="3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3" xfId="0" applyNumberFormat="1" applyFont="1" applyBorder="1" applyAlignment="1">
      <alignment horizontal="center" vertical="center" wrapText="1"/>
    </xf>
    <xf numFmtId="14" fontId="0" fillId="0" borderId="46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7" xfId="0" applyFont="1" applyFill="1" applyBorder="1" applyAlignment="1">
      <alignment horizontal="center" vertical="center"/>
    </xf>
    <xf numFmtId="0" fontId="0" fillId="0" borderId="49" xfId="0" applyFont="1" applyBorder="1" applyAlignment="1">
      <alignment horizontal="center"/>
    </xf>
    <xf numFmtId="0" fontId="0" fillId="12" borderId="49" xfId="0" applyFont="1" applyFill="1" applyBorder="1" applyAlignment="1">
      <alignment horizontal="center"/>
    </xf>
    <xf numFmtId="0" fontId="0" fillId="13" borderId="49" xfId="0" applyFont="1" applyFill="1" applyBorder="1" applyAlignment="1">
      <alignment horizontal="center"/>
    </xf>
    <xf numFmtId="0" fontId="0" fillId="16" borderId="49" xfId="0" applyFont="1" applyFill="1" applyBorder="1" applyAlignment="1">
      <alignment horizontal="center"/>
    </xf>
    <xf numFmtId="0" fontId="0" fillId="15" borderId="49" xfId="0" applyFont="1" applyFill="1" applyBorder="1" applyAlignment="1">
      <alignment horizontal="center"/>
    </xf>
    <xf numFmtId="166" fontId="15" fillId="3" borderId="1" xfId="0" applyNumberFormat="1" applyFont="1" applyFill="1" applyBorder="1" applyAlignment="1">
      <alignment horizontal="center"/>
    </xf>
    <xf numFmtId="166" fontId="15" fillId="3" borderId="0" xfId="0" applyNumberFormat="1" applyFont="1" applyFill="1" applyBorder="1" applyAlignment="1">
      <alignment horizontal="center"/>
    </xf>
    <xf numFmtId="166" fontId="15" fillId="3" borderId="3" xfId="0" applyNumberFormat="1" applyFont="1" applyFill="1" applyBorder="1" applyAlignment="1">
      <alignment horizontal="center"/>
    </xf>
    <xf numFmtId="167" fontId="4" fillId="4" borderId="1" xfId="0" applyNumberFormat="1" applyFont="1" applyFill="1" applyBorder="1" applyAlignment="1">
      <alignment horizontal="center"/>
    </xf>
    <xf numFmtId="167" fontId="4" fillId="4" borderId="0" xfId="0" applyNumberFormat="1" applyFont="1" applyFill="1" applyAlignment="1">
      <alignment horizontal="center"/>
    </xf>
    <xf numFmtId="167" fontId="4" fillId="4" borderId="3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6" fontId="15" fillId="3" borderId="45" xfId="0" applyNumberFormat="1" applyFont="1" applyFill="1" applyBorder="1" applyAlignment="1">
      <alignment horizontal="center"/>
    </xf>
    <xf numFmtId="166" fontId="15" fillId="3" borderId="18" xfId="0" applyNumberFormat="1" applyFont="1" applyFill="1" applyBorder="1" applyAlignment="1">
      <alignment horizontal="center"/>
    </xf>
    <xf numFmtId="166" fontId="15" fillId="3" borderId="19" xfId="0" applyNumberFormat="1" applyFont="1" applyFill="1" applyBorder="1" applyAlignment="1">
      <alignment horizontal="center"/>
    </xf>
    <xf numFmtId="167" fontId="4" fillId="4" borderId="0" xfId="0" applyNumberFormat="1" applyFont="1" applyFill="1" applyBorder="1" applyAlignment="1">
      <alignment horizontal="center"/>
    </xf>
    <xf numFmtId="167" fontId="13" fillId="8" borderId="0" xfId="0" applyNumberFormat="1" applyFont="1" applyFill="1" applyAlignment="1">
      <alignment horizontal="center"/>
    </xf>
    <xf numFmtId="167" fontId="13" fillId="9" borderId="0" xfId="0" applyNumberFormat="1" applyFont="1" applyFill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0" fillId="16" borderId="3" xfId="0" applyFont="1" applyFill="1" applyBorder="1" applyAlignment="1">
      <alignment horizontal="center"/>
    </xf>
    <xf numFmtId="164" fontId="3" fillId="13" borderId="1" xfId="1" applyNumberFormat="1" applyFont="1" applyFill="1" applyBorder="1" applyAlignment="1"/>
    <xf numFmtId="164" fontId="3" fillId="13" borderId="0" xfId="1" applyNumberFormat="1" applyFont="1" applyFill="1" applyBorder="1" applyAlignment="1"/>
    <xf numFmtId="164" fontId="3" fillId="13" borderId="3" xfId="1" applyNumberFormat="1" applyFont="1" applyFill="1" applyBorder="1" applyAlignment="1"/>
    <xf numFmtId="164" fontId="3" fillId="16" borderId="1" xfId="1" applyNumberFormat="1" applyFont="1" applyFill="1" applyBorder="1" applyAlignment="1"/>
    <xf numFmtId="164" fontId="3" fillId="16" borderId="0" xfId="1" applyNumberFormat="1" applyFont="1" applyFill="1" applyBorder="1" applyAlignment="1"/>
    <xf numFmtId="164" fontId="3" fillId="16" borderId="3" xfId="1" applyNumberFormat="1" applyFont="1" applyFill="1" applyBorder="1" applyAlignment="1"/>
    <xf numFmtId="164" fontId="3" fillId="15" borderId="1" xfId="1" applyNumberFormat="1" applyFont="1" applyFill="1" applyBorder="1" applyAlignment="1"/>
    <xf numFmtId="164" fontId="3" fillId="15" borderId="0" xfId="1" applyNumberFormat="1" applyFont="1" applyFill="1" applyBorder="1" applyAlignment="1"/>
    <xf numFmtId="164" fontId="3" fillId="15" borderId="3" xfId="1" applyNumberFormat="1" applyFont="1" applyFill="1" applyBorder="1" applyAlignment="1"/>
    <xf numFmtId="164" fontId="3" fillId="12" borderId="1" xfId="1" applyNumberFormat="1" applyFont="1" applyFill="1" applyBorder="1" applyAlignment="1"/>
    <xf numFmtId="164" fontId="3" fillId="12" borderId="0" xfId="1" applyNumberFormat="1" applyFont="1" applyFill="1" applyBorder="1" applyAlignment="1"/>
    <xf numFmtId="164" fontId="3" fillId="12" borderId="3" xfId="1" applyNumberFormat="1" applyFont="1" applyFill="1" applyBorder="1" applyAlignment="1"/>
    <xf numFmtId="0" fontId="29" fillId="24" borderId="6" xfId="0" applyFont="1" applyFill="1" applyBorder="1" applyAlignment="1">
      <alignment horizontal="center"/>
    </xf>
    <xf numFmtId="0" fontId="27" fillId="12" borderId="50" xfId="0" applyFont="1" applyFill="1" applyBorder="1" applyAlignment="1">
      <alignment horizontal="center"/>
    </xf>
    <xf numFmtId="0" fontId="27" fillId="12" borderId="51" xfId="0" applyFont="1" applyFill="1" applyBorder="1" applyAlignment="1">
      <alignment horizontal="center"/>
    </xf>
    <xf numFmtId="0" fontId="27" fillId="12" borderId="52" xfId="0" applyFont="1" applyFill="1" applyBorder="1" applyAlignment="1">
      <alignment horizontal="center"/>
    </xf>
    <xf numFmtId="0" fontId="27" fillId="0" borderId="10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wrapText="1"/>
    </xf>
    <xf numFmtId="0" fontId="27" fillId="0" borderId="8" xfId="0" applyFont="1" applyBorder="1" applyAlignment="1">
      <alignment horizontal="center" wrapText="1"/>
    </xf>
    <xf numFmtId="0" fontId="27" fillId="0" borderId="7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53" xfId="0" applyFont="1" applyBorder="1" applyAlignment="1">
      <alignment horizontal="center"/>
    </xf>
    <xf numFmtId="0" fontId="27" fillId="0" borderId="54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0" fillId="0" borderId="0" xfId="0" applyFill="1" applyAlignment="1">
      <alignment horizontal="center"/>
    </xf>
  </cellXfs>
  <cellStyles count="14">
    <cellStyle name="Comma" xfId="1" builtinId="3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5" xfId="7" xr:uid="{00000000-0005-0000-0000-000007000000}"/>
    <cellStyle name="Normal 6" xfId="8" xr:uid="{00000000-0005-0000-0000-000008000000}"/>
    <cellStyle name="Normal 7" xfId="9" xr:uid="{00000000-0005-0000-0000-000009000000}"/>
    <cellStyle name="Normal 8" xfId="10" xr:uid="{00000000-0005-0000-0000-00000A000000}"/>
    <cellStyle name="Normal 9" xfId="11" xr:uid="{00000000-0005-0000-0000-00000B000000}"/>
    <cellStyle name="Percent" xfId="12" builtinId="5"/>
    <cellStyle name="Percent 2" xfId="13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Great Lakes Dredge &amp; Dock Company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All Vessels Reliability Incident Rates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2011 thru August 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13376046540649E-2"/>
          <c:y val="0.12748318083154447"/>
          <c:w val="0.90732183149745405"/>
          <c:h val="0.63362044572661669"/>
        </c:manualLayout>
      </c:layout>
      <c:barChart>
        <c:barDir val="col"/>
        <c:grouping val="clustered"/>
        <c:varyColors val="0"/>
        <c:ser>
          <c:idx val="5"/>
          <c:order val="0"/>
          <c:tx>
            <c:v>Dredge Fleet TRIR</c:v>
          </c:tx>
          <c:spPr>
            <a:solidFill>
              <a:srgbClr val="C00000"/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TRIR- 3 Yr Trend</c:name>
            <c:spPr>
              <a:ln w="28575">
                <a:solidFill>
                  <a:srgbClr val="FF0000"/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Charts'!$B$3:$B$14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Charts'!$C$3:$C$14</c:f>
              <c:numCache>
                <c:formatCode>General</c:formatCode>
                <c:ptCount val="12"/>
                <c:pt idx="0">
                  <c:v>23.112876288424065</c:v>
                </c:pt>
                <c:pt idx="1">
                  <c:v>18.042488759221126</c:v>
                </c:pt>
                <c:pt idx="2">
                  <c:v>19.397185933170338</c:v>
                </c:pt>
                <c:pt idx="3">
                  <c:v>21.641280575439652</c:v>
                </c:pt>
                <c:pt idx="4">
                  <c:v>20.423115121916265</c:v>
                </c:pt>
                <c:pt idx="5">
                  <c:v>24.054380143036436</c:v>
                </c:pt>
                <c:pt idx="6">
                  <c:v>19.681278220046341</c:v>
                </c:pt>
                <c:pt idx="7">
                  <c:v>23.464049009422162</c:v>
                </c:pt>
                <c:pt idx="8">
                  <c:v>21.397788582074536</c:v>
                </c:pt>
                <c:pt idx="9">
                  <c:v>16.340467075021728</c:v>
                </c:pt>
                <c:pt idx="10">
                  <c:v>16.075133681792742</c:v>
                </c:pt>
                <c:pt idx="11">
                  <c:v>17.844466746628157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C47-9D21-554FC93ACF18}"/>
            </c:ext>
          </c:extLst>
        </c:ser>
        <c:ser>
          <c:idx val="0"/>
          <c:order val="1"/>
          <c:tx>
            <c:v>Dredge Fleet MMIR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MMIR - 3 Yr Trend</c:nam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Charts'!$B$3:$B$14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Charts'!$E$3:$E$14</c:f>
              <c:numCache>
                <c:formatCode>General</c:formatCode>
                <c:ptCount val="12"/>
                <c:pt idx="0">
                  <c:v>17.225830718356651</c:v>
                </c:pt>
                <c:pt idx="1">
                  <c:v>10.823438985883243</c:v>
                </c:pt>
                <c:pt idx="2">
                  <c:v>14.631770769450284</c:v>
                </c:pt>
                <c:pt idx="3">
                  <c:v>14.430704927479868</c:v>
                </c:pt>
                <c:pt idx="4">
                  <c:v>14.715883073829058</c:v>
                </c:pt>
                <c:pt idx="5">
                  <c:v>16.857109530039388</c:v>
                </c:pt>
                <c:pt idx="6">
                  <c:v>13.287080075962971</c:v>
                </c:pt>
                <c:pt idx="7">
                  <c:v>15.616188394893658</c:v>
                </c:pt>
                <c:pt idx="8">
                  <c:v>12.560038299846903</c:v>
                </c:pt>
                <c:pt idx="9">
                  <c:v>9.4847390237456537</c:v>
                </c:pt>
                <c:pt idx="10">
                  <c:v>8.6803623346491747</c:v>
                </c:pt>
                <c:pt idx="11">
                  <c:v>9.7936504051110091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C47-9D21-554FC93AC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5"/>
        <c:axId val="521019088"/>
        <c:axId val="1"/>
      </c:barChart>
      <c:catAx>
        <c:axId val="5210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Calibri"/>
                  </a:rPr>
                  <a:t>TRIR: All Mechanical Delay Hours per 100 Work Hours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Calibri"/>
                  <a:ea typeface="+mn-ea"/>
                  <a:cs typeface="+mn-ea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/>
                  <a:t>MMIR: Major Mechanical Delay Hours per 100 Work Hours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1" u="none" strike="noStrike" baseline="0"/>
                  <a:t>*Ellis Island Added in 2018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1" u="none" strike="noStrike" baseline="0"/>
                  <a:t>**Dredge 58 Added in 2019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Calibri"/>
                    <a:ea typeface="+mn-ea"/>
                    <a:cs typeface="+mn-ea"/>
                  </a:rPr>
                  <a:t>                                                                                     </a:t>
                </a:r>
              </a:p>
            </c:rich>
          </c:tx>
          <c:layout>
            <c:manualLayout>
              <c:xMode val="edge"/>
              <c:yMode val="edge"/>
              <c:x val="0.29754260986866538"/>
              <c:y val="0.89969242125984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 vert="horz"/>
          <a:lstStyle/>
          <a:p>
            <a:pPr>
              <a:defRPr sz="1250"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50" baseline="0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1019088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5.4860442733397498E-2"/>
          <c:y val="0.8113839285714286"/>
          <c:w val="0.91873045705667922"/>
          <c:h val="5.2344863142107234E-2"/>
        </c:manualLayout>
      </c:layout>
      <c:overlay val="0"/>
      <c:spPr>
        <a:noFill/>
        <a:ln>
          <a:solidFill>
            <a:schemeClr val="tx1"/>
          </a:solidFill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Great Lakes Dredge &amp; Dock Company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Alaska Reliability Incident Rates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2011 thru August 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13376046540649E-2"/>
          <c:y val="0.12748318083154447"/>
          <c:w val="0.88251768929821972"/>
          <c:h val="0.63362044572661669"/>
        </c:manualLayout>
      </c:layout>
      <c:barChart>
        <c:barDir val="col"/>
        <c:grouping val="clustered"/>
        <c:varyColors val="0"/>
        <c:ser>
          <c:idx val="5"/>
          <c:order val="0"/>
          <c:tx>
            <c:v>Dredge Alaska TRIR</c:v>
          </c:tx>
          <c:spPr>
            <a:solidFill>
              <a:srgbClr val="C00000"/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TRIR- 3 Yr Trend</c:name>
            <c:spPr>
              <a:ln w="28575">
                <a:solidFill>
                  <a:srgbClr val="FF0000"/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Charts'!$B$127:$B$138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Charts'!$C$127:$C$138</c:f>
              <c:numCache>
                <c:formatCode>General</c:formatCode>
                <c:ptCount val="12"/>
                <c:pt idx="0">
                  <c:v>52.333928243353206</c:v>
                </c:pt>
                <c:pt idx="1">
                  <c:v>10.100710367772697</c:v>
                </c:pt>
                <c:pt idx="2">
                  <c:v>30.490274526074529</c:v>
                </c:pt>
                <c:pt idx="3">
                  <c:v>44.972638965255499</c:v>
                </c:pt>
                <c:pt idx="4">
                  <c:v>29.319893583860697</c:v>
                </c:pt>
                <c:pt idx="5">
                  <c:v>38.639508808793629</c:v>
                </c:pt>
                <c:pt idx="6">
                  <c:v>44.958461404627961</c:v>
                </c:pt>
                <c:pt idx="7">
                  <c:v>38.208288473590308</c:v>
                </c:pt>
                <c:pt idx="8">
                  <c:v>94.376134434100038</c:v>
                </c:pt>
                <c:pt idx="9">
                  <c:v>26.657430823397323</c:v>
                </c:pt>
                <c:pt idx="10">
                  <c:v>22.155416250581638</c:v>
                </c:pt>
                <c:pt idx="11">
                  <c:v>12.340896513558384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C-4BE4-99CB-FD2F4BADA76A}"/>
            </c:ext>
          </c:extLst>
        </c:ser>
        <c:ser>
          <c:idx val="0"/>
          <c:order val="1"/>
          <c:tx>
            <c:v>Dredge Alaska MMIR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MMIR - 3 Yr Trend</c:nam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Charts'!$B$127:$B$138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Charts'!$E$127:$E$138</c:f>
              <c:numCache>
                <c:formatCode>General</c:formatCode>
                <c:ptCount val="12"/>
                <c:pt idx="0">
                  <c:v>36.657830503136388</c:v>
                </c:pt>
                <c:pt idx="1">
                  <c:v>0</c:v>
                </c:pt>
                <c:pt idx="2">
                  <c:v>15.986525600371415</c:v>
                </c:pt>
                <c:pt idx="3">
                  <c:v>35.755243107375748</c:v>
                </c:pt>
                <c:pt idx="4">
                  <c:v>22.25133926306097</c:v>
                </c:pt>
                <c:pt idx="5">
                  <c:v>25.0464586898932</c:v>
                </c:pt>
                <c:pt idx="6">
                  <c:v>35.908049643333527</c:v>
                </c:pt>
                <c:pt idx="7">
                  <c:v>26.170879465218295</c:v>
                </c:pt>
                <c:pt idx="8">
                  <c:v>87.273845072896918</c:v>
                </c:pt>
                <c:pt idx="9">
                  <c:v>17.068822061095904</c:v>
                </c:pt>
                <c:pt idx="10">
                  <c:v>13.666236203840709</c:v>
                </c:pt>
                <c:pt idx="11">
                  <c:v>2.1582733812949639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C-4BE4-99CB-FD2F4BADA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5"/>
        <c:axId val="521019088"/>
        <c:axId val="1"/>
      </c:barChart>
      <c:lineChart>
        <c:grouping val="stacked"/>
        <c:varyColors val="0"/>
        <c:ser>
          <c:idx val="1"/>
          <c:order val="2"/>
          <c:tx>
            <c:v>Revenue Days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'Major Mech Charts'!$B$127:$B$138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Charts'!$G$127:$G$138</c:f>
              <c:numCache>
                <c:formatCode>#,##0</c:formatCode>
                <c:ptCount val="12"/>
                <c:pt idx="0">
                  <c:v>159.3549999999999</c:v>
                </c:pt>
                <c:pt idx="1">
                  <c:v>129.05541666666659</c:v>
                </c:pt>
                <c:pt idx="2">
                  <c:v>87.583750000000123</c:v>
                </c:pt>
                <c:pt idx="3">
                  <c:v>203.73958333333326</c:v>
                </c:pt>
                <c:pt idx="4">
                  <c:v>241.84958333333361</c:v>
                </c:pt>
                <c:pt idx="5">
                  <c:v>210.16125000000011</c:v>
                </c:pt>
                <c:pt idx="6">
                  <c:v>311.16375000000016</c:v>
                </c:pt>
                <c:pt idx="7">
                  <c:v>273.8620833333332</c:v>
                </c:pt>
                <c:pt idx="8">
                  <c:v>39.336666666666133</c:v>
                </c:pt>
                <c:pt idx="9">
                  <c:v>207.85208333333367</c:v>
                </c:pt>
                <c:pt idx="10">
                  <c:v>164.41041666666661</c:v>
                </c:pt>
                <c:pt idx="11">
                  <c:v>189.58333333333348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C-4BE4-99CB-FD2F4BADA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91656"/>
        <c:axId val="441191000"/>
      </c:lineChart>
      <c:catAx>
        <c:axId val="5210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Calibri"/>
                  </a:rPr>
                  <a:t>TRIR: All Mechanical Delay Hours per 100 Work Hours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Calibri"/>
                  <a:ea typeface="+mn-ea"/>
                  <a:cs typeface="+mn-ea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/>
                  <a:t>MMIR: Major Mechanical Delay Hours per 100 Work Hours </a:t>
                </a:r>
              </a:p>
            </c:rich>
          </c:tx>
          <c:layout>
            <c:manualLayout>
              <c:xMode val="edge"/>
              <c:yMode val="edge"/>
              <c:x val="0.29754260986866538"/>
              <c:y val="0.89969242125984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 vert="horz"/>
          <a:lstStyle/>
          <a:p>
            <a:pPr>
              <a:defRPr sz="1250"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50" baseline="0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1019088"/>
        <c:crosses val="autoZero"/>
        <c:crossBetween val="between"/>
      </c:valAx>
      <c:valAx>
        <c:axId val="441191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50" b="1" i="0" baseline="0"/>
                </a:pPr>
                <a:r>
                  <a:rPr lang="en-US" sz="1250" b="1" i="0" baseline="0"/>
                  <a:t>Revenue Days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41191656"/>
        <c:crosses val="max"/>
        <c:crossBetween val="between"/>
        <c:minorUnit val="150"/>
      </c:valAx>
      <c:catAx>
        <c:axId val="441191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1910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5.4860442733397498E-2"/>
          <c:y val="0.82986171228648065"/>
          <c:w val="0.89211200411396951"/>
          <c:h val="7.3168599561673445E-2"/>
        </c:manualLayout>
      </c:layout>
      <c:overlay val="0"/>
      <c:spPr>
        <a:noFill/>
        <a:ln>
          <a:solidFill>
            <a:schemeClr val="tx1"/>
          </a:solidFill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Great Lakes Dredge &amp; Dock Company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Illinois Reliability Incident Rates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2011 thru August 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13376046540649E-2"/>
          <c:y val="0.12748318083154447"/>
          <c:w val="0.88251768929821972"/>
          <c:h val="0.63362044572661669"/>
        </c:manualLayout>
      </c:layout>
      <c:barChart>
        <c:barDir val="col"/>
        <c:grouping val="clustered"/>
        <c:varyColors val="0"/>
        <c:ser>
          <c:idx val="5"/>
          <c:order val="0"/>
          <c:tx>
            <c:v>Dredge Illinois TRIR</c:v>
          </c:tx>
          <c:spPr>
            <a:solidFill>
              <a:srgbClr val="C00000"/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TRIR- 3 Yr Trend</c:name>
            <c:spPr>
              <a:ln w="28575">
                <a:solidFill>
                  <a:srgbClr val="FF0000"/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Charts'!$B$157:$B$168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Charts'!$C$157:$C$168</c:f>
              <c:numCache>
                <c:formatCode>General</c:formatCode>
                <c:ptCount val="12"/>
                <c:pt idx="0">
                  <c:v>28.782464234065181</c:v>
                </c:pt>
                <c:pt idx="1">
                  <c:v>46.270554780366361</c:v>
                </c:pt>
                <c:pt idx="2">
                  <c:v>49.250579523039328</c:v>
                </c:pt>
                <c:pt idx="3">
                  <c:v>40.31513753111912</c:v>
                </c:pt>
                <c:pt idx="4">
                  <c:v>23.804073019728037</c:v>
                </c:pt>
                <c:pt idx="5">
                  <c:v>26.568397774233464</c:v>
                </c:pt>
                <c:pt idx="6">
                  <c:v>27.558121602344137</c:v>
                </c:pt>
                <c:pt idx="7">
                  <c:v>38.439132276128198</c:v>
                </c:pt>
                <c:pt idx="8">
                  <c:v>31.652862801584359</c:v>
                </c:pt>
                <c:pt idx="9">
                  <c:v>43.872103799814404</c:v>
                </c:pt>
                <c:pt idx="10">
                  <c:v>14.720976043718657</c:v>
                </c:pt>
                <c:pt idx="11">
                  <c:v>15.395480225988701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5-4F44-A88B-5D7DC5141256}"/>
            </c:ext>
          </c:extLst>
        </c:ser>
        <c:ser>
          <c:idx val="0"/>
          <c:order val="1"/>
          <c:tx>
            <c:v>Dredge Illinois MMIR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MMIR - 3 Yr Trend</c:nam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Charts'!$B$157:$B$168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Charts'!$E$157:$E$168</c:f>
              <c:numCache>
                <c:formatCode>General</c:formatCode>
                <c:ptCount val="12"/>
                <c:pt idx="0">
                  <c:v>27.515965690199881</c:v>
                </c:pt>
                <c:pt idx="1">
                  <c:v>34.481987153446262</c:v>
                </c:pt>
                <c:pt idx="2">
                  <c:v>44.622074188547764</c:v>
                </c:pt>
                <c:pt idx="3">
                  <c:v>39.25784807820753</c:v>
                </c:pt>
                <c:pt idx="4">
                  <c:v>19.673322317998142</c:v>
                </c:pt>
                <c:pt idx="5">
                  <c:v>22.367442396954882</c:v>
                </c:pt>
                <c:pt idx="6">
                  <c:v>20.620156533137944</c:v>
                </c:pt>
                <c:pt idx="7">
                  <c:v>29.67530939720486</c:v>
                </c:pt>
                <c:pt idx="8">
                  <c:v>23.706910662258107</c:v>
                </c:pt>
                <c:pt idx="9">
                  <c:v>36.95644114921226</c:v>
                </c:pt>
                <c:pt idx="10">
                  <c:v>13.614284806506967</c:v>
                </c:pt>
                <c:pt idx="11">
                  <c:v>10.663841807909604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5-4F44-A88B-5D7DC514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5"/>
        <c:axId val="521019088"/>
        <c:axId val="1"/>
      </c:barChart>
      <c:lineChart>
        <c:grouping val="stacked"/>
        <c:varyColors val="0"/>
        <c:ser>
          <c:idx val="1"/>
          <c:order val="2"/>
          <c:tx>
            <c:v>Revenue Days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'Major Mech Charts'!$B$157:$B$168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Charts'!$G$157:$G$168</c:f>
              <c:numCache>
                <c:formatCode>#,##0</c:formatCode>
                <c:ptCount val="12"/>
                <c:pt idx="0">
                  <c:v>236.17750000000007</c:v>
                </c:pt>
                <c:pt idx="1">
                  <c:v>202.35416666666652</c:v>
                </c:pt>
                <c:pt idx="2">
                  <c:v>250.73291666666694</c:v>
                </c:pt>
                <c:pt idx="3">
                  <c:v>148.23916666666651</c:v>
                </c:pt>
                <c:pt idx="4">
                  <c:v>180.3283333333336</c:v>
                </c:pt>
                <c:pt idx="5">
                  <c:v>295.64874999999961</c:v>
                </c:pt>
                <c:pt idx="6">
                  <c:v>237.31750000000011</c:v>
                </c:pt>
                <c:pt idx="7">
                  <c:v>217.36583333333328</c:v>
                </c:pt>
                <c:pt idx="8">
                  <c:v>259.9050000000002</c:v>
                </c:pt>
                <c:pt idx="9">
                  <c:v>74.000833333333048</c:v>
                </c:pt>
                <c:pt idx="10">
                  <c:v>246.81916666666666</c:v>
                </c:pt>
                <c:pt idx="11">
                  <c:v>162.41666666666697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5-4F44-A88B-5D7DC514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91656"/>
        <c:axId val="441191000"/>
      </c:lineChart>
      <c:catAx>
        <c:axId val="5210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Calibri"/>
                  </a:rPr>
                  <a:t>TRIR: All Mechanical Delay Hours per 100 Work Hours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Calibri"/>
                  <a:ea typeface="+mn-ea"/>
                  <a:cs typeface="+mn-ea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/>
                  <a:t>MMIR: Major Mechanical Delay Hours per 100 Work Hours </a:t>
                </a:r>
              </a:p>
            </c:rich>
          </c:tx>
          <c:layout>
            <c:manualLayout>
              <c:xMode val="edge"/>
              <c:yMode val="edge"/>
              <c:x val="0.29754260986866538"/>
              <c:y val="0.89969242125984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 vert="horz"/>
          <a:lstStyle/>
          <a:p>
            <a:pPr>
              <a:defRPr sz="1250"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50" baseline="0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1019088"/>
        <c:crosses val="autoZero"/>
        <c:crossBetween val="between"/>
      </c:valAx>
      <c:valAx>
        <c:axId val="441191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50" b="1" i="0" baseline="0"/>
                </a:pPr>
                <a:r>
                  <a:rPr lang="en-US" sz="1250" b="1" i="0" baseline="0"/>
                  <a:t>Revenue Days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41191656"/>
        <c:crosses val="max"/>
        <c:crossBetween val="between"/>
        <c:minorUnit val="150"/>
      </c:valAx>
      <c:catAx>
        <c:axId val="441191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1910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5.4860442733397498E-2"/>
          <c:y val="0.82986171228648065"/>
          <c:w val="0.89211200411396951"/>
          <c:h val="7.3168599561673445E-2"/>
        </c:manualLayout>
      </c:layout>
      <c:overlay val="0"/>
      <c:spPr>
        <a:noFill/>
        <a:ln>
          <a:solidFill>
            <a:schemeClr val="tx1"/>
          </a:solidFill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Great Lakes Dredge &amp; Dock Company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Texas Reliability Incident Rates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2011 thru August 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13376046540649E-2"/>
          <c:y val="0.12748318083154447"/>
          <c:w val="0.88251768929821972"/>
          <c:h val="0.63362044572661669"/>
        </c:manualLayout>
      </c:layout>
      <c:barChart>
        <c:barDir val="col"/>
        <c:grouping val="clustered"/>
        <c:varyColors val="0"/>
        <c:ser>
          <c:idx val="5"/>
          <c:order val="0"/>
          <c:tx>
            <c:v>Dredge Texas TRIR</c:v>
          </c:tx>
          <c:spPr>
            <a:solidFill>
              <a:srgbClr val="C00000"/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TRIR- 3 Yr Trend</c:name>
            <c:spPr>
              <a:ln w="28575">
                <a:solidFill>
                  <a:srgbClr val="FF0000"/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Charts'!$B$187:$B$198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Charts'!$C$187:$C$198</c:f>
              <c:numCache>
                <c:formatCode>General</c:formatCode>
                <c:ptCount val="12"/>
                <c:pt idx="0">
                  <c:v>51.007820244520332</c:v>
                </c:pt>
                <c:pt idx="1">
                  <c:v>51.59884470576101</c:v>
                </c:pt>
                <c:pt idx="2">
                  <c:v>34.433987923625054</c:v>
                </c:pt>
                <c:pt idx="3">
                  <c:v>63.026025336389054</c:v>
                </c:pt>
                <c:pt idx="4">
                  <c:v>8.2213609890228767</c:v>
                </c:pt>
                <c:pt idx="5">
                  <c:v>39.739378601044727</c:v>
                </c:pt>
                <c:pt idx="6">
                  <c:v>46.159266134605247</c:v>
                </c:pt>
                <c:pt idx="7">
                  <c:v>30.313005697058433</c:v>
                </c:pt>
                <c:pt idx="8">
                  <c:v>15.250066480653055</c:v>
                </c:pt>
                <c:pt idx="9">
                  <c:v>22.509950921667844</c:v>
                </c:pt>
                <c:pt idx="10">
                  <c:v>15.843389337886226</c:v>
                </c:pt>
                <c:pt idx="11">
                  <c:v>22.23042836041359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1-4C69-A445-4F081E2E658C}"/>
            </c:ext>
          </c:extLst>
        </c:ser>
        <c:ser>
          <c:idx val="0"/>
          <c:order val="1"/>
          <c:tx>
            <c:v>Dredge Texas MMIR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MMIR - 3 Yr Trend</c:nam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Charts'!$B$187:$B$198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Charts'!$E$187:$E$198</c:f>
              <c:numCache>
                <c:formatCode>General</c:formatCode>
                <c:ptCount val="12"/>
                <c:pt idx="0">
                  <c:v>48.119836986452256</c:v>
                </c:pt>
                <c:pt idx="1">
                  <c:v>33.274021352313163</c:v>
                </c:pt>
                <c:pt idx="2">
                  <c:v>21.531850078877216</c:v>
                </c:pt>
                <c:pt idx="3">
                  <c:v>27.376516738607744</c:v>
                </c:pt>
                <c:pt idx="4">
                  <c:v>21.369649468465166</c:v>
                </c:pt>
                <c:pt idx="5">
                  <c:v>42.16789618221955</c:v>
                </c:pt>
                <c:pt idx="6">
                  <c:v>29.042966897467526</c:v>
                </c:pt>
                <c:pt idx="7">
                  <c:v>21.921482565227958</c:v>
                </c:pt>
                <c:pt idx="8">
                  <c:v>9.3624604588951286</c:v>
                </c:pt>
                <c:pt idx="9">
                  <c:v>12.162924604861431</c:v>
                </c:pt>
                <c:pt idx="10">
                  <c:v>10.137433300494417</c:v>
                </c:pt>
                <c:pt idx="11">
                  <c:v>13.367799113737076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1-4C69-A445-4F081E2E6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5"/>
        <c:axId val="521019088"/>
        <c:axId val="1"/>
      </c:barChart>
      <c:lineChart>
        <c:grouping val="stacked"/>
        <c:varyColors val="0"/>
        <c:ser>
          <c:idx val="1"/>
          <c:order val="2"/>
          <c:tx>
            <c:v>Revenue Days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'Major Mech Charts'!$B$187:$B$198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Charts'!$G$187:$G$198</c:f>
              <c:numCache>
                <c:formatCode>#,##0</c:formatCode>
                <c:ptCount val="12"/>
                <c:pt idx="0">
                  <c:v>137.50875000000002</c:v>
                </c:pt>
                <c:pt idx="1">
                  <c:v>231.58333333333331</c:v>
                </c:pt>
                <c:pt idx="2">
                  <c:v>101.36791666666682</c:v>
                </c:pt>
                <c:pt idx="3">
                  <c:v>325.89208333333352</c:v>
                </c:pt>
                <c:pt idx="4">
                  <c:v>228.32416666666654</c:v>
                </c:pt>
                <c:pt idx="5">
                  <c:v>42.539583333333439</c:v>
                </c:pt>
                <c:pt idx="6">
                  <c:v>162.24708333333342</c:v>
                </c:pt>
                <c:pt idx="7">
                  <c:v>200.88750000000005</c:v>
                </c:pt>
                <c:pt idx="8">
                  <c:v>202.02666666666664</c:v>
                </c:pt>
                <c:pt idx="9">
                  <c:v>271.07166666666694</c:v>
                </c:pt>
                <c:pt idx="10">
                  <c:v>205.22708333333321</c:v>
                </c:pt>
                <c:pt idx="11">
                  <c:v>113.66666666666697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1-4C69-A445-4F081E2E6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91656"/>
        <c:axId val="441191000"/>
      </c:lineChart>
      <c:catAx>
        <c:axId val="5210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Calibri"/>
                  </a:rPr>
                  <a:t>TRIR: All Mechanical Delay Hours per 100 Work Hours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Calibri"/>
                  <a:ea typeface="+mn-ea"/>
                  <a:cs typeface="+mn-ea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/>
                  <a:t>MMIR: Major Mechanical Delay Hours per 100 Work Hours </a:t>
                </a:r>
              </a:p>
            </c:rich>
          </c:tx>
          <c:layout>
            <c:manualLayout>
              <c:xMode val="edge"/>
              <c:yMode val="edge"/>
              <c:x val="0.29754260986866538"/>
              <c:y val="0.89969242125984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 vert="horz"/>
          <a:lstStyle/>
          <a:p>
            <a:pPr>
              <a:defRPr sz="1250"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50" baseline="0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1019088"/>
        <c:crosses val="autoZero"/>
        <c:crossBetween val="between"/>
      </c:valAx>
      <c:valAx>
        <c:axId val="441191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50" b="1" i="0" baseline="0"/>
                </a:pPr>
                <a:r>
                  <a:rPr lang="en-US" sz="1250" b="1" i="0" baseline="0"/>
                  <a:t>Revenue Days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41191656"/>
        <c:crosses val="max"/>
        <c:crossBetween val="between"/>
        <c:minorUnit val="150"/>
      </c:valAx>
      <c:catAx>
        <c:axId val="441191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1910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5.4860442733397498E-2"/>
          <c:y val="0.82986171228648065"/>
          <c:w val="0.89211200411396951"/>
          <c:h val="7.3168599561673445E-2"/>
        </c:manualLayout>
      </c:layout>
      <c:overlay val="0"/>
      <c:spPr>
        <a:noFill/>
        <a:ln>
          <a:solidFill>
            <a:schemeClr val="tx1"/>
          </a:solidFill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Great Lakes Dredge &amp; Dock Company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Carolina Reliability Incident Rates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2011 thru August 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13376046540649E-2"/>
          <c:y val="0.12748318083154447"/>
          <c:w val="0.88251768929821972"/>
          <c:h val="0.63362044572661669"/>
        </c:manualLayout>
      </c:layout>
      <c:barChart>
        <c:barDir val="col"/>
        <c:grouping val="clustered"/>
        <c:varyColors val="0"/>
        <c:ser>
          <c:idx val="5"/>
          <c:order val="0"/>
          <c:tx>
            <c:v>Dredge Carolina TRIR</c:v>
          </c:tx>
          <c:spPr>
            <a:solidFill>
              <a:srgbClr val="C00000"/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TRIR- 3 Yr Trend</c:name>
            <c:spPr>
              <a:ln w="28575">
                <a:solidFill>
                  <a:srgbClr val="FF0000"/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Charts'!$B$142:$B$153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Charts'!$C$142:$C$153</c:f>
              <c:numCache>
                <c:formatCode>General</c:formatCode>
                <c:ptCount val="12"/>
                <c:pt idx="0">
                  <c:v>30.777831529104187</c:v>
                </c:pt>
                <c:pt idx="1">
                  <c:v>27.365265855882186</c:v>
                </c:pt>
                <c:pt idx="2">
                  <c:v>15.432592355669293</c:v>
                </c:pt>
                <c:pt idx="3">
                  <c:v>17.009298818798676</c:v>
                </c:pt>
                <c:pt idx="4">
                  <c:v>28.475592770413119</c:v>
                </c:pt>
                <c:pt idx="5">
                  <c:v>95.177578719922792</c:v>
                </c:pt>
                <c:pt idx="6">
                  <c:v>35.074459327995285</c:v>
                </c:pt>
                <c:pt idx="7">
                  <c:v>69.021790496193248</c:v>
                </c:pt>
                <c:pt idx="8">
                  <c:v>58.650553351430517</c:v>
                </c:pt>
                <c:pt idx="9">
                  <c:v>59.563535035141832</c:v>
                </c:pt>
                <c:pt idx="10">
                  <c:v>38.560924126093077</c:v>
                </c:pt>
                <c:pt idx="11">
                  <c:v>25.734710087370928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C-450E-90D8-DC6B4C9EDB5A}"/>
            </c:ext>
          </c:extLst>
        </c:ser>
        <c:ser>
          <c:idx val="0"/>
          <c:order val="1"/>
          <c:tx>
            <c:v>Dredge Carolina MMIR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MMIR - 3 Yr Trend</c:nam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Charts'!$B$142:$B$153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Charts'!$E$142:$E$153</c:f>
              <c:numCache>
                <c:formatCode>General</c:formatCode>
                <c:ptCount val="12"/>
                <c:pt idx="0">
                  <c:v>21.713222078766691</c:v>
                </c:pt>
                <c:pt idx="1">
                  <c:v>18.191474721758752</c:v>
                </c:pt>
                <c:pt idx="2">
                  <c:v>11.033249494787938</c:v>
                </c:pt>
                <c:pt idx="3">
                  <c:v>11.111837145011295</c:v>
                </c:pt>
                <c:pt idx="4">
                  <c:v>13.966277221557673</c:v>
                </c:pt>
                <c:pt idx="5">
                  <c:v>80.160691434685006</c:v>
                </c:pt>
                <c:pt idx="6">
                  <c:v>18.439721619396909</c:v>
                </c:pt>
                <c:pt idx="7">
                  <c:v>55.924389603570482</c:v>
                </c:pt>
                <c:pt idx="8">
                  <c:v>37.311547295886427</c:v>
                </c:pt>
                <c:pt idx="9">
                  <c:v>48.205651697095433</c:v>
                </c:pt>
                <c:pt idx="10">
                  <c:v>23.149930798790667</c:v>
                </c:pt>
                <c:pt idx="11">
                  <c:v>11.358220810166799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C-450E-90D8-DC6B4C9ED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5"/>
        <c:axId val="521019088"/>
        <c:axId val="1"/>
      </c:barChart>
      <c:lineChart>
        <c:grouping val="stacked"/>
        <c:varyColors val="0"/>
        <c:ser>
          <c:idx val="1"/>
          <c:order val="2"/>
          <c:tx>
            <c:v>Revenue Days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'Major Mech Charts'!$B$142:$B$153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Charts'!$G$142:$G$153</c:f>
              <c:numCache>
                <c:formatCode>#,##0</c:formatCode>
                <c:ptCount val="12"/>
                <c:pt idx="0">
                  <c:v>193.58708333333334</c:v>
                </c:pt>
                <c:pt idx="1">
                  <c:v>176.94666666666694</c:v>
                </c:pt>
                <c:pt idx="2">
                  <c:v>88.994583333333367</c:v>
                </c:pt>
                <c:pt idx="3">
                  <c:v>114.34708333333356</c:v>
                </c:pt>
                <c:pt idx="4">
                  <c:v>211</c:v>
                </c:pt>
                <c:pt idx="5">
                  <c:v>235.03708333333338</c:v>
                </c:pt>
                <c:pt idx="6">
                  <c:v>103.00041666666675</c:v>
                </c:pt>
                <c:pt idx="7">
                  <c:v>233.64208333333318</c:v>
                </c:pt>
                <c:pt idx="8">
                  <c:v>232.57000000000016</c:v>
                </c:pt>
                <c:pt idx="9">
                  <c:v>251.89500000000044</c:v>
                </c:pt>
                <c:pt idx="10">
                  <c:v>233.37166666666644</c:v>
                </c:pt>
                <c:pt idx="11">
                  <c:v>208.58333333333348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4C-450E-90D8-DC6B4C9ED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91656"/>
        <c:axId val="441191000"/>
      </c:lineChart>
      <c:catAx>
        <c:axId val="5210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Calibri"/>
                  </a:rPr>
                  <a:t>TRIR: All Mechanical Delay Hours per 100 Work Hours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Calibri"/>
                  <a:ea typeface="+mn-ea"/>
                  <a:cs typeface="+mn-ea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/>
                  <a:t>MMIR: Major Mechanical Delay Hours per 100 Work Hours </a:t>
                </a:r>
              </a:p>
            </c:rich>
          </c:tx>
          <c:layout>
            <c:manualLayout>
              <c:xMode val="edge"/>
              <c:yMode val="edge"/>
              <c:x val="0.29754260986866538"/>
              <c:y val="0.89969242125984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 vert="horz"/>
          <a:lstStyle/>
          <a:p>
            <a:pPr>
              <a:defRPr sz="1250"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50" baseline="0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1019088"/>
        <c:crosses val="autoZero"/>
        <c:crossBetween val="between"/>
      </c:valAx>
      <c:valAx>
        <c:axId val="441191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50" b="1" i="0" baseline="0"/>
                </a:pPr>
                <a:r>
                  <a:rPr lang="en-US" sz="1250" b="1" i="0" baseline="0"/>
                  <a:t>Revenue Days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41191656"/>
        <c:crosses val="max"/>
        <c:crossBetween val="between"/>
        <c:minorUnit val="150"/>
      </c:valAx>
      <c:catAx>
        <c:axId val="441191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1910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5.4860442733397498E-2"/>
          <c:y val="0.82986171228648065"/>
          <c:w val="0.89211200411396951"/>
          <c:h val="7.3168599561673445E-2"/>
        </c:manualLayout>
      </c:layout>
      <c:overlay val="0"/>
      <c:spPr>
        <a:noFill/>
        <a:ln>
          <a:solidFill>
            <a:schemeClr val="tx1"/>
          </a:solidFill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Great Lakes Dredge &amp; Dock Company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Ohio Reliability Incident Rates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2011 thru August 2022</a:t>
            </a:r>
          </a:p>
        </c:rich>
      </c:tx>
      <c:layout>
        <c:manualLayout>
          <c:xMode val="edge"/>
          <c:yMode val="edge"/>
          <c:x val="0.31862492223130828"/>
          <c:y val="1.33330505746754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813376046540649E-2"/>
          <c:y val="0.12748318083154447"/>
          <c:w val="0.88251768929821972"/>
          <c:h val="0.63362044572661669"/>
        </c:manualLayout>
      </c:layout>
      <c:barChart>
        <c:barDir val="col"/>
        <c:grouping val="clustered"/>
        <c:varyColors val="0"/>
        <c:ser>
          <c:idx val="5"/>
          <c:order val="0"/>
          <c:tx>
            <c:v>Dredge Ohio TRIR</c:v>
          </c:tx>
          <c:spPr>
            <a:solidFill>
              <a:srgbClr val="C00000"/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TRIR- 3 Yr Trend</c:name>
            <c:spPr>
              <a:ln w="28575">
                <a:solidFill>
                  <a:srgbClr val="FF0000"/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Charts'!$B$172:$B$183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Charts'!$C$172:$C$183</c:f>
              <c:numCache>
                <c:formatCode>General</c:formatCode>
                <c:ptCount val="12"/>
                <c:pt idx="0">
                  <c:v>40.128770077473952</c:v>
                </c:pt>
                <c:pt idx="1">
                  <c:v>57.247636076814537</c:v>
                </c:pt>
                <c:pt idx="2">
                  <c:v>44.863981572919052</c:v>
                </c:pt>
                <c:pt idx="3">
                  <c:v>124.9603174603175</c:v>
                </c:pt>
                <c:pt idx="4">
                  <c:v>19.778107236890673</c:v>
                </c:pt>
                <c:pt idx="5">
                  <c:v>72.901353609932585</c:v>
                </c:pt>
                <c:pt idx="6">
                  <c:v>48.917338191079821</c:v>
                </c:pt>
                <c:pt idx="7">
                  <c:v>23.197465609541329</c:v>
                </c:pt>
                <c:pt idx="8">
                  <c:v>5.5410152214340371</c:v>
                </c:pt>
                <c:pt idx="9">
                  <c:v>49.396289260714518</c:v>
                </c:pt>
                <c:pt idx="10">
                  <c:v>31.487328715064361</c:v>
                </c:pt>
                <c:pt idx="11">
                  <c:v>57.033158813263526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2-4461-9F62-B6E82F2EAB6B}"/>
            </c:ext>
          </c:extLst>
        </c:ser>
        <c:ser>
          <c:idx val="0"/>
          <c:order val="1"/>
          <c:tx>
            <c:v>Dredge Ohio MMIR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MMIR - 3 Yr Trend</c:nam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Charts'!$B$172:$B$183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Charts'!$E$172:$E$183</c:f>
              <c:numCache>
                <c:formatCode>General</c:formatCode>
                <c:ptCount val="12"/>
                <c:pt idx="0">
                  <c:v>11.31256972968256</c:v>
                </c:pt>
                <c:pt idx="1">
                  <c:v>41.726347412647172</c:v>
                </c:pt>
                <c:pt idx="2">
                  <c:v>31.675081262517722</c:v>
                </c:pt>
                <c:pt idx="3">
                  <c:v>116.07142857142941</c:v>
                </c:pt>
                <c:pt idx="4">
                  <c:v>10.821501513324627</c:v>
                </c:pt>
                <c:pt idx="5">
                  <c:v>55.729424945359717</c:v>
                </c:pt>
                <c:pt idx="6">
                  <c:v>36.888090509262156</c:v>
                </c:pt>
                <c:pt idx="7">
                  <c:v>14.474486684285385</c:v>
                </c:pt>
                <c:pt idx="8">
                  <c:v>0</c:v>
                </c:pt>
                <c:pt idx="9">
                  <c:v>25.106690259959887</c:v>
                </c:pt>
                <c:pt idx="10">
                  <c:v>10.23822449998916</c:v>
                </c:pt>
                <c:pt idx="11">
                  <c:v>39.825479930191975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2-4461-9F62-B6E82F2EA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5"/>
        <c:axId val="521019088"/>
        <c:axId val="1"/>
      </c:barChart>
      <c:lineChart>
        <c:grouping val="stacked"/>
        <c:varyColors val="0"/>
        <c:ser>
          <c:idx val="1"/>
          <c:order val="2"/>
          <c:tx>
            <c:v>Revenue Days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'Major Mech Charts'!$B$172:$B$183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Charts'!$G$172:$G$183</c:f>
              <c:numCache>
                <c:formatCode>#,##0</c:formatCode>
                <c:ptCount val="12"/>
                <c:pt idx="0">
                  <c:v>146.40958333333333</c:v>
                </c:pt>
                <c:pt idx="1">
                  <c:v>316.04124999999999</c:v>
                </c:pt>
                <c:pt idx="2">
                  <c:v>312.07416666666671</c:v>
                </c:pt>
                <c:pt idx="3">
                  <c:v>5.0729166666666288</c:v>
                </c:pt>
                <c:pt idx="4">
                  <c:v>213</c:v>
                </c:pt>
                <c:pt idx="5">
                  <c:v>259.59708333333322</c:v>
                </c:pt>
                <c:pt idx="6">
                  <c:v>193.8104166666667</c:v>
                </c:pt>
                <c:pt idx="7">
                  <c:v>52.659166666666579</c:v>
                </c:pt>
                <c:pt idx="8">
                  <c:v>106.89875000000006</c:v>
                </c:pt>
                <c:pt idx="9">
                  <c:v>148.3920833333334</c:v>
                </c:pt>
                <c:pt idx="10">
                  <c:v>264.4191666666668</c:v>
                </c:pt>
                <c:pt idx="11">
                  <c:v>283.58333333333326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2-4461-9F62-B6E82F2EA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91656"/>
        <c:axId val="441191000"/>
      </c:lineChart>
      <c:catAx>
        <c:axId val="5210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Calibri"/>
                  </a:rPr>
                  <a:t>TRIR: All Mechanical Delay Hours per 100 Work Hours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Calibri"/>
                  <a:ea typeface="+mn-ea"/>
                  <a:cs typeface="+mn-ea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/>
                  <a:t>MMIR: Major Mechanical Delay Hours per 100 Work Hours </a:t>
                </a:r>
              </a:p>
            </c:rich>
          </c:tx>
          <c:layout>
            <c:manualLayout>
              <c:xMode val="edge"/>
              <c:yMode val="edge"/>
              <c:x val="0.29754260986866538"/>
              <c:y val="0.89969242125984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 vert="horz"/>
          <a:lstStyle/>
          <a:p>
            <a:pPr>
              <a:defRPr sz="1250"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50" baseline="0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1019088"/>
        <c:crosses val="autoZero"/>
        <c:crossBetween val="between"/>
      </c:valAx>
      <c:valAx>
        <c:axId val="441191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50" b="1" i="0" baseline="0"/>
                </a:pPr>
                <a:r>
                  <a:rPr lang="en-US" sz="1250" b="1" i="0" baseline="0"/>
                  <a:t>Revenue Days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41191656"/>
        <c:crosses val="max"/>
        <c:crossBetween val="between"/>
        <c:minorUnit val="150"/>
      </c:valAx>
      <c:catAx>
        <c:axId val="441191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1910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5.4860442733397498E-2"/>
          <c:y val="0.82986171228648065"/>
          <c:w val="0.89211200411396951"/>
          <c:h val="7.3168599561673445E-2"/>
        </c:manualLayout>
      </c:layout>
      <c:overlay val="0"/>
      <c:spPr>
        <a:noFill/>
        <a:ln>
          <a:solidFill>
            <a:schemeClr val="tx1"/>
          </a:solidFill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Great Lakes Dredge &amp; Dock Company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Dodge Island Reliability Incident Rates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2011 thru August 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13376046540649E-2"/>
          <c:y val="0.12748318083154447"/>
          <c:w val="0.88251768929821972"/>
          <c:h val="0.63362044572661669"/>
        </c:manualLayout>
      </c:layout>
      <c:barChart>
        <c:barDir val="col"/>
        <c:grouping val="clustered"/>
        <c:varyColors val="0"/>
        <c:ser>
          <c:idx val="5"/>
          <c:order val="0"/>
          <c:tx>
            <c:v>Dodge Island TRIR</c:v>
          </c:tx>
          <c:spPr>
            <a:solidFill>
              <a:srgbClr val="C00000"/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TRIR- 3 Yr Trend</c:name>
            <c:spPr>
              <a:ln w="28575">
                <a:solidFill>
                  <a:srgbClr val="FF0000"/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Charts'!$B$219:$B$230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Charts'!$C$219:$C$230</c:f>
              <c:numCache>
                <c:formatCode>General</c:formatCode>
                <c:ptCount val="12"/>
                <c:pt idx="0">
                  <c:v>10.152190488954735</c:v>
                </c:pt>
                <c:pt idx="1">
                  <c:v>3.7257152296116294</c:v>
                </c:pt>
                <c:pt idx="2">
                  <c:v>17.12218159978665</c:v>
                </c:pt>
                <c:pt idx="3">
                  <c:v>9.0541407742819011</c:v>
                </c:pt>
                <c:pt idx="4">
                  <c:v>9.7732354582076049</c:v>
                </c:pt>
                <c:pt idx="5">
                  <c:v>6.8312978353437313</c:v>
                </c:pt>
                <c:pt idx="6">
                  <c:v>4.305614996973298</c:v>
                </c:pt>
                <c:pt idx="7">
                  <c:v>10.326030984713613</c:v>
                </c:pt>
                <c:pt idx="8">
                  <c:v>6.8575919737533431</c:v>
                </c:pt>
                <c:pt idx="9">
                  <c:v>11.250340382005843</c:v>
                </c:pt>
                <c:pt idx="10">
                  <c:v>7.195283359403235</c:v>
                </c:pt>
                <c:pt idx="11">
                  <c:v>5.0439611291068953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7-4AFE-962B-CDE52657904D}"/>
            </c:ext>
          </c:extLst>
        </c:ser>
        <c:ser>
          <c:idx val="0"/>
          <c:order val="1"/>
          <c:tx>
            <c:v>Dodge Island MMIR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MMIR - 3 Yr Trend</c:nam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Charts'!$B$219:$B$230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Charts'!$E$219:$E$230</c:f>
              <c:numCache>
                <c:formatCode>General</c:formatCode>
                <c:ptCount val="12"/>
                <c:pt idx="0">
                  <c:v>7.6984516523978614</c:v>
                </c:pt>
                <c:pt idx="1">
                  <c:v>0.29836005210116967</c:v>
                </c:pt>
                <c:pt idx="2">
                  <c:v>16.866617247758818</c:v>
                </c:pt>
                <c:pt idx="3">
                  <c:v>6.4956705715708418</c:v>
                </c:pt>
                <c:pt idx="4">
                  <c:v>7.614096126728076</c:v>
                </c:pt>
                <c:pt idx="5">
                  <c:v>4.6945383846543516</c:v>
                </c:pt>
                <c:pt idx="6">
                  <c:v>1.0315817072089322</c:v>
                </c:pt>
                <c:pt idx="7">
                  <c:v>4.5513395812797164</c:v>
                </c:pt>
                <c:pt idx="8">
                  <c:v>4.8632097374570629</c:v>
                </c:pt>
                <c:pt idx="9">
                  <c:v>8.4799168895835209</c:v>
                </c:pt>
                <c:pt idx="10">
                  <c:v>3.9610155215978979</c:v>
                </c:pt>
                <c:pt idx="11">
                  <c:v>1.5270708005552984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7-4AFE-962B-CDE526579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5"/>
        <c:axId val="521019088"/>
        <c:axId val="1"/>
      </c:barChart>
      <c:lineChart>
        <c:grouping val="stacked"/>
        <c:varyColors val="0"/>
        <c:ser>
          <c:idx val="1"/>
          <c:order val="2"/>
          <c:tx>
            <c:v>Revenue Days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'Major Mech Charts'!$B$219:$B$230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Charts'!$G$219:$G$230</c:f>
              <c:numCache>
                <c:formatCode>#,##0</c:formatCode>
                <c:ptCount val="12"/>
                <c:pt idx="0">
                  <c:v>318.74958333333348</c:v>
                </c:pt>
                <c:pt idx="1">
                  <c:v>298.54375000000005</c:v>
                </c:pt>
                <c:pt idx="2">
                  <c:v>285.51958333333323</c:v>
                </c:pt>
                <c:pt idx="3">
                  <c:v>313.04916666666622</c:v>
                </c:pt>
                <c:pt idx="4">
                  <c:v>260.67958333333399</c:v>
                </c:pt>
                <c:pt idx="5">
                  <c:v>316.38125000000014</c:v>
                </c:pt>
                <c:pt idx="6">
                  <c:v>297.83791666666639</c:v>
                </c:pt>
                <c:pt idx="7">
                  <c:v>247.01375000000007</c:v>
                </c:pt>
                <c:pt idx="8">
                  <c:v>272.78083333333325</c:v>
                </c:pt>
                <c:pt idx="9">
                  <c:v>228.00750000000062</c:v>
                </c:pt>
                <c:pt idx="10">
                  <c:v>279.6299999999992</c:v>
                </c:pt>
                <c:pt idx="11">
                  <c:v>233.08333333333303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7-4AFE-962B-CDE526579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91656"/>
        <c:axId val="441191000"/>
      </c:lineChart>
      <c:catAx>
        <c:axId val="5210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Calibri"/>
                  </a:rPr>
                  <a:t>TRIR: All Mechanical Delay Hours per 100 Work Hours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Calibri"/>
                  <a:ea typeface="+mn-ea"/>
                  <a:cs typeface="+mn-ea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/>
                  <a:t>MMIR: Major Mechanical Delay Hours per 100 Work Hours </a:t>
                </a:r>
              </a:p>
            </c:rich>
          </c:tx>
          <c:layout>
            <c:manualLayout>
              <c:xMode val="edge"/>
              <c:yMode val="edge"/>
              <c:x val="0.29754260986866538"/>
              <c:y val="0.89969242125984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 vert="horz"/>
          <a:lstStyle/>
          <a:p>
            <a:pPr>
              <a:defRPr sz="1250"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50" baseline="0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1019088"/>
        <c:crosses val="autoZero"/>
        <c:crossBetween val="between"/>
      </c:valAx>
      <c:valAx>
        <c:axId val="441191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50" b="1" i="0" baseline="0"/>
                </a:pPr>
                <a:r>
                  <a:rPr lang="en-US" sz="1250" b="1" i="0" baseline="0"/>
                  <a:t>Revenue Days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41191656"/>
        <c:crosses val="max"/>
        <c:crossBetween val="between"/>
        <c:minorUnit val="150"/>
      </c:valAx>
      <c:catAx>
        <c:axId val="441191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1910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5.4860442733397498E-2"/>
          <c:y val="0.82986171228648065"/>
          <c:w val="0.89211200411396951"/>
          <c:h val="7.3168599561673445E-2"/>
        </c:manualLayout>
      </c:layout>
      <c:overlay val="0"/>
      <c:spPr>
        <a:noFill/>
        <a:ln>
          <a:solidFill>
            <a:schemeClr val="tx1"/>
          </a:solidFill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Great Lakes Dredge &amp; Dock Company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Padre Island Reliability Incident Rates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2011 thru August 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13376046540649E-2"/>
          <c:y val="0.12748318083154447"/>
          <c:w val="0.88251768929821972"/>
          <c:h val="0.63362044572661669"/>
        </c:manualLayout>
      </c:layout>
      <c:barChart>
        <c:barDir val="col"/>
        <c:grouping val="clustered"/>
        <c:varyColors val="0"/>
        <c:ser>
          <c:idx val="5"/>
          <c:order val="0"/>
          <c:tx>
            <c:v>Padre Island TRIR</c:v>
          </c:tx>
          <c:spPr>
            <a:solidFill>
              <a:srgbClr val="C00000"/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TRIR- 3 Yr Trend</c:name>
            <c:spPr>
              <a:ln w="28575">
                <a:solidFill>
                  <a:srgbClr val="FF0000"/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Charts'!$B$264:$B$275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Charts'!$C$264:$C$275</c:f>
              <c:numCache>
                <c:formatCode>General</c:formatCode>
                <c:ptCount val="12"/>
                <c:pt idx="0">
                  <c:v>7.0589361787907734</c:v>
                </c:pt>
                <c:pt idx="1">
                  <c:v>4.9303599286203275</c:v>
                </c:pt>
                <c:pt idx="2">
                  <c:v>4.8227054393903463</c:v>
                </c:pt>
                <c:pt idx="3">
                  <c:v>5.0469804106818668</c:v>
                </c:pt>
                <c:pt idx="4">
                  <c:v>8.777368676891891</c:v>
                </c:pt>
                <c:pt idx="5">
                  <c:v>6.5533259078064612</c:v>
                </c:pt>
                <c:pt idx="6">
                  <c:v>16.174657096748135</c:v>
                </c:pt>
                <c:pt idx="7">
                  <c:v>11.671970232070443</c:v>
                </c:pt>
                <c:pt idx="8">
                  <c:v>8.265972804046724</c:v>
                </c:pt>
                <c:pt idx="9">
                  <c:v>2.9404820369461286</c:v>
                </c:pt>
                <c:pt idx="10">
                  <c:v>3.414930763490283</c:v>
                </c:pt>
                <c:pt idx="11">
                  <c:v>5.6732223903177008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8-427F-8A8F-10C8B6221ADE}"/>
            </c:ext>
          </c:extLst>
        </c:ser>
        <c:ser>
          <c:idx val="0"/>
          <c:order val="1"/>
          <c:tx>
            <c:v>Padre Island MMIR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MMIR - 3 Yr Trend</c:nam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Charts'!$B$264:$B$275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Charts'!$E$264:$E$275</c:f>
              <c:numCache>
                <c:formatCode>General</c:formatCode>
                <c:ptCount val="12"/>
                <c:pt idx="0">
                  <c:v>6.047492978188715</c:v>
                </c:pt>
                <c:pt idx="1">
                  <c:v>3.3583611107993576</c:v>
                </c:pt>
                <c:pt idx="2">
                  <c:v>2.6038434195827049</c:v>
                </c:pt>
                <c:pt idx="3">
                  <c:v>1.1623315274353749</c:v>
                </c:pt>
                <c:pt idx="4">
                  <c:v>6.2626048464665285</c:v>
                </c:pt>
                <c:pt idx="5">
                  <c:v>1.4635570183763775</c:v>
                </c:pt>
                <c:pt idx="6">
                  <c:v>10.12011064675165</c:v>
                </c:pt>
                <c:pt idx="7">
                  <c:v>7.9000065536048449</c:v>
                </c:pt>
                <c:pt idx="8">
                  <c:v>3.4089344645968853</c:v>
                </c:pt>
                <c:pt idx="9">
                  <c:v>1.2228004231045264</c:v>
                </c:pt>
                <c:pt idx="10">
                  <c:v>0</c:v>
                </c:pt>
                <c:pt idx="11">
                  <c:v>3.4291477559253658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8-427F-8A8F-10C8B6221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5"/>
        <c:axId val="521019088"/>
        <c:axId val="1"/>
      </c:barChart>
      <c:lineChart>
        <c:grouping val="stacked"/>
        <c:varyColors val="0"/>
        <c:ser>
          <c:idx val="1"/>
          <c:order val="2"/>
          <c:tx>
            <c:v>Revenue Days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'Major Mech Charts'!$B$264:$B$275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Charts'!$G$264:$G$275</c:f>
              <c:numCache>
                <c:formatCode>#,##0</c:formatCode>
                <c:ptCount val="12"/>
                <c:pt idx="0">
                  <c:v>324.72000000000003</c:v>
                </c:pt>
                <c:pt idx="1">
                  <c:v>279.33833333333337</c:v>
                </c:pt>
                <c:pt idx="2">
                  <c:v>287.21250000000009</c:v>
                </c:pt>
                <c:pt idx="3">
                  <c:v>287.86874999999964</c:v>
                </c:pt>
                <c:pt idx="4">
                  <c:v>212.6433333333332</c:v>
                </c:pt>
                <c:pt idx="5">
                  <c:v>290.58249999999998</c:v>
                </c:pt>
                <c:pt idx="6">
                  <c:v>246.22833333333347</c:v>
                </c:pt>
                <c:pt idx="7">
                  <c:v>314.00458333333427</c:v>
                </c:pt>
                <c:pt idx="8">
                  <c:v>267.13833333333241</c:v>
                </c:pt>
                <c:pt idx="9">
                  <c:v>210.78791666666712</c:v>
                </c:pt>
                <c:pt idx="10">
                  <c:v>297.1029166666649</c:v>
                </c:pt>
                <c:pt idx="11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38-427F-8A8F-10C8B6221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91656"/>
        <c:axId val="441191000"/>
      </c:lineChart>
      <c:catAx>
        <c:axId val="5210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Calibri"/>
                  </a:rPr>
                  <a:t>TRIR: All Mechanical Delay Hours per 100 Work Hours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Calibri"/>
                  <a:ea typeface="+mn-ea"/>
                  <a:cs typeface="+mn-ea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/>
                  <a:t>MMIR: Major Mechanical Delay Hours per 100 Work Hours </a:t>
                </a:r>
              </a:p>
            </c:rich>
          </c:tx>
          <c:layout>
            <c:manualLayout>
              <c:xMode val="edge"/>
              <c:yMode val="edge"/>
              <c:x val="0.29754260986866538"/>
              <c:y val="0.89969242125984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 vert="horz"/>
          <a:lstStyle/>
          <a:p>
            <a:pPr>
              <a:defRPr sz="1250"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50" baseline="0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1019088"/>
        <c:crosses val="autoZero"/>
        <c:crossBetween val="between"/>
      </c:valAx>
      <c:valAx>
        <c:axId val="441191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50" b="1" i="0" baseline="0"/>
                </a:pPr>
                <a:r>
                  <a:rPr lang="en-US" sz="1250" b="1" i="0" baseline="0"/>
                  <a:t>Revenue Days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41191656"/>
        <c:crosses val="max"/>
        <c:crossBetween val="between"/>
        <c:minorUnit val="150"/>
      </c:valAx>
      <c:catAx>
        <c:axId val="441191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1910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5.4860442733397498E-2"/>
          <c:y val="0.82986171228648065"/>
          <c:w val="0.89211200411396951"/>
          <c:h val="7.3168599561673445E-2"/>
        </c:manualLayout>
      </c:layout>
      <c:overlay val="0"/>
      <c:spPr>
        <a:noFill/>
        <a:ln>
          <a:solidFill>
            <a:schemeClr val="tx1"/>
          </a:solidFill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Great Lakes Dredge &amp; Dock Company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Terrapin Island Reliability Incident Rates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2011 thru August 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13376046540649E-2"/>
          <c:y val="0.12748318083154447"/>
          <c:w val="0.88251768929821972"/>
          <c:h val="0.63362044572661669"/>
        </c:manualLayout>
      </c:layout>
      <c:barChart>
        <c:barDir val="col"/>
        <c:grouping val="clustered"/>
        <c:varyColors val="0"/>
        <c:ser>
          <c:idx val="5"/>
          <c:order val="0"/>
          <c:tx>
            <c:v>Terrapin Island TRIR</c:v>
          </c:tx>
          <c:spPr>
            <a:solidFill>
              <a:srgbClr val="C00000"/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TRIR- 3 Yr Trend</c:name>
            <c:spPr>
              <a:ln w="28575">
                <a:solidFill>
                  <a:srgbClr val="FF0000"/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Charts'!$B$279:$B$290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Charts'!$C$279:$C$290</c:f>
              <c:numCache>
                <c:formatCode>General</c:formatCode>
                <c:ptCount val="12"/>
                <c:pt idx="0">
                  <c:v>5.4505745953164659</c:v>
                </c:pt>
                <c:pt idx="1">
                  <c:v>12.878239483737792</c:v>
                </c:pt>
                <c:pt idx="2">
                  <c:v>4.8852456134954387</c:v>
                </c:pt>
                <c:pt idx="3">
                  <c:v>6.1758693427228977</c:v>
                </c:pt>
                <c:pt idx="4">
                  <c:v>10.636004835209636</c:v>
                </c:pt>
                <c:pt idx="5">
                  <c:v>5.7554531541682952</c:v>
                </c:pt>
                <c:pt idx="6">
                  <c:v>6.7791452758984052</c:v>
                </c:pt>
                <c:pt idx="7">
                  <c:v>15.735044843584635</c:v>
                </c:pt>
                <c:pt idx="8">
                  <c:v>7.0710709951456385</c:v>
                </c:pt>
                <c:pt idx="9">
                  <c:v>8.2364182033999516</c:v>
                </c:pt>
                <c:pt idx="10">
                  <c:v>3.7625919599746847</c:v>
                </c:pt>
                <c:pt idx="11">
                  <c:v>6.4939870490286777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0-4063-B61A-CE1B5BEE0530}"/>
            </c:ext>
          </c:extLst>
        </c:ser>
        <c:ser>
          <c:idx val="0"/>
          <c:order val="1"/>
          <c:tx>
            <c:v>Terrapin Island MMIR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MMIR - 3 Yr Trend</c:nam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Charts'!$B$279:$B$290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Charts'!$E$279:$E$290</c:f>
              <c:numCache>
                <c:formatCode>General</c:formatCode>
                <c:ptCount val="12"/>
                <c:pt idx="0">
                  <c:v>4.160180672161677</c:v>
                </c:pt>
                <c:pt idx="1">
                  <c:v>10.412932130974594</c:v>
                </c:pt>
                <c:pt idx="2">
                  <c:v>0.74942985327785716</c:v>
                </c:pt>
                <c:pt idx="3">
                  <c:v>3.3584632132764094</c:v>
                </c:pt>
                <c:pt idx="4">
                  <c:v>6.7204235824890226</c:v>
                </c:pt>
                <c:pt idx="5">
                  <c:v>1.9666251828930126</c:v>
                </c:pt>
                <c:pt idx="6">
                  <c:v>3.9788528881786762</c:v>
                </c:pt>
                <c:pt idx="7">
                  <c:v>13.48152539810123</c:v>
                </c:pt>
                <c:pt idx="8">
                  <c:v>2.932768886529145</c:v>
                </c:pt>
                <c:pt idx="9">
                  <c:v>5.94293770765983</c:v>
                </c:pt>
                <c:pt idx="10">
                  <c:v>2.4410581953653581</c:v>
                </c:pt>
                <c:pt idx="11">
                  <c:v>2.7012025901942649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0-4063-B61A-CE1B5BEE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5"/>
        <c:axId val="521019088"/>
        <c:axId val="1"/>
      </c:barChart>
      <c:lineChart>
        <c:grouping val="stacked"/>
        <c:varyColors val="0"/>
        <c:ser>
          <c:idx val="1"/>
          <c:order val="2"/>
          <c:tx>
            <c:v>Revenue Days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'Major Mech Charts'!$B$279:$B$290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Charts'!$G$279:$G$290</c:f>
              <c:numCache>
                <c:formatCode>#,##0</c:formatCode>
                <c:ptCount val="12"/>
                <c:pt idx="0">
                  <c:v>226.69916666666688</c:v>
                </c:pt>
                <c:pt idx="1">
                  <c:v>224.99874999999975</c:v>
                </c:pt>
                <c:pt idx="2">
                  <c:v>226.59708333333356</c:v>
                </c:pt>
                <c:pt idx="3">
                  <c:v>193.55666666666639</c:v>
                </c:pt>
                <c:pt idx="4">
                  <c:v>307.40083333333291</c:v>
                </c:pt>
                <c:pt idx="5">
                  <c:v>240.66874999999982</c:v>
                </c:pt>
                <c:pt idx="6">
                  <c:v>278.83875000000126</c:v>
                </c:pt>
                <c:pt idx="7">
                  <c:v>254.78291666666701</c:v>
                </c:pt>
                <c:pt idx="8">
                  <c:v>221.56499999999824</c:v>
                </c:pt>
                <c:pt idx="9">
                  <c:v>290.39416666666693</c:v>
                </c:pt>
                <c:pt idx="10">
                  <c:v>176.99416666666593</c:v>
                </c:pt>
                <c:pt idx="11">
                  <c:v>284.91666666666652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80-4063-B61A-CE1B5BEE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91656"/>
        <c:axId val="441191000"/>
      </c:lineChart>
      <c:catAx>
        <c:axId val="5210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Calibri"/>
                  </a:rPr>
                  <a:t>TRIR: All Mechanical Delay Hours per 100 Work Hours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Calibri"/>
                  <a:ea typeface="+mn-ea"/>
                  <a:cs typeface="+mn-ea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/>
                  <a:t>MMIR: Major Mechanical Delay Hours per 100 Work Hours </a:t>
                </a:r>
              </a:p>
            </c:rich>
          </c:tx>
          <c:layout>
            <c:manualLayout>
              <c:xMode val="edge"/>
              <c:yMode val="edge"/>
              <c:x val="0.29754260986866538"/>
              <c:y val="0.89969242125984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 vert="horz"/>
          <a:lstStyle/>
          <a:p>
            <a:pPr>
              <a:defRPr sz="1250"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50" baseline="0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1019088"/>
        <c:crosses val="autoZero"/>
        <c:crossBetween val="between"/>
      </c:valAx>
      <c:valAx>
        <c:axId val="441191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50" b="1" i="0" baseline="0"/>
                </a:pPr>
                <a:r>
                  <a:rPr lang="en-US" sz="1250" b="1" i="0" baseline="0"/>
                  <a:t>Revenue Days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41191656"/>
        <c:crosses val="max"/>
        <c:crossBetween val="between"/>
        <c:minorUnit val="150"/>
      </c:valAx>
      <c:catAx>
        <c:axId val="441191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1910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5.4860442733397498E-2"/>
          <c:y val="0.82986171228648065"/>
          <c:w val="0.89211200411396951"/>
          <c:h val="7.3168599561673445E-2"/>
        </c:manualLayout>
      </c:layout>
      <c:overlay val="0"/>
      <c:spPr>
        <a:noFill/>
        <a:ln>
          <a:solidFill>
            <a:schemeClr val="tx1"/>
          </a:solidFill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Great Lakes Dredge &amp; Dock Company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Liberty Island Reliability Incident Rates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2011 thru August 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13376046540649E-2"/>
          <c:y val="0.12748318083154447"/>
          <c:w val="0.88251768929821972"/>
          <c:h val="0.63362044572661669"/>
        </c:manualLayout>
      </c:layout>
      <c:barChart>
        <c:barDir val="col"/>
        <c:grouping val="clustered"/>
        <c:varyColors val="0"/>
        <c:ser>
          <c:idx val="5"/>
          <c:order val="0"/>
          <c:tx>
            <c:v>Liberty Island TRIR</c:v>
          </c:tx>
          <c:spPr>
            <a:solidFill>
              <a:srgbClr val="C00000"/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TRIR- 3 Yr Trend</c:name>
            <c:spPr>
              <a:ln w="28575">
                <a:solidFill>
                  <a:srgbClr val="FF0000"/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Charts'!$B$249:$B$260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Charts'!$C$249:$C$260</c:f>
              <c:numCache>
                <c:formatCode>General</c:formatCode>
                <c:ptCount val="12"/>
                <c:pt idx="0">
                  <c:v>10.632351529561181</c:v>
                </c:pt>
                <c:pt idx="1">
                  <c:v>11.346547348628368</c:v>
                </c:pt>
                <c:pt idx="2">
                  <c:v>7.6647123338019076</c:v>
                </c:pt>
                <c:pt idx="3">
                  <c:v>17.679011423878126</c:v>
                </c:pt>
                <c:pt idx="4">
                  <c:v>31.481296911057765</c:v>
                </c:pt>
                <c:pt idx="5">
                  <c:v>11.776589052175829</c:v>
                </c:pt>
                <c:pt idx="6">
                  <c:v>11.496052036592594</c:v>
                </c:pt>
                <c:pt idx="7">
                  <c:v>16.637790934929445</c:v>
                </c:pt>
                <c:pt idx="8">
                  <c:v>15.217938840820166</c:v>
                </c:pt>
                <c:pt idx="9">
                  <c:v>9.312900288808537</c:v>
                </c:pt>
                <c:pt idx="10">
                  <c:v>13.872056853026944</c:v>
                </c:pt>
                <c:pt idx="11">
                  <c:v>28.336902212705212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9-4A5F-8DE5-C699651E139C}"/>
            </c:ext>
          </c:extLst>
        </c:ser>
        <c:ser>
          <c:idx val="0"/>
          <c:order val="1"/>
          <c:tx>
            <c:v>Liberty Island MMIR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MMIR - 3 Yr Trend</c:nam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Charts'!$B$249:$B$260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Charts'!$E$249:$E$260</c:f>
              <c:numCache>
                <c:formatCode>General</c:formatCode>
                <c:ptCount val="12"/>
                <c:pt idx="0">
                  <c:v>5.1655455545628479</c:v>
                </c:pt>
                <c:pt idx="1">
                  <c:v>5.497123217244706</c:v>
                </c:pt>
                <c:pt idx="2">
                  <c:v>1.3596917380398978</c:v>
                </c:pt>
                <c:pt idx="3">
                  <c:v>13.631747928022103</c:v>
                </c:pt>
                <c:pt idx="4">
                  <c:v>26.021788964449172</c:v>
                </c:pt>
                <c:pt idx="5">
                  <c:v>6.1743180566029494</c:v>
                </c:pt>
                <c:pt idx="6">
                  <c:v>7.8559254234930034</c:v>
                </c:pt>
                <c:pt idx="7">
                  <c:v>13.582750449244406</c:v>
                </c:pt>
                <c:pt idx="8">
                  <c:v>10.807307099679955</c:v>
                </c:pt>
                <c:pt idx="9">
                  <c:v>5.1518986680686307</c:v>
                </c:pt>
                <c:pt idx="10">
                  <c:v>5.7442124565199943</c:v>
                </c:pt>
                <c:pt idx="11">
                  <c:v>13.918629550321199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9-4A5F-8DE5-C699651E1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5"/>
        <c:axId val="521019088"/>
        <c:axId val="1"/>
      </c:barChart>
      <c:lineChart>
        <c:grouping val="stacked"/>
        <c:varyColors val="0"/>
        <c:ser>
          <c:idx val="1"/>
          <c:order val="2"/>
          <c:tx>
            <c:v>Revenue Days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'Major Mech Charts'!$B$249:$B$260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Charts'!$G$249:$G$260</c:f>
              <c:numCache>
                <c:formatCode>#,##0</c:formatCode>
                <c:ptCount val="12"/>
                <c:pt idx="0">
                  <c:v>290.92750000000001</c:v>
                </c:pt>
                <c:pt idx="1">
                  <c:v>248.34333333333348</c:v>
                </c:pt>
                <c:pt idx="2">
                  <c:v>262.85041666666621</c:v>
                </c:pt>
                <c:pt idx="3">
                  <c:v>176.57250000000067</c:v>
                </c:pt>
                <c:pt idx="4">
                  <c:v>279.46791666666672</c:v>
                </c:pt>
                <c:pt idx="5">
                  <c:v>309.69291666666641</c:v>
                </c:pt>
                <c:pt idx="6">
                  <c:v>238.16166666666686</c:v>
                </c:pt>
                <c:pt idx="7">
                  <c:v>335.69833333333236</c:v>
                </c:pt>
                <c:pt idx="8">
                  <c:v>222.16416666666737</c:v>
                </c:pt>
                <c:pt idx="9">
                  <c:v>296.7529166666659</c:v>
                </c:pt>
                <c:pt idx="10">
                  <c:v>312.21291666666593</c:v>
                </c:pt>
                <c:pt idx="11">
                  <c:v>93.166666666666515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9-4A5F-8DE5-C699651E1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91656"/>
        <c:axId val="441191000"/>
      </c:lineChart>
      <c:catAx>
        <c:axId val="5210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Calibri"/>
                  </a:rPr>
                  <a:t>TRIR: All Mechanical Delay Hours per 100 Work Hours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Calibri"/>
                  <a:ea typeface="+mn-ea"/>
                  <a:cs typeface="+mn-ea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/>
                  <a:t>MMIR: Major Mechanical Delay Hours per 100 Work Hours </a:t>
                </a:r>
              </a:p>
            </c:rich>
          </c:tx>
          <c:layout>
            <c:manualLayout>
              <c:xMode val="edge"/>
              <c:yMode val="edge"/>
              <c:x val="0.29754260986866538"/>
              <c:y val="0.89969242125984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 vert="horz"/>
          <a:lstStyle/>
          <a:p>
            <a:pPr>
              <a:defRPr sz="1250"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50" baseline="0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1019088"/>
        <c:crosses val="autoZero"/>
        <c:crossBetween val="between"/>
      </c:valAx>
      <c:valAx>
        <c:axId val="441191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50" b="1" i="0" baseline="0"/>
                </a:pPr>
                <a:r>
                  <a:rPr lang="en-US" sz="1250" b="1" i="0" baseline="0"/>
                  <a:t>Revenue Days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41191656"/>
        <c:crosses val="max"/>
        <c:crossBetween val="between"/>
        <c:minorUnit val="150"/>
      </c:valAx>
      <c:catAx>
        <c:axId val="441191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1910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5.4860442733397498E-2"/>
          <c:y val="0.82986171228648065"/>
          <c:w val="0.89211200411396951"/>
          <c:h val="7.3168599561673445E-2"/>
        </c:manualLayout>
      </c:layout>
      <c:overlay val="0"/>
      <c:spPr>
        <a:noFill/>
        <a:ln>
          <a:solidFill>
            <a:schemeClr val="tx1"/>
          </a:solidFill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Great Lakes Dredge &amp; Dock Company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Ellis Island Reliability Incident Rates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2011 thru August 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13376046540649E-2"/>
          <c:y val="0.12748318083154447"/>
          <c:w val="0.88251768929821972"/>
          <c:h val="0.63362044572661669"/>
        </c:manualLayout>
      </c:layout>
      <c:barChart>
        <c:barDir val="col"/>
        <c:grouping val="clustered"/>
        <c:varyColors val="0"/>
        <c:ser>
          <c:idx val="5"/>
          <c:order val="0"/>
          <c:tx>
            <c:v>Ellis Island TRIR</c:v>
          </c:tx>
          <c:spPr>
            <a:solidFill>
              <a:srgbClr val="C00000"/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TRIR- 3 Yr Trend</c:name>
            <c:spPr>
              <a:ln w="28575">
                <a:solidFill>
                  <a:srgbClr val="FF0000"/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Charts'!$B$234:$B$245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Charts'!$C$234:$C$245</c:f>
              <c:numCache>
                <c:formatCode>General</c:formatCode>
                <c:ptCount val="12"/>
                <c:pt idx="7">
                  <c:v>13.674989316891523</c:v>
                </c:pt>
                <c:pt idx="8">
                  <c:v>28.045765370203355</c:v>
                </c:pt>
                <c:pt idx="9">
                  <c:v>10.464326360644749</c:v>
                </c:pt>
                <c:pt idx="10">
                  <c:v>6.6283874726780656</c:v>
                </c:pt>
                <c:pt idx="11">
                  <c:v>5.541561712846347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0-4CEE-9074-E456D2B5FC0D}"/>
            </c:ext>
          </c:extLst>
        </c:ser>
        <c:ser>
          <c:idx val="0"/>
          <c:order val="1"/>
          <c:tx>
            <c:v>Ellis Island MMIR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MMIR - 3 Yr Trend</c:nam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Charts'!$B$234:$B$245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Charts'!$E$234:$E$245</c:f>
              <c:numCache>
                <c:formatCode>General</c:formatCode>
                <c:ptCount val="12"/>
                <c:pt idx="7">
                  <c:v>4.1281566041959206</c:v>
                </c:pt>
                <c:pt idx="8">
                  <c:v>21.628365698051031</c:v>
                </c:pt>
                <c:pt idx="9">
                  <c:v>5.3155354795451268</c:v>
                </c:pt>
                <c:pt idx="10">
                  <c:v>3.6249680599837517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0-4CEE-9074-E456D2B5F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5"/>
        <c:axId val="521019088"/>
        <c:axId val="1"/>
      </c:barChart>
      <c:lineChart>
        <c:grouping val="stacked"/>
        <c:varyColors val="0"/>
        <c:ser>
          <c:idx val="1"/>
          <c:order val="2"/>
          <c:tx>
            <c:v>Revenue Days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'Major Mech Charts'!$B$234:$B$245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Charts'!$G$234:$G$245</c:f>
              <c:numCache>
                <c:formatCode>#,##0</c:formatCode>
                <c:ptCount val="12"/>
                <c:pt idx="7">
                  <c:v>307.96416666666664</c:v>
                </c:pt>
                <c:pt idx="8">
                  <c:v>292.39416666666659</c:v>
                </c:pt>
                <c:pt idx="9">
                  <c:v>268.57875000000001</c:v>
                </c:pt>
                <c:pt idx="10">
                  <c:v>326.63166666666666</c:v>
                </c:pt>
                <c:pt idx="11">
                  <c:v>215.37499999999977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0-4CEE-9074-E456D2B5F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91656"/>
        <c:axId val="441191000"/>
      </c:lineChart>
      <c:catAx>
        <c:axId val="5210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Calibri"/>
                  </a:rPr>
                  <a:t>TRIR: All Mechanical Delay Hours per 100 Work Hours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Calibri"/>
                  <a:ea typeface="+mn-ea"/>
                  <a:cs typeface="+mn-ea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/>
                  <a:t>MMIR: Major Mechanical Delay Hours per 100 Work Hours </a:t>
                </a:r>
              </a:p>
            </c:rich>
          </c:tx>
          <c:layout>
            <c:manualLayout>
              <c:xMode val="edge"/>
              <c:yMode val="edge"/>
              <c:x val="0.29754260986866538"/>
              <c:y val="0.89969242125984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 vert="horz"/>
          <a:lstStyle/>
          <a:p>
            <a:pPr>
              <a:defRPr sz="1250"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50" baseline="0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1019088"/>
        <c:crosses val="autoZero"/>
        <c:crossBetween val="between"/>
      </c:valAx>
      <c:valAx>
        <c:axId val="441191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50" b="1" i="0" baseline="0"/>
                </a:pPr>
                <a:r>
                  <a:rPr lang="en-US" sz="1250" b="1" i="0" baseline="0"/>
                  <a:t>Revenue Days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41191656"/>
        <c:crosses val="max"/>
        <c:crossBetween val="between"/>
        <c:minorUnit val="150"/>
      </c:valAx>
      <c:catAx>
        <c:axId val="441191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1910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5.4860442733397498E-2"/>
          <c:y val="0.82986171228648065"/>
          <c:w val="0.89211200411396951"/>
          <c:h val="7.3168599561673445E-2"/>
        </c:manualLayout>
      </c:layout>
      <c:overlay val="0"/>
      <c:spPr>
        <a:noFill/>
        <a:ln>
          <a:solidFill>
            <a:schemeClr val="tx1"/>
          </a:solidFill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Great Lakes Dredge &amp; Dock Company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Mechanical Division Reliability Incident Rates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2011 thru August 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13376046540649E-2"/>
          <c:y val="0.12748318083154447"/>
          <c:w val="0.90732183149745405"/>
          <c:h val="0.63362044572661669"/>
        </c:manualLayout>
      </c:layout>
      <c:barChart>
        <c:barDir val="col"/>
        <c:grouping val="clustered"/>
        <c:varyColors val="0"/>
        <c:ser>
          <c:idx val="5"/>
          <c:order val="0"/>
          <c:tx>
            <c:v>Mechanical Fleet TRIR</c:v>
          </c:tx>
          <c:spPr>
            <a:solidFill>
              <a:srgbClr val="C00000"/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TRIR- 3 Yr Trend</c:name>
            <c:spPr>
              <a:ln w="28575">
                <a:solidFill>
                  <a:srgbClr val="FF0000"/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Charts'!$B$20:$B$31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Charts'!$C$20:$C$31</c:f>
              <c:numCache>
                <c:formatCode>General</c:formatCode>
                <c:ptCount val="12"/>
                <c:pt idx="0">
                  <c:v>44.119313402408693</c:v>
                </c:pt>
                <c:pt idx="1">
                  <c:v>13.899799879622778</c:v>
                </c:pt>
                <c:pt idx="2">
                  <c:v>22.323388117706266</c:v>
                </c:pt>
                <c:pt idx="3">
                  <c:v>25.872922898445232</c:v>
                </c:pt>
                <c:pt idx="4">
                  <c:v>28.238435944836667</c:v>
                </c:pt>
                <c:pt idx="5">
                  <c:v>25.045818315107901</c:v>
                </c:pt>
                <c:pt idx="6">
                  <c:v>16.840702542769389</c:v>
                </c:pt>
                <c:pt idx="7">
                  <c:v>32.695096143346198</c:v>
                </c:pt>
                <c:pt idx="8">
                  <c:v>28.517319992056173</c:v>
                </c:pt>
                <c:pt idx="9">
                  <c:v>18.142212146246827</c:v>
                </c:pt>
                <c:pt idx="10">
                  <c:v>24.029989056541492</c:v>
                </c:pt>
                <c:pt idx="11">
                  <c:v>24.135598951728802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BE3-BA27-84835D5B6657}"/>
            </c:ext>
          </c:extLst>
        </c:ser>
        <c:ser>
          <c:idx val="0"/>
          <c:order val="1"/>
          <c:tx>
            <c:v>Mechanical Fleet MMIR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MMIR - 3 Yr Trend</c:nam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Charts'!$B$20:$B$31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Charts'!$E$20:$E$31</c:f>
              <c:numCache>
                <c:formatCode>General</c:formatCode>
                <c:ptCount val="12"/>
                <c:pt idx="0">
                  <c:v>35.024715731971575</c:v>
                </c:pt>
                <c:pt idx="1">
                  <c:v>5.8954332906660998</c:v>
                </c:pt>
                <c:pt idx="2">
                  <c:v>19.390867059905336</c:v>
                </c:pt>
                <c:pt idx="3">
                  <c:v>19.187812062827689</c:v>
                </c:pt>
                <c:pt idx="4">
                  <c:v>18.299900910357351</c:v>
                </c:pt>
                <c:pt idx="5">
                  <c:v>15.340226444295139</c:v>
                </c:pt>
                <c:pt idx="6">
                  <c:v>10.738833573082362</c:v>
                </c:pt>
                <c:pt idx="7">
                  <c:v>17.809499192066895</c:v>
                </c:pt>
                <c:pt idx="8">
                  <c:v>13.238442683381354</c:v>
                </c:pt>
                <c:pt idx="9">
                  <c:v>8.1988126573037121</c:v>
                </c:pt>
                <c:pt idx="10">
                  <c:v>12.88713191374026</c:v>
                </c:pt>
                <c:pt idx="11">
                  <c:v>14.033307971933384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BE3-BA27-84835D5B6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5"/>
        <c:axId val="521019088"/>
        <c:axId val="1"/>
      </c:barChart>
      <c:catAx>
        <c:axId val="5210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Calibri"/>
                  </a:rPr>
                  <a:t>TRIR: All Mechanical Delay Hours per 100 Work Hours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Calibri"/>
                  <a:ea typeface="+mn-ea"/>
                  <a:cs typeface="+mn-ea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/>
                  <a:t>MMIR: Major Mechanical Delay Hours per 100 Work Hours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1" u="none" strike="noStrike" baseline="0"/>
                  <a:t>*Dredge 58 Added in 2019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Calibri"/>
                    <a:ea typeface="+mn-ea"/>
                    <a:cs typeface="+mn-ea"/>
                  </a:rPr>
                  <a:t>                                                                                     </a:t>
                </a:r>
              </a:p>
            </c:rich>
          </c:tx>
          <c:layout>
            <c:manualLayout>
              <c:xMode val="edge"/>
              <c:yMode val="edge"/>
              <c:x val="0.29754260986866538"/>
              <c:y val="0.89969242125984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 vert="horz"/>
          <a:lstStyle/>
          <a:p>
            <a:pPr>
              <a:defRPr sz="1250"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50" baseline="0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1019088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5.4860442733397498E-2"/>
          <c:y val="0.8113839285714286"/>
          <c:w val="0.91873045705667922"/>
          <c:h val="5.2344863142107234E-2"/>
        </c:manualLayout>
      </c:layout>
      <c:overlay val="0"/>
      <c:spPr>
        <a:noFill/>
        <a:ln>
          <a:solidFill>
            <a:schemeClr val="tx1"/>
          </a:solidFill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Great Lakes Dredge &amp; Dock Company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Rivers &amp; Lakes Division Reliability Incident Rates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2011 thru August 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13376046540649E-2"/>
          <c:y val="0.12748318083154447"/>
          <c:w val="0.90732183149745405"/>
          <c:h val="0.63362044572661669"/>
        </c:manualLayout>
      </c:layout>
      <c:barChart>
        <c:barDir val="col"/>
        <c:grouping val="clustered"/>
        <c:varyColors val="0"/>
        <c:ser>
          <c:idx val="5"/>
          <c:order val="0"/>
          <c:tx>
            <c:v>Rivers &amp; Lakes TRIR</c:v>
          </c:tx>
          <c:spPr>
            <a:solidFill>
              <a:srgbClr val="C00000"/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TRIR- 3 Yr Trend</c:name>
            <c:spPr>
              <a:ln w="28575">
                <a:solidFill>
                  <a:srgbClr val="FF0000"/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numRef>
              <c:f>'Major Mech Charts'!$B$297:$B$308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'Major Mech Charts'!$C$297:$C$308</c:f>
              <c:numCache>
                <c:formatCode>General</c:formatCode>
                <c:ptCount val="12"/>
                <c:pt idx="0">
                  <c:v>0</c:v>
                </c:pt>
                <c:pt idx="1">
                  <c:v>18.197135636057286</c:v>
                </c:pt>
                <c:pt idx="2">
                  <c:v>33.789200660221645</c:v>
                </c:pt>
                <c:pt idx="3">
                  <c:v>18.814176879761508</c:v>
                </c:pt>
                <c:pt idx="4">
                  <c:v>18.268090154211151</c:v>
                </c:pt>
                <c:pt idx="5">
                  <c:v>15.145778114350625</c:v>
                </c:pt>
                <c:pt idx="6">
                  <c:v>5.0091631032376291</c:v>
                </c:pt>
                <c:pt idx="7">
                  <c:v>58.730158730158728</c:v>
                </c:pt>
                <c:pt idx="8">
                  <c:v>48.968008255933952</c:v>
                </c:pt>
                <c:pt idx="9">
                  <c:v>10.526315789473683</c:v>
                </c:pt>
                <c:pt idx="10">
                  <c:v>23.240546218487395</c:v>
                </c:pt>
                <c:pt idx="11">
                  <c:v>22.469135802469136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E-4086-A409-9EB1F6EF4C97}"/>
            </c:ext>
          </c:extLst>
        </c:ser>
        <c:ser>
          <c:idx val="0"/>
          <c:order val="1"/>
          <c:tx>
            <c:v>Rivers &amp; Lakes MMIR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MMIR - 3 Yr Trend</c:nam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numRef>
              <c:f>'Major Mech Charts'!$B$297:$B$308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'Major Mech Charts'!$E$297:$E$308</c:f>
              <c:numCache>
                <c:formatCode>General</c:formatCode>
                <c:ptCount val="12"/>
                <c:pt idx="0">
                  <c:v>0</c:v>
                </c:pt>
                <c:pt idx="1">
                  <c:v>7.4698118506037634</c:v>
                </c:pt>
                <c:pt idx="2">
                  <c:v>23.909455317142186</c:v>
                </c:pt>
                <c:pt idx="3">
                  <c:v>11.328254388870487</c:v>
                </c:pt>
                <c:pt idx="4">
                  <c:v>6.6429418742586002</c:v>
                </c:pt>
                <c:pt idx="5">
                  <c:v>7.1185157137447934</c:v>
                </c:pt>
                <c:pt idx="6">
                  <c:v>0</c:v>
                </c:pt>
                <c:pt idx="7">
                  <c:v>50.970017636684304</c:v>
                </c:pt>
                <c:pt idx="8">
                  <c:v>16.047471620227039</c:v>
                </c:pt>
                <c:pt idx="9">
                  <c:v>3.2066922272568839</c:v>
                </c:pt>
                <c:pt idx="10">
                  <c:v>13.471638655462186</c:v>
                </c:pt>
                <c:pt idx="11">
                  <c:v>5.6790123456790127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0E-4086-A409-9EB1F6EF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5"/>
        <c:axId val="521019088"/>
        <c:axId val="1"/>
      </c:barChart>
      <c:catAx>
        <c:axId val="5210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Calibri"/>
                  </a:rPr>
                  <a:t>TRIR: All Mechanical Delay Hours per 100 Work Hours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Calibri"/>
                  <a:ea typeface="+mn-ea"/>
                  <a:cs typeface="+mn-ea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/>
                  <a:t>MMIR: Major Mechanical Delay Hours per 100 Work Hours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1" u="none" strike="noStrike" baseline="0"/>
                  <a:t>*Ellis Island Added in 2018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Calibri"/>
                    <a:ea typeface="+mn-ea"/>
                    <a:cs typeface="+mn-ea"/>
                  </a:rPr>
                  <a:t>                                                                                  </a:t>
                </a:r>
              </a:p>
            </c:rich>
          </c:tx>
          <c:layout>
            <c:manualLayout>
              <c:xMode val="edge"/>
              <c:yMode val="edge"/>
              <c:x val="0.29754260986866538"/>
              <c:y val="0.89969242125984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 vert="horz"/>
          <a:lstStyle/>
          <a:p>
            <a:pPr>
              <a:defRPr sz="1250"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50" baseline="0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1019088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5.4860442733397498E-2"/>
          <c:y val="0.8113839285714286"/>
          <c:w val="0.91873045705667922"/>
          <c:h val="5.2344863142107234E-2"/>
        </c:manualLayout>
      </c:layout>
      <c:overlay val="0"/>
      <c:spPr>
        <a:noFill/>
        <a:ln>
          <a:solidFill>
            <a:schemeClr val="tx1"/>
          </a:solidFill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Great Lakes Dredge &amp; Dock Company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Iowa Reliability Incident Rates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2011 thru August 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13376046540649E-2"/>
          <c:y val="0.12748318083154447"/>
          <c:w val="0.88251768929821972"/>
          <c:h val="0.63362044572661669"/>
        </c:manualLayout>
      </c:layout>
      <c:barChart>
        <c:barDir val="col"/>
        <c:grouping val="clustered"/>
        <c:varyColors val="0"/>
        <c:ser>
          <c:idx val="5"/>
          <c:order val="0"/>
          <c:tx>
            <c:v>Iowa TRIR</c:v>
          </c:tx>
          <c:spPr>
            <a:solidFill>
              <a:srgbClr val="C00000"/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TRIR- 3 Yr Trend</c:name>
            <c:spPr>
              <a:ln w="28575">
                <a:solidFill>
                  <a:srgbClr val="FF0000"/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numRef>
              <c:f>'Major Mech Charts'!$B$312:$B$323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'Major Mech Charts'!$C$312:$C$323</c:f>
              <c:numCache>
                <c:formatCode>General</c:formatCode>
                <c:ptCount val="12"/>
                <c:pt idx="0">
                  <c:v>13.885647607934656</c:v>
                </c:pt>
                <c:pt idx="1">
                  <c:v>16.549460853258324</c:v>
                </c:pt>
                <c:pt idx="2">
                  <c:v>84.930555555555557</c:v>
                </c:pt>
                <c:pt idx="3">
                  <c:v>1.089588377723971</c:v>
                </c:pt>
                <c:pt idx="4">
                  <c:v>15.731462925851703</c:v>
                </c:pt>
                <c:pt idx="5">
                  <c:v>15.145778114350625</c:v>
                </c:pt>
                <c:pt idx="6">
                  <c:v>5.0091631032376291</c:v>
                </c:pt>
                <c:pt idx="7">
                  <c:v>2.5445292620865141</c:v>
                </c:pt>
                <c:pt idx="8">
                  <c:v>63.788027477919535</c:v>
                </c:pt>
                <c:pt idx="9">
                  <c:v>5.6565656565656566</c:v>
                </c:pt>
                <c:pt idx="10">
                  <c:v>8.5831062670299723</c:v>
                </c:pt>
                <c:pt idx="11">
                  <c:v>7.7436582109479302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4-4E9A-A5F2-52EE252E7677}"/>
            </c:ext>
          </c:extLst>
        </c:ser>
        <c:ser>
          <c:idx val="0"/>
          <c:order val="1"/>
          <c:tx>
            <c:v>Iowa MMIR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MMIR - 3 Yr Trend</c:nam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numRef>
              <c:f>'Major Mech Charts'!$B$312:$B$323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'Major Mech Charts'!$E$312:$E$323</c:f>
              <c:numCache>
                <c:formatCode>General</c:formatCode>
                <c:ptCount val="12"/>
                <c:pt idx="0">
                  <c:v>0</c:v>
                </c:pt>
                <c:pt idx="1">
                  <c:v>4.3131739334270982</c:v>
                </c:pt>
                <c:pt idx="2">
                  <c:v>70.416666666666671</c:v>
                </c:pt>
                <c:pt idx="3">
                  <c:v>0</c:v>
                </c:pt>
                <c:pt idx="4">
                  <c:v>0</c:v>
                </c:pt>
                <c:pt idx="5">
                  <c:v>7.1185157137447934</c:v>
                </c:pt>
                <c:pt idx="6">
                  <c:v>0</c:v>
                </c:pt>
                <c:pt idx="7">
                  <c:v>0</c:v>
                </c:pt>
                <c:pt idx="8">
                  <c:v>10.107948969578018</c:v>
                </c:pt>
                <c:pt idx="9">
                  <c:v>0</c:v>
                </c:pt>
                <c:pt idx="10">
                  <c:v>3.6784741144414168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D4-4E9A-A5F2-52EE252E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5"/>
        <c:axId val="521019088"/>
        <c:axId val="1"/>
      </c:barChart>
      <c:lineChart>
        <c:grouping val="stacked"/>
        <c:varyColors val="0"/>
        <c:ser>
          <c:idx val="1"/>
          <c:order val="2"/>
          <c:tx>
            <c:v>Revenue Days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'Major Mech Charts'!$B$312:$B$323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'Major Mech Charts'!$G$312:$G$323</c:f>
              <c:numCache>
                <c:formatCode>#,##0</c:formatCode>
                <c:ptCount val="12"/>
                <c:pt idx="0">
                  <c:v>59.541666666666664</c:v>
                </c:pt>
                <c:pt idx="1">
                  <c:v>176.08333333333334</c:v>
                </c:pt>
                <c:pt idx="2">
                  <c:v>201.5</c:v>
                </c:pt>
                <c:pt idx="3">
                  <c:v>58.083333333333336</c:v>
                </c:pt>
                <c:pt idx="4">
                  <c:v>69.458333333333329</c:v>
                </c:pt>
                <c:pt idx="5">
                  <c:v>167.20833333333334</c:v>
                </c:pt>
                <c:pt idx="6">
                  <c:v>209.95833333333334</c:v>
                </c:pt>
                <c:pt idx="7">
                  <c:v>22.541666666666668</c:v>
                </c:pt>
                <c:pt idx="8">
                  <c:v>138.75</c:v>
                </c:pt>
                <c:pt idx="9">
                  <c:v>182.54166666666666</c:v>
                </c:pt>
                <c:pt idx="10">
                  <c:v>101.95833333333333</c:v>
                </c:pt>
                <c:pt idx="11">
                  <c:v>44.708333333333336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D4-4E9A-A5F2-52EE252E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91656"/>
        <c:axId val="441191000"/>
      </c:lineChart>
      <c:catAx>
        <c:axId val="5210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Calibri"/>
                  </a:rPr>
                  <a:t>TRIR: All Mechanical Delay Hours per 100 Work Hours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Calibri"/>
                  <a:ea typeface="+mn-ea"/>
                  <a:cs typeface="+mn-ea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/>
                  <a:t>MMIR: Major Mechanical Delay Hours per 100 Work Hours </a:t>
                </a:r>
              </a:p>
            </c:rich>
          </c:tx>
          <c:layout>
            <c:manualLayout>
              <c:xMode val="edge"/>
              <c:yMode val="edge"/>
              <c:x val="0.29754260986866538"/>
              <c:y val="0.89969242125984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 vert="horz"/>
          <a:lstStyle/>
          <a:p>
            <a:pPr>
              <a:defRPr sz="1250"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50" baseline="0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1019088"/>
        <c:crosses val="autoZero"/>
        <c:crossBetween val="between"/>
      </c:valAx>
      <c:valAx>
        <c:axId val="441191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50" b="1" i="0" baseline="0"/>
                </a:pPr>
                <a:r>
                  <a:rPr lang="en-US" sz="1250" b="1" i="0" baseline="0"/>
                  <a:t>Revenue Days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41191656"/>
        <c:crosses val="max"/>
        <c:crossBetween val="between"/>
        <c:minorUnit val="150"/>
      </c:valAx>
      <c:catAx>
        <c:axId val="441191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1910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5.4860442733397498E-2"/>
          <c:y val="0.82986171228648065"/>
          <c:w val="0.89211200411396951"/>
          <c:h val="7.3168599561673445E-2"/>
        </c:manualLayout>
      </c:layout>
      <c:overlay val="0"/>
      <c:spPr>
        <a:noFill/>
        <a:ln>
          <a:solidFill>
            <a:schemeClr val="tx1"/>
          </a:solidFill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Great Lakes Dredge &amp; Dock Company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Sandpiper Reliability Incident Rates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2011 thru August 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13376046540649E-2"/>
          <c:y val="0.12748318083154447"/>
          <c:w val="0.88251768929821972"/>
          <c:h val="0.63362044572661669"/>
        </c:manualLayout>
      </c:layout>
      <c:barChart>
        <c:barDir val="col"/>
        <c:grouping val="clustered"/>
        <c:varyColors val="0"/>
        <c:ser>
          <c:idx val="5"/>
          <c:order val="0"/>
          <c:tx>
            <c:v>Sandpiper TRIR</c:v>
          </c:tx>
          <c:spPr>
            <a:solidFill>
              <a:srgbClr val="C00000"/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TRIR- 3 Yr Trend</c:name>
            <c:spPr>
              <a:ln w="28575">
                <a:solidFill>
                  <a:srgbClr val="FF0000"/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Charts'!$B$219:$B$230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Charts'!$C$327:$C$338</c:f>
              <c:numCache>
                <c:formatCode>General</c:formatCode>
                <c:ptCount val="12"/>
                <c:pt idx="0">
                  <c:v>23.348017621145374</c:v>
                </c:pt>
                <c:pt idx="1">
                  <c:v>20.65826330532213</c:v>
                </c:pt>
                <c:pt idx="2">
                  <c:v>7.4973223848625485</c:v>
                </c:pt>
                <c:pt idx="3">
                  <c:v>25.490196078431374</c:v>
                </c:pt>
                <c:pt idx="4">
                  <c:v>21.947674418604652</c:v>
                </c:pt>
                <c:pt idx="5">
                  <c:v>0</c:v>
                </c:pt>
                <c:pt idx="6">
                  <c:v>0</c:v>
                </c:pt>
                <c:pt idx="7">
                  <c:v>185.63218390804599</c:v>
                </c:pt>
                <c:pt idx="8">
                  <c:v>32.535364526659414</c:v>
                </c:pt>
                <c:pt idx="9">
                  <c:v>21.372328458942629</c:v>
                </c:pt>
                <c:pt idx="10">
                  <c:v>32.435897435897438</c:v>
                </c:pt>
                <c:pt idx="11">
                  <c:v>35.132032146957513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7-46B3-9AEC-A6237306A90A}"/>
            </c:ext>
          </c:extLst>
        </c:ser>
        <c:ser>
          <c:idx val="0"/>
          <c:order val="1"/>
          <c:tx>
            <c:v>Sandpiper MMIR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MMIR - 3 Yr Trend</c:nam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Charts'!$B$219:$B$230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Charts'!$E$327:$E$338</c:f>
              <c:numCache>
                <c:formatCode>General</c:formatCode>
                <c:ptCount val="12"/>
                <c:pt idx="0">
                  <c:v>0</c:v>
                </c:pt>
                <c:pt idx="1">
                  <c:v>12.184873949579833</c:v>
                </c:pt>
                <c:pt idx="2">
                  <c:v>0</c:v>
                </c:pt>
                <c:pt idx="3">
                  <c:v>15.595075239398085</c:v>
                </c:pt>
                <c:pt idx="4">
                  <c:v>16.279069767441861</c:v>
                </c:pt>
                <c:pt idx="5">
                  <c:v>0</c:v>
                </c:pt>
                <c:pt idx="6">
                  <c:v>0</c:v>
                </c:pt>
                <c:pt idx="7">
                  <c:v>166.09195402298852</c:v>
                </c:pt>
                <c:pt idx="8">
                  <c:v>22.633297062023939</c:v>
                </c:pt>
                <c:pt idx="9">
                  <c:v>10.348706411698537</c:v>
                </c:pt>
                <c:pt idx="10">
                  <c:v>19.615384615384617</c:v>
                </c:pt>
                <c:pt idx="11">
                  <c:v>10.562571756601606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7-46B3-9AEC-A6237306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5"/>
        <c:axId val="521019088"/>
        <c:axId val="1"/>
      </c:barChart>
      <c:lineChart>
        <c:grouping val="stacked"/>
        <c:varyColors val="0"/>
        <c:ser>
          <c:idx val="1"/>
          <c:order val="2"/>
          <c:tx>
            <c:v>Revenue Days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'Major Mech Charts'!$B$327:$B$338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'Major Mech Charts'!$G$327:$G$338</c:f>
              <c:numCache>
                <c:formatCode>#,##0</c:formatCode>
                <c:ptCount val="12"/>
                <c:pt idx="0">
                  <c:v>39.208333333333336</c:v>
                </c:pt>
                <c:pt idx="1">
                  <c:v>102.5</c:v>
                </c:pt>
                <c:pt idx="2">
                  <c:v>162.70833333333334</c:v>
                </c:pt>
                <c:pt idx="3">
                  <c:v>138.41666666666666</c:v>
                </c:pt>
                <c:pt idx="4">
                  <c:v>44.666666666666664</c:v>
                </c:pt>
                <c:pt idx="5">
                  <c:v>0</c:v>
                </c:pt>
                <c:pt idx="6">
                  <c:v>0</c:v>
                </c:pt>
                <c:pt idx="7">
                  <c:v>25.541666666666668</c:v>
                </c:pt>
                <c:pt idx="8">
                  <c:v>63.125</c:v>
                </c:pt>
                <c:pt idx="9">
                  <c:v>67.666666666666671</c:v>
                </c:pt>
                <c:pt idx="10">
                  <c:v>186.5</c:v>
                </c:pt>
                <c:pt idx="11">
                  <c:v>66.666666666666671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7-46B3-9AEC-A6237306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91656"/>
        <c:axId val="441191000"/>
      </c:lineChart>
      <c:catAx>
        <c:axId val="5210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Calibri"/>
                  </a:rPr>
                  <a:t>TRIR: All Mechanical Delay Hours per 100 Work Hours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Calibri"/>
                  <a:ea typeface="+mn-ea"/>
                  <a:cs typeface="+mn-ea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/>
                  <a:t>MMIR: Major Mechanical Delay Hours per 100 Work Hours </a:t>
                </a:r>
              </a:p>
            </c:rich>
          </c:tx>
          <c:layout>
            <c:manualLayout>
              <c:xMode val="edge"/>
              <c:yMode val="edge"/>
              <c:x val="0.29754260986866538"/>
              <c:y val="0.89969242125984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 vert="horz"/>
          <a:lstStyle/>
          <a:p>
            <a:pPr>
              <a:defRPr sz="1250"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50" baseline="0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1019088"/>
        <c:crosses val="autoZero"/>
        <c:crossBetween val="between"/>
      </c:valAx>
      <c:valAx>
        <c:axId val="441191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50" b="1" i="0" baseline="0"/>
                </a:pPr>
                <a:r>
                  <a:rPr lang="en-US" sz="1250" b="1" i="0" baseline="0"/>
                  <a:t>Revenue Days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41191656"/>
        <c:crosses val="max"/>
        <c:crossBetween val="between"/>
        <c:minorUnit val="150"/>
      </c:valAx>
      <c:catAx>
        <c:axId val="441191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1910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5.4860442733397498E-2"/>
          <c:y val="0.82986171228648065"/>
          <c:w val="0.89211200411396951"/>
          <c:h val="7.3168599561673445E-2"/>
        </c:manualLayout>
      </c:layout>
      <c:overlay val="0"/>
      <c:spPr>
        <a:noFill/>
        <a:ln>
          <a:solidFill>
            <a:schemeClr val="tx1"/>
          </a:solidFill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RAM Total Reliability Incident Rate by Division</a:t>
            </a:r>
          </a:p>
          <a:p>
            <a:pPr>
              <a:defRPr/>
            </a:pPr>
            <a:r>
              <a:rPr lang="en-US" b="0"/>
              <a:t>2017 to 07/31/2022</a:t>
            </a:r>
          </a:p>
        </c:rich>
      </c:tx>
      <c:layout>
        <c:manualLayout>
          <c:xMode val="edge"/>
          <c:yMode val="edge"/>
          <c:x val="0.26589544653041036"/>
          <c:y val="2.2598870056497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'Summary Metrics'!$Y$145</c:f>
              <c:strCache>
                <c:ptCount val="1"/>
                <c:pt idx="0">
                  <c:v>Mechanical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'Summary Metrics'!$X$146:$X$158</c15:sqref>
                  </c15:fullRef>
                </c:ext>
              </c:extLst>
              <c:f>'Summary Metrics'!$X$153:$X$158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Metrics'!$Y$146:$Y$158</c15:sqref>
                  </c15:fullRef>
                </c:ext>
              </c:extLst>
              <c:f>'Summary Metrics'!$Y$153:$Y$158</c:f>
              <c:numCache>
                <c:formatCode>0.0</c:formatCode>
                <c:ptCount val="6"/>
                <c:pt idx="0">
                  <c:v>16.840702542769389</c:v>
                </c:pt>
                <c:pt idx="1">
                  <c:v>32.695096143346198</c:v>
                </c:pt>
                <c:pt idx="2">
                  <c:v>28.517319992056173</c:v>
                </c:pt>
                <c:pt idx="3">
                  <c:v>18.142212146246827</c:v>
                </c:pt>
                <c:pt idx="4">
                  <c:v>24.029989056541492</c:v>
                </c:pt>
                <c:pt idx="5">
                  <c:v>24.135598951728802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DF-4771-BA42-7AB0F7CA4D04}"/>
            </c:ext>
          </c:extLst>
        </c:ser>
        <c:ser>
          <c:idx val="7"/>
          <c:order val="1"/>
          <c:tx>
            <c:strRef>
              <c:f>'Summary Metrics'!$Z$145</c:f>
              <c:strCache>
                <c:ptCount val="1"/>
                <c:pt idx="0">
                  <c:v>Hydraulic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'Summary Metrics'!$X$146:$X$158</c15:sqref>
                  </c15:fullRef>
                </c:ext>
              </c:extLst>
              <c:f>'Summary Metrics'!$X$153:$X$158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Metrics'!$Z$146:$Z$158</c15:sqref>
                  </c15:fullRef>
                </c:ext>
              </c:extLst>
              <c:f>'Summary Metrics'!$Z$153:$Z$158</c:f>
              <c:numCache>
                <c:formatCode>0.0</c:formatCode>
                <c:ptCount val="6"/>
                <c:pt idx="0">
                  <c:v>39.874411018976822</c:v>
                </c:pt>
                <c:pt idx="1">
                  <c:v>41.990610190784977</c:v>
                </c:pt>
                <c:pt idx="2">
                  <c:v>53.344304800927361</c:v>
                </c:pt>
                <c:pt idx="3">
                  <c:v>36.152027832722979</c:v>
                </c:pt>
                <c:pt idx="4">
                  <c:v>23.73587173422295</c:v>
                </c:pt>
                <c:pt idx="5">
                  <c:v>30.361445783132531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DF-4771-BA42-7AB0F7CA4D04}"/>
            </c:ext>
          </c:extLst>
        </c:ser>
        <c:ser>
          <c:idx val="8"/>
          <c:order val="2"/>
          <c:tx>
            <c:strRef>
              <c:f>'Summary Metrics'!$AA$145</c:f>
              <c:strCache>
                <c:ptCount val="1"/>
                <c:pt idx="0">
                  <c:v>Hopper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'Summary Metrics'!$X$146:$X$158</c15:sqref>
                  </c15:fullRef>
                </c:ext>
              </c:extLst>
              <c:f>'Summary Metrics'!$X$153:$X$158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Metrics'!$AA$146:$AA$158</c15:sqref>
                  </c15:fullRef>
                </c:ext>
              </c:extLst>
              <c:f>'Summary Metrics'!$AA$153:$AA$158</c:f>
              <c:numCache>
                <c:formatCode>0.0</c:formatCode>
                <c:ptCount val="6"/>
                <c:pt idx="0">
                  <c:v>9.00795392775699</c:v>
                </c:pt>
                <c:pt idx="1">
                  <c:v>13.764546326723821</c:v>
                </c:pt>
                <c:pt idx="2">
                  <c:v>12.993854070594233</c:v>
                </c:pt>
                <c:pt idx="3">
                  <c:v>8.5211863324757946</c:v>
                </c:pt>
                <c:pt idx="4">
                  <c:v>7.2891450616505002</c:v>
                </c:pt>
                <c:pt idx="5">
                  <c:v>7.4013848090642052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DF-4771-BA42-7AB0F7CA4D04}"/>
            </c:ext>
          </c:extLst>
        </c:ser>
        <c:ser>
          <c:idx val="9"/>
          <c:order val="3"/>
          <c:tx>
            <c:strRef>
              <c:f>'Summary Metrics'!$AB$145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'Summary Metrics'!$X$146:$X$158</c15:sqref>
                  </c15:fullRef>
                </c:ext>
              </c:extLst>
              <c:f>'Summary Metrics'!$X$153:$X$158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Metrics'!$AB$146:$AB$158</c15:sqref>
                  </c15:fullRef>
                </c:ext>
              </c:extLst>
              <c:f>'Summary Metrics'!$AB$153:$AB$158</c:f>
              <c:numCache>
                <c:formatCode>0.0</c:formatCode>
                <c:ptCount val="6"/>
                <c:pt idx="0">
                  <c:v>19.681278220046341</c:v>
                </c:pt>
                <c:pt idx="1">
                  <c:v>23.464049009422162</c:v>
                </c:pt>
                <c:pt idx="2">
                  <c:v>21.397788582074536</c:v>
                </c:pt>
                <c:pt idx="3">
                  <c:v>16.340467075021728</c:v>
                </c:pt>
                <c:pt idx="4">
                  <c:v>16.075133681792742</c:v>
                </c:pt>
                <c:pt idx="5">
                  <c:v>17.844466746628157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DF-4771-BA42-7AB0F7CA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3929839"/>
        <c:axId val="994499231"/>
      </c:barChart>
      <c:catAx>
        <c:axId val="4939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99231"/>
        <c:crosses val="autoZero"/>
        <c:auto val="1"/>
        <c:lblAlgn val="ctr"/>
        <c:lblOffset val="100"/>
        <c:noMultiLvlLbl val="0"/>
      </c:catAx>
      <c:valAx>
        <c:axId val="9944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2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Total Reliability Incident Rate by Division</a:t>
            </a:r>
          </a:p>
          <a:p>
            <a:pPr>
              <a:defRPr/>
            </a:pPr>
            <a:r>
              <a:rPr lang="en-US"/>
              <a:t>2017 to 08/31/2022</a:t>
            </a:r>
          </a:p>
        </c:rich>
      </c:tx>
      <c:layout>
        <c:manualLayout>
          <c:xMode val="edge"/>
          <c:yMode val="edge"/>
          <c:x val="0.2283028720626632"/>
          <c:y val="1.2132237954646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'Summary Metrics'!$X$153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Metrics'!$Y$145:$AB$145</c:f>
              <c:strCache>
                <c:ptCount val="4"/>
                <c:pt idx="0">
                  <c:v>Mechanical</c:v>
                </c:pt>
                <c:pt idx="1">
                  <c:v>Hydraulic</c:v>
                </c:pt>
                <c:pt idx="2">
                  <c:v>Hopper</c:v>
                </c:pt>
                <c:pt idx="3">
                  <c:v>Total</c:v>
                </c:pt>
              </c:strCache>
            </c:strRef>
          </c:cat>
          <c:val>
            <c:numRef>
              <c:f>'Summary Metrics'!$Y$153:$AB$153</c:f>
              <c:numCache>
                <c:formatCode>0.0</c:formatCode>
                <c:ptCount val="4"/>
                <c:pt idx="0">
                  <c:v>16.840702542769389</c:v>
                </c:pt>
                <c:pt idx="1">
                  <c:v>39.874411018976822</c:v>
                </c:pt>
                <c:pt idx="2">
                  <c:v>9.00795392775699</c:v>
                </c:pt>
                <c:pt idx="3">
                  <c:v>19.681278220046341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A4-49EF-B24D-6D0E9A3D0FEB}"/>
            </c:ext>
          </c:extLst>
        </c:ser>
        <c:ser>
          <c:idx val="8"/>
          <c:order val="8"/>
          <c:tx>
            <c:strRef>
              <c:f>'Summary Metrics'!$X$154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Metrics'!$Y$145:$AB$145</c:f>
              <c:strCache>
                <c:ptCount val="4"/>
                <c:pt idx="0">
                  <c:v>Mechanical</c:v>
                </c:pt>
                <c:pt idx="1">
                  <c:v>Hydraulic</c:v>
                </c:pt>
                <c:pt idx="2">
                  <c:v>Hopper</c:v>
                </c:pt>
                <c:pt idx="3">
                  <c:v>Total</c:v>
                </c:pt>
              </c:strCache>
            </c:strRef>
          </c:cat>
          <c:val>
            <c:numRef>
              <c:f>'Summary Metrics'!$Y$154:$AB$154</c:f>
              <c:numCache>
                <c:formatCode>0.0</c:formatCode>
                <c:ptCount val="4"/>
                <c:pt idx="0">
                  <c:v>32.695096143346198</c:v>
                </c:pt>
                <c:pt idx="1">
                  <c:v>41.990610190784977</c:v>
                </c:pt>
                <c:pt idx="2">
                  <c:v>13.764546326723821</c:v>
                </c:pt>
                <c:pt idx="3">
                  <c:v>23.464049009422162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A4-49EF-B24D-6D0E9A3D0FEB}"/>
            </c:ext>
          </c:extLst>
        </c:ser>
        <c:ser>
          <c:idx val="9"/>
          <c:order val="9"/>
          <c:tx>
            <c:strRef>
              <c:f>'Summary Metrics'!$X$155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Metrics'!$Y$145:$AB$145</c:f>
              <c:strCache>
                <c:ptCount val="4"/>
                <c:pt idx="0">
                  <c:v>Mechanical</c:v>
                </c:pt>
                <c:pt idx="1">
                  <c:v>Hydraulic</c:v>
                </c:pt>
                <c:pt idx="2">
                  <c:v>Hopper</c:v>
                </c:pt>
                <c:pt idx="3">
                  <c:v>Total</c:v>
                </c:pt>
              </c:strCache>
            </c:strRef>
          </c:cat>
          <c:val>
            <c:numRef>
              <c:f>'Summary Metrics'!$Y$155:$AB$155</c:f>
              <c:numCache>
                <c:formatCode>0.0</c:formatCode>
                <c:ptCount val="4"/>
                <c:pt idx="0">
                  <c:v>28.517319992056173</c:v>
                </c:pt>
                <c:pt idx="1">
                  <c:v>53.344304800927361</c:v>
                </c:pt>
                <c:pt idx="2">
                  <c:v>12.993854070594233</c:v>
                </c:pt>
                <c:pt idx="3">
                  <c:v>21.397788582074536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A4-49EF-B24D-6D0E9A3D0FEB}"/>
            </c:ext>
          </c:extLst>
        </c:ser>
        <c:ser>
          <c:idx val="10"/>
          <c:order val="10"/>
          <c:tx>
            <c:strRef>
              <c:f>'Summary Metrics'!$X$156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Metrics'!$Y$145:$AB$145</c:f>
              <c:strCache>
                <c:ptCount val="4"/>
                <c:pt idx="0">
                  <c:v>Mechanical</c:v>
                </c:pt>
                <c:pt idx="1">
                  <c:v>Hydraulic</c:v>
                </c:pt>
                <c:pt idx="2">
                  <c:v>Hopper</c:v>
                </c:pt>
                <c:pt idx="3">
                  <c:v>Total</c:v>
                </c:pt>
              </c:strCache>
            </c:strRef>
          </c:cat>
          <c:val>
            <c:numRef>
              <c:f>'Summary Metrics'!$Y$156:$AB$156</c:f>
              <c:numCache>
                <c:formatCode>0.0</c:formatCode>
                <c:ptCount val="4"/>
                <c:pt idx="0">
                  <c:v>18.142212146246827</c:v>
                </c:pt>
                <c:pt idx="1">
                  <c:v>36.152027832722979</c:v>
                </c:pt>
                <c:pt idx="2">
                  <c:v>8.5211863324757946</c:v>
                </c:pt>
                <c:pt idx="3">
                  <c:v>16.340467075021728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A4-49EF-B24D-6D0E9A3D0FEB}"/>
            </c:ext>
          </c:extLst>
        </c:ser>
        <c:ser>
          <c:idx val="11"/>
          <c:order val="11"/>
          <c:tx>
            <c:strRef>
              <c:f>'Summary Metrics'!$X$157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Metrics'!$Y$145:$AB$145</c:f>
              <c:strCache>
                <c:ptCount val="4"/>
                <c:pt idx="0">
                  <c:v>Mechanical</c:v>
                </c:pt>
                <c:pt idx="1">
                  <c:v>Hydraulic</c:v>
                </c:pt>
                <c:pt idx="2">
                  <c:v>Hopper</c:v>
                </c:pt>
                <c:pt idx="3">
                  <c:v>Total</c:v>
                </c:pt>
              </c:strCache>
            </c:strRef>
          </c:cat>
          <c:val>
            <c:numRef>
              <c:f>'Summary Metrics'!$Y$157:$AB$157</c:f>
              <c:numCache>
                <c:formatCode>0.0</c:formatCode>
                <c:ptCount val="4"/>
                <c:pt idx="0">
                  <c:v>24.029989056541492</c:v>
                </c:pt>
                <c:pt idx="1">
                  <c:v>23.73587173422295</c:v>
                </c:pt>
                <c:pt idx="2">
                  <c:v>7.2891450616505002</c:v>
                </c:pt>
                <c:pt idx="3">
                  <c:v>16.075133681792742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A4-49EF-B24D-6D0E9A3D0FEB}"/>
            </c:ext>
          </c:extLst>
        </c:ser>
        <c:ser>
          <c:idx val="12"/>
          <c:order val="12"/>
          <c:tx>
            <c:strRef>
              <c:f>'Summary Metrics'!$X$158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Metrics'!$Y$145:$AB$145</c:f>
              <c:strCache>
                <c:ptCount val="4"/>
                <c:pt idx="0">
                  <c:v>Mechanical</c:v>
                </c:pt>
                <c:pt idx="1">
                  <c:v>Hydraulic</c:v>
                </c:pt>
                <c:pt idx="2">
                  <c:v>Hopper</c:v>
                </c:pt>
                <c:pt idx="3">
                  <c:v>Total</c:v>
                </c:pt>
              </c:strCache>
            </c:strRef>
          </c:cat>
          <c:val>
            <c:numRef>
              <c:f>'Summary Metrics'!$Y$158:$AB$158</c:f>
              <c:numCache>
                <c:formatCode>0.0</c:formatCode>
                <c:ptCount val="4"/>
                <c:pt idx="0">
                  <c:v>24.135598951728802</c:v>
                </c:pt>
                <c:pt idx="1">
                  <c:v>30.361445783132531</c:v>
                </c:pt>
                <c:pt idx="2">
                  <c:v>7.4013848090642052</c:v>
                </c:pt>
                <c:pt idx="3">
                  <c:v>17.844466746628157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A4-49EF-B24D-6D0E9A3D0F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51053808"/>
        <c:axId val="14042854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 Metrics'!$X$146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'Summary Metrics'!$Y$145:$AB$145</c15:sqref>
                        </c15:formulaRef>
                      </c:ext>
                    </c:extLst>
                    <c:strCache>
                      <c:ptCount val="4"/>
                      <c:pt idx="0">
                        <c:v>Mechanical</c:v>
                      </c:pt>
                      <c:pt idx="1">
                        <c:v>Hydraulic</c:v>
                      </c:pt>
                      <c:pt idx="2">
                        <c:v>Hopper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 Metrics'!$Y$146:$AB$146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27.414492569665487</c:v>
                      </c:pt>
                      <c:pt idx="1">
                        <c:v>39.169388105085929</c:v>
                      </c:pt>
                      <c:pt idx="2">
                        <c:v>12.958703541044809</c:v>
                      </c:pt>
                      <c:pt idx="3">
                        <c:v>23.894787671523776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EA4-49EF-B24D-6D0E9A3D0FE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Metrics'!$X$147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Metrics'!$Y$145:$AB$145</c15:sqref>
                        </c15:formulaRef>
                      </c:ext>
                    </c:extLst>
                    <c:strCache>
                      <c:ptCount val="4"/>
                      <c:pt idx="0">
                        <c:v>Mechanical</c:v>
                      </c:pt>
                      <c:pt idx="1">
                        <c:v>Hydraulic</c:v>
                      </c:pt>
                      <c:pt idx="2">
                        <c:v>Hopper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Metrics'!$Y$147:$AB$147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44.119313402408693</c:v>
                      </c:pt>
                      <c:pt idx="1">
                        <c:v>37.732840400958757</c:v>
                      </c:pt>
                      <c:pt idx="2">
                        <c:v>8.3960631529323333</c:v>
                      </c:pt>
                      <c:pt idx="3">
                        <c:v>23.112876288424065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EA4-49EF-B24D-6D0E9A3D0FE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Metrics'!$X$148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Metrics'!$Y$145:$AB$145</c15:sqref>
                        </c15:formulaRef>
                      </c:ext>
                    </c:extLst>
                    <c:strCache>
                      <c:ptCount val="4"/>
                      <c:pt idx="0">
                        <c:v>Mechanical</c:v>
                      </c:pt>
                      <c:pt idx="1">
                        <c:v>Hydraulic</c:v>
                      </c:pt>
                      <c:pt idx="2">
                        <c:v>Hopper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Metrics'!$Y$148:$AB$148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13.899799879622778</c:v>
                      </c:pt>
                      <c:pt idx="1">
                        <c:v>39.714312932298562</c:v>
                      </c:pt>
                      <c:pt idx="2">
                        <c:v>7.8261184699295052</c:v>
                      </c:pt>
                      <c:pt idx="3">
                        <c:v>18.042488759221126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A4-49EF-B24D-6D0E9A3D0FE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Metrics'!$X$149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Metrics'!$Y$145:$AB$145</c15:sqref>
                        </c15:formulaRef>
                      </c:ext>
                    </c:extLst>
                    <c:strCache>
                      <c:ptCount val="4"/>
                      <c:pt idx="0">
                        <c:v>Mechanical</c:v>
                      </c:pt>
                      <c:pt idx="1">
                        <c:v>Hydraulic</c:v>
                      </c:pt>
                      <c:pt idx="2">
                        <c:v>Hopper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Metrics'!$Y$149:$AB$149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22.323388117706266</c:v>
                      </c:pt>
                      <c:pt idx="1">
                        <c:v>38.929851017636246</c:v>
                      </c:pt>
                      <c:pt idx="2">
                        <c:v>8.5395634703991856</c:v>
                      </c:pt>
                      <c:pt idx="3">
                        <c:v>19.397185933170338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EA4-49EF-B24D-6D0E9A3D0FE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Metrics'!$X$150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Metrics'!$Y$145:$AB$145</c15:sqref>
                        </c15:formulaRef>
                      </c:ext>
                    </c:extLst>
                    <c:strCache>
                      <c:ptCount val="4"/>
                      <c:pt idx="0">
                        <c:v>Mechanical</c:v>
                      </c:pt>
                      <c:pt idx="1">
                        <c:v>Hydraulic</c:v>
                      </c:pt>
                      <c:pt idx="2">
                        <c:v>Hopper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Metrics'!$Y$150:$AB$150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25.872922898445232</c:v>
                      </c:pt>
                      <c:pt idx="1">
                        <c:v>44.186445003014001</c:v>
                      </c:pt>
                      <c:pt idx="2">
                        <c:v>8.5228170313355776</c:v>
                      </c:pt>
                      <c:pt idx="3">
                        <c:v>21.641280575439652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EA4-49EF-B24D-6D0E9A3D0F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Metrics'!$X$151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51000"/>
                          <a:satMod val="130000"/>
                        </a:schemeClr>
                      </a:gs>
                      <a:gs pos="80000">
                        <a:schemeClr val="accent6">
                          <a:shade val="93000"/>
                          <a:satMod val="130000"/>
                        </a:schemeClr>
                      </a:gs>
                      <a:gs pos="100000">
                        <a:schemeClr val="accent6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Metrics'!$Y$145:$AB$145</c15:sqref>
                        </c15:formulaRef>
                      </c:ext>
                    </c:extLst>
                    <c:strCache>
                      <c:ptCount val="4"/>
                      <c:pt idx="0">
                        <c:v>Mechanical</c:v>
                      </c:pt>
                      <c:pt idx="1">
                        <c:v>Hydraulic</c:v>
                      </c:pt>
                      <c:pt idx="2">
                        <c:v>Hopper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Metrics'!$Y$151:$AB$151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28.238435944836667</c:v>
                      </c:pt>
                      <c:pt idx="1">
                        <c:v>22.339037318050977</c:v>
                      </c:pt>
                      <c:pt idx="2">
                        <c:v>14.441504762069373</c:v>
                      </c:pt>
                      <c:pt idx="3">
                        <c:v>20.423115121916265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EA4-49EF-B24D-6D0E9A3D0FE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Metrics'!$X$152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Metrics'!$Y$145:$AB$145</c15:sqref>
                        </c15:formulaRef>
                      </c:ext>
                    </c:extLst>
                    <c:strCache>
                      <c:ptCount val="4"/>
                      <c:pt idx="0">
                        <c:v>Mechanical</c:v>
                      </c:pt>
                      <c:pt idx="1">
                        <c:v>Hydraulic</c:v>
                      </c:pt>
                      <c:pt idx="2">
                        <c:v>Hopper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Metrics'!$Y$152:$AB$152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25.045818315107901</c:v>
                      </c:pt>
                      <c:pt idx="1">
                        <c:v>58.931651949435548</c:v>
                      </c:pt>
                      <c:pt idx="2">
                        <c:v>7.7064157306324415</c:v>
                      </c:pt>
                      <c:pt idx="3">
                        <c:v>24.054380143036436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EA4-49EF-B24D-6D0E9A3D0FEB}"/>
                  </c:ext>
                </c:extLst>
              </c15:ser>
            </c15:filteredBarSeries>
          </c:ext>
        </c:extLst>
      </c:barChart>
      <c:catAx>
        <c:axId val="13510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285472"/>
        <c:crosses val="autoZero"/>
        <c:auto val="1"/>
        <c:lblAlgn val="ctr"/>
        <c:lblOffset val="100"/>
        <c:noMultiLvlLbl val="0"/>
      </c:catAx>
      <c:valAx>
        <c:axId val="14042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Metrics'!$Y$145</c:f>
              <c:strCache>
                <c:ptCount val="1"/>
                <c:pt idx="0">
                  <c:v>Mechanical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Metrics'!$X$146:$X$158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'Summary Metrics'!$Y$146:$Y$158</c:f>
              <c:numCache>
                <c:formatCode>0.0</c:formatCode>
                <c:ptCount val="13"/>
                <c:pt idx="0">
                  <c:v>27.414492569665487</c:v>
                </c:pt>
                <c:pt idx="1">
                  <c:v>44.119313402408693</c:v>
                </c:pt>
                <c:pt idx="2">
                  <c:v>13.899799879622778</c:v>
                </c:pt>
                <c:pt idx="3">
                  <c:v>22.323388117706266</c:v>
                </c:pt>
                <c:pt idx="4">
                  <c:v>25.872922898445232</c:v>
                </c:pt>
                <c:pt idx="5">
                  <c:v>28.238435944836667</c:v>
                </c:pt>
                <c:pt idx="6">
                  <c:v>25.045818315107901</c:v>
                </c:pt>
                <c:pt idx="7">
                  <c:v>16.840702542769389</c:v>
                </c:pt>
                <c:pt idx="8">
                  <c:v>32.695096143346198</c:v>
                </c:pt>
                <c:pt idx="9">
                  <c:v>28.517319992056173</c:v>
                </c:pt>
                <c:pt idx="10">
                  <c:v>18.142212146246827</c:v>
                </c:pt>
                <c:pt idx="11">
                  <c:v>24.029989056541492</c:v>
                </c:pt>
                <c:pt idx="12">
                  <c:v>24.135598951728802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2-474D-9FDA-E0CB6E6332F8}"/>
            </c:ext>
          </c:extLst>
        </c:ser>
        <c:ser>
          <c:idx val="1"/>
          <c:order val="1"/>
          <c:tx>
            <c:strRef>
              <c:f>'Summary Metrics'!$Z$145</c:f>
              <c:strCache>
                <c:ptCount val="1"/>
                <c:pt idx="0">
                  <c:v>Hydraulic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Metrics'!$X$146:$X$158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'Summary Metrics'!$Z$146:$Z$158</c:f>
              <c:numCache>
                <c:formatCode>0.0</c:formatCode>
                <c:ptCount val="13"/>
                <c:pt idx="0">
                  <c:v>39.169388105085929</c:v>
                </c:pt>
                <c:pt idx="1">
                  <c:v>37.732840400958757</c:v>
                </c:pt>
                <c:pt idx="2">
                  <c:v>39.714312932298562</c:v>
                </c:pt>
                <c:pt idx="3">
                  <c:v>38.929851017636246</c:v>
                </c:pt>
                <c:pt idx="4">
                  <c:v>44.186445003014001</c:v>
                </c:pt>
                <c:pt idx="5">
                  <c:v>22.339037318050977</c:v>
                </c:pt>
                <c:pt idx="6">
                  <c:v>58.931651949435548</c:v>
                </c:pt>
                <c:pt idx="7">
                  <c:v>39.874411018976822</c:v>
                </c:pt>
                <c:pt idx="8">
                  <c:v>41.990610190784977</c:v>
                </c:pt>
                <c:pt idx="9">
                  <c:v>53.344304800927361</c:v>
                </c:pt>
                <c:pt idx="10">
                  <c:v>36.152027832722979</c:v>
                </c:pt>
                <c:pt idx="11">
                  <c:v>23.73587173422295</c:v>
                </c:pt>
                <c:pt idx="12">
                  <c:v>30.361445783132531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2-474D-9FDA-E0CB6E6332F8}"/>
            </c:ext>
          </c:extLst>
        </c:ser>
        <c:ser>
          <c:idx val="2"/>
          <c:order val="2"/>
          <c:tx>
            <c:strRef>
              <c:f>'Summary Metrics'!$AA$145</c:f>
              <c:strCache>
                <c:ptCount val="1"/>
                <c:pt idx="0">
                  <c:v>Hopper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Metrics'!$X$146:$X$158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'Summary Metrics'!$AA$146:$AA$158</c:f>
              <c:numCache>
                <c:formatCode>0.0</c:formatCode>
                <c:ptCount val="13"/>
                <c:pt idx="0">
                  <c:v>12.958703541044809</c:v>
                </c:pt>
                <c:pt idx="1">
                  <c:v>8.3960631529323333</c:v>
                </c:pt>
                <c:pt idx="2">
                  <c:v>7.8261184699295052</c:v>
                </c:pt>
                <c:pt idx="3">
                  <c:v>8.5395634703991856</c:v>
                </c:pt>
                <c:pt idx="4">
                  <c:v>8.5228170313355776</c:v>
                </c:pt>
                <c:pt idx="5">
                  <c:v>14.441504762069373</c:v>
                </c:pt>
                <c:pt idx="6">
                  <c:v>7.7064157306324415</c:v>
                </c:pt>
                <c:pt idx="7">
                  <c:v>9.00795392775699</c:v>
                </c:pt>
                <c:pt idx="8">
                  <c:v>13.764546326723821</c:v>
                </c:pt>
                <c:pt idx="9">
                  <c:v>12.993854070594233</c:v>
                </c:pt>
                <c:pt idx="10">
                  <c:v>8.5211863324757946</c:v>
                </c:pt>
                <c:pt idx="11">
                  <c:v>7.2891450616505002</c:v>
                </c:pt>
                <c:pt idx="12">
                  <c:v>7.4013848090642052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2-474D-9FDA-E0CB6E6332F8}"/>
            </c:ext>
          </c:extLst>
        </c:ser>
        <c:ser>
          <c:idx val="3"/>
          <c:order val="3"/>
          <c:tx>
            <c:strRef>
              <c:f>'Summary Metrics'!$AB$145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Metrics'!$X$146:$X$158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'Summary Metrics'!$AB$146:$AB$158</c:f>
              <c:numCache>
                <c:formatCode>0.0</c:formatCode>
                <c:ptCount val="13"/>
                <c:pt idx="0">
                  <c:v>23.894787671523776</c:v>
                </c:pt>
                <c:pt idx="1">
                  <c:v>23.112876288424065</c:v>
                </c:pt>
                <c:pt idx="2">
                  <c:v>18.042488759221126</c:v>
                </c:pt>
                <c:pt idx="3">
                  <c:v>19.397185933170338</c:v>
                </c:pt>
                <c:pt idx="4">
                  <c:v>21.641280575439652</c:v>
                </c:pt>
                <c:pt idx="5">
                  <c:v>20.423115121916265</c:v>
                </c:pt>
                <c:pt idx="6">
                  <c:v>24.054380143036436</c:v>
                </c:pt>
                <c:pt idx="7">
                  <c:v>19.681278220046341</c:v>
                </c:pt>
                <c:pt idx="8">
                  <c:v>23.464049009422162</c:v>
                </c:pt>
                <c:pt idx="9">
                  <c:v>21.397788582074536</c:v>
                </c:pt>
                <c:pt idx="10">
                  <c:v>16.340467075021728</c:v>
                </c:pt>
                <c:pt idx="11">
                  <c:v>16.075133681792742</c:v>
                </c:pt>
                <c:pt idx="12">
                  <c:v>17.844466746628157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22-474D-9FDA-E0CB6E63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007808"/>
        <c:axId val="1089616464"/>
      </c:lineChart>
      <c:catAx>
        <c:axId val="135100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16464"/>
        <c:crosses val="autoZero"/>
        <c:auto val="1"/>
        <c:lblAlgn val="ctr"/>
        <c:lblOffset val="100"/>
        <c:noMultiLvlLbl val="0"/>
      </c:catAx>
      <c:valAx>
        <c:axId val="10896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Total Reliability Incident Rate by Year</a:t>
            </a:r>
          </a:p>
          <a:p>
            <a:pPr>
              <a:defRPr/>
            </a:pPr>
            <a:r>
              <a:rPr lang="en-US"/>
              <a:t>Rivers &amp; Lakes </a:t>
            </a:r>
          </a:p>
          <a:p>
            <a:pPr>
              <a:defRPr/>
            </a:pPr>
            <a:r>
              <a:rPr lang="en-US"/>
              <a:t>2017</a:t>
            </a:r>
            <a:r>
              <a:rPr lang="en-US" baseline="0"/>
              <a:t> to 08/31/2022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Metrics'!$Y$191</c:f>
              <c:strCache>
                <c:ptCount val="1"/>
                <c:pt idx="0">
                  <c:v>Iowa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'Summary Metrics'!$X$192:$X$203</c15:sqref>
                  </c15:fullRef>
                </c:ext>
              </c:extLst>
              <c:f>'Summary Metrics'!$X$198:$X$203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Metrics'!$Y$192:$Y$203</c15:sqref>
                  </c15:fullRef>
                </c:ext>
              </c:extLst>
              <c:f>'Summary Metrics'!$Y$198:$Y$203</c:f>
              <c:numCache>
                <c:formatCode>0.0</c:formatCode>
                <c:ptCount val="6"/>
                <c:pt idx="0">
                  <c:v>5.0091631032376291</c:v>
                </c:pt>
                <c:pt idx="1">
                  <c:v>2.5445292620865141</c:v>
                </c:pt>
                <c:pt idx="2">
                  <c:v>63.788027477919535</c:v>
                </c:pt>
                <c:pt idx="3">
                  <c:v>5.6565656565656566</c:v>
                </c:pt>
                <c:pt idx="4">
                  <c:v>8.5831062670299723</c:v>
                </c:pt>
                <c:pt idx="5">
                  <c:v>7.7436582109479302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5-4E5B-BAE2-22DC427D97D1}"/>
            </c:ext>
          </c:extLst>
        </c:ser>
        <c:ser>
          <c:idx val="1"/>
          <c:order val="1"/>
          <c:tx>
            <c:strRef>
              <c:f>'Summary Metrics'!$Z$191</c:f>
              <c:strCache>
                <c:ptCount val="1"/>
                <c:pt idx="0">
                  <c:v>Sandpiper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'Summary Metrics'!$X$192:$X$203</c15:sqref>
                  </c15:fullRef>
                </c:ext>
              </c:extLst>
              <c:f>'Summary Metrics'!$X$198:$X$203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Metrics'!$Z$192:$Z$203</c15:sqref>
                  </c15:fullRef>
                </c:ext>
              </c:extLst>
              <c:f>'Summary Metrics'!$Z$198:$Z$203</c:f>
              <c:numCache>
                <c:formatCode>General</c:formatCode>
                <c:ptCount val="6"/>
                <c:pt idx="0">
                  <c:v>0</c:v>
                </c:pt>
                <c:pt idx="1">
                  <c:v>185.63218390804599</c:v>
                </c:pt>
                <c:pt idx="2">
                  <c:v>32.535364526659414</c:v>
                </c:pt>
                <c:pt idx="3">
                  <c:v>21.372328458942629</c:v>
                </c:pt>
                <c:pt idx="4">
                  <c:v>32.435897435897438</c:v>
                </c:pt>
                <c:pt idx="5">
                  <c:v>35.132032146957513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5-4E5B-BAE2-22DC427D97D1}"/>
            </c:ext>
          </c:extLst>
        </c:ser>
        <c:ser>
          <c:idx val="2"/>
          <c:order val="2"/>
          <c:tx>
            <c:strRef>
              <c:f>'Summary Metrics'!$AA$191</c:f>
              <c:strCache>
                <c:ptCount val="1"/>
                <c:pt idx="0">
                  <c:v>R&amp;L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'Summary Metrics'!$X$192:$X$203</c15:sqref>
                  </c15:fullRef>
                </c:ext>
              </c:extLst>
              <c:f>'Summary Metrics'!$X$198:$X$203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Metrics'!$AA$192:$AA$203</c15:sqref>
                  </c15:fullRef>
                </c:ext>
              </c:extLst>
              <c:f>'Summary Metrics'!$AA$198:$AA$203</c:f>
              <c:numCache>
                <c:formatCode>General</c:formatCode>
                <c:ptCount val="6"/>
                <c:pt idx="0">
                  <c:v>5.0091631032376291</c:v>
                </c:pt>
                <c:pt idx="1">
                  <c:v>58.730158730158728</c:v>
                </c:pt>
                <c:pt idx="2">
                  <c:v>48.968008255933952</c:v>
                </c:pt>
                <c:pt idx="3">
                  <c:v>10.526315789473683</c:v>
                </c:pt>
                <c:pt idx="4">
                  <c:v>23.240546218487395</c:v>
                </c:pt>
                <c:pt idx="5">
                  <c:v>22.469135802469136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5-4E5B-BAE2-22DC427D9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1037808"/>
        <c:axId val="1564327232"/>
      </c:barChart>
      <c:catAx>
        <c:axId val="13510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27232"/>
        <c:crosses val="autoZero"/>
        <c:auto val="1"/>
        <c:lblAlgn val="ctr"/>
        <c:lblOffset val="100"/>
        <c:noMultiLvlLbl val="0"/>
      </c:catAx>
      <c:valAx>
        <c:axId val="15643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Total Reliability Incident Rate by Vessel / Division</a:t>
            </a:r>
          </a:p>
          <a:p>
            <a:pPr>
              <a:defRPr/>
            </a:pPr>
            <a:r>
              <a:rPr lang="en-US"/>
              <a:t>Rivers &amp; Lakes </a:t>
            </a:r>
          </a:p>
          <a:p>
            <a:pPr>
              <a:defRPr/>
            </a:pPr>
            <a:r>
              <a:rPr lang="en-US"/>
              <a:t>2017 to 08/31/2022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'Summary Metrics'!$X$198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Metrics'!$Y$191:$AA$191</c:f>
              <c:strCache>
                <c:ptCount val="3"/>
                <c:pt idx="0">
                  <c:v>Iowa</c:v>
                </c:pt>
                <c:pt idx="1">
                  <c:v>Sandpiper</c:v>
                </c:pt>
                <c:pt idx="2">
                  <c:v>R&amp;L</c:v>
                </c:pt>
              </c:strCache>
            </c:strRef>
          </c:cat>
          <c:val>
            <c:numRef>
              <c:f>'Summary Metrics'!$Y$198:$AA$198</c:f>
              <c:numCache>
                <c:formatCode>General</c:formatCode>
                <c:ptCount val="3"/>
                <c:pt idx="0" formatCode="0.0">
                  <c:v>5.0091631032376291</c:v>
                </c:pt>
                <c:pt idx="1">
                  <c:v>0</c:v>
                </c:pt>
                <c:pt idx="2">
                  <c:v>5.0091631032376291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02-4FC3-A6A5-5CFC0274BADB}"/>
            </c:ext>
          </c:extLst>
        </c:ser>
        <c:ser>
          <c:idx val="7"/>
          <c:order val="7"/>
          <c:tx>
            <c:strRef>
              <c:f>'Summary Metrics'!$X$199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Metrics'!$Y$191:$AA$191</c:f>
              <c:strCache>
                <c:ptCount val="3"/>
                <c:pt idx="0">
                  <c:v>Iowa</c:v>
                </c:pt>
                <c:pt idx="1">
                  <c:v>Sandpiper</c:v>
                </c:pt>
                <c:pt idx="2">
                  <c:v>R&amp;L</c:v>
                </c:pt>
              </c:strCache>
            </c:strRef>
          </c:cat>
          <c:val>
            <c:numRef>
              <c:f>'Summary Metrics'!$Y$199:$AA$199</c:f>
              <c:numCache>
                <c:formatCode>General</c:formatCode>
                <c:ptCount val="3"/>
                <c:pt idx="0" formatCode="0.0">
                  <c:v>2.5445292620865141</c:v>
                </c:pt>
                <c:pt idx="1">
                  <c:v>185.63218390804599</c:v>
                </c:pt>
                <c:pt idx="2">
                  <c:v>58.730158730158728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02-4FC3-A6A5-5CFC0274BADB}"/>
            </c:ext>
          </c:extLst>
        </c:ser>
        <c:ser>
          <c:idx val="8"/>
          <c:order val="8"/>
          <c:tx>
            <c:strRef>
              <c:f>'Summary Metrics'!$X$200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Metrics'!$Y$191:$AA$191</c:f>
              <c:strCache>
                <c:ptCount val="3"/>
                <c:pt idx="0">
                  <c:v>Iowa</c:v>
                </c:pt>
                <c:pt idx="1">
                  <c:v>Sandpiper</c:v>
                </c:pt>
                <c:pt idx="2">
                  <c:v>R&amp;L</c:v>
                </c:pt>
              </c:strCache>
            </c:strRef>
          </c:cat>
          <c:val>
            <c:numRef>
              <c:f>'Summary Metrics'!$Y$200:$AA$200</c:f>
              <c:numCache>
                <c:formatCode>General</c:formatCode>
                <c:ptCount val="3"/>
                <c:pt idx="0" formatCode="0.0">
                  <c:v>63.788027477919535</c:v>
                </c:pt>
                <c:pt idx="1">
                  <c:v>32.535364526659414</c:v>
                </c:pt>
                <c:pt idx="2">
                  <c:v>48.968008255933952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02-4FC3-A6A5-5CFC0274BADB}"/>
            </c:ext>
          </c:extLst>
        </c:ser>
        <c:ser>
          <c:idx val="9"/>
          <c:order val="9"/>
          <c:tx>
            <c:strRef>
              <c:f>'Summary Metrics'!$X$201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Metrics'!$Y$191:$AA$191</c:f>
              <c:strCache>
                <c:ptCount val="3"/>
                <c:pt idx="0">
                  <c:v>Iowa</c:v>
                </c:pt>
                <c:pt idx="1">
                  <c:v>Sandpiper</c:v>
                </c:pt>
                <c:pt idx="2">
                  <c:v>R&amp;L</c:v>
                </c:pt>
              </c:strCache>
            </c:strRef>
          </c:cat>
          <c:val>
            <c:numRef>
              <c:f>'Summary Metrics'!$Y$201:$AA$201</c:f>
              <c:numCache>
                <c:formatCode>General</c:formatCode>
                <c:ptCount val="3"/>
                <c:pt idx="0" formatCode="0.0">
                  <c:v>5.6565656565656566</c:v>
                </c:pt>
                <c:pt idx="1">
                  <c:v>21.372328458942629</c:v>
                </c:pt>
                <c:pt idx="2">
                  <c:v>10.526315789473683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02-4FC3-A6A5-5CFC0274BADB}"/>
            </c:ext>
          </c:extLst>
        </c:ser>
        <c:ser>
          <c:idx val="10"/>
          <c:order val="10"/>
          <c:tx>
            <c:strRef>
              <c:f>'Summary Metrics'!$X$202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Metrics'!$Y$191:$AA$191</c:f>
              <c:strCache>
                <c:ptCount val="3"/>
                <c:pt idx="0">
                  <c:v>Iowa</c:v>
                </c:pt>
                <c:pt idx="1">
                  <c:v>Sandpiper</c:v>
                </c:pt>
                <c:pt idx="2">
                  <c:v>R&amp;L</c:v>
                </c:pt>
              </c:strCache>
            </c:strRef>
          </c:cat>
          <c:val>
            <c:numRef>
              <c:f>'Summary Metrics'!$Y$202:$AA$202</c:f>
              <c:numCache>
                <c:formatCode>General</c:formatCode>
                <c:ptCount val="3"/>
                <c:pt idx="0" formatCode="0.0">
                  <c:v>8.5831062670299723</c:v>
                </c:pt>
                <c:pt idx="1">
                  <c:v>32.435897435897438</c:v>
                </c:pt>
                <c:pt idx="2">
                  <c:v>23.240546218487395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02-4FC3-A6A5-5CFC0274BADB}"/>
            </c:ext>
          </c:extLst>
        </c:ser>
        <c:ser>
          <c:idx val="11"/>
          <c:order val="11"/>
          <c:tx>
            <c:strRef>
              <c:f>'Summary Metrics'!$X$203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Metrics'!$Y$191:$AA$191</c:f>
              <c:strCache>
                <c:ptCount val="3"/>
                <c:pt idx="0">
                  <c:v>Iowa</c:v>
                </c:pt>
                <c:pt idx="1">
                  <c:v>Sandpiper</c:v>
                </c:pt>
                <c:pt idx="2">
                  <c:v>R&amp;L</c:v>
                </c:pt>
              </c:strCache>
            </c:strRef>
          </c:cat>
          <c:val>
            <c:numRef>
              <c:f>'Summary Metrics'!$Y$203:$AA$203</c:f>
              <c:numCache>
                <c:formatCode>General</c:formatCode>
                <c:ptCount val="3"/>
                <c:pt idx="0" formatCode="0.0">
                  <c:v>7.7436582109479302</c:v>
                </c:pt>
                <c:pt idx="1">
                  <c:v>35.132032146957513</c:v>
                </c:pt>
                <c:pt idx="2">
                  <c:v>22.469135802469136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02-4FC3-A6A5-5CFC0274B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42405456"/>
        <c:axId val="15712934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 Metrics'!$X$192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'Summary Metrics'!$Y$191:$AA$191</c15:sqref>
                        </c15:formulaRef>
                      </c:ext>
                    </c:extLst>
                    <c:strCache>
                      <c:ptCount val="3"/>
                      <c:pt idx="0">
                        <c:v>Iowa</c:v>
                      </c:pt>
                      <c:pt idx="1">
                        <c:v>Sandpiper</c:v>
                      </c:pt>
                      <c:pt idx="2">
                        <c:v>R&amp;L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 Metrics'!$Y$192:$AA$192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">
                        <c:v>13.885647607934656</c:v>
                      </c:pt>
                      <c:pt idx="1">
                        <c:v>23.348017621145374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C02-4FC3-A6A5-5CFC0274BAD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Metrics'!$X$193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Metrics'!$Y$191:$AA$191</c15:sqref>
                        </c15:formulaRef>
                      </c:ext>
                    </c:extLst>
                    <c:strCache>
                      <c:ptCount val="3"/>
                      <c:pt idx="0">
                        <c:v>Iowa</c:v>
                      </c:pt>
                      <c:pt idx="1">
                        <c:v>Sandpiper</c:v>
                      </c:pt>
                      <c:pt idx="2">
                        <c:v>R&amp;L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Metrics'!$Y$193:$AA$193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">
                        <c:v>16.549460853258324</c:v>
                      </c:pt>
                      <c:pt idx="1">
                        <c:v>20.65826330532213</c:v>
                      </c:pt>
                      <c:pt idx="2">
                        <c:v>18.197135636057286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C02-4FC3-A6A5-5CFC0274BAD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Metrics'!$X$194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Metrics'!$Y$191:$AA$191</c15:sqref>
                        </c15:formulaRef>
                      </c:ext>
                    </c:extLst>
                    <c:strCache>
                      <c:ptCount val="3"/>
                      <c:pt idx="0">
                        <c:v>Iowa</c:v>
                      </c:pt>
                      <c:pt idx="1">
                        <c:v>Sandpiper</c:v>
                      </c:pt>
                      <c:pt idx="2">
                        <c:v>R&amp;L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Metrics'!$Y$194:$AA$194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">
                        <c:v>84.930555555555557</c:v>
                      </c:pt>
                      <c:pt idx="1">
                        <c:v>7.4973223848625485</c:v>
                      </c:pt>
                      <c:pt idx="2">
                        <c:v>33.789200660221645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02-4FC3-A6A5-5CFC0274BAD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Metrics'!$X$195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Metrics'!$Y$191:$AA$191</c15:sqref>
                        </c15:formulaRef>
                      </c:ext>
                    </c:extLst>
                    <c:strCache>
                      <c:ptCount val="3"/>
                      <c:pt idx="0">
                        <c:v>Iowa</c:v>
                      </c:pt>
                      <c:pt idx="1">
                        <c:v>Sandpiper</c:v>
                      </c:pt>
                      <c:pt idx="2">
                        <c:v>R&amp;L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Metrics'!$Y$195:$AA$195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">
                        <c:v>1.089588377723971</c:v>
                      </c:pt>
                      <c:pt idx="1">
                        <c:v>25.490196078431374</c:v>
                      </c:pt>
                      <c:pt idx="2">
                        <c:v>18.814176879761508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02-4FC3-A6A5-5CFC0274BAD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Metrics'!$X$196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Metrics'!$Y$191:$AA$191</c15:sqref>
                        </c15:formulaRef>
                      </c:ext>
                    </c:extLst>
                    <c:strCache>
                      <c:ptCount val="3"/>
                      <c:pt idx="0">
                        <c:v>Iowa</c:v>
                      </c:pt>
                      <c:pt idx="1">
                        <c:v>Sandpiper</c:v>
                      </c:pt>
                      <c:pt idx="2">
                        <c:v>R&amp;L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Metrics'!$Y$196:$AA$196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">
                        <c:v>15.731462925851703</c:v>
                      </c:pt>
                      <c:pt idx="1">
                        <c:v>21.947674418604652</c:v>
                      </c:pt>
                      <c:pt idx="2">
                        <c:v>18.268090154211151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02-4FC3-A6A5-5CFC0274BAD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Metrics'!$X$197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Metrics'!$Y$191:$AA$191</c15:sqref>
                        </c15:formulaRef>
                      </c:ext>
                    </c:extLst>
                    <c:strCache>
                      <c:ptCount val="3"/>
                      <c:pt idx="0">
                        <c:v>Iowa</c:v>
                      </c:pt>
                      <c:pt idx="1">
                        <c:v>Sandpiper</c:v>
                      </c:pt>
                      <c:pt idx="2">
                        <c:v>R&amp;L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Metrics'!$Y$197:$AA$197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">
                        <c:v>15.145778114350625</c:v>
                      </c:pt>
                      <c:pt idx="1">
                        <c:v>0</c:v>
                      </c:pt>
                      <c:pt idx="2">
                        <c:v>15.145778114350625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02-4FC3-A6A5-5CFC0274BADB}"/>
                  </c:ext>
                </c:extLst>
              </c15:ser>
            </c15:filteredBarSeries>
          </c:ext>
        </c:extLst>
      </c:barChart>
      <c:catAx>
        <c:axId val="13424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93472"/>
        <c:crosses val="autoZero"/>
        <c:auto val="1"/>
        <c:lblAlgn val="ctr"/>
        <c:lblOffset val="100"/>
        <c:noMultiLvlLbl val="0"/>
      </c:catAx>
      <c:valAx>
        <c:axId val="15712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Great Lakes Dredge &amp; Dock Company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Hydraulic Division Reliability Incident Rates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2011 thru August 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13376046540649E-2"/>
          <c:y val="0.12748318083154447"/>
          <c:w val="0.90732183149745405"/>
          <c:h val="0.63362044572661669"/>
        </c:manualLayout>
      </c:layout>
      <c:barChart>
        <c:barDir val="col"/>
        <c:grouping val="clustered"/>
        <c:varyColors val="0"/>
        <c:ser>
          <c:idx val="5"/>
          <c:order val="0"/>
          <c:tx>
            <c:v>Hydraulic Fleet TRIR</c:v>
          </c:tx>
          <c:spPr>
            <a:solidFill>
              <a:srgbClr val="C00000"/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TRIR- 3 Yr Trend</c:name>
            <c:spPr>
              <a:ln w="28575">
                <a:solidFill>
                  <a:srgbClr val="FF0000"/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Charts'!$B$112:$B$123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Charts'!$C$112:$C$123</c:f>
              <c:numCache>
                <c:formatCode>General</c:formatCode>
                <c:ptCount val="12"/>
                <c:pt idx="0">
                  <c:v>37.732840400958757</c:v>
                </c:pt>
                <c:pt idx="1">
                  <c:v>39.714312932298562</c:v>
                </c:pt>
                <c:pt idx="2">
                  <c:v>38.929851017636246</c:v>
                </c:pt>
                <c:pt idx="3">
                  <c:v>44.186445003014001</c:v>
                </c:pt>
                <c:pt idx="4">
                  <c:v>22.339037318050977</c:v>
                </c:pt>
                <c:pt idx="5">
                  <c:v>58.931651949435548</c:v>
                </c:pt>
                <c:pt idx="6">
                  <c:v>39.874411018976822</c:v>
                </c:pt>
                <c:pt idx="7">
                  <c:v>41.990610190784977</c:v>
                </c:pt>
                <c:pt idx="8">
                  <c:v>53.344304800927361</c:v>
                </c:pt>
                <c:pt idx="9">
                  <c:v>36.152027832722979</c:v>
                </c:pt>
                <c:pt idx="10">
                  <c:v>23.73587173422295</c:v>
                </c:pt>
                <c:pt idx="11">
                  <c:v>30.361445783132531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4-4700-882D-1F4369E51EF6}"/>
            </c:ext>
          </c:extLst>
        </c:ser>
        <c:ser>
          <c:idx val="0"/>
          <c:order val="1"/>
          <c:tx>
            <c:v>Hydraulic Fleet MMIR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MMIR - 3 Yr Trend</c:nam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Charts'!$B$112:$B$123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Charts'!$E$112:$E$123</c:f>
              <c:numCache>
                <c:formatCode>General</c:formatCode>
                <c:ptCount val="12"/>
                <c:pt idx="0">
                  <c:v>27.306767413507977</c:v>
                </c:pt>
                <c:pt idx="1">
                  <c:v>26.458375152676034</c:v>
                </c:pt>
                <c:pt idx="2">
                  <c:v>28.827606121859663</c:v>
                </c:pt>
                <c:pt idx="3">
                  <c:v>27.840764103506007</c:v>
                </c:pt>
                <c:pt idx="4">
                  <c:v>17.04536282185812</c:v>
                </c:pt>
                <c:pt idx="5">
                  <c:v>47.021450961912741</c:v>
                </c:pt>
                <c:pt idx="6">
                  <c:v>28.786054593758053</c:v>
                </c:pt>
                <c:pt idx="7">
                  <c:v>31.366094546171421</c:v>
                </c:pt>
                <c:pt idx="8">
                  <c:v>35.993820076091083</c:v>
                </c:pt>
                <c:pt idx="9">
                  <c:v>23.560900448447203</c:v>
                </c:pt>
                <c:pt idx="10">
                  <c:v>14.322498131640371</c:v>
                </c:pt>
                <c:pt idx="11">
                  <c:v>18.052208835341368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4-4700-882D-1F4369E51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5"/>
        <c:axId val="521019088"/>
        <c:axId val="1"/>
      </c:barChart>
      <c:catAx>
        <c:axId val="5210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Calibri"/>
                  </a:rPr>
                  <a:t>TRIR: All Mechanical Delay Hours per 100 Work Hours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Calibri"/>
                  <a:ea typeface="+mn-ea"/>
                  <a:cs typeface="+mn-ea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/>
                  <a:t>MMIR: Major Mechanical Delay Hours per 100 Work Hours </a:t>
                </a:r>
              </a:p>
            </c:rich>
          </c:tx>
          <c:layout>
            <c:manualLayout>
              <c:xMode val="edge"/>
              <c:yMode val="edge"/>
              <c:x val="0.29754260986866538"/>
              <c:y val="0.89969242125984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 vert="horz"/>
          <a:lstStyle/>
          <a:p>
            <a:pPr>
              <a:defRPr sz="1250"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50" baseline="0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1019088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5.4860442733397498E-2"/>
          <c:y val="0.8113839285714286"/>
          <c:w val="0.91873045705667922"/>
          <c:h val="5.2344863142107234E-2"/>
        </c:manualLayout>
      </c:layout>
      <c:overlay val="0"/>
      <c:spPr>
        <a:noFill/>
        <a:ln>
          <a:solidFill>
            <a:schemeClr val="tx1"/>
          </a:solidFill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Great Lakes Dredge &amp; Dock Company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Hopper Division Reliability Incident Rates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2011 thru August 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13376046540649E-2"/>
          <c:y val="0.12748318083154447"/>
          <c:w val="0.90732183149745405"/>
          <c:h val="0.63362044572661669"/>
        </c:manualLayout>
      </c:layout>
      <c:barChart>
        <c:barDir val="col"/>
        <c:grouping val="clustered"/>
        <c:varyColors val="0"/>
        <c:ser>
          <c:idx val="5"/>
          <c:order val="0"/>
          <c:tx>
            <c:v>Hopper Fleet TRIR</c:v>
          </c:tx>
          <c:spPr>
            <a:solidFill>
              <a:srgbClr val="C00000"/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TRIR- 3 Yr Trend</c:name>
            <c:spPr>
              <a:ln w="28575">
                <a:solidFill>
                  <a:srgbClr val="FF0000"/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Charts'!$B$204:$B$215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Charts'!$C$204:$C$215</c:f>
              <c:numCache>
                <c:formatCode>General</c:formatCode>
                <c:ptCount val="12"/>
                <c:pt idx="0">
                  <c:v>8.3960631529323333</c:v>
                </c:pt>
                <c:pt idx="1">
                  <c:v>7.8261184699295052</c:v>
                </c:pt>
                <c:pt idx="2">
                  <c:v>8.5395634703991856</c:v>
                </c:pt>
                <c:pt idx="3">
                  <c:v>8.5228170313355776</c:v>
                </c:pt>
                <c:pt idx="4">
                  <c:v>14.441504762069373</c:v>
                </c:pt>
                <c:pt idx="5">
                  <c:v>7.7064157306324415</c:v>
                </c:pt>
                <c:pt idx="6">
                  <c:v>9.00795392775699</c:v>
                </c:pt>
                <c:pt idx="7">
                  <c:v>13.764546326723821</c:v>
                </c:pt>
                <c:pt idx="8">
                  <c:v>12.993854070594233</c:v>
                </c:pt>
                <c:pt idx="9">
                  <c:v>8.5211863324757946</c:v>
                </c:pt>
                <c:pt idx="10">
                  <c:v>7.2891450616505002</c:v>
                </c:pt>
                <c:pt idx="11">
                  <c:v>7.4013848090642052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9-4611-B2D3-0C2907732DD2}"/>
            </c:ext>
          </c:extLst>
        </c:ser>
        <c:ser>
          <c:idx val="0"/>
          <c:order val="1"/>
          <c:tx>
            <c:v>Hopper Fleet MMIR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MMIR - 3 Yr Trend</c:nam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Charts'!$B$204:$B$215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Charts'!$E$204:$E$215</c:f>
              <c:numCache>
                <c:formatCode>General</c:formatCode>
                <c:ptCount val="12"/>
                <c:pt idx="0">
                  <c:v>5.8373811529443707</c:v>
                </c:pt>
                <c:pt idx="1">
                  <c:v>4.511736263779313</c:v>
                </c:pt>
                <c:pt idx="2">
                  <c:v>5.2938000804224137</c:v>
                </c:pt>
                <c:pt idx="3">
                  <c:v>5.2650696186110908</c:v>
                </c:pt>
                <c:pt idx="4">
                  <c:v>10.924185003370605</c:v>
                </c:pt>
                <c:pt idx="5">
                  <c:v>3.5939676960226481</c:v>
                </c:pt>
                <c:pt idx="6">
                  <c:v>5.2399146974660278</c:v>
                </c:pt>
                <c:pt idx="7">
                  <c:v>9.0001561807744821</c:v>
                </c:pt>
                <c:pt idx="8">
                  <c:v>8.6661577453790031</c:v>
                </c:pt>
                <c:pt idx="9">
                  <c:v>5.2825283436280008</c:v>
                </c:pt>
                <c:pt idx="10">
                  <c:v>3.2444045704198663</c:v>
                </c:pt>
                <c:pt idx="11">
                  <c:v>2.8483004616030216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9-4611-B2D3-0C2907732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5"/>
        <c:axId val="521019088"/>
        <c:axId val="1"/>
      </c:barChart>
      <c:catAx>
        <c:axId val="5210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Calibri"/>
                  </a:rPr>
                  <a:t>TRIR: All Mechanical Delay Hours per 100 Work Hours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Calibri"/>
                  <a:ea typeface="+mn-ea"/>
                  <a:cs typeface="+mn-ea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/>
                  <a:t>MMIR: Major Mechanical Delay Hours per 100 Work Hours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1" u="none" strike="noStrike" baseline="0"/>
                  <a:t>*Ellis Island Added in 2018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Calibri"/>
                    <a:ea typeface="+mn-ea"/>
                    <a:cs typeface="+mn-ea"/>
                  </a:rPr>
                  <a:t>                                                                                  </a:t>
                </a:r>
              </a:p>
            </c:rich>
          </c:tx>
          <c:layout>
            <c:manualLayout>
              <c:xMode val="edge"/>
              <c:yMode val="edge"/>
              <c:x val="0.29754260986866538"/>
              <c:y val="0.89969242125984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 vert="horz"/>
          <a:lstStyle/>
          <a:p>
            <a:pPr>
              <a:defRPr sz="1250"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50" baseline="0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1019088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5.4860442733397498E-2"/>
          <c:y val="0.8113839285714286"/>
          <c:w val="0.91873045705667922"/>
          <c:h val="5.2344863142107234E-2"/>
        </c:manualLayout>
      </c:layout>
      <c:overlay val="0"/>
      <c:spPr>
        <a:noFill/>
        <a:ln>
          <a:solidFill>
            <a:schemeClr val="tx1"/>
          </a:solidFill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Great Lakes Dredge &amp; Dock Company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New York Reliability Incident Rates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2011 thru August 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13376046540649E-2"/>
          <c:y val="0.12748318083154447"/>
          <c:w val="0.88251768929821972"/>
          <c:h val="0.63362044572661669"/>
        </c:manualLayout>
      </c:layout>
      <c:barChart>
        <c:barDir val="col"/>
        <c:grouping val="clustered"/>
        <c:varyColors val="0"/>
        <c:ser>
          <c:idx val="5"/>
          <c:order val="0"/>
          <c:tx>
            <c:v>Dredge NY TRIR</c:v>
          </c:tx>
          <c:spPr>
            <a:solidFill>
              <a:srgbClr val="C00000"/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TRIR- 3 Yr Trend</c:name>
            <c:spPr>
              <a:ln w="28575">
                <a:solidFill>
                  <a:srgbClr val="FF0000"/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Charts'!$B$95:$B$106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Charts'!$C$95:$C$106</c:f>
              <c:numCache>
                <c:formatCode>General</c:formatCode>
                <c:ptCount val="12"/>
                <c:pt idx="0">
                  <c:v>81.533510761307014</c:v>
                </c:pt>
                <c:pt idx="1">
                  <c:v>31.712067073221061</c:v>
                </c:pt>
                <c:pt idx="2">
                  <c:v>111.73679406141832</c:v>
                </c:pt>
                <c:pt idx="3">
                  <c:v>26.167219703696539</c:v>
                </c:pt>
                <c:pt idx="4">
                  <c:v>33.001855954020186</c:v>
                </c:pt>
                <c:pt idx="5">
                  <c:v>31.017453435384699</c:v>
                </c:pt>
                <c:pt idx="6">
                  <c:v>19.630416445374596</c:v>
                </c:pt>
                <c:pt idx="7">
                  <c:v>46.544826521715592</c:v>
                </c:pt>
                <c:pt idx="8">
                  <c:v>48.726570354641154</c:v>
                </c:pt>
                <c:pt idx="9">
                  <c:v>49.033542480887263</c:v>
                </c:pt>
                <c:pt idx="10">
                  <c:v>41.568096031618609</c:v>
                </c:pt>
                <c:pt idx="11">
                  <c:v>40.192450037009621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0-4E82-886F-DE24A939D0A2}"/>
            </c:ext>
          </c:extLst>
        </c:ser>
        <c:ser>
          <c:idx val="0"/>
          <c:order val="1"/>
          <c:tx>
            <c:v>Dredge NY MMIR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MMIR - 3 Yr Trend</c:nam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Charts'!$B$95:$B$106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Charts'!$E$95:$E$106</c:f>
              <c:numCache>
                <c:formatCode>General</c:formatCode>
                <c:ptCount val="12"/>
                <c:pt idx="0">
                  <c:v>63.79803000074466</c:v>
                </c:pt>
                <c:pt idx="1">
                  <c:v>13.911421757536248</c:v>
                </c:pt>
                <c:pt idx="2">
                  <c:v>109.82501162570401</c:v>
                </c:pt>
                <c:pt idx="3">
                  <c:v>9.3471047343084983</c:v>
                </c:pt>
                <c:pt idx="4">
                  <c:v>14.627312458839704</c:v>
                </c:pt>
                <c:pt idx="5">
                  <c:v>10.305048002477545</c:v>
                </c:pt>
                <c:pt idx="6">
                  <c:v>11.154675247586589</c:v>
                </c:pt>
                <c:pt idx="7">
                  <c:v>34.498249700347053</c:v>
                </c:pt>
                <c:pt idx="8">
                  <c:v>13.492722365220867</c:v>
                </c:pt>
                <c:pt idx="9">
                  <c:v>24.615497588955733</c:v>
                </c:pt>
                <c:pt idx="10">
                  <c:v>19.864382350050739</c:v>
                </c:pt>
                <c:pt idx="11">
                  <c:v>15.840118430792007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0-4E82-886F-DE24A939D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5"/>
        <c:axId val="521019088"/>
        <c:axId val="1"/>
      </c:barChart>
      <c:lineChart>
        <c:grouping val="stacked"/>
        <c:varyColors val="0"/>
        <c:ser>
          <c:idx val="1"/>
          <c:order val="2"/>
          <c:tx>
            <c:v>Revenue Days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'Major Mech Charts'!$B$95:$B$106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Charts'!$G$95:$G$106</c:f>
              <c:numCache>
                <c:formatCode>#,##0</c:formatCode>
                <c:ptCount val="12"/>
                <c:pt idx="0">
                  <c:v>256.65625000000011</c:v>
                </c:pt>
                <c:pt idx="1">
                  <c:v>96.545000000000073</c:v>
                </c:pt>
                <c:pt idx="2">
                  <c:v>179.38208333333318</c:v>
                </c:pt>
                <c:pt idx="3">
                  <c:v>29.6875</c:v>
                </c:pt>
                <c:pt idx="4">
                  <c:v>127.97874999999999</c:v>
                </c:pt>
                <c:pt idx="5">
                  <c:v>142.03958333333321</c:v>
                </c:pt>
                <c:pt idx="6">
                  <c:v>107.80916666666644</c:v>
                </c:pt>
                <c:pt idx="7">
                  <c:v>260.94499999999994</c:v>
                </c:pt>
                <c:pt idx="8">
                  <c:v>202.11833333333334</c:v>
                </c:pt>
                <c:pt idx="9">
                  <c:v>103.78791666666666</c:v>
                </c:pt>
                <c:pt idx="10">
                  <c:v>271.98958333333348</c:v>
                </c:pt>
                <c:pt idx="11">
                  <c:v>125.08333333333303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D-497D-82F0-76E4B21A7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91656"/>
        <c:axId val="441191000"/>
      </c:lineChart>
      <c:catAx>
        <c:axId val="5210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Calibri"/>
                  </a:rPr>
                  <a:t>TRIR: All Mechanical Delay Hours per 100 Work Hours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Calibri"/>
                  <a:ea typeface="+mn-ea"/>
                  <a:cs typeface="+mn-ea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/>
                  <a:t>MMIR: Major Mechanical Delay Hours per 100 Work Hours </a:t>
                </a:r>
              </a:p>
            </c:rich>
          </c:tx>
          <c:layout>
            <c:manualLayout>
              <c:xMode val="edge"/>
              <c:yMode val="edge"/>
              <c:x val="0.29754260986866538"/>
              <c:y val="0.89969242125984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 vert="horz"/>
          <a:lstStyle/>
          <a:p>
            <a:pPr>
              <a:defRPr sz="1250"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50" baseline="0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1019088"/>
        <c:crosses val="autoZero"/>
        <c:crossBetween val="between"/>
      </c:valAx>
      <c:valAx>
        <c:axId val="441191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50" b="1" i="0" baseline="0"/>
                </a:pPr>
                <a:r>
                  <a:rPr lang="en-US" sz="1250" b="1" i="0" baseline="0"/>
                  <a:t>Revenue Days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41191656"/>
        <c:crosses val="max"/>
        <c:crossBetween val="between"/>
        <c:minorUnit val="150"/>
      </c:valAx>
      <c:catAx>
        <c:axId val="441191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1910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5.4860442733397498E-2"/>
          <c:y val="0.82986171228648065"/>
          <c:w val="0.89211200411396951"/>
          <c:h val="7.3168599561673445E-2"/>
        </c:manualLayout>
      </c:layout>
      <c:overlay val="0"/>
      <c:spPr>
        <a:noFill/>
        <a:ln>
          <a:solidFill>
            <a:schemeClr val="tx1"/>
          </a:solidFill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Great Lakes Dredge &amp; Dock Company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GL 53 Reliability Incident Rates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2011 thru August 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13376046540649E-2"/>
          <c:y val="0.12748318083154447"/>
          <c:w val="0.88251768929821972"/>
          <c:h val="0.63362044572661669"/>
        </c:manualLayout>
      </c:layout>
      <c:barChart>
        <c:barDir val="col"/>
        <c:grouping val="clustered"/>
        <c:varyColors val="0"/>
        <c:ser>
          <c:idx val="5"/>
          <c:order val="0"/>
          <c:tx>
            <c:v>Dredge 53 TRIR</c:v>
          </c:tx>
          <c:spPr>
            <a:solidFill>
              <a:srgbClr val="C00000"/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TRIR- 3 Yr Trend</c:name>
            <c:spPr>
              <a:ln w="28575">
                <a:solidFill>
                  <a:srgbClr val="FF0000"/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Charts'!$B$35:$B$46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Charts'!$C$35:$C$46</c:f>
              <c:numCache>
                <c:formatCode>General</c:formatCode>
                <c:ptCount val="12"/>
                <c:pt idx="0">
                  <c:v>19.749375293797502</c:v>
                </c:pt>
                <c:pt idx="1">
                  <c:v>17.594342071699291</c:v>
                </c:pt>
                <c:pt idx="2">
                  <c:v>21.622667104719326</c:v>
                </c:pt>
                <c:pt idx="3">
                  <c:v>37.247099162106288</c:v>
                </c:pt>
                <c:pt idx="4">
                  <c:v>74.370189296753324</c:v>
                </c:pt>
                <c:pt idx="5">
                  <c:v>26.920983398348874</c:v>
                </c:pt>
                <c:pt idx="6">
                  <c:v>0</c:v>
                </c:pt>
                <c:pt idx="7">
                  <c:v>70.813699378542722</c:v>
                </c:pt>
                <c:pt idx="8">
                  <c:v>46.784711646085164</c:v>
                </c:pt>
                <c:pt idx="9">
                  <c:v>32.092483681725831</c:v>
                </c:pt>
                <c:pt idx="10">
                  <c:v>75.251227157731293</c:v>
                </c:pt>
                <c:pt idx="11">
                  <c:v>36.582753079807176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D-4CFB-9CF8-A14F0EDBCCC9}"/>
            </c:ext>
          </c:extLst>
        </c:ser>
        <c:ser>
          <c:idx val="0"/>
          <c:order val="1"/>
          <c:tx>
            <c:v>Dredge 53 MMIR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MMIR - 3 Yr Trend</c:nam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Charts'!$B$35:$B$46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Charts'!$E$35:$E$46</c:f>
              <c:numCache>
                <c:formatCode>General</c:formatCode>
                <c:ptCount val="12"/>
                <c:pt idx="0">
                  <c:v>15.860115292313015</c:v>
                </c:pt>
                <c:pt idx="1">
                  <c:v>8.7492014474400008</c:v>
                </c:pt>
                <c:pt idx="2">
                  <c:v>25.714043473192234</c:v>
                </c:pt>
                <c:pt idx="3">
                  <c:v>32.970208224528228</c:v>
                </c:pt>
                <c:pt idx="4">
                  <c:v>65.90789712923484</c:v>
                </c:pt>
                <c:pt idx="5">
                  <c:v>22.751778748331372</c:v>
                </c:pt>
                <c:pt idx="6">
                  <c:v>0</c:v>
                </c:pt>
                <c:pt idx="7">
                  <c:v>45.709554053131242</c:v>
                </c:pt>
                <c:pt idx="8">
                  <c:v>27.026183966678271</c:v>
                </c:pt>
                <c:pt idx="9">
                  <c:v>14.502522081984157</c:v>
                </c:pt>
                <c:pt idx="10">
                  <c:v>51.387418987431026</c:v>
                </c:pt>
                <c:pt idx="11">
                  <c:v>19.65720407070166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D-4CFB-9CF8-A14F0EDBC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5"/>
        <c:axId val="521019088"/>
        <c:axId val="1"/>
      </c:barChart>
      <c:lineChart>
        <c:grouping val="stacked"/>
        <c:varyColors val="0"/>
        <c:ser>
          <c:idx val="1"/>
          <c:order val="2"/>
          <c:tx>
            <c:v>Revenue Days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'Major Mech Charts'!$B$35:$B$46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Charts'!$G$35:$G$46</c:f>
              <c:numCache>
                <c:formatCode>#,##0</c:formatCode>
                <c:ptCount val="12"/>
                <c:pt idx="0">
                  <c:v>65.494583333333367</c:v>
                </c:pt>
                <c:pt idx="1">
                  <c:v>322.21208333333345</c:v>
                </c:pt>
                <c:pt idx="2">
                  <c:v>217.83041666666668</c:v>
                </c:pt>
                <c:pt idx="3">
                  <c:v>168.12249999999995</c:v>
                </c:pt>
                <c:pt idx="4">
                  <c:v>237.88333333333344</c:v>
                </c:pt>
                <c:pt idx="5">
                  <c:v>111.35833333333312</c:v>
                </c:pt>
                <c:pt idx="6">
                  <c:v>0</c:v>
                </c:pt>
                <c:pt idx="7">
                  <c:v>111.05166666666673</c:v>
                </c:pt>
                <c:pt idx="8">
                  <c:v>262.78083333333325</c:v>
                </c:pt>
                <c:pt idx="9">
                  <c:v>247.72166666666658</c:v>
                </c:pt>
                <c:pt idx="10">
                  <c:v>107.94291666666641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D-4CFB-9CF8-A14F0EDBC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91656"/>
        <c:axId val="441191000"/>
      </c:lineChart>
      <c:catAx>
        <c:axId val="5210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Calibri"/>
                  </a:rPr>
                  <a:t>TRIR: All Mechanical Delay Hours per 100 Work Hours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Calibri"/>
                  <a:ea typeface="+mn-ea"/>
                  <a:cs typeface="+mn-ea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/>
                  <a:t>MMIR: Major Mechanical Delay Hours per 100 Work Hours </a:t>
                </a:r>
              </a:p>
            </c:rich>
          </c:tx>
          <c:layout>
            <c:manualLayout>
              <c:xMode val="edge"/>
              <c:yMode val="edge"/>
              <c:x val="0.29754260986866538"/>
              <c:y val="0.89969242125984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 vert="horz"/>
          <a:lstStyle/>
          <a:p>
            <a:pPr>
              <a:defRPr sz="1250"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50" baseline="0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1019088"/>
        <c:crosses val="autoZero"/>
        <c:crossBetween val="between"/>
      </c:valAx>
      <c:valAx>
        <c:axId val="441191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50" b="1" i="0" baseline="0"/>
                </a:pPr>
                <a:r>
                  <a:rPr lang="en-US" sz="1250" b="1" i="0" baseline="0"/>
                  <a:t>Revenue Days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41191656"/>
        <c:crosses val="max"/>
        <c:crossBetween val="between"/>
        <c:minorUnit val="150"/>
      </c:valAx>
      <c:catAx>
        <c:axId val="441191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1910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5.4860442733397498E-2"/>
          <c:y val="0.82986171228648065"/>
          <c:w val="0.89211200411396951"/>
          <c:h val="7.3168599561673445E-2"/>
        </c:manualLayout>
      </c:layout>
      <c:overlay val="0"/>
      <c:spPr>
        <a:noFill/>
        <a:ln>
          <a:solidFill>
            <a:schemeClr val="tx1"/>
          </a:solidFill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Great Lakes Dredge &amp; Dock Company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GL 54 Reliability Incident Rates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2011 thru August 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13376046540649E-2"/>
          <c:y val="0.12748318083154447"/>
          <c:w val="0.88251768929821972"/>
          <c:h val="0.63362044572661669"/>
        </c:manualLayout>
      </c:layout>
      <c:barChart>
        <c:barDir val="col"/>
        <c:grouping val="clustered"/>
        <c:varyColors val="0"/>
        <c:ser>
          <c:idx val="5"/>
          <c:order val="0"/>
          <c:tx>
            <c:v>Dredge 54 TRIR</c:v>
          </c:tx>
          <c:spPr>
            <a:solidFill>
              <a:srgbClr val="C00000"/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TRIR- 3 Yr Trend</c:name>
            <c:spPr>
              <a:ln w="28575">
                <a:solidFill>
                  <a:srgbClr val="FF0000"/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Charts'!$B$50:$B$61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Charts'!$C$50:$C$61</c:f>
              <c:numCache>
                <c:formatCode>General</c:formatCode>
                <c:ptCount val="12"/>
                <c:pt idx="0">
                  <c:v>7.7058663367518854</c:v>
                </c:pt>
                <c:pt idx="1">
                  <c:v>6.0586338381888432</c:v>
                </c:pt>
                <c:pt idx="2">
                  <c:v>4.6674046195852759</c:v>
                </c:pt>
                <c:pt idx="3">
                  <c:v>11.48998211876423</c:v>
                </c:pt>
                <c:pt idx="4">
                  <c:v>13.879609360440362</c:v>
                </c:pt>
                <c:pt idx="5">
                  <c:v>17.410330756013771</c:v>
                </c:pt>
                <c:pt idx="6">
                  <c:v>11.698242410408582</c:v>
                </c:pt>
                <c:pt idx="7">
                  <c:v>11.308887809616348</c:v>
                </c:pt>
                <c:pt idx="8">
                  <c:v>16.500809753913813</c:v>
                </c:pt>
                <c:pt idx="9">
                  <c:v>14.375707348036196</c:v>
                </c:pt>
                <c:pt idx="10">
                  <c:v>18.882642878455059</c:v>
                </c:pt>
                <c:pt idx="11">
                  <c:v>39.023508137432188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3-4886-B3A5-9C1F8AA52CEE}"/>
            </c:ext>
          </c:extLst>
        </c:ser>
        <c:ser>
          <c:idx val="0"/>
          <c:order val="1"/>
          <c:tx>
            <c:v>Dredge 54 MMIR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MMIR - 3 Yr Trend</c:nam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Charts'!$B$50:$B$61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Charts'!$E$50:$E$61</c:f>
              <c:numCache>
                <c:formatCode>General</c:formatCode>
                <c:ptCount val="12"/>
                <c:pt idx="0">
                  <c:v>1.337492297477392</c:v>
                </c:pt>
                <c:pt idx="1">
                  <c:v>1.1920914549619597</c:v>
                </c:pt>
                <c:pt idx="2">
                  <c:v>1.1048631097335981</c:v>
                </c:pt>
                <c:pt idx="3">
                  <c:v>5.263800707234366</c:v>
                </c:pt>
                <c:pt idx="4">
                  <c:v>6.4122855084517019</c:v>
                </c:pt>
                <c:pt idx="5">
                  <c:v>11.531417048491809</c:v>
                </c:pt>
                <c:pt idx="6">
                  <c:v>5.1586395800045661</c:v>
                </c:pt>
                <c:pt idx="7">
                  <c:v>4.998612363838201</c:v>
                </c:pt>
                <c:pt idx="8">
                  <c:v>7.3946990743788641</c:v>
                </c:pt>
                <c:pt idx="9">
                  <c:v>8.2932627532231304</c:v>
                </c:pt>
                <c:pt idx="10">
                  <c:v>11.44633267814654</c:v>
                </c:pt>
                <c:pt idx="11">
                  <c:v>28.499095840867994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3-4886-B3A5-9C1F8AA52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5"/>
        <c:axId val="521019088"/>
        <c:axId val="1"/>
      </c:barChart>
      <c:lineChart>
        <c:grouping val="stacked"/>
        <c:varyColors val="0"/>
        <c:ser>
          <c:idx val="1"/>
          <c:order val="2"/>
          <c:tx>
            <c:v>Revenue Days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'Major Mech Charts'!$B$50:$B$61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Charts'!$G$50:$G$61</c:f>
              <c:numCache>
                <c:formatCode>#,##0</c:formatCode>
                <c:ptCount val="12"/>
                <c:pt idx="0">
                  <c:v>158.91666666666674</c:v>
                </c:pt>
                <c:pt idx="1">
                  <c:v>196.90208333333339</c:v>
                </c:pt>
                <c:pt idx="2">
                  <c:v>228.25</c:v>
                </c:pt>
                <c:pt idx="3">
                  <c:v>344.06458333333353</c:v>
                </c:pt>
                <c:pt idx="4">
                  <c:v>310.46749999999975</c:v>
                </c:pt>
                <c:pt idx="5">
                  <c:v>272.77666666666687</c:v>
                </c:pt>
                <c:pt idx="6">
                  <c:v>239.0300000000002</c:v>
                </c:pt>
                <c:pt idx="7">
                  <c:v>220.06875000000036</c:v>
                </c:pt>
                <c:pt idx="8">
                  <c:v>300.06166666666513</c:v>
                </c:pt>
                <c:pt idx="9">
                  <c:v>282.44291666666686</c:v>
                </c:pt>
                <c:pt idx="10">
                  <c:v>297.89833333333354</c:v>
                </c:pt>
                <c:pt idx="11">
                  <c:v>219.5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73-4886-B3A5-9C1F8AA52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91656"/>
        <c:axId val="441191000"/>
      </c:lineChart>
      <c:catAx>
        <c:axId val="5210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Calibri"/>
                  </a:rPr>
                  <a:t>TRIR: All Mechanical Delay Hours per 100 Work Hours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Calibri"/>
                  <a:ea typeface="+mn-ea"/>
                  <a:cs typeface="+mn-ea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/>
                  <a:t>MMIR: Major Mechanical Delay Hours per 100 Work Hours </a:t>
                </a:r>
              </a:p>
            </c:rich>
          </c:tx>
          <c:layout>
            <c:manualLayout>
              <c:xMode val="edge"/>
              <c:yMode val="edge"/>
              <c:x val="0.29754260986866538"/>
              <c:y val="0.89969242125984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 vert="horz"/>
          <a:lstStyle/>
          <a:p>
            <a:pPr>
              <a:defRPr sz="1250"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50" baseline="0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1019088"/>
        <c:crosses val="autoZero"/>
        <c:crossBetween val="between"/>
      </c:valAx>
      <c:valAx>
        <c:axId val="441191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50" b="1" i="0" baseline="0"/>
                </a:pPr>
                <a:r>
                  <a:rPr lang="en-US" sz="1250" b="1" i="0" baseline="0"/>
                  <a:t>Revenue Days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41191656"/>
        <c:crosses val="max"/>
        <c:crossBetween val="between"/>
        <c:minorUnit val="150"/>
      </c:valAx>
      <c:catAx>
        <c:axId val="441191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1910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5.4860442733397498E-2"/>
          <c:y val="0.82986171228648065"/>
          <c:w val="0.89211200411396951"/>
          <c:h val="7.3168599561673445E-2"/>
        </c:manualLayout>
      </c:layout>
      <c:overlay val="0"/>
      <c:spPr>
        <a:noFill/>
        <a:ln>
          <a:solidFill>
            <a:schemeClr val="tx1"/>
          </a:solidFill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Great Lakes Dredge &amp; Dock Company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GL 55 Reliability Incident Rates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2011 thru August 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13376046540649E-2"/>
          <c:y val="0.12748318083154447"/>
          <c:w val="0.88251768929821972"/>
          <c:h val="0.63362044572661669"/>
        </c:manualLayout>
      </c:layout>
      <c:barChart>
        <c:barDir val="col"/>
        <c:grouping val="clustered"/>
        <c:varyColors val="0"/>
        <c:ser>
          <c:idx val="5"/>
          <c:order val="0"/>
          <c:tx>
            <c:v>Dredge 55 TRIR</c:v>
          </c:tx>
          <c:spPr>
            <a:solidFill>
              <a:srgbClr val="C00000"/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TRIR- 3 Yr Trend</c:name>
            <c:spPr>
              <a:ln w="28575">
                <a:solidFill>
                  <a:srgbClr val="FF0000"/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Charts'!$B$65:$B$76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Charts'!$C$65:$C$76</c:f>
              <c:numCache>
                <c:formatCode>General</c:formatCode>
                <c:ptCount val="12"/>
                <c:pt idx="0">
                  <c:v>44.300592975520757</c:v>
                </c:pt>
                <c:pt idx="1">
                  <c:v>7.9339791890922013</c:v>
                </c:pt>
                <c:pt idx="2">
                  <c:v>12.658720726227269</c:v>
                </c:pt>
                <c:pt idx="3">
                  <c:v>42.444904200773593</c:v>
                </c:pt>
                <c:pt idx="4">
                  <c:v>15.154758572236229</c:v>
                </c:pt>
                <c:pt idx="5">
                  <c:v>35.367714637487737</c:v>
                </c:pt>
                <c:pt idx="6">
                  <c:v>21.022909496083681</c:v>
                </c:pt>
                <c:pt idx="7">
                  <c:v>12.007557382490296</c:v>
                </c:pt>
                <c:pt idx="8">
                  <c:v>17.887033307173464</c:v>
                </c:pt>
                <c:pt idx="9">
                  <c:v>8.4777542095478324</c:v>
                </c:pt>
                <c:pt idx="10">
                  <c:v>13.132562698573656</c:v>
                </c:pt>
                <c:pt idx="11">
                  <c:v>15.299334811529933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B-4D90-A32E-2AED9BFA80FD}"/>
            </c:ext>
          </c:extLst>
        </c:ser>
        <c:ser>
          <c:idx val="0"/>
          <c:order val="1"/>
          <c:tx>
            <c:v>Dredge 55 MMIR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MMIR - 3 Yr Trend</c:nam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Charts'!$B$65:$B$76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Charts'!$E$65:$E$76</c:f>
              <c:numCache>
                <c:formatCode>General</c:formatCode>
                <c:ptCount val="12"/>
                <c:pt idx="0">
                  <c:v>39.816785768587515</c:v>
                </c:pt>
                <c:pt idx="1">
                  <c:v>2.4635809113742404</c:v>
                </c:pt>
                <c:pt idx="2">
                  <c:v>6.9403601706905702</c:v>
                </c:pt>
                <c:pt idx="3">
                  <c:v>34.416959011723804</c:v>
                </c:pt>
                <c:pt idx="4">
                  <c:v>5.8428976820519516</c:v>
                </c:pt>
                <c:pt idx="5">
                  <c:v>24.388298333535698</c:v>
                </c:pt>
                <c:pt idx="6">
                  <c:v>16.382488403080199</c:v>
                </c:pt>
                <c:pt idx="7">
                  <c:v>7.1424924043199391</c:v>
                </c:pt>
                <c:pt idx="8">
                  <c:v>8.6011974996295528</c:v>
                </c:pt>
                <c:pt idx="9">
                  <c:v>4.8587215544556983</c:v>
                </c:pt>
                <c:pt idx="10">
                  <c:v>4.3615223416480626</c:v>
                </c:pt>
                <c:pt idx="11">
                  <c:v>10.15521064301552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B-4D90-A32E-2AED9BFA8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5"/>
        <c:axId val="521019088"/>
        <c:axId val="1"/>
      </c:barChart>
      <c:lineChart>
        <c:grouping val="stacked"/>
        <c:varyColors val="0"/>
        <c:ser>
          <c:idx val="1"/>
          <c:order val="2"/>
          <c:tx>
            <c:v>Revenue Days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'Major Mech Charts'!$B$65:$B$76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Charts'!$G$65:$G$76</c:f>
              <c:numCache>
                <c:formatCode>#,##0</c:formatCode>
                <c:ptCount val="12"/>
                <c:pt idx="0">
                  <c:v>215.93416666666667</c:v>
                </c:pt>
                <c:pt idx="1">
                  <c:v>192.06708333333336</c:v>
                </c:pt>
                <c:pt idx="2">
                  <c:v>300.73625000000015</c:v>
                </c:pt>
                <c:pt idx="3">
                  <c:v>327.72916666666652</c:v>
                </c:pt>
                <c:pt idx="4">
                  <c:v>265.30541666666704</c:v>
                </c:pt>
                <c:pt idx="5">
                  <c:v>109.20916666666699</c:v>
                </c:pt>
                <c:pt idx="6">
                  <c:v>235.66833333333329</c:v>
                </c:pt>
                <c:pt idx="7">
                  <c:v>57.432916666666642</c:v>
                </c:pt>
                <c:pt idx="8">
                  <c:v>288.87541666666675</c:v>
                </c:pt>
                <c:pt idx="9">
                  <c:v>170.91249999999991</c:v>
                </c:pt>
                <c:pt idx="10">
                  <c:v>217.19583333333321</c:v>
                </c:pt>
                <c:pt idx="11">
                  <c:v>210.25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B-4D90-A32E-2AED9BFA8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91656"/>
        <c:axId val="441191000"/>
      </c:lineChart>
      <c:catAx>
        <c:axId val="5210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Calibri"/>
                  </a:rPr>
                  <a:t>TRIR: All Mechanical Delay Hours per 100 Work Hours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Calibri"/>
                  <a:ea typeface="+mn-ea"/>
                  <a:cs typeface="+mn-ea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/>
                  <a:t>MMIR: Major Mechanical Delay Hours per 100 Work Hours </a:t>
                </a:r>
              </a:p>
            </c:rich>
          </c:tx>
          <c:layout>
            <c:manualLayout>
              <c:xMode val="edge"/>
              <c:yMode val="edge"/>
              <c:x val="0.29754260986866538"/>
              <c:y val="0.89969242125984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 vert="horz"/>
          <a:lstStyle/>
          <a:p>
            <a:pPr>
              <a:defRPr sz="1250"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50" baseline="0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1019088"/>
        <c:crosses val="autoZero"/>
        <c:crossBetween val="between"/>
      </c:valAx>
      <c:valAx>
        <c:axId val="441191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50" b="1" i="0" baseline="0"/>
                </a:pPr>
                <a:r>
                  <a:rPr lang="en-US" sz="1250" b="1" i="0" baseline="0"/>
                  <a:t>Revenue Days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41191656"/>
        <c:crosses val="max"/>
        <c:crossBetween val="between"/>
        <c:minorUnit val="150"/>
      </c:valAx>
      <c:catAx>
        <c:axId val="441191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1910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5.4860442733397498E-2"/>
          <c:y val="0.82986171228648065"/>
          <c:w val="0.89211200411396951"/>
          <c:h val="7.3168599561673445E-2"/>
        </c:manualLayout>
      </c:layout>
      <c:overlay val="0"/>
      <c:spPr>
        <a:noFill/>
        <a:ln>
          <a:solidFill>
            <a:schemeClr val="tx1"/>
          </a:solidFill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Great Lakes Dredge &amp; Dock Company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GL 58 Reliability Incident Rates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latin typeface="Calibri"/>
                <a:cs typeface="Calibri"/>
              </a:rPr>
              <a:t>2011 thru August 2022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813376046540649E-2"/>
          <c:y val="0.12748318083154447"/>
          <c:w val="0.88251768929821972"/>
          <c:h val="0.63362044572661669"/>
        </c:manualLayout>
      </c:layout>
      <c:barChart>
        <c:barDir val="col"/>
        <c:grouping val="clustered"/>
        <c:varyColors val="0"/>
        <c:ser>
          <c:idx val="5"/>
          <c:order val="0"/>
          <c:tx>
            <c:v>Dredge 58 TRIR</c:v>
          </c:tx>
          <c:spPr>
            <a:solidFill>
              <a:srgbClr val="C00000"/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TRIR- 3 Yr Trend</c:name>
            <c:spPr>
              <a:ln w="28575">
                <a:solidFill>
                  <a:srgbClr val="FF0000"/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Charts'!$B$80:$B$91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Charts'!$C$80:$C$91</c:f>
              <c:numCache>
                <c:formatCode>General</c:formatCode>
                <c:ptCount val="12"/>
                <c:pt idx="8">
                  <c:v>22.04429986305275</c:v>
                </c:pt>
                <c:pt idx="9">
                  <c:v>6.3869345284142067</c:v>
                </c:pt>
                <c:pt idx="10">
                  <c:v>12.498988536749836</c:v>
                </c:pt>
                <c:pt idx="11">
                  <c:v>5.7087162350320249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4850-8891-79A2C8FEF1D3}"/>
            </c:ext>
          </c:extLst>
        </c:ser>
        <c:ser>
          <c:idx val="0"/>
          <c:order val="1"/>
          <c:tx>
            <c:v>Dredge 58 MMIR</c:v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trendline>
            <c:name>MMIR - 3 Yr Trend</c:nam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</c:spPr>
            <c:trendlineType val="movingAvg"/>
            <c:period val="3"/>
            <c:dispRSqr val="0"/>
            <c:dispEq val="0"/>
          </c:trendline>
          <c:cat>
            <c:strRef>
              <c:f>'Major Mech Charts'!$B$80:$B$91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Charts'!$E$80:$E$91</c:f>
              <c:numCache>
                <c:formatCode>General</c:formatCode>
                <c:ptCount val="12"/>
                <c:pt idx="8">
                  <c:v>13.663876308126625</c:v>
                </c:pt>
                <c:pt idx="9">
                  <c:v>9.4403696429183771E-3</c:v>
                </c:pt>
                <c:pt idx="10">
                  <c:v>6.6057368120753193</c:v>
                </c:pt>
                <c:pt idx="11">
                  <c:v>1.7265385686438319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B-4850-8891-79A2C8FEF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5"/>
        <c:axId val="521019088"/>
        <c:axId val="1"/>
      </c:barChart>
      <c:lineChart>
        <c:grouping val="stacked"/>
        <c:varyColors val="0"/>
        <c:ser>
          <c:idx val="1"/>
          <c:order val="2"/>
          <c:tx>
            <c:v>Revenue Days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'Major Mech Charts'!$B$80:$B$91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2018*</c:v>
                </c:pt>
                <c:pt idx="8">
                  <c:v>2019**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'Major Mech Charts'!$G$80:$G$91</c:f>
              <c:numCache>
                <c:formatCode>General</c:formatCode>
                <c:ptCount val="12"/>
                <c:pt idx="8" formatCode="#,##0">
                  <c:v>171.49291666666667</c:v>
                </c:pt>
                <c:pt idx="9" formatCode="#,##0">
                  <c:v>252.94291666666672</c:v>
                </c:pt>
                <c:pt idx="10" formatCode="#,##0">
                  <c:v>332.21749999999992</c:v>
                </c:pt>
                <c:pt idx="11" formatCode="#,##0">
                  <c:v>264.91666666666674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B-4850-8891-79A2C8FEF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91656"/>
        <c:axId val="441191000"/>
      </c:lineChart>
      <c:catAx>
        <c:axId val="5210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Calibri"/>
                  </a:rPr>
                  <a:t>TRIR: All Mechanical Delay Hours per 100 Work Hours</a:t>
                </a:r>
                <a:endParaRPr lang="en-US" sz="1100" b="1" i="0" u="none" strike="noStrike" baseline="0">
                  <a:solidFill>
                    <a:srgbClr val="000000"/>
                  </a:solidFill>
                  <a:latin typeface="Calibri"/>
                  <a:ea typeface="+mn-ea"/>
                  <a:cs typeface="+mn-ea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/>
                  <a:t>MMIR: Major Mechanical Delay Hours per 100 Work Hours </a:t>
                </a:r>
              </a:p>
            </c:rich>
          </c:tx>
          <c:layout>
            <c:manualLayout>
              <c:xMode val="edge"/>
              <c:yMode val="edge"/>
              <c:x val="0.29754260986866538"/>
              <c:y val="0.899692421259842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 vert="horz"/>
          <a:lstStyle/>
          <a:p>
            <a:pPr>
              <a:defRPr sz="1250" baseline="0"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50" baseline="0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1019088"/>
        <c:crosses val="autoZero"/>
        <c:crossBetween val="between"/>
      </c:valAx>
      <c:valAx>
        <c:axId val="441191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50" b="1" i="0" baseline="0"/>
                </a:pPr>
                <a:r>
                  <a:rPr lang="en-US" sz="1250" b="1" i="0" baseline="0"/>
                  <a:t>Revenue 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191656"/>
        <c:crosses val="max"/>
        <c:crossBetween val="between"/>
        <c:minorUnit val="150"/>
      </c:valAx>
      <c:catAx>
        <c:axId val="441191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1910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5.4860442733397498E-2"/>
          <c:y val="0.82986171228648065"/>
          <c:w val="0.89211200411396951"/>
          <c:h val="7.3168599561673445E-2"/>
        </c:manualLayout>
      </c:layout>
      <c:overlay val="0"/>
      <c:spPr>
        <a:noFill/>
        <a:ln>
          <a:solidFill>
            <a:schemeClr val="tx1"/>
          </a:solidFill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121227</xdr:colOff>
      <xdr:row>0</xdr:row>
      <xdr:rowOff>111528</xdr:rowOff>
    </xdr:from>
    <xdr:to>
      <xdr:col>45</xdr:col>
      <xdr:colOff>294409</xdr:colOff>
      <xdr:row>54</xdr:row>
      <xdr:rowOff>86590</xdr:rowOff>
    </xdr:to>
    <xdr:graphicFrame macro="">
      <xdr:nvGraphicFramePr>
        <xdr:cNvPr id="25" name="Chart 4">
          <a:extLst>
            <a:ext uri="{FF2B5EF4-FFF2-40B4-BE49-F238E27FC236}">
              <a16:creationId xmlns:a16="http://schemas.microsoft.com/office/drawing/2014/main" id="{00000000-0008-0000-1B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139156</xdr:colOff>
      <xdr:row>56</xdr:row>
      <xdr:rowOff>103908</xdr:rowOff>
    </xdr:from>
    <xdr:to>
      <xdr:col>26</xdr:col>
      <xdr:colOff>467591</xdr:colOff>
      <xdr:row>110</xdr:row>
      <xdr:rowOff>103908</xdr:rowOff>
    </xdr:to>
    <xdr:graphicFrame macro="">
      <xdr:nvGraphicFramePr>
        <xdr:cNvPr id="26" name="Chart 4">
          <a:extLst>
            <a:ext uri="{FF2B5EF4-FFF2-40B4-BE49-F238E27FC236}">
              <a16:creationId xmlns:a16="http://schemas.microsoft.com/office/drawing/2014/main" id="{00000000-0008-0000-1B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86592</xdr:colOff>
      <xdr:row>56</xdr:row>
      <xdr:rowOff>173183</xdr:rowOff>
    </xdr:from>
    <xdr:to>
      <xdr:col>45</xdr:col>
      <xdr:colOff>242454</xdr:colOff>
      <xdr:row>110</xdr:row>
      <xdr:rowOff>121229</xdr:rowOff>
    </xdr:to>
    <xdr:graphicFrame macro="">
      <xdr:nvGraphicFramePr>
        <xdr:cNvPr id="27" name="Chart 4">
          <a:extLst>
            <a:ext uri="{FF2B5EF4-FFF2-40B4-BE49-F238E27FC236}">
              <a16:creationId xmlns:a16="http://schemas.microsoft.com/office/drawing/2014/main" id="{00000000-0008-0000-1B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121226</xdr:colOff>
      <xdr:row>56</xdr:row>
      <xdr:rowOff>121228</xdr:rowOff>
    </xdr:from>
    <xdr:to>
      <xdr:col>63</xdr:col>
      <xdr:colOff>571501</xdr:colOff>
      <xdr:row>110</xdr:row>
      <xdr:rowOff>138545</xdr:rowOff>
    </xdr:to>
    <xdr:graphicFrame macro="">
      <xdr:nvGraphicFramePr>
        <xdr:cNvPr id="28" name="Chart 4">
          <a:extLst>
            <a:ext uri="{FF2B5EF4-FFF2-40B4-BE49-F238E27FC236}">
              <a16:creationId xmlns:a16="http://schemas.microsoft.com/office/drawing/2014/main" id="{00000000-0008-0000-1B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141445</xdr:colOff>
      <xdr:row>331</xdr:row>
      <xdr:rowOff>90870</xdr:rowOff>
    </xdr:from>
    <xdr:to>
      <xdr:col>26</xdr:col>
      <xdr:colOff>519544</xdr:colOff>
      <xdr:row>385</xdr:row>
      <xdr:rowOff>17317</xdr:rowOff>
    </xdr:to>
    <xdr:graphicFrame macro="">
      <xdr:nvGraphicFramePr>
        <xdr:cNvPr id="29" name="Chart 4">
          <a:extLst>
            <a:ext uri="{FF2B5EF4-FFF2-40B4-BE49-F238E27FC236}">
              <a16:creationId xmlns:a16="http://schemas.microsoft.com/office/drawing/2014/main" id="{00000000-0008-0000-1B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121227</xdr:colOff>
      <xdr:row>111</xdr:row>
      <xdr:rowOff>86590</xdr:rowOff>
    </xdr:from>
    <xdr:to>
      <xdr:col>26</xdr:col>
      <xdr:colOff>450273</xdr:colOff>
      <xdr:row>165</xdr:row>
      <xdr:rowOff>86591</xdr:rowOff>
    </xdr:to>
    <xdr:graphicFrame macro="">
      <xdr:nvGraphicFramePr>
        <xdr:cNvPr id="21" name="Chart 4">
          <a:extLst>
            <a:ext uri="{FF2B5EF4-FFF2-40B4-BE49-F238E27FC236}">
              <a16:creationId xmlns:a16="http://schemas.microsoft.com/office/drawing/2014/main" id="{00000000-0008-0000-1B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103910</xdr:colOff>
      <xdr:row>166</xdr:row>
      <xdr:rowOff>103909</xdr:rowOff>
    </xdr:from>
    <xdr:to>
      <xdr:col>26</xdr:col>
      <xdr:colOff>467591</xdr:colOff>
      <xdr:row>220</xdr:row>
      <xdr:rowOff>103909</xdr:rowOff>
    </xdr:to>
    <xdr:graphicFrame macro="">
      <xdr:nvGraphicFramePr>
        <xdr:cNvPr id="22" name="Chart 4">
          <a:extLst>
            <a:ext uri="{FF2B5EF4-FFF2-40B4-BE49-F238E27FC236}">
              <a16:creationId xmlns:a16="http://schemas.microsoft.com/office/drawing/2014/main" id="{00000000-0008-0000-1B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121227</xdr:colOff>
      <xdr:row>221</xdr:row>
      <xdr:rowOff>86591</xdr:rowOff>
    </xdr:from>
    <xdr:to>
      <xdr:col>26</xdr:col>
      <xdr:colOff>484908</xdr:colOff>
      <xdr:row>275</xdr:row>
      <xdr:rowOff>86590</xdr:rowOff>
    </xdr:to>
    <xdr:graphicFrame macro="">
      <xdr:nvGraphicFramePr>
        <xdr:cNvPr id="23" name="Chart 4">
          <a:extLst>
            <a:ext uri="{FF2B5EF4-FFF2-40B4-BE49-F238E27FC236}">
              <a16:creationId xmlns:a16="http://schemas.microsoft.com/office/drawing/2014/main" id="{00000000-0008-0000-1B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138545</xdr:colOff>
      <xdr:row>276</xdr:row>
      <xdr:rowOff>138546</xdr:rowOff>
    </xdr:from>
    <xdr:to>
      <xdr:col>26</xdr:col>
      <xdr:colOff>502227</xdr:colOff>
      <xdr:row>330</xdr:row>
      <xdr:rowOff>103910</xdr:rowOff>
    </xdr:to>
    <xdr:graphicFrame macro="">
      <xdr:nvGraphicFramePr>
        <xdr:cNvPr id="24" name="Chart 4">
          <a:extLst>
            <a:ext uri="{FF2B5EF4-FFF2-40B4-BE49-F238E27FC236}">
              <a16:creationId xmlns:a16="http://schemas.microsoft.com/office/drawing/2014/main" id="{00000000-0008-0000-1B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86590</xdr:colOff>
      <xdr:row>111</xdr:row>
      <xdr:rowOff>69273</xdr:rowOff>
    </xdr:from>
    <xdr:to>
      <xdr:col>45</xdr:col>
      <xdr:colOff>277091</xdr:colOff>
      <xdr:row>165</xdr:row>
      <xdr:rowOff>86591</xdr:rowOff>
    </xdr:to>
    <xdr:graphicFrame macro="">
      <xdr:nvGraphicFramePr>
        <xdr:cNvPr id="43" name="Chart 4">
          <a:extLst>
            <a:ext uri="{FF2B5EF4-FFF2-40B4-BE49-F238E27FC236}">
              <a16:creationId xmlns:a16="http://schemas.microsoft.com/office/drawing/2014/main" id="{00000000-0008-0000-1B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121227</xdr:colOff>
      <xdr:row>221</xdr:row>
      <xdr:rowOff>103909</xdr:rowOff>
    </xdr:from>
    <xdr:to>
      <xdr:col>45</xdr:col>
      <xdr:colOff>259773</xdr:colOff>
      <xdr:row>275</xdr:row>
      <xdr:rowOff>86591</xdr:rowOff>
    </xdr:to>
    <xdr:graphicFrame macro="">
      <xdr:nvGraphicFramePr>
        <xdr:cNvPr id="44" name="Chart 4">
          <a:extLst>
            <a:ext uri="{FF2B5EF4-FFF2-40B4-BE49-F238E27FC236}">
              <a16:creationId xmlns:a16="http://schemas.microsoft.com/office/drawing/2014/main" id="{00000000-0008-0000-1B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103909</xdr:colOff>
      <xdr:row>331</xdr:row>
      <xdr:rowOff>138545</xdr:rowOff>
    </xdr:from>
    <xdr:to>
      <xdr:col>45</xdr:col>
      <xdr:colOff>259773</xdr:colOff>
      <xdr:row>385</xdr:row>
      <xdr:rowOff>34637</xdr:rowOff>
    </xdr:to>
    <xdr:graphicFrame macro="">
      <xdr:nvGraphicFramePr>
        <xdr:cNvPr id="45" name="Chart 4">
          <a:extLst>
            <a:ext uri="{FF2B5EF4-FFF2-40B4-BE49-F238E27FC236}">
              <a16:creationId xmlns:a16="http://schemas.microsoft.com/office/drawing/2014/main" id="{00000000-0008-0000-1B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121227</xdr:colOff>
      <xdr:row>166</xdr:row>
      <xdr:rowOff>138546</xdr:rowOff>
    </xdr:from>
    <xdr:to>
      <xdr:col>45</xdr:col>
      <xdr:colOff>277091</xdr:colOff>
      <xdr:row>220</xdr:row>
      <xdr:rowOff>103909</xdr:rowOff>
    </xdr:to>
    <xdr:graphicFrame macro="">
      <xdr:nvGraphicFramePr>
        <xdr:cNvPr id="46" name="Chart 4">
          <a:extLst>
            <a:ext uri="{FF2B5EF4-FFF2-40B4-BE49-F238E27FC236}">
              <a16:creationId xmlns:a16="http://schemas.microsoft.com/office/drawing/2014/main" id="{00000000-0008-0000-1B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103907</xdr:colOff>
      <xdr:row>276</xdr:row>
      <xdr:rowOff>86589</xdr:rowOff>
    </xdr:from>
    <xdr:to>
      <xdr:col>45</xdr:col>
      <xdr:colOff>277090</xdr:colOff>
      <xdr:row>330</xdr:row>
      <xdr:rowOff>51954</xdr:rowOff>
    </xdr:to>
    <xdr:graphicFrame macro="">
      <xdr:nvGraphicFramePr>
        <xdr:cNvPr id="47" name="Chart 4">
          <a:extLst>
            <a:ext uri="{FF2B5EF4-FFF2-40B4-BE49-F238E27FC236}">
              <a16:creationId xmlns:a16="http://schemas.microsoft.com/office/drawing/2014/main" id="{00000000-0008-0000-1B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122958</xdr:colOff>
      <xdr:row>111</xdr:row>
      <xdr:rowOff>51954</xdr:rowOff>
    </xdr:from>
    <xdr:to>
      <xdr:col>63</xdr:col>
      <xdr:colOff>588817</xdr:colOff>
      <xdr:row>165</xdr:row>
      <xdr:rowOff>121227</xdr:rowOff>
    </xdr:to>
    <xdr:graphicFrame macro="">
      <xdr:nvGraphicFramePr>
        <xdr:cNvPr id="48" name="Chart 4">
          <a:extLst>
            <a:ext uri="{FF2B5EF4-FFF2-40B4-BE49-F238E27FC236}">
              <a16:creationId xmlns:a16="http://schemas.microsoft.com/office/drawing/2014/main" id="{00000000-0008-0000-1B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46</xdr:col>
      <xdr:colOff>121227</xdr:colOff>
      <xdr:row>276</xdr:row>
      <xdr:rowOff>86590</xdr:rowOff>
    </xdr:from>
    <xdr:to>
      <xdr:col>63</xdr:col>
      <xdr:colOff>588818</xdr:colOff>
      <xdr:row>330</xdr:row>
      <xdr:rowOff>86591</xdr:rowOff>
    </xdr:to>
    <xdr:graphicFrame macro="">
      <xdr:nvGraphicFramePr>
        <xdr:cNvPr id="49" name="Chart 4">
          <a:extLst>
            <a:ext uri="{FF2B5EF4-FFF2-40B4-BE49-F238E27FC236}">
              <a16:creationId xmlns:a16="http://schemas.microsoft.com/office/drawing/2014/main" id="{00000000-0008-0000-1B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121228</xdr:colOff>
      <xdr:row>331</xdr:row>
      <xdr:rowOff>121227</xdr:rowOff>
    </xdr:from>
    <xdr:to>
      <xdr:col>63</xdr:col>
      <xdr:colOff>606136</xdr:colOff>
      <xdr:row>385</xdr:row>
      <xdr:rowOff>17319</xdr:rowOff>
    </xdr:to>
    <xdr:graphicFrame macro="">
      <xdr:nvGraphicFramePr>
        <xdr:cNvPr id="50" name="Chart 4">
          <a:extLst>
            <a:ext uri="{FF2B5EF4-FFF2-40B4-BE49-F238E27FC236}">
              <a16:creationId xmlns:a16="http://schemas.microsoft.com/office/drawing/2014/main" id="{00000000-0008-0000-1B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138545</xdr:colOff>
      <xdr:row>221</xdr:row>
      <xdr:rowOff>103909</xdr:rowOff>
    </xdr:from>
    <xdr:to>
      <xdr:col>63</xdr:col>
      <xdr:colOff>571500</xdr:colOff>
      <xdr:row>275</xdr:row>
      <xdr:rowOff>86590</xdr:rowOff>
    </xdr:to>
    <xdr:graphicFrame macro="">
      <xdr:nvGraphicFramePr>
        <xdr:cNvPr id="51" name="Chart 4">
          <a:extLst>
            <a:ext uri="{FF2B5EF4-FFF2-40B4-BE49-F238E27FC236}">
              <a16:creationId xmlns:a16="http://schemas.microsoft.com/office/drawing/2014/main" id="{00000000-0008-0000-1B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46</xdr:col>
      <xdr:colOff>138544</xdr:colOff>
      <xdr:row>166</xdr:row>
      <xdr:rowOff>121226</xdr:rowOff>
    </xdr:from>
    <xdr:to>
      <xdr:col>63</xdr:col>
      <xdr:colOff>571499</xdr:colOff>
      <xdr:row>220</xdr:row>
      <xdr:rowOff>155863</xdr:rowOff>
    </xdr:to>
    <xdr:graphicFrame macro="">
      <xdr:nvGraphicFramePr>
        <xdr:cNvPr id="52" name="Chart 4">
          <a:extLst>
            <a:ext uri="{FF2B5EF4-FFF2-40B4-BE49-F238E27FC236}">
              <a16:creationId xmlns:a16="http://schemas.microsoft.com/office/drawing/2014/main" id="{00000000-0008-0000-1B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66</xdr:col>
      <xdr:colOff>242455</xdr:colOff>
      <xdr:row>56</xdr:row>
      <xdr:rowOff>86591</xdr:rowOff>
    </xdr:from>
    <xdr:to>
      <xdr:col>83</xdr:col>
      <xdr:colOff>329049</xdr:colOff>
      <xdr:row>110</xdr:row>
      <xdr:rowOff>103908</xdr:rowOff>
    </xdr:to>
    <xdr:graphicFrame macro="">
      <xdr:nvGraphicFramePr>
        <xdr:cNvPr id="38" name="Chart 4">
          <a:extLst>
            <a:ext uri="{FF2B5EF4-FFF2-40B4-BE49-F238E27FC236}">
              <a16:creationId xmlns:a16="http://schemas.microsoft.com/office/drawing/2014/main" id="{71712972-59E8-4CA5-B61C-368107434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66</xdr:col>
      <xdr:colOff>242455</xdr:colOff>
      <xdr:row>111</xdr:row>
      <xdr:rowOff>51954</xdr:rowOff>
    </xdr:from>
    <xdr:to>
      <xdr:col>83</xdr:col>
      <xdr:colOff>344633</xdr:colOff>
      <xdr:row>165</xdr:row>
      <xdr:rowOff>121227</xdr:rowOff>
    </xdr:to>
    <xdr:graphicFrame macro="">
      <xdr:nvGraphicFramePr>
        <xdr:cNvPr id="40" name="Chart 4">
          <a:extLst>
            <a:ext uri="{FF2B5EF4-FFF2-40B4-BE49-F238E27FC236}">
              <a16:creationId xmlns:a16="http://schemas.microsoft.com/office/drawing/2014/main" id="{B75ACA6F-0F42-430D-A031-293C0EDCD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259772</xdr:colOff>
      <xdr:row>166</xdr:row>
      <xdr:rowOff>51955</xdr:rowOff>
    </xdr:from>
    <xdr:to>
      <xdr:col>83</xdr:col>
      <xdr:colOff>361950</xdr:colOff>
      <xdr:row>220</xdr:row>
      <xdr:rowOff>86593</xdr:rowOff>
    </xdr:to>
    <xdr:graphicFrame macro="">
      <xdr:nvGraphicFramePr>
        <xdr:cNvPr id="55" name="Chart 4">
          <a:extLst>
            <a:ext uri="{FF2B5EF4-FFF2-40B4-BE49-F238E27FC236}">
              <a16:creationId xmlns:a16="http://schemas.microsoft.com/office/drawing/2014/main" id="{9F20049A-5EEC-4D0A-9C09-E4BB20386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143</xdr:row>
      <xdr:rowOff>38099</xdr:rowOff>
    </xdr:from>
    <xdr:to>
      <xdr:col>15</xdr:col>
      <xdr:colOff>571500</xdr:colOff>
      <xdr:row>171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EB39B1-D2C0-4F08-9997-A63E2A7B4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704850</xdr:colOff>
      <xdr:row>158</xdr:row>
      <xdr:rowOff>128586</xdr:rowOff>
    </xdr:from>
    <xdr:to>
      <xdr:col>25</xdr:col>
      <xdr:colOff>333375</xdr:colOff>
      <xdr:row>186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BE8E44-50A1-489A-81E7-E8B90DEB0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133350</xdr:colOff>
      <xdr:row>173</xdr:row>
      <xdr:rowOff>4762</xdr:rowOff>
    </xdr:from>
    <xdr:to>
      <xdr:col>15</xdr:col>
      <xdr:colOff>14287</xdr:colOff>
      <xdr:row>187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02AEE09-0C86-43CD-88DD-55C9D4A2A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152400</xdr:colOff>
      <xdr:row>190</xdr:row>
      <xdr:rowOff>157162</xdr:rowOff>
    </xdr:from>
    <xdr:to>
      <xdr:col>15</xdr:col>
      <xdr:colOff>809625</xdr:colOff>
      <xdr:row>211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BBB9C7C-ACB3-4DE8-8C97-9C748AD91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971550</xdr:colOff>
      <xdr:row>190</xdr:row>
      <xdr:rowOff>157162</xdr:rowOff>
    </xdr:from>
    <xdr:to>
      <xdr:col>22</xdr:col>
      <xdr:colOff>523875</xdr:colOff>
      <xdr:row>211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94D1FE3-58CE-4ACF-BEE5-5D3901835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42D3E7-21FD-4284-AD2C-21CB4C4D3A32}" name="Table1" displayName="Table1" ref="F61:G73" totalsRowShown="0">
  <autoFilter ref="F61:G73" xr:uid="{4C2DE04E-F739-49CE-B2E9-05144B62E38B}"/>
  <tableColumns count="2">
    <tableColumn id="1" xr3:uid="{8288A178-2746-4933-BBCB-B24B63AA939F}" name="Column1"/>
    <tableColumn id="2" xr3:uid="{B8059B7D-17E7-42BA-A690-C5C5F0447359}" name="Column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C515-95B9-4498-BE25-81FC14187587}">
  <sheetPr codeName="Sheet1"/>
  <dimension ref="A1:EF15"/>
  <sheetViews>
    <sheetView tabSelected="1" topLeftCell="F1" workbookViewId="0">
      <selection activeCell="AZ15" sqref="AZ15"/>
    </sheetView>
  </sheetViews>
  <sheetFormatPr defaultRowHeight="15" x14ac:dyDescent="0.25"/>
  <cols>
    <col min="1" max="1" width="2" customWidth="1"/>
    <col min="2" max="2" width="16" bestFit="1" customWidth="1"/>
    <col min="3" max="3" width="14.140625" bestFit="1" customWidth="1"/>
    <col min="4" max="5" width="0.7109375" customWidth="1"/>
    <col min="6" max="6" width="11.140625" bestFit="1" customWidth="1"/>
    <col min="7" max="8" width="0.7109375" customWidth="1"/>
    <col min="9" max="9" width="11.140625" bestFit="1" customWidth="1"/>
    <col min="10" max="11" width="0.7109375" customWidth="1"/>
    <col min="12" max="12" width="11.140625" bestFit="1" customWidth="1"/>
    <col min="13" max="14" width="0.7109375" customWidth="1"/>
    <col min="15" max="15" width="11.140625" bestFit="1" customWidth="1"/>
    <col min="16" max="19" width="0.7109375" customWidth="1"/>
    <col min="20" max="20" width="12.85546875" bestFit="1" customWidth="1"/>
    <col min="21" max="22" width="0.7109375" customWidth="1"/>
    <col min="23" max="23" width="10.28515625" bestFit="1" customWidth="1"/>
    <col min="24" max="25" width="0.7109375" customWidth="1"/>
    <col min="26" max="26" width="12.85546875" bestFit="1" customWidth="1"/>
    <col min="27" max="28" width="0.7109375" customWidth="1"/>
    <col min="29" max="29" width="14.85546875" bestFit="1" customWidth="1"/>
    <col min="30" max="31" width="0.7109375" customWidth="1"/>
    <col min="32" max="32" width="11" bestFit="1" customWidth="1"/>
    <col min="33" max="34" width="0.7109375" customWidth="1"/>
    <col min="35" max="35" width="14.85546875" style="368" bestFit="1" customWidth="1"/>
    <col min="36" max="37" width="0.7109375" style="368" customWidth="1"/>
    <col min="38" max="38" width="15.42578125" style="368" customWidth="1"/>
    <col min="39" max="42" width="0.7109375" style="368" customWidth="1"/>
    <col min="43" max="43" width="12.85546875" bestFit="1" customWidth="1"/>
    <col min="44" max="45" width="0.7109375" customWidth="1"/>
    <col min="46" max="46" width="12.42578125" bestFit="1" customWidth="1"/>
    <col min="47" max="48" width="0.7109375" customWidth="1"/>
    <col min="49" max="49" width="13.42578125" bestFit="1" customWidth="1"/>
    <col min="50" max="51" width="0.7109375" customWidth="1"/>
    <col min="52" max="52" width="15.42578125" bestFit="1" customWidth="1"/>
    <col min="53" max="54" width="0.7109375" customWidth="1"/>
    <col min="55" max="55" width="10.85546875" bestFit="1" customWidth="1"/>
  </cols>
  <sheetData>
    <row r="1" spans="1:136" x14ac:dyDescent="0.25">
      <c r="C1" t="s">
        <v>317</v>
      </c>
      <c r="F1" t="s">
        <v>318</v>
      </c>
      <c r="I1" t="s">
        <v>319</v>
      </c>
      <c r="L1" t="s">
        <v>329</v>
      </c>
      <c r="O1" t="s">
        <v>320</v>
      </c>
      <c r="T1" t="s">
        <v>330</v>
      </c>
      <c r="W1" t="s">
        <v>331</v>
      </c>
      <c r="Z1" t="s">
        <v>332</v>
      </c>
      <c r="AC1" t="s">
        <v>333</v>
      </c>
      <c r="AF1" t="s">
        <v>334</v>
      </c>
      <c r="AI1" s="368" t="s">
        <v>340</v>
      </c>
      <c r="AL1" s="368" t="s">
        <v>341</v>
      </c>
      <c r="AQ1" t="s">
        <v>335</v>
      </c>
      <c r="AT1" t="s">
        <v>336</v>
      </c>
      <c r="AW1" t="s">
        <v>337</v>
      </c>
      <c r="AZ1" t="s">
        <v>338</v>
      </c>
      <c r="BC1" t="s">
        <v>339</v>
      </c>
    </row>
    <row r="2" spans="1:136" x14ac:dyDescent="0.25">
      <c r="A2" s="1025"/>
      <c r="B2" s="1026" t="s">
        <v>322</v>
      </c>
      <c r="C2" s="1025"/>
      <c r="D2" s="1025"/>
      <c r="E2" s="1025"/>
      <c r="F2" s="1025"/>
      <c r="G2" s="1025"/>
      <c r="H2" s="1025"/>
      <c r="I2" s="1025"/>
      <c r="J2" s="1025"/>
      <c r="K2" s="1025"/>
      <c r="L2" s="1025"/>
      <c r="M2" s="1025"/>
      <c r="N2" s="1025"/>
      <c r="O2" s="1025"/>
      <c r="P2" s="1025"/>
      <c r="Q2" s="1025"/>
      <c r="R2" s="1025"/>
      <c r="S2" s="1025"/>
      <c r="T2" s="1025"/>
      <c r="U2" s="1025"/>
      <c r="V2" s="1025"/>
      <c r="W2" s="1025"/>
      <c r="X2" s="1025"/>
      <c r="Y2" s="1025"/>
      <c r="Z2" s="1025"/>
      <c r="AA2" s="1025"/>
      <c r="AB2" s="1025"/>
      <c r="AC2" s="1025"/>
      <c r="AD2" s="1025"/>
      <c r="AE2" s="1025"/>
      <c r="AF2" s="1025"/>
      <c r="AG2" s="1025"/>
      <c r="AH2" s="1025"/>
      <c r="AI2" s="1025"/>
      <c r="AJ2" s="1025"/>
      <c r="AK2" s="1025"/>
      <c r="AL2" s="1025"/>
      <c r="AM2" s="1025"/>
      <c r="AN2" s="1025"/>
      <c r="AO2" s="1025"/>
      <c r="AP2" s="1025"/>
      <c r="AQ2" s="1025"/>
      <c r="AR2" s="1025"/>
      <c r="AS2" s="1025"/>
      <c r="AT2" s="1025"/>
      <c r="AU2" s="1025"/>
      <c r="AV2" s="1025"/>
      <c r="AW2" s="1025"/>
      <c r="AX2" s="1025"/>
      <c r="AY2" s="1025"/>
      <c r="AZ2" s="1025"/>
      <c r="BA2" s="1025"/>
      <c r="BB2" s="1025"/>
      <c r="BC2" s="1025"/>
      <c r="BD2" s="1025"/>
      <c r="BE2" s="1025"/>
      <c r="BF2" s="1025"/>
      <c r="BG2" s="1025"/>
      <c r="BH2" s="1025"/>
      <c r="BI2" s="1025"/>
      <c r="BJ2" s="1025"/>
      <c r="BK2" s="1025"/>
      <c r="BL2" s="1025"/>
      <c r="BM2" s="1025"/>
      <c r="BN2" s="1025"/>
      <c r="BO2" s="1025"/>
      <c r="BP2" s="1025"/>
      <c r="BQ2" s="1025"/>
      <c r="BR2" s="1025"/>
      <c r="BS2" s="1025"/>
      <c r="BT2" s="1025"/>
      <c r="BU2" s="1025"/>
      <c r="BV2" s="1025"/>
      <c r="BW2" s="1025"/>
      <c r="BX2" s="1025"/>
      <c r="BY2" s="1025"/>
      <c r="BZ2" s="1025"/>
      <c r="CA2" s="1025"/>
      <c r="CB2" s="1025"/>
      <c r="CC2" s="1025"/>
      <c r="CD2" s="1025"/>
      <c r="CE2" s="1025"/>
      <c r="CF2" s="1025"/>
      <c r="CG2" s="1025"/>
      <c r="CH2" s="1025"/>
      <c r="CI2" s="1025"/>
      <c r="CJ2" s="1025"/>
      <c r="CK2" s="1025"/>
      <c r="CL2" s="1025"/>
      <c r="CM2" s="1025"/>
      <c r="CN2" s="1025"/>
      <c r="CO2" s="1025"/>
      <c r="CP2" s="1025"/>
      <c r="CQ2" s="1025"/>
      <c r="CR2" s="1025"/>
      <c r="CS2" s="1025"/>
      <c r="CT2" s="1025"/>
      <c r="CU2" s="1025"/>
      <c r="CV2" s="1025"/>
      <c r="CW2" s="1025"/>
      <c r="CX2" s="1025"/>
      <c r="CY2" s="1025"/>
      <c r="CZ2" s="1025"/>
      <c r="DA2" s="1025"/>
      <c r="DB2" s="1025"/>
      <c r="DC2" s="1025"/>
      <c r="DD2" s="1025"/>
      <c r="DE2" s="1025"/>
      <c r="DF2" s="1025"/>
      <c r="DG2" s="1025"/>
      <c r="DH2" s="1025"/>
      <c r="DI2" s="1025"/>
      <c r="DJ2" s="1025"/>
      <c r="DK2" s="1025"/>
      <c r="DL2" s="1025"/>
      <c r="DM2" s="1025"/>
      <c r="DN2" s="1025"/>
      <c r="DO2" s="1025"/>
      <c r="DP2" s="1025"/>
      <c r="DQ2" s="1025"/>
      <c r="DR2" s="1025"/>
      <c r="DS2" s="1025"/>
      <c r="DT2" s="1025"/>
      <c r="DU2" s="1025"/>
      <c r="DV2" s="1025"/>
      <c r="DW2" s="1025"/>
      <c r="DX2" s="1025"/>
      <c r="DY2" s="1025"/>
      <c r="DZ2" s="1025"/>
      <c r="EA2" s="1025"/>
      <c r="EB2" s="1025"/>
      <c r="EC2" s="1025"/>
      <c r="ED2" s="1025"/>
      <c r="EE2" s="1025"/>
      <c r="EF2" s="1025"/>
    </row>
    <row r="3" spans="1:136" x14ac:dyDescent="0.25">
      <c r="B3" t="s">
        <v>321</v>
      </c>
      <c r="C3">
        <v>3002</v>
      </c>
      <c r="F3">
        <v>5046</v>
      </c>
      <c r="I3">
        <v>4572</v>
      </c>
      <c r="L3">
        <v>5268</v>
      </c>
      <c r="O3">
        <v>6358</v>
      </c>
      <c r="T3">
        <v>4550</v>
      </c>
      <c r="W3">
        <v>6806</v>
      </c>
      <c r="Z3">
        <v>3898</v>
      </c>
      <c r="AC3">
        <v>5006</v>
      </c>
      <c r="AF3">
        <v>2728</v>
      </c>
      <c r="AI3" s="368">
        <v>1073</v>
      </c>
      <c r="AL3" s="368">
        <v>1600</v>
      </c>
      <c r="AQ3">
        <v>5594</v>
      </c>
      <c r="AT3">
        <v>5400</v>
      </c>
      <c r="AW3">
        <v>2236</v>
      </c>
      <c r="AZ3">
        <v>6838</v>
      </c>
      <c r="BC3">
        <v>5169</v>
      </c>
    </row>
    <row r="4" spans="1:136" ht="3.75" customHeight="1" x14ac:dyDescent="0.25"/>
    <row r="5" spans="1:136" x14ac:dyDescent="0.25">
      <c r="A5" s="1025"/>
      <c r="B5" s="1026" t="s">
        <v>323</v>
      </c>
      <c r="C5" s="1025"/>
      <c r="D5" s="1025"/>
      <c r="E5" s="1025"/>
      <c r="F5" s="1025"/>
      <c r="G5" s="1025"/>
      <c r="H5" s="1025"/>
      <c r="I5" s="1025"/>
      <c r="J5" s="1025"/>
      <c r="K5" s="1025"/>
      <c r="L5" s="1025"/>
      <c r="M5" s="1025"/>
      <c r="N5" s="1025"/>
      <c r="O5" s="1025"/>
      <c r="P5" s="1025"/>
      <c r="Q5" s="1025"/>
      <c r="R5" s="1025"/>
      <c r="S5" s="1025"/>
      <c r="T5" s="1025"/>
      <c r="U5" s="1025"/>
      <c r="V5" s="1025"/>
      <c r="W5" s="1025"/>
      <c r="X5" s="1025"/>
      <c r="Y5" s="1025"/>
      <c r="Z5" s="1025"/>
      <c r="AA5" s="1025"/>
      <c r="AB5" s="1025"/>
      <c r="AC5" s="1025"/>
      <c r="AD5" s="1025"/>
      <c r="AE5" s="1025"/>
      <c r="AF5" s="1025"/>
      <c r="AG5" s="1025"/>
      <c r="AH5" s="1025"/>
      <c r="AI5" s="1025"/>
      <c r="AJ5" s="1025"/>
      <c r="AK5" s="1025"/>
      <c r="AL5" s="1025"/>
      <c r="AM5" s="1025"/>
      <c r="AN5" s="1025"/>
      <c r="AO5" s="1025"/>
      <c r="AP5" s="1025"/>
      <c r="AQ5" s="1025"/>
      <c r="AR5" s="1025"/>
      <c r="AS5" s="1025"/>
      <c r="AT5" s="1025"/>
      <c r="AU5" s="1025"/>
      <c r="AV5" s="1025"/>
      <c r="AW5" s="1025"/>
      <c r="AX5" s="1025"/>
      <c r="AY5" s="1025"/>
      <c r="AZ5" s="1025"/>
      <c r="BA5" s="1025"/>
      <c r="BB5" s="1025"/>
      <c r="BC5" s="1025"/>
      <c r="BD5" s="1025"/>
      <c r="BE5" s="1025"/>
      <c r="BF5" s="1025"/>
      <c r="BG5" s="1025"/>
      <c r="BH5" s="1025"/>
      <c r="BI5" s="1025"/>
      <c r="BJ5" s="1025"/>
      <c r="BK5" s="1025"/>
      <c r="BL5" s="1025"/>
      <c r="BM5" s="1025"/>
      <c r="BN5" s="1025"/>
      <c r="BO5" s="1025"/>
      <c r="BP5" s="1025"/>
      <c r="BQ5" s="1025"/>
      <c r="BR5" s="1025"/>
      <c r="BS5" s="1025"/>
      <c r="BT5" s="1025"/>
      <c r="BU5" s="1025"/>
      <c r="BV5" s="1025"/>
      <c r="BW5" s="1025"/>
      <c r="BX5" s="1025"/>
      <c r="BY5" s="1025"/>
      <c r="BZ5" s="1025"/>
      <c r="CA5" s="1025"/>
      <c r="CB5" s="1025"/>
      <c r="CC5" s="1025"/>
      <c r="CD5" s="1025"/>
      <c r="CE5" s="1025"/>
      <c r="CF5" s="1025"/>
      <c r="CG5" s="1025"/>
      <c r="CH5" s="1025"/>
      <c r="CI5" s="1025"/>
      <c r="CJ5" s="1025"/>
      <c r="CK5" s="1025"/>
      <c r="CL5" s="1025"/>
      <c r="CM5" s="1025"/>
      <c r="CN5" s="1025"/>
      <c r="CO5" s="1025"/>
      <c r="CP5" s="1025"/>
      <c r="CQ5" s="1025"/>
      <c r="CR5" s="1025"/>
      <c r="CS5" s="1025"/>
      <c r="CT5" s="1025"/>
      <c r="CU5" s="1025"/>
      <c r="CV5" s="1025"/>
      <c r="CW5" s="1025"/>
      <c r="CX5" s="1025"/>
      <c r="CY5" s="1025"/>
      <c r="CZ5" s="1025"/>
      <c r="DA5" s="1025"/>
      <c r="DB5" s="1025"/>
      <c r="DC5" s="1025"/>
      <c r="DD5" s="1025"/>
      <c r="DE5" s="1025"/>
      <c r="DF5" s="1025"/>
      <c r="DG5" s="1025"/>
      <c r="DH5" s="1025"/>
      <c r="DI5" s="1025"/>
      <c r="DJ5" s="1025"/>
      <c r="DK5" s="1025"/>
      <c r="DL5" s="1025"/>
      <c r="DM5" s="1025"/>
      <c r="DN5" s="1025"/>
      <c r="DO5" s="1025"/>
      <c r="DP5" s="1025"/>
      <c r="DQ5" s="1025"/>
      <c r="DR5" s="1025"/>
      <c r="DS5" s="1025"/>
      <c r="DT5" s="1025"/>
      <c r="DU5" s="1025"/>
      <c r="DV5" s="1025"/>
      <c r="DW5" s="1025"/>
      <c r="DX5" s="1025"/>
      <c r="DY5" s="1025"/>
      <c r="DZ5" s="1025"/>
      <c r="EA5" s="1025"/>
      <c r="EB5" s="1025"/>
      <c r="EC5" s="1025"/>
      <c r="ED5" s="1025"/>
      <c r="EE5" s="1025"/>
      <c r="EF5" s="1025"/>
    </row>
    <row r="6" spans="1:136" x14ac:dyDescent="0.25">
      <c r="B6" t="s">
        <v>324</v>
      </c>
      <c r="C6">
        <v>2445</v>
      </c>
      <c r="F6">
        <v>3807</v>
      </c>
      <c r="I6">
        <v>3643</v>
      </c>
      <c r="L6">
        <v>4322</v>
      </c>
      <c r="O6">
        <v>5569</v>
      </c>
      <c r="T6">
        <v>3261</v>
      </c>
      <c r="W6">
        <v>5010</v>
      </c>
      <c r="Z6">
        <v>2504</v>
      </c>
      <c r="AC6">
        <v>4464</v>
      </c>
      <c r="AF6">
        <v>2070</v>
      </c>
      <c r="AI6" s="368">
        <v>1073</v>
      </c>
      <c r="AL6" s="368">
        <v>1509</v>
      </c>
      <c r="AQ6">
        <v>5088</v>
      </c>
      <c r="AT6">
        <v>4691</v>
      </c>
      <c r="AW6">
        <v>1798</v>
      </c>
      <c r="AZ6">
        <v>6151</v>
      </c>
      <c r="BC6">
        <v>4886</v>
      </c>
    </row>
    <row r="7" spans="1:136" x14ac:dyDescent="0.25">
      <c r="B7" t="s">
        <v>127</v>
      </c>
      <c r="C7">
        <v>1351</v>
      </c>
      <c r="F7">
        <v>2255</v>
      </c>
      <c r="I7">
        <v>1867</v>
      </c>
      <c r="L7">
        <v>2765</v>
      </c>
      <c r="O7">
        <v>3591</v>
      </c>
      <c r="T7">
        <v>1807</v>
      </c>
      <c r="W7">
        <v>2865</v>
      </c>
      <c r="Z7">
        <v>1416</v>
      </c>
      <c r="AC7">
        <v>2518</v>
      </c>
      <c r="AF7">
        <v>1354</v>
      </c>
      <c r="AI7" s="368">
        <v>749</v>
      </c>
      <c r="AL7" s="368">
        <v>871</v>
      </c>
      <c r="AQ7">
        <v>4322</v>
      </c>
      <c r="AT7">
        <v>3966</v>
      </c>
      <c r="AW7">
        <v>1401</v>
      </c>
      <c r="AZ7">
        <v>5405</v>
      </c>
      <c r="BC7">
        <v>3970</v>
      </c>
    </row>
    <row r="8" spans="1:136" ht="3.75" customHeight="1" x14ac:dyDescent="0.25"/>
    <row r="9" spans="1:136" x14ac:dyDescent="0.25">
      <c r="A9" s="1025"/>
      <c r="B9" s="1026" t="s">
        <v>325</v>
      </c>
      <c r="C9" s="1025"/>
      <c r="D9" s="1025"/>
      <c r="E9" s="1025"/>
      <c r="F9" s="1025"/>
      <c r="G9" s="1025"/>
      <c r="H9" s="1025"/>
      <c r="I9" s="1025"/>
      <c r="J9" s="1025"/>
      <c r="K9" s="1025"/>
      <c r="L9" s="1025"/>
      <c r="M9" s="1025"/>
      <c r="N9" s="1025"/>
      <c r="O9" s="1025"/>
      <c r="P9" s="1025"/>
      <c r="Q9" s="1025"/>
      <c r="R9" s="1025"/>
      <c r="S9" s="1025"/>
      <c r="T9" s="1025"/>
      <c r="U9" s="1025"/>
      <c r="V9" s="1025"/>
      <c r="W9" s="1025"/>
      <c r="X9" s="1025"/>
      <c r="Y9" s="1025"/>
      <c r="Z9" s="1025"/>
      <c r="AA9" s="1025"/>
      <c r="AB9" s="1025"/>
      <c r="AC9" s="1025"/>
      <c r="AD9" s="1025"/>
      <c r="AE9" s="1025"/>
      <c r="AF9" s="1025"/>
      <c r="AG9" s="1025"/>
      <c r="AH9" s="1025"/>
      <c r="AI9" s="1025"/>
      <c r="AJ9" s="1025"/>
      <c r="AK9" s="1025"/>
      <c r="AL9" s="1025"/>
      <c r="AM9" s="1025"/>
      <c r="AN9" s="1025"/>
      <c r="AO9" s="1025"/>
      <c r="AP9" s="1025"/>
      <c r="AQ9" s="1025"/>
      <c r="AR9" s="1025"/>
      <c r="AS9" s="1025"/>
      <c r="AT9" s="1025"/>
      <c r="AU9" s="1025"/>
      <c r="AV9" s="1025"/>
      <c r="AW9" s="1025"/>
      <c r="AX9" s="1025"/>
      <c r="AY9" s="1025"/>
      <c r="AZ9" s="1025"/>
      <c r="BA9" s="1025"/>
      <c r="BB9" s="1025"/>
      <c r="BC9" s="1025"/>
      <c r="BD9" s="1025"/>
      <c r="BE9" s="1025"/>
      <c r="BF9" s="1025"/>
      <c r="BG9" s="1025"/>
      <c r="BH9" s="1025"/>
      <c r="BI9" s="1025"/>
      <c r="BJ9" s="1025"/>
      <c r="BK9" s="1025"/>
      <c r="BL9" s="1025"/>
      <c r="BM9" s="1025"/>
      <c r="BN9" s="1025"/>
      <c r="BO9" s="1025"/>
      <c r="BP9" s="1025"/>
      <c r="BQ9" s="1025"/>
      <c r="BR9" s="1025"/>
      <c r="BS9" s="1025"/>
      <c r="BT9" s="1025"/>
      <c r="BU9" s="1025"/>
      <c r="BV9" s="1025"/>
      <c r="BW9" s="1025"/>
      <c r="BX9" s="1025"/>
      <c r="BY9" s="1025"/>
      <c r="BZ9" s="1025"/>
      <c r="CA9" s="1025"/>
      <c r="CB9" s="1025"/>
      <c r="CC9" s="1025"/>
      <c r="CD9" s="1025"/>
      <c r="CE9" s="1025"/>
      <c r="CF9" s="1025"/>
      <c r="CG9" s="1025"/>
      <c r="CH9" s="1025"/>
      <c r="CI9" s="1025"/>
      <c r="CJ9" s="1025"/>
      <c r="CK9" s="1025"/>
      <c r="CL9" s="1025"/>
      <c r="CM9" s="1025"/>
      <c r="CN9" s="1025"/>
      <c r="CO9" s="1025"/>
      <c r="CP9" s="1025"/>
      <c r="CQ9" s="1025"/>
      <c r="CR9" s="1025"/>
      <c r="CS9" s="1025"/>
      <c r="CT9" s="1025"/>
      <c r="CU9" s="1025"/>
      <c r="CV9" s="1025"/>
      <c r="CW9" s="1025"/>
      <c r="CX9" s="1025"/>
      <c r="CY9" s="1025"/>
      <c r="CZ9" s="1025"/>
      <c r="DA9" s="1025"/>
      <c r="DB9" s="1025"/>
      <c r="DC9" s="1025"/>
      <c r="DD9" s="1025"/>
      <c r="DE9" s="1025"/>
      <c r="DF9" s="1025"/>
      <c r="DG9" s="1025"/>
      <c r="DH9" s="1025"/>
      <c r="DI9" s="1025"/>
      <c r="DJ9" s="1025"/>
      <c r="DK9" s="1025"/>
      <c r="DL9" s="1025"/>
      <c r="DM9" s="1025"/>
      <c r="DN9" s="1025"/>
      <c r="DO9" s="1025"/>
      <c r="DP9" s="1025"/>
      <c r="DQ9" s="1025"/>
      <c r="DR9" s="1025"/>
      <c r="DS9" s="1025"/>
      <c r="DT9" s="1025"/>
      <c r="DU9" s="1025"/>
      <c r="DV9" s="1025"/>
      <c r="DW9" s="1025"/>
      <c r="DX9" s="1025"/>
      <c r="DY9" s="1025"/>
      <c r="DZ9" s="1025"/>
      <c r="EA9" s="1025"/>
      <c r="EB9" s="1025"/>
      <c r="EC9" s="1025"/>
      <c r="ED9" s="1025"/>
      <c r="EE9" s="1025"/>
      <c r="EF9" s="1025"/>
    </row>
    <row r="10" spans="1:136" x14ac:dyDescent="0.25">
      <c r="B10" t="s">
        <v>325</v>
      </c>
      <c r="C10">
        <v>543</v>
      </c>
      <c r="F10">
        <v>345</v>
      </c>
      <c r="I10">
        <v>683</v>
      </c>
      <c r="L10">
        <v>1079</v>
      </c>
      <c r="O10">
        <v>205</v>
      </c>
      <c r="T10">
        <v>223</v>
      </c>
      <c r="W10">
        <v>1634</v>
      </c>
      <c r="Z10">
        <v>218</v>
      </c>
      <c r="AC10">
        <v>648</v>
      </c>
      <c r="AF10">
        <v>301</v>
      </c>
      <c r="AI10" s="368">
        <v>58</v>
      </c>
      <c r="AL10" s="368">
        <v>306</v>
      </c>
      <c r="AQ10">
        <v>218</v>
      </c>
      <c r="AT10">
        <v>225</v>
      </c>
      <c r="AW10">
        <v>397</v>
      </c>
      <c r="AZ10">
        <v>351</v>
      </c>
      <c r="BC10">
        <v>220</v>
      </c>
    </row>
    <row r="11" spans="1:136" x14ac:dyDescent="0.25">
      <c r="B11" t="s">
        <v>326</v>
      </c>
      <c r="C11">
        <v>329</v>
      </c>
      <c r="F11">
        <v>116</v>
      </c>
      <c r="I11">
        <v>317</v>
      </c>
      <c r="L11">
        <v>291</v>
      </c>
      <c r="O11">
        <v>143</v>
      </c>
      <c r="T11">
        <v>183</v>
      </c>
      <c r="W11">
        <v>493</v>
      </c>
      <c r="Z11">
        <v>68</v>
      </c>
      <c r="AC11">
        <v>362</v>
      </c>
      <c r="AF11">
        <v>120</v>
      </c>
      <c r="AI11" s="368">
        <v>58</v>
      </c>
      <c r="AL11" s="368">
        <v>214</v>
      </c>
      <c r="AQ11">
        <v>152</v>
      </c>
      <c r="AT11">
        <v>89</v>
      </c>
      <c r="AW11">
        <v>202</v>
      </c>
      <c r="AZ11">
        <v>205</v>
      </c>
      <c r="BC11">
        <v>220</v>
      </c>
    </row>
    <row r="12" spans="1:136" x14ac:dyDescent="0.25">
      <c r="B12" t="s">
        <v>327</v>
      </c>
      <c r="C12">
        <v>214</v>
      </c>
      <c r="F12">
        <v>229</v>
      </c>
      <c r="I12">
        <v>367</v>
      </c>
      <c r="L12">
        <v>788</v>
      </c>
      <c r="O12">
        <v>62</v>
      </c>
      <c r="T12">
        <v>39</v>
      </c>
      <c r="W12">
        <v>1141</v>
      </c>
      <c r="Z12">
        <v>151</v>
      </c>
      <c r="AC12">
        <v>286</v>
      </c>
      <c r="AF12">
        <v>181</v>
      </c>
      <c r="AI12" s="368">
        <v>0</v>
      </c>
      <c r="AL12" s="368">
        <v>92</v>
      </c>
      <c r="AQ12">
        <v>66</v>
      </c>
      <c r="AT12">
        <v>136</v>
      </c>
      <c r="AW12">
        <v>195</v>
      </c>
      <c r="AZ12">
        <v>146</v>
      </c>
      <c r="BC12">
        <v>0</v>
      </c>
    </row>
    <row r="13" spans="1:136" ht="3.75" customHeight="1" x14ac:dyDescent="0.25"/>
    <row r="14" spans="1:136" x14ac:dyDescent="0.25">
      <c r="A14" s="1025"/>
      <c r="B14" s="1026" t="s">
        <v>328</v>
      </c>
      <c r="C14" s="1025"/>
      <c r="D14" s="1025"/>
      <c r="E14" s="1025"/>
      <c r="F14" s="1025"/>
      <c r="G14" s="1025"/>
      <c r="H14" s="1025"/>
      <c r="I14" s="1025"/>
      <c r="J14" s="1025"/>
      <c r="K14" s="1025"/>
      <c r="L14" s="1025"/>
      <c r="M14" s="1025"/>
      <c r="N14" s="1025"/>
      <c r="O14" s="1025"/>
      <c r="P14" s="1025"/>
      <c r="Q14" s="1025"/>
      <c r="R14" s="1025"/>
      <c r="S14" s="1025"/>
      <c r="T14" s="1025"/>
      <c r="U14" s="1025"/>
      <c r="V14" s="1025"/>
      <c r="W14" s="1025"/>
      <c r="X14" s="1025"/>
      <c r="Y14" s="1025"/>
      <c r="Z14" s="1025"/>
      <c r="AA14" s="1025"/>
      <c r="AB14" s="1025"/>
      <c r="AC14" s="1025"/>
      <c r="AD14" s="1025"/>
      <c r="AE14" s="1025"/>
      <c r="AF14" s="1025"/>
      <c r="AG14" s="1025"/>
      <c r="AH14" s="1025"/>
      <c r="AI14" s="1025"/>
      <c r="AJ14" s="1025"/>
      <c r="AK14" s="1025"/>
      <c r="AL14" s="1025"/>
      <c r="AM14" s="1025"/>
      <c r="AN14" s="1025"/>
      <c r="AO14" s="1025"/>
      <c r="AP14" s="1025"/>
      <c r="AQ14" s="1025"/>
      <c r="AR14" s="1025"/>
      <c r="AS14" s="1025"/>
      <c r="AT14" s="1025"/>
      <c r="AU14" s="1025"/>
      <c r="AV14" s="1025"/>
      <c r="AW14" s="1025"/>
      <c r="AX14" s="1025"/>
      <c r="AY14" s="1025"/>
      <c r="AZ14" s="1025"/>
      <c r="BA14" s="1025"/>
      <c r="BB14" s="1025"/>
      <c r="BC14" s="1025"/>
      <c r="BD14" s="1025"/>
      <c r="BE14" s="1025"/>
      <c r="BF14" s="1025"/>
      <c r="BG14" s="1025"/>
      <c r="BH14" s="1025"/>
      <c r="BI14" s="1025"/>
      <c r="BJ14" s="1025"/>
      <c r="BK14" s="1025"/>
      <c r="BL14" s="1025"/>
      <c r="BM14" s="1025"/>
      <c r="BN14" s="1025"/>
      <c r="BO14" s="1025"/>
      <c r="BP14" s="1025"/>
      <c r="BQ14" s="1025"/>
      <c r="BR14" s="1025"/>
      <c r="BS14" s="1025"/>
      <c r="BT14" s="1025"/>
      <c r="BU14" s="1025"/>
      <c r="BV14" s="1025"/>
      <c r="BW14" s="1025"/>
      <c r="BX14" s="1025"/>
      <c r="BY14" s="1025"/>
      <c r="BZ14" s="1025"/>
      <c r="CA14" s="1025"/>
      <c r="CB14" s="1025"/>
      <c r="CC14" s="1025"/>
      <c r="CD14" s="1025"/>
      <c r="CE14" s="1025"/>
      <c r="CF14" s="1025"/>
      <c r="CG14" s="1025"/>
      <c r="CH14" s="1025"/>
      <c r="CI14" s="1025"/>
      <c r="CJ14" s="1025"/>
      <c r="CK14" s="1025"/>
      <c r="CL14" s="1025"/>
      <c r="CM14" s="1025"/>
      <c r="CN14" s="1025"/>
      <c r="CO14" s="1025"/>
      <c r="CP14" s="1025"/>
      <c r="CQ14" s="1025"/>
      <c r="CR14" s="1025"/>
      <c r="CS14" s="1025"/>
      <c r="CT14" s="1025"/>
      <c r="CU14" s="1025"/>
      <c r="CV14" s="1025"/>
      <c r="CW14" s="1025"/>
      <c r="CX14" s="1025"/>
      <c r="CY14" s="1025"/>
      <c r="CZ14" s="1025"/>
      <c r="DA14" s="1025"/>
      <c r="DB14" s="1025"/>
      <c r="DC14" s="1025"/>
      <c r="DD14" s="1025"/>
      <c r="DE14" s="1025"/>
      <c r="DF14" s="1025"/>
      <c r="DG14" s="1025"/>
      <c r="DH14" s="1025"/>
      <c r="DI14" s="1025"/>
      <c r="DJ14" s="1025"/>
      <c r="DK14" s="1025"/>
      <c r="DL14" s="1025"/>
      <c r="DM14" s="1025"/>
      <c r="DN14" s="1025"/>
      <c r="DO14" s="1025"/>
      <c r="DP14" s="1025"/>
      <c r="DQ14" s="1025"/>
      <c r="DR14" s="1025"/>
      <c r="DS14" s="1025"/>
      <c r="DT14" s="1025"/>
      <c r="DU14" s="1025"/>
      <c r="DV14" s="1025"/>
      <c r="DW14" s="1025"/>
      <c r="DX14" s="1025"/>
      <c r="DY14" s="1025"/>
      <c r="DZ14" s="1025"/>
      <c r="EA14" s="1025"/>
      <c r="EB14" s="1025"/>
      <c r="EC14" s="1025"/>
      <c r="ED14" s="1025"/>
      <c r="EE14" s="1025"/>
      <c r="EF14" s="1025"/>
    </row>
    <row r="15" spans="1:136" x14ac:dyDescent="0.25">
      <c r="B15" t="s">
        <v>259</v>
      </c>
      <c r="C15">
        <v>216</v>
      </c>
      <c r="F15">
        <v>684</v>
      </c>
      <c r="I15">
        <v>510</v>
      </c>
      <c r="L15">
        <v>159</v>
      </c>
      <c r="O15">
        <v>674</v>
      </c>
      <c r="T15">
        <v>120</v>
      </c>
      <c r="W15">
        <v>212</v>
      </c>
      <c r="Z15">
        <v>695</v>
      </c>
      <c r="AC15">
        <v>29</v>
      </c>
      <c r="AF15">
        <v>426</v>
      </c>
      <c r="AI15" s="368">
        <v>0</v>
      </c>
      <c r="AL15" s="368">
        <v>0</v>
      </c>
      <c r="AQ15">
        <v>409</v>
      </c>
      <c r="AT15">
        <v>427</v>
      </c>
      <c r="AW15">
        <v>109</v>
      </c>
      <c r="AZ15">
        <v>541</v>
      </c>
      <c r="BC15">
        <v>283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4">
    <tabColor theme="6" tint="0.39997558519241921"/>
  </sheetPr>
  <dimension ref="A1:CF386"/>
  <sheetViews>
    <sheetView topLeftCell="AU151" zoomScale="55" zoomScaleNormal="55" workbookViewId="0">
      <selection activeCell="T25" sqref="T25"/>
    </sheetView>
  </sheetViews>
  <sheetFormatPr defaultColWidth="9.140625" defaultRowHeight="15" x14ac:dyDescent="0.25"/>
  <cols>
    <col min="1" max="1" width="2.140625" style="174" customWidth="1"/>
    <col min="2" max="2" width="9.28515625" style="210" bestFit="1" customWidth="1"/>
    <col min="3" max="3" width="22.28515625" style="455" customWidth="1"/>
    <col min="4" max="4" width="20.42578125" style="455" customWidth="1"/>
    <col min="5" max="5" width="16" style="455" customWidth="1"/>
    <col min="6" max="6" width="25.28515625" style="455" customWidth="1"/>
    <col min="7" max="7" width="13.140625" style="455" bestFit="1" customWidth="1"/>
    <col min="8" max="8" width="2" style="368" customWidth="1"/>
    <col min="9" max="9" width="2.140625" style="174" customWidth="1"/>
    <col min="10" max="24" width="9.140625" style="174"/>
    <col min="25" max="25" width="9.140625" style="174" customWidth="1"/>
    <col min="26" max="26" width="9.140625" style="174"/>
    <col min="27" max="27" width="8.7109375" style="174" customWidth="1"/>
    <col min="28" max="28" width="6.5703125" style="174" customWidth="1"/>
    <col min="29" max="45" width="9.140625" style="174"/>
    <col min="46" max="46" width="6" style="174" customWidth="1"/>
    <col min="47" max="48" width="9.140625" style="174"/>
    <col min="49" max="49" width="3.7109375" style="174" customWidth="1"/>
    <col min="50" max="63" width="9.140625" style="174"/>
    <col min="64" max="64" width="10.7109375" style="174" customWidth="1"/>
    <col min="65" max="16384" width="9.140625" style="174"/>
  </cols>
  <sheetData>
    <row r="1" spans="1:49" x14ac:dyDescent="0.25">
      <c r="A1" s="428"/>
      <c r="B1" s="473" t="s">
        <v>63</v>
      </c>
      <c r="C1" s="474" t="s">
        <v>294</v>
      </c>
      <c r="D1" s="475"/>
      <c r="E1" s="475"/>
      <c r="F1" s="475"/>
      <c r="G1" s="475"/>
      <c r="H1" s="430"/>
      <c r="I1" s="414"/>
      <c r="Z1" s="428"/>
      <c r="AA1" s="429"/>
      <c r="AB1" s="429"/>
      <c r="AC1" s="429"/>
      <c r="AD1" s="429"/>
      <c r="AE1" s="429"/>
      <c r="AF1" s="429"/>
      <c r="AG1" s="429"/>
      <c r="AH1" s="429"/>
      <c r="AI1" s="429"/>
      <c r="AJ1" s="429"/>
      <c r="AK1" s="429"/>
      <c r="AL1" s="429"/>
      <c r="AM1" s="429"/>
      <c r="AN1" s="429"/>
      <c r="AO1" s="429"/>
      <c r="AP1" s="429"/>
      <c r="AQ1" s="429"/>
      <c r="AR1" s="429"/>
      <c r="AS1" s="429"/>
      <c r="AT1" s="429"/>
      <c r="AU1" s="429"/>
      <c r="AV1" s="429"/>
      <c r="AW1" s="430"/>
    </row>
    <row r="2" spans="1:49" x14ac:dyDescent="0.25">
      <c r="A2" s="431"/>
      <c r="B2" s="456" t="s">
        <v>57</v>
      </c>
      <c r="C2" s="457" t="s">
        <v>29</v>
      </c>
      <c r="D2" s="457" t="s">
        <v>58</v>
      </c>
      <c r="E2" s="457" t="s">
        <v>100</v>
      </c>
      <c r="F2" s="457" t="s">
        <v>101</v>
      </c>
      <c r="G2" s="457"/>
      <c r="H2" s="433"/>
      <c r="I2" s="414"/>
      <c r="Z2" s="431"/>
      <c r="AA2" s="432"/>
      <c r="AB2" s="432"/>
      <c r="AC2" s="432"/>
      <c r="AD2" s="432"/>
      <c r="AE2" s="432"/>
      <c r="AF2" s="432"/>
      <c r="AG2" s="432"/>
      <c r="AH2" s="432"/>
      <c r="AI2" s="432"/>
      <c r="AJ2" s="432"/>
      <c r="AK2" s="432"/>
      <c r="AL2" s="432"/>
      <c r="AM2" s="432"/>
      <c r="AN2" s="432"/>
      <c r="AO2" s="432"/>
      <c r="AP2" s="432"/>
      <c r="AQ2" s="432"/>
      <c r="AR2" s="432"/>
      <c r="AS2" s="432"/>
      <c r="AT2" s="432"/>
      <c r="AU2" s="432"/>
      <c r="AV2" s="432"/>
      <c r="AW2" s="433"/>
    </row>
    <row r="3" spans="1:49" x14ac:dyDescent="0.25">
      <c r="A3" s="431"/>
      <c r="B3" s="407">
        <v>2011</v>
      </c>
      <c r="C3" s="407">
        <v>23.112876288424065</v>
      </c>
      <c r="D3" s="407">
        <v>23.684672670701055</v>
      </c>
      <c r="E3" s="407">
        <v>17.225830718356651</v>
      </c>
      <c r="F3" s="407">
        <v>16.173177188918451</v>
      </c>
      <c r="G3" s="407"/>
      <c r="H3" s="476"/>
      <c r="I3" s="414"/>
      <c r="Z3" s="431"/>
      <c r="AA3" s="432"/>
      <c r="AB3" s="432"/>
      <c r="AC3" s="432"/>
      <c r="AD3" s="432"/>
      <c r="AE3" s="432"/>
      <c r="AF3" s="432"/>
      <c r="AG3" s="432"/>
      <c r="AH3" s="432"/>
      <c r="AI3" s="432"/>
      <c r="AJ3" s="432"/>
      <c r="AK3" s="432"/>
      <c r="AL3" s="432"/>
      <c r="AM3" s="432"/>
      <c r="AN3" s="432"/>
      <c r="AO3" s="432"/>
      <c r="AP3" s="432"/>
      <c r="AQ3" s="432"/>
      <c r="AR3" s="432"/>
      <c r="AS3" s="432"/>
      <c r="AT3" s="432"/>
      <c r="AU3" s="432"/>
      <c r="AV3" s="432"/>
      <c r="AW3" s="433"/>
    </row>
    <row r="4" spans="1:49" x14ac:dyDescent="0.25">
      <c r="A4" s="431"/>
      <c r="B4" s="407">
        <v>2012</v>
      </c>
      <c r="C4" s="407">
        <v>18.042488759221126</v>
      </c>
      <c r="D4" s="407">
        <v>22.407751992489885</v>
      </c>
      <c r="E4" s="407">
        <v>10.823438985883243</v>
      </c>
      <c r="F4" s="407">
        <v>14.962441870529986</v>
      </c>
      <c r="G4" s="407"/>
      <c r="H4" s="476"/>
      <c r="I4" s="414"/>
      <c r="M4" s="1381" t="s">
        <v>231</v>
      </c>
      <c r="N4" s="1381"/>
      <c r="O4" s="557"/>
      <c r="Z4" s="431"/>
      <c r="AA4" s="432"/>
      <c r="AB4" s="432"/>
      <c r="AC4" s="432"/>
      <c r="AD4" s="432"/>
      <c r="AE4" s="432"/>
      <c r="AF4" s="432"/>
      <c r="AG4" s="432"/>
      <c r="AH4" s="432"/>
      <c r="AI4" s="432"/>
      <c r="AJ4" s="432"/>
      <c r="AK4" s="432"/>
      <c r="AL4" s="432"/>
      <c r="AM4" s="432"/>
      <c r="AN4" s="432"/>
      <c r="AO4" s="432"/>
      <c r="AP4" s="432"/>
      <c r="AQ4" s="432"/>
      <c r="AR4" s="432"/>
      <c r="AS4" s="432"/>
      <c r="AT4" s="432"/>
      <c r="AU4" s="432"/>
      <c r="AV4" s="432"/>
      <c r="AW4" s="433"/>
    </row>
    <row r="5" spans="1:49" x14ac:dyDescent="0.25">
      <c r="A5" s="431"/>
      <c r="B5" s="407">
        <v>2013</v>
      </c>
      <c r="C5" s="407">
        <v>19.397185933170338</v>
      </c>
      <c r="D5" s="407">
        <v>21.887961931679275</v>
      </c>
      <c r="E5" s="407">
        <v>14.631770769450284</v>
      </c>
      <c r="F5" s="407">
        <v>14.905349766137705</v>
      </c>
      <c r="G5" s="407"/>
      <c r="H5" s="476"/>
      <c r="I5" s="414"/>
      <c r="M5" s="1382" t="s">
        <v>227</v>
      </c>
      <c r="N5" s="1382"/>
      <c r="O5" s="557"/>
      <c r="Z5" s="431"/>
      <c r="AA5" s="432"/>
      <c r="AB5" s="432"/>
      <c r="AC5" s="432"/>
      <c r="AD5" s="432"/>
      <c r="AE5" s="432"/>
      <c r="AF5" s="432"/>
      <c r="AG5" s="432"/>
      <c r="AH5" s="432"/>
      <c r="AI5" s="432"/>
      <c r="AJ5" s="432"/>
      <c r="AK5" s="432"/>
      <c r="AL5" s="432"/>
      <c r="AM5" s="432"/>
      <c r="AN5" s="432"/>
      <c r="AO5" s="432"/>
      <c r="AP5" s="432"/>
      <c r="AQ5" s="432"/>
      <c r="AR5" s="432"/>
      <c r="AS5" s="432"/>
      <c r="AT5" s="432"/>
      <c r="AU5" s="432"/>
      <c r="AV5" s="432"/>
      <c r="AW5" s="433"/>
    </row>
    <row r="6" spans="1:49" x14ac:dyDescent="0.25">
      <c r="A6" s="431"/>
      <c r="B6" s="407">
        <v>2014</v>
      </c>
      <c r="C6" s="407">
        <v>21.641280575439652</v>
      </c>
      <c r="D6" s="407">
        <v>21.854743240507077</v>
      </c>
      <c r="E6" s="407">
        <v>14.430704927479868</v>
      </c>
      <c r="F6" s="407">
        <v>14.841432976672126</v>
      </c>
      <c r="G6" s="407"/>
      <c r="H6" s="476"/>
      <c r="I6" s="414"/>
      <c r="M6" s="1383" t="s">
        <v>228</v>
      </c>
      <c r="N6" s="1383"/>
      <c r="O6" s="557"/>
      <c r="Z6" s="431"/>
      <c r="AA6" s="432"/>
      <c r="AB6" s="432"/>
      <c r="AC6" s="432"/>
      <c r="AD6" s="432"/>
      <c r="AE6" s="432"/>
      <c r="AF6" s="432"/>
      <c r="AG6" s="432"/>
      <c r="AH6" s="432"/>
      <c r="AI6" s="432"/>
      <c r="AJ6" s="432"/>
      <c r="AK6" s="432"/>
      <c r="AL6" s="432"/>
      <c r="AM6" s="432"/>
      <c r="AN6" s="432"/>
      <c r="AO6" s="432"/>
      <c r="AP6" s="432"/>
      <c r="AQ6" s="432"/>
      <c r="AR6" s="432"/>
      <c r="AS6" s="432"/>
      <c r="AT6" s="432"/>
      <c r="AU6" s="432"/>
      <c r="AV6" s="432"/>
      <c r="AW6" s="433"/>
    </row>
    <row r="7" spans="1:49" x14ac:dyDescent="0.25">
      <c r="A7" s="431"/>
      <c r="B7" s="407">
        <v>2015</v>
      </c>
      <c r="C7" s="407">
        <v>20.423115121916265</v>
      </c>
      <c r="D7" s="407">
        <v>21.657277501613216</v>
      </c>
      <c r="E7" s="407">
        <v>14.715883073829058</v>
      </c>
      <c r="F7" s="407">
        <v>14.824115766978478</v>
      </c>
      <c r="G7" s="407"/>
      <c r="H7" s="476"/>
      <c r="I7" s="414"/>
      <c r="M7" s="1384" t="s">
        <v>229</v>
      </c>
      <c r="N7" s="1384"/>
      <c r="O7" s="557"/>
      <c r="Z7" s="431"/>
      <c r="AA7" s="432"/>
      <c r="AB7" s="432"/>
      <c r="AC7" s="432"/>
      <c r="AD7" s="432"/>
      <c r="AE7" s="432"/>
      <c r="AF7" s="432"/>
      <c r="AG7" s="432"/>
      <c r="AH7" s="432"/>
      <c r="AI7" s="432"/>
      <c r="AJ7" s="432"/>
      <c r="AK7" s="432"/>
      <c r="AL7" s="432"/>
      <c r="AM7" s="432"/>
      <c r="AN7" s="432"/>
      <c r="AO7" s="432"/>
      <c r="AP7" s="432"/>
      <c r="AQ7" s="432"/>
      <c r="AR7" s="432"/>
      <c r="AS7" s="432"/>
      <c r="AT7" s="432"/>
      <c r="AU7" s="432"/>
      <c r="AV7" s="432"/>
      <c r="AW7" s="433"/>
    </row>
    <row r="8" spans="1:49" x14ac:dyDescent="0.25">
      <c r="A8" s="431"/>
      <c r="B8" s="407">
        <v>2016</v>
      </c>
      <c r="C8" s="407">
        <v>24.054380143036436</v>
      </c>
      <c r="D8" s="407">
        <v>21.924538656485456</v>
      </c>
      <c r="E8" s="407">
        <v>16.857109530039388</v>
      </c>
      <c r="F8" s="407">
        <v>15.050781180288077</v>
      </c>
      <c r="G8" s="407"/>
      <c r="H8" s="476"/>
      <c r="I8" s="414"/>
      <c r="M8" s="1385" t="s">
        <v>230</v>
      </c>
      <c r="N8" s="1385"/>
      <c r="O8" s="557"/>
      <c r="Z8" s="431"/>
      <c r="AA8" s="432"/>
      <c r="AB8" s="432"/>
      <c r="AC8" s="432"/>
      <c r="AD8" s="432"/>
      <c r="AE8" s="432"/>
      <c r="AF8" s="432"/>
      <c r="AG8" s="432"/>
      <c r="AH8" s="432"/>
      <c r="AI8" s="432"/>
      <c r="AJ8" s="432"/>
      <c r="AK8" s="432"/>
      <c r="AL8" s="432"/>
      <c r="AM8" s="432"/>
      <c r="AN8" s="432"/>
      <c r="AO8" s="432"/>
      <c r="AP8" s="432"/>
      <c r="AQ8" s="432"/>
      <c r="AR8" s="432"/>
      <c r="AS8" s="432"/>
      <c r="AT8" s="432"/>
      <c r="AU8" s="432"/>
      <c r="AV8" s="432"/>
      <c r="AW8" s="433"/>
    </row>
    <row r="9" spans="1:49" x14ac:dyDescent="0.25">
      <c r="A9" s="431"/>
      <c r="B9" s="407">
        <v>2017</v>
      </c>
      <c r="C9" s="407">
        <v>19.681278220046341</v>
      </c>
      <c r="D9" s="407">
        <v>21.707230046617987</v>
      </c>
      <c r="E9" s="407">
        <v>13.287080075962971</v>
      </c>
      <c r="F9" s="407">
        <v>14.879928331917517</v>
      </c>
      <c r="G9" s="407"/>
      <c r="H9" s="476"/>
      <c r="I9" s="414"/>
      <c r="M9" s="557"/>
      <c r="N9" s="557"/>
      <c r="O9" s="557"/>
      <c r="Z9" s="431"/>
      <c r="AA9" s="432"/>
      <c r="AB9" s="432"/>
      <c r="AC9" s="432"/>
      <c r="AD9" s="432"/>
      <c r="AE9" s="432"/>
      <c r="AF9" s="432"/>
      <c r="AG9" s="432"/>
      <c r="AH9" s="432"/>
      <c r="AI9" s="432"/>
      <c r="AJ9" s="432"/>
      <c r="AK9" s="432"/>
      <c r="AL9" s="432"/>
      <c r="AM9" s="432"/>
      <c r="AN9" s="432"/>
      <c r="AO9" s="432"/>
      <c r="AP9" s="432"/>
      <c r="AQ9" s="432"/>
      <c r="AR9" s="432"/>
      <c r="AS9" s="432"/>
      <c r="AT9" s="432"/>
      <c r="AU9" s="432"/>
      <c r="AV9" s="432"/>
      <c r="AW9" s="433"/>
    </row>
    <row r="10" spans="1:49" x14ac:dyDescent="0.25">
      <c r="A10" s="431"/>
      <c r="B10" s="407" t="s">
        <v>150</v>
      </c>
      <c r="C10" s="407">
        <v>23.464049009422162</v>
      </c>
      <c r="D10" s="407">
        <v>21.878929236867243</v>
      </c>
      <c r="E10" s="407">
        <v>15.616188394893658</v>
      </c>
      <c r="F10" s="407">
        <v>14.951885237724184</v>
      </c>
      <c r="G10" s="407"/>
      <c r="H10" s="476"/>
      <c r="I10" s="414"/>
      <c r="M10" s="557"/>
      <c r="N10" s="557"/>
      <c r="O10" s="557"/>
      <c r="Z10" s="431"/>
      <c r="AA10" s="432"/>
      <c r="AB10" s="432"/>
      <c r="AC10" s="432"/>
      <c r="AD10" s="432"/>
      <c r="AE10" s="432"/>
      <c r="AF10" s="432"/>
      <c r="AG10" s="432"/>
      <c r="AH10" s="432"/>
      <c r="AI10" s="432"/>
      <c r="AJ10" s="432"/>
      <c r="AK10" s="432"/>
      <c r="AL10" s="432"/>
      <c r="AM10" s="432"/>
      <c r="AN10" s="432"/>
      <c r="AO10" s="432"/>
      <c r="AP10" s="432"/>
      <c r="AQ10" s="432"/>
      <c r="AR10" s="432"/>
      <c r="AS10" s="432"/>
      <c r="AT10" s="432"/>
      <c r="AU10" s="432"/>
      <c r="AV10" s="432"/>
      <c r="AW10" s="433"/>
    </row>
    <row r="11" spans="1:49" x14ac:dyDescent="0.25">
      <c r="A11" s="431"/>
      <c r="B11" s="407" t="s">
        <v>151</v>
      </c>
      <c r="C11" s="407">
        <v>21.397788582074536</v>
      </c>
      <c r="D11" s="407">
        <v>21.832089710891967</v>
      </c>
      <c r="E11" s="407">
        <v>12.560038299846903</v>
      </c>
      <c r="F11" s="407">
        <v>14.71903653608234</v>
      </c>
      <c r="G11" s="407"/>
      <c r="H11" s="476"/>
      <c r="I11" s="414"/>
      <c r="Z11" s="431"/>
      <c r="AA11" s="432"/>
      <c r="AB11" s="432"/>
      <c r="AC11" s="432"/>
      <c r="AD11" s="432"/>
      <c r="AE11" s="432"/>
      <c r="AF11" s="432"/>
      <c r="AG11" s="432"/>
      <c r="AH11" s="432"/>
      <c r="AI11" s="432"/>
      <c r="AJ11" s="432"/>
      <c r="AK11" s="432"/>
      <c r="AL11" s="432"/>
      <c r="AM11" s="432"/>
      <c r="AN11" s="432"/>
      <c r="AO11" s="432"/>
      <c r="AP11" s="432"/>
      <c r="AQ11" s="432"/>
      <c r="AR11" s="432"/>
      <c r="AS11" s="432"/>
      <c r="AT11" s="432"/>
      <c r="AU11" s="432"/>
      <c r="AV11" s="432"/>
      <c r="AW11" s="433"/>
    </row>
    <row r="12" spans="1:49" s="189" customFormat="1" x14ac:dyDescent="0.25">
      <c r="A12" s="431"/>
      <c r="B12" s="407">
        <v>2020</v>
      </c>
      <c r="C12" s="407">
        <v>16.340467075021728</v>
      </c>
      <c r="D12" s="407">
        <v>21.344579063280531</v>
      </c>
      <c r="E12" s="407">
        <v>9.4847390237456537</v>
      </c>
      <c r="F12" s="407">
        <v>14.254369544333402</v>
      </c>
      <c r="G12" s="407"/>
      <c r="H12" s="476"/>
      <c r="I12" s="414"/>
      <c r="Z12" s="431"/>
      <c r="AA12" s="432"/>
      <c r="AB12" s="432"/>
      <c r="AC12" s="432"/>
      <c r="AD12" s="432"/>
      <c r="AE12" s="432"/>
      <c r="AF12" s="432"/>
      <c r="AG12" s="432"/>
      <c r="AH12" s="432"/>
      <c r="AI12" s="432"/>
      <c r="AJ12" s="432"/>
      <c r="AK12" s="432"/>
      <c r="AL12" s="432"/>
      <c r="AM12" s="432"/>
      <c r="AN12" s="432"/>
      <c r="AO12" s="432"/>
      <c r="AP12" s="432"/>
      <c r="AQ12" s="432"/>
      <c r="AR12" s="432"/>
      <c r="AS12" s="432"/>
      <c r="AT12" s="432"/>
      <c r="AU12" s="432"/>
      <c r="AV12" s="432"/>
      <c r="AW12" s="433"/>
    </row>
    <row r="13" spans="1:49" s="368" customFormat="1" x14ac:dyDescent="0.25">
      <c r="A13" s="431"/>
      <c r="B13" s="407">
        <v>2021</v>
      </c>
      <c r="C13" s="407">
        <v>16.075133681792742</v>
      </c>
      <c r="D13" s="407">
        <v>20.837070226684922</v>
      </c>
      <c r="E13" s="407">
        <v>8.6803623346491747</v>
      </c>
      <c r="F13" s="407">
        <v>13.717527863783774</v>
      </c>
      <c r="G13" s="407"/>
      <c r="H13" s="476"/>
      <c r="I13" s="414"/>
      <c r="Z13" s="431"/>
      <c r="AA13" s="432"/>
      <c r="AB13" s="432"/>
      <c r="AC13" s="432"/>
      <c r="AD13" s="432"/>
      <c r="AE13" s="432"/>
      <c r="AF13" s="432"/>
      <c r="AG13" s="432"/>
      <c r="AH13" s="432"/>
      <c r="AI13" s="432"/>
      <c r="AJ13" s="432"/>
      <c r="AK13" s="432"/>
      <c r="AL13" s="432"/>
      <c r="AM13" s="432"/>
      <c r="AN13" s="432"/>
      <c r="AO13" s="432"/>
      <c r="AP13" s="432"/>
      <c r="AQ13" s="432"/>
      <c r="AR13" s="432"/>
      <c r="AS13" s="432"/>
      <c r="AT13" s="432"/>
      <c r="AU13" s="432"/>
      <c r="AV13" s="432"/>
      <c r="AW13" s="433"/>
    </row>
    <row r="14" spans="1:49" s="368" customFormat="1" x14ac:dyDescent="0.25">
      <c r="A14" s="431"/>
      <c r="B14" s="407">
        <v>2022</v>
      </c>
      <c r="C14" s="407">
        <f>+'2022 Baseline'!$BL$33</f>
        <v>17.844466746628157</v>
      </c>
      <c r="D14" s="407">
        <f>+'2022 Baseline'!$BL$32</f>
        <v>20.638990871842903</v>
      </c>
      <c r="E14" s="407">
        <f>+'2022 Baseline'!$BL$30</f>
        <v>9.7936504051110091</v>
      </c>
      <c r="F14" s="407">
        <f>+'2022 Baseline'!$BL$29</f>
        <v>13.457807817117819</v>
      </c>
      <c r="G14" s="407"/>
      <c r="H14" s="476"/>
      <c r="I14" s="414"/>
      <c r="Z14" s="431"/>
      <c r="AA14" s="432"/>
      <c r="AB14" s="432"/>
      <c r="AC14" s="432"/>
      <c r="AD14" s="432"/>
      <c r="AE14" s="432"/>
      <c r="AF14" s="432"/>
      <c r="AG14" s="432"/>
      <c r="AH14" s="432"/>
      <c r="AI14" s="432"/>
      <c r="AJ14" s="432"/>
      <c r="AK14" s="432"/>
      <c r="AL14" s="432"/>
      <c r="AM14" s="432"/>
      <c r="AN14" s="432"/>
      <c r="AO14" s="432"/>
      <c r="AP14" s="432"/>
      <c r="AQ14" s="432"/>
      <c r="AR14" s="432"/>
      <c r="AS14" s="432"/>
      <c r="AT14" s="432"/>
      <c r="AU14" s="432"/>
      <c r="AV14" s="432"/>
      <c r="AW14" s="433"/>
    </row>
    <row r="15" spans="1:49" ht="15.75" thickBot="1" x14ac:dyDescent="0.3">
      <c r="A15" s="434"/>
      <c r="B15" s="477"/>
      <c r="C15" s="478"/>
      <c r="D15" s="478"/>
      <c r="E15" s="478"/>
      <c r="F15" s="478"/>
      <c r="G15" s="478"/>
      <c r="H15" s="436"/>
      <c r="I15" s="414"/>
      <c r="Z15" s="431"/>
      <c r="AA15" s="432"/>
      <c r="AB15" s="432"/>
      <c r="AC15" s="432"/>
      <c r="AD15" s="432"/>
      <c r="AE15" s="432"/>
      <c r="AF15" s="432"/>
      <c r="AG15" s="432"/>
      <c r="AH15" s="432"/>
      <c r="AI15" s="432"/>
      <c r="AJ15" s="432"/>
      <c r="AK15" s="432"/>
      <c r="AL15" s="432"/>
      <c r="AM15" s="432"/>
      <c r="AN15" s="432"/>
      <c r="AO15" s="432"/>
      <c r="AP15" s="432"/>
      <c r="AQ15" s="432"/>
      <c r="AR15" s="432"/>
      <c r="AS15" s="432"/>
      <c r="AT15" s="432"/>
      <c r="AU15" s="432"/>
      <c r="AV15" s="432"/>
      <c r="AW15" s="433"/>
    </row>
    <row r="16" spans="1:49" x14ac:dyDescent="0.25">
      <c r="A16" s="414"/>
      <c r="B16" s="591"/>
      <c r="C16" s="592"/>
      <c r="D16" s="592"/>
      <c r="E16" s="592"/>
      <c r="F16" s="592"/>
      <c r="G16" s="592"/>
      <c r="H16" s="414"/>
      <c r="I16" s="414"/>
      <c r="Z16" s="431"/>
      <c r="AA16" s="432"/>
      <c r="AB16" s="432"/>
      <c r="AC16" s="432"/>
      <c r="AD16" s="432"/>
      <c r="AE16" s="432"/>
      <c r="AF16" s="432"/>
      <c r="AG16" s="432"/>
      <c r="AH16" s="432"/>
      <c r="AI16" s="432"/>
      <c r="AJ16" s="432"/>
      <c r="AK16" s="432"/>
      <c r="AL16" s="432"/>
      <c r="AM16" s="432"/>
      <c r="AN16" s="432"/>
      <c r="AO16" s="432"/>
      <c r="AP16" s="432"/>
      <c r="AQ16" s="432"/>
      <c r="AR16" s="432"/>
      <c r="AS16" s="432"/>
      <c r="AT16" s="432"/>
      <c r="AU16" s="432"/>
      <c r="AV16" s="432"/>
      <c r="AW16" s="433"/>
    </row>
    <row r="17" spans="1:49" ht="15.75" thickBot="1" x14ac:dyDescent="0.3">
      <c r="A17" s="416"/>
      <c r="B17" s="458"/>
      <c r="C17" s="459"/>
      <c r="D17" s="459"/>
      <c r="E17" s="459"/>
      <c r="F17" s="459"/>
      <c r="G17" s="459"/>
      <c r="H17" s="416"/>
      <c r="I17" s="414"/>
      <c r="Z17" s="431"/>
      <c r="AA17" s="432"/>
      <c r="AB17" s="432"/>
      <c r="AC17" s="432"/>
      <c r="AD17" s="432"/>
      <c r="AE17" s="432"/>
      <c r="AF17" s="432"/>
      <c r="AG17" s="432"/>
      <c r="AH17" s="432"/>
      <c r="AI17" s="432"/>
      <c r="AJ17" s="432"/>
      <c r="AK17" s="432"/>
      <c r="AL17" s="432"/>
      <c r="AM17" s="432"/>
      <c r="AN17" s="432"/>
      <c r="AO17" s="432"/>
      <c r="AP17" s="432"/>
      <c r="AQ17" s="432"/>
      <c r="AR17" s="432"/>
      <c r="AS17" s="432"/>
      <c r="AT17" s="432"/>
      <c r="AU17" s="432"/>
      <c r="AV17" s="432"/>
      <c r="AW17" s="433"/>
    </row>
    <row r="18" spans="1:49" x14ac:dyDescent="0.25">
      <c r="A18" s="419"/>
      <c r="B18" s="460" t="s">
        <v>56</v>
      </c>
      <c r="C18" s="461" t="s">
        <v>295</v>
      </c>
      <c r="D18" s="462"/>
      <c r="E18" s="462"/>
      <c r="F18" s="462"/>
      <c r="G18" s="462"/>
      <c r="H18" s="463"/>
      <c r="I18" s="414"/>
      <c r="Z18" s="431"/>
      <c r="AA18" s="432"/>
      <c r="AB18" s="432"/>
      <c r="AC18" s="432"/>
      <c r="AD18" s="432"/>
      <c r="AE18" s="432"/>
      <c r="AF18" s="432"/>
      <c r="AG18" s="432"/>
      <c r="AH18" s="432"/>
      <c r="AI18" s="432"/>
      <c r="AJ18" s="432"/>
      <c r="AK18" s="432"/>
      <c r="AL18" s="432"/>
      <c r="AM18" s="432"/>
      <c r="AN18" s="432"/>
      <c r="AO18" s="432"/>
      <c r="AP18" s="432"/>
      <c r="AQ18" s="432"/>
      <c r="AR18" s="432"/>
      <c r="AS18" s="432"/>
      <c r="AT18" s="432"/>
      <c r="AU18" s="432"/>
      <c r="AV18" s="432"/>
      <c r="AW18" s="433"/>
    </row>
    <row r="19" spans="1:49" x14ac:dyDescent="0.25">
      <c r="A19" s="422"/>
      <c r="B19" s="456" t="s">
        <v>57</v>
      </c>
      <c r="C19" s="457" t="s">
        <v>29</v>
      </c>
      <c r="D19" s="457" t="s">
        <v>58</v>
      </c>
      <c r="E19" s="457" t="s">
        <v>100</v>
      </c>
      <c r="F19" s="457" t="s">
        <v>101</v>
      </c>
      <c r="G19" s="457"/>
      <c r="H19" s="464"/>
      <c r="I19" s="414"/>
      <c r="Z19" s="431"/>
      <c r="AA19" s="432"/>
      <c r="AB19" s="432"/>
      <c r="AC19" s="432"/>
      <c r="AD19" s="432"/>
      <c r="AE19" s="432"/>
      <c r="AF19" s="432"/>
      <c r="AG19" s="432"/>
      <c r="AH19" s="432"/>
      <c r="AI19" s="432"/>
      <c r="AJ19" s="432"/>
      <c r="AK19" s="432"/>
      <c r="AL19" s="432"/>
      <c r="AM19" s="432"/>
      <c r="AN19" s="432"/>
      <c r="AO19" s="432"/>
      <c r="AP19" s="432"/>
      <c r="AQ19" s="432"/>
      <c r="AR19" s="432"/>
      <c r="AS19" s="432"/>
      <c r="AT19" s="432"/>
      <c r="AU19" s="432"/>
      <c r="AV19" s="432"/>
      <c r="AW19" s="433"/>
    </row>
    <row r="20" spans="1:49" x14ac:dyDescent="0.25">
      <c r="A20" s="422"/>
      <c r="B20" s="406">
        <v>2011</v>
      </c>
      <c r="C20" s="407">
        <v>44.119313402408693</v>
      </c>
      <c r="D20" s="407">
        <v>30.719634595013712</v>
      </c>
      <c r="E20" s="407">
        <v>35.024715731971575</v>
      </c>
      <c r="F20" s="407">
        <v>21.118746830461244</v>
      </c>
      <c r="G20" s="407"/>
      <c r="H20" s="464"/>
      <c r="I20" s="414"/>
      <c r="Z20" s="431"/>
      <c r="AA20" s="432"/>
      <c r="AB20" s="432"/>
      <c r="AC20" s="432"/>
      <c r="AD20" s="432"/>
      <c r="AE20" s="432"/>
      <c r="AF20" s="432"/>
      <c r="AG20" s="432"/>
      <c r="AH20" s="432"/>
      <c r="AI20" s="432"/>
      <c r="AJ20" s="432"/>
      <c r="AK20" s="432"/>
      <c r="AL20" s="432"/>
      <c r="AM20" s="432"/>
      <c r="AN20" s="432"/>
      <c r="AO20" s="432"/>
      <c r="AP20" s="432"/>
      <c r="AQ20" s="432"/>
      <c r="AR20" s="432"/>
      <c r="AS20" s="432"/>
      <c r="AT20" s="432"/>
      <c r="AU20" s="432"/>
      <c r="AV20" s="432"/>
      <c r="AW20" s="433"/>
    </row>
    <row r="21" spans="1:49" x14ac:dyDescent="0.25">
      <c r="A21" s="422"/>
      <c r="B21" s="406">
        <v>2012</v>
      </c>
      <c r="C21" s="407">
        <v>13.899799879622778</v>
      </c>
      <c r="D21" s="407">
        <v>27.114040945683726</v>
      </c>
      <c r="E21" s="407">
        <v>5.8954332906660998</v>
      </c>
      <c r="F21" s="407">
        <v>17.855392371298905</v>
      </c>
      <c r="G21" s="407"/>
      <c r="H21" s="464"/>
      <c r="I21" s="414"/>
      <c r="Z21" s="431"/>
      <c r="AA21" s="432"/>
      <c r="AB21" s="432"/>
      <c r="AC21" s="432"/>
      <c r="AD21" s="432"/>
      <c r="AE21" s="432"/>
      <c r="AF21" s="432"/>
      <c r="AG21" s="432"/>
      <c r="AH21" s="432"/>
      <c r="AI21" s="432"/>
      <c r="AJ21" s="432"/>
      <c r="AK21" s="432"/>
      <c r="AL21" s="432"/>
      <c r="AM21" s="432"/>
      <c r="AN21" s="432"/>
      <c r="AO21" s="432"/>
      <c r="AP21" s="432"/>
      <c r="AQ21" s="432"/>
      <c r="AR21" s="432"/>
      <c r="AS21" s="432"/>
      <c r="AT21" s="432"/>
      <c r="AU21" s="432"/>
      <c r="AV21" s="432"/>
      <c r="AW21" s="433"/>
    </row>
    <row r="22" spans="1:49" x14ac:dyDescent="0.25">
      <c r="A22" s="422"/>
      <c r="B22" s="406">
        <v>2013</v>
      </c>
      <c r="C22" s="407">
        <v>22.323388117706266</v>
      </c>
      <c r="D22" s="407">
        <v>26.286875334377036</v>
      </c>
      <c r="E22" s="407">
        <v>19.390867059905336</v>
      </c>
      <c r="F22" s="407">
        <v>18.120511115038745</v>
      </c>
      <c r="G22" s="407"/>
      <c r="H22" s="464"/>
      <c r="I22" s="414"/>
      <c r="Z22" s="431"/>
      <c r="AA22" s="432"/>
      <c r="AB22" s="432"/>
      <c r="AC22" s="432"/>
      <c r="AD22" s="432"/>
      <c r="AE22" s="432"/>
      <c r="AF22" s="432"/>
      <c r="AG22" s="432"/>
      <c r="AH22" s="432"/>
      <c r="AI22" s="432"/>
      <c r="AJ22" s="432"/>
      <c r="AK22" s="432"/>
      <c r="AL22" s="432"/>
      <c r="AM22" s="432"/>
      <c r="AN22" s="432"/>
      <c r="AO22" s="432"/>
      <c r="AP22" s="432"/>
      <c r="AQ22" s="432"/>
      <c r="AR22" s="432"/>
      <c r="AS22" s="432"/>
      <c r="AT22" s="432"/>
      <c r="AU22" s="432"/>
      <c r="AV22" s="432"/>
      <c r="AW22" s="433"/>
    </row>
    <row r="23" spans="1:49" x14ac:dyDescent="0.25">
      <c r="A23" s="422"/>
      <c r="B23" s="406">
        <v>2014</v>
      </c>
      <c r="C23" s="407">
        <v>25.872922898445232</v>
      </c>
      <c r="D23" s="407">
        <v>26.227380694696471</v>
      </c>
      <c r="E23" s="407">
        <v>19.187812062827689</v>
      </c>
      <c r="F23" s="407">
        <v>18.273907205525553</v>
      </c>
      <c r="G23" s="407"/>
      <c r="H23" s="464"/>
      <c r="I23" s="414"/>
      <c r="Z23" s="431"/>
      <c r="AA23" s="432"/>
      <c r="AB23" s="432"/>
      <c r="AC23" s="432"/>
      <c r="AD23" s="432"/>
      <c r="AE23" s="432"/>
      <c r="AF23" s="432"/>
      <c r="AG23" s="432"/>
      <c r="AH23" s="432"/>
      <c r="AI23" s="432"/>
      <c r="AJ23" s="432"/>
      <c r="AK23" s="432"/>
      <c r="AL23" s="432"/>
      <c r="AM23" s="432"/>
      <c r="AN23" s="432"/>
      <c r="AO23" s="432"/>
      <c r="AP23" s="432"/>
      <c r="AQ23" s="432"/>
      <c r="AR23" s="432"/>
      <c r="AS23" s="432"/>
      <c r="AT23" s="432"/>
      <c r="AU23" s="432"/>
      <c r="AV23" s="432"/>
      <c r="AW23" s="433"/>
    </row>
    <row r="24" spans="1:49" x14ac:dyDescent="0.25">
      <c r="A24" s="422"/>
      <c r="B24" s="406">
        <v>2015</v>
      </c>
      <c r="C24" s="407">
        <v>28.238435944836667</v>
      </c>
      <c r="D24" s="407">
        <v>26.487153158530806</v>
      </c>
      <c r="E24" s="407">
        <v>18.299900910357351</v>
      </c>
      <c r="F24" s="407">
        <v>18.277264869989452</v>
      </c>
      <c r="G24" s="407"/>
      <c r="H24" s="464"/>
      <c r="I24" s="414"/>
      <c r="Z24" s="431"/>
      <c r="AA24" s="432"/>
      <c r="AB24" s="432"/>
      <c r="AC24" s="432"/>
      <c r="AD24" s="432"/>
      <c r="AE24" s="432"/>
      <c r="AF24" s="432"/>
      <c r="AG24" s="432"/>
      <c r="AH24" s="432"/>
      <c r="AI24" s="432"/>
      <c r="AJ24" s="432"/>
      <c r="AK24" s="432"/>
      <c r="AL24" s="432"/>
      <c r="AM24" s="432"/>
      <c r="AN24" s="432"/>
      <c r="AO24" s="432"/>
      <c r="AP24" s="432"/>
      <c r="AQ24" s="432"/>
      <c r="AR24" s="432"/>
      <c r="AS24" s="432"/>
      <c r="AT24" s="432"/>
      <c r="AU24" s="432"/>
      <c r="AV24" s="432"/>
      <c r="AW24" s="433"/>
    </row>
    <row r="25" spans="1:49" x14ac:dyDescent="0.25">
      <c r="A25" s="422"/>
      <c r="B25" s="406">
        <v>2016</v>
      </c>
      <c r="C25" s="407">
        <v>25.045818315107901</v>
      </c>
      <c r="D25" s="407">
        <v>26.364267109276355</v>
      </c>
      <c r="E25" s="407">
        <v>15.340226444295139</v>
      </c>
      <c r="F25" s="407">
        <v>18.026857374264889</v>
      </c>
      <c r="G25" s="407"/>
      <c r="H25" s="464"/>
      <c r="I25" s="414"/>
      <c r="Z25" s="431"/>
      <c r="AA25" s="432"/>
      <c r="AB25" s="432"/>
      <c r="AC25" s="432"/>
      <c r="AD25" s="432"/>
      <c r="AE25" s="432"/>
      <c r="AF25" s="432"/>
      <c r="AG25" s="432"/>
      <c r="AH25" s="432"/>
      <c r="AI25" s="432"/>
      <c r="AJ25" s="432"/>
      <c r="AK25" s="432"/>
      <c r="AL25" s="432"/>
      <c r="AM25" s="432"/>
      <c r="AN25" s="432"/>
      <c r="AO25" s="432"/>
      <c r="AP25" s="432"/>
      <c r="AQ25" s="432"/>
      <c r="AR25" s="432"/>
      <c r="AS25" s="432"/>
      <c r="AT25" s="432"/>
      <c r="AU25" s="432"/>
      <c r="AV25" s="432"/>
      <c r="AW25" s="433"/>
    </row>
    <row r="26" spans="1:49" x14ac:dyDescent="0.25">
      <c r="A26" s="422"/>
      <c r="B26" s="406">
        <v>2017</v>
      </c>
      <c r="C26" s="407">
        <v>16.840702542769389</v>
      </c>
      <c r="D26" s="407">
        <v>25.651145307217348</v>
      </c>
      <c r="E26" s="407">
        <v>10.738833573082362</v>
      </c>
      <c r="F26" s="407">
        <v>17.481132227944549</v>
      </c>
      <c r="G26" s="407"/>
      <c r="H26" s="464"/>
      <c r="I26" s="414"/>
      <c r="Z26" s="431"/>
      <c r="AA26" s="432"/>
      <c r="AB26" s="432"/>
      <c r="AC26" s="432"/>
      <c r="AD26" s="432"/>
      <c r="AE26" s="432"/>
      <c r="AF26" s="432"/>
      <c r="AG26" s="432"/>
      <c r="AH26" s="432"/>
      <c r="AI26" s="432"/>
      <c r="AJ26" s="432"/>
      <c r="AK26" s="432"/>
      <c r="AL26" s="432"/>
      <c r="AM26" s="432"/>
      <c r="AN26" s="432"/>
      <c r="AO26" s="432"/>
      <c r="AP26" s="432"/>
      <c r="AQ26" s="432"/>
      <c r="AR26" s="432"/>
      <c r="AS26" s="432"/>
      <c r="AT26" s="432"/>
      <c r="AU26" s="432"/>
      <c r="AV26" s="432"/>
      <c r="AW26" s="433"/>
    </row>
    <row r="27" spans="1:49" s="189" customFormat="1" x14ac:dyDescent="0.25">
      <c r="A27" s="422"/>
      <c r="B27" s="406" t="s">
        <v>150</v>
      </c>
      <c r="C27" s="407">
        <v>32.695096143346198</v>
      </c>
      <c r="D27" s="407">
        <v>26.128070585588372</v>
      </c>
      <c r="E27" s="407">
        <v>17.809499192066895</v>
      </c>
      <c r="F27" s="407">
        <v>17.503364993251292</v>
      </c>
      <c r="G27" s="407"/>
      <c r="H27" s="464"/>
      <c r="I27" s="414"/>
      <c r="Z27" s="431"/>
      <c r="AA27" s="432"/>
      <c r="AB27" s="432"/>
      <c r="AC27" s="432"/>
      <c r="AD27" s="432"/>
      <c r="AE27" s="432"/>
      <c r="AF27" s="432"/>
      <c r="AG27" s="432"/>
      <c r="AH27" s="432"/>
      <c r="AI27" s="432"/>
      <c r="AJ27" s="432"/>
      <c r="AK27" s="432"/>
      <c r="AL27" s="432"/>
      <c r="AM27" s="432"/>
      <c r="AN27" s="432"/>
      <c r="AO27" s="432"/>
      <c r="AP27" s="432"/>
      <c r="AQ27" s="432"/>
      <c r="AR27" s="432"/>
      <c r="AS27" s="432"/>
      <c r="AT27" s="432"/>
      <c r="AU27" s="432"/>
      <c r="AV27" s="432"/>
      <c r="AW27" s="433"/>
    </row>
    <row r="28" spans="1:49" s="368" customFormat="1" x14ac:dyDescent="0.25">
      <c r="A28" s="422"/>
      <c r="B28" s="406" t="s">
        <v>151</v>
      </c>
      <c r="C28" s="407">
        <v>28.517319992056173</v>
      </c>
      <c r="D28" s="407">
        <v>26.417077007648814</v>
      </c>
      <c r="E28" s="407">
        <v>13.238442683381354</v>
      </c>
      <c r="F28" s="407">
        <v>16.987474967787811</v>
      </c>
      <c r="G28" s="407"/>
      <c r="H28" s="464"/>
      <c r="I28" s="414"/>
      <c r="Z28" s="431"/>
      <c r="AA28" s="432"/>
      <c r="AB28" s="432"/>
      <c r="AC28" s="432"/>
      <c r="AD28" s="432"/>
      <c r="AE28" s="432"/>
      <c r="AF28" s="432"/>
      <c r="AG28" s="432"/>
      <c r="AH28" s="432"/>
      <c r="AI28" s="432"/>
      <c r="AJ28" s="432"/>
      <c r="AK28" s="432"/>
      <c r="AL28" s="432"/>
      <c r="AM28" s="432"/>
      <c r="AN28" s="432"/>
      <c r="AO28" s="432"/>
      <c r="AP28" s="432"/>
      <c r="AQ28" s="432"/>
      <c r="AR28" s="432"/>
      <c r="AS28" s="432"/>
      <c r="AT28" s="432"/>
      <c r="AU28" s="432"/>
      <c r="AV28" s="432"/>
      <c r="AW28" s="433"/>
    </row>
    <row r="29" spans="1:49" s="368" customFormat="1" x14ac:dyDescent="0.25">
      <c r="A29" s="422"/>
      <c r="B29" s="406">
        <v>2020</v>
      </c>
      <c r="C29" s="407">
        <v>18.142212146246827</v>
      </c>
      <c r="D29" s="407">
        <v>25.616912728755473</v>
      </c>
      <c r="E29" s="407">
        <v>8.1988126573037121</v>
      </c>
      <c r="F29" s="407">
        <v>16.137627416450989</v>
      </c>
      <c r="G29" s="407"/>
      <c r="H29" s="464"/>
      <c r="I29" s="414"/>
      <c r="Z29" s="431"/>
      <c r="AA29" s="432"/>
      <c r="AB29" s="432"/>
      <c r="AC29" s="432"/>
      <c r="AD29" s="432"/>
      <c r="AE29" s="432"/>
      <c r="AF29" s="432"/>
      <c r="AG29" s="432"/>
      <c r="AH29" s="432"/>
      <c r="AI29" s="432"/>
      <c r="AJ29" s="432"/>
      <c r="AK29" s="432"/>
      <c r="AL29" s="432"/>
      <c r="AM29" s="432"/>
      <c r="AN29" s="432"/>
      <c r="AO29" s="432"/>
      <c r="AP29" s="432"/>
      <c r="AQ29" s="432"/>
      <c r="AR29" s="432"/>
      <c r="AS29" s="432"/>
      <c r="AT29" s="432"/>
      <c r="AU29" s="432"/>
      <c r="AV29" s="432"/>
      <c r="AW29" s="433"/>
    </row>
    <row r="30" spans="1:49" x14ac:dyDescent="0.25">
      <c r="A30" s="422"/>
      <c r="B30" s="406">
        <v>2021</v>
      </c>
      <c r="C30" s="407">
        <v>24.029989056541492</v>
      </c>
      <c r="D30" s="407">
        <v>25.444690448480003</v>
      </c>
      <c r="E30" s="407">
        <v>12.88713191374026</v>
      </c>
      <c r="F30" s="407">
        <v>15.784864547446087</v>
      </c>
      <c r="G30" s="407"/>
      <c r="H30" s="424"/>
      <c r="I30" s="414"/>
      <c r="Z30" s="431"/>
      <c r="AA30" s="432"/>
      <c r="AB30" s="432"/>
      <c r="AC30" s="432"/>
      <c r="AD30" s="432"/>
      <c r="AE30" s="432"/>
      <c r="AF30" s="432"/>
      <c r="AG30" s="432"/>
      <c r="AH30" s="432"/>
      <c r="AI30" s="432"/>
      <c r="AJ30" s="432"/>
      <c r="AK30" s="432"/>
      <c r="AL30" s="432"/>
      <c r="AM30" s="432"/>
      <c r="AN30" s="432"/>
      <c r="AO30" s="432"/>
      <c r="AP30" s="432"/>
      <c r="AQ30" s="432"/>
      <c r="AR30" s="432"/>
      <c r="AS30" s="432"/>
      <c r="AT30" s="432"/>
      <c r="AU30" s="432"/>
      <c r="AV30" s="432"/>
      <c r="AW30" s="433"/>
    </row>
    <row r="31" spans="1:49" x14ac:dyDescent="0.25">
      <c r="A31" s="422"/>
      <c r="B31" s="406">
        <v>2022</v>
      </c>
      <c r="C31" s="407">
        <f>+'2022 Baseline'!$BB$33</f>
        <v>24.135598951728802</v>
      </c>
      <c r="D31" s="407">
        <f>+'2022 Baseline'!$BB$32</f>
        <v>25.349558408911413</v>
      </c>
      <c r="E31" s="407">
        <f>+'2022 Baseline'!$BB$30</f>
        <v>14.033307971933384</v>
      </c>
      <c r="F31" s="407">
        <f>+'2022 Baseline'!$BB$29</f>
        <v>15.657578448757162</v>
      </c>
      <c r="G31" s="407"/>
      <c r="H31" s="424"/>
      <c r="I31" s="414"/>
      <c r="Z31" s="431"/>
      <c r="AA31" s="432"/>
      <c r="AB31" s="432"/>
      <c r="AC31" s="432"/>
      <c r="AD31" s="432"/>
      <c r="AE31" s="432"/>
      <c r="AF31" s="432"/>
      <c r="AG31" s="432"/>
      <c r="AH31" s="432"/>
      <c r="AI31" s="432"/>
      <c r="AJ31" s="432"/>
      <c r="AK31" s="432"/>
      <c r="AL31" s="432"/>
      <c r="AM31" s="432"/>
      <c r="AN31" s="432"/>
      <c r="AO31" s="432"/>
      <c r="AP31" s="432"/>
      <c r="AQ31" s="432"/>
      <c r="AR31" s="432"/>
      <c r="AS31" s="432"/>
      <c r="AT31" s="432"/>
      <c r="AU31" s="432"/>
      <c r="AV31" s="432"/>
      <c r="AW31" s="433"/>
    </row>
    <row r="32" spans="1:49" ht="15.75" thickBot="1" x14ac:dyDescent="0.3">
      <c r="A32" s="425"/>
      <c r="B32" s="465"/>
      <c r="C32" s="466"/>
      <c r="D32" s="466"/>
      <c r="E32" s="466"/>
      <c r="F32" s="466"/>
      <c r="G32" s="466"/>
      <c r="H32" s="427"/>
      <c r="I32" s="414"/>
      <c r="Z32" s="431"/>
      <c r="AA32" s="432"/>
      <c r="AB32" s="432"/>
      <c r="AC32" s="432"/>
      <c r="AD32" s="432"/>
      <c r="AE32" s="432"/>
      <c r="AF32" s="432"/>
      <c r="AG32" s="432"/>
      <c r="AH32" s="432"/>
      <c r="AI32" s="432"/>
      <c r="AJ32" s="432"/>
      <c r="AK32" s="432"/>
      <c r="AL32" s="432"/>
      <c r="AM32" s="432"/>
      <c r="AN32" s="432"/>
      <c r="AO32" s="432"/>
      <c r="AP32" s="432"/>
      <c r="AQ32" s="432"/>
      <c r="AR32" s="432"/>
      <c r="AS32" s="432"/>
      <c r="AT32" s="432"/>
      <c r="AU32" s="432"/>
      <c r="AV32" s="432"/>
      <c r="AW32" s="433"/>
    </row>
    <row r="33" spans="1:49" x14ac:dyDescent="0.25">
      <c r="A33" s="419"/>
      <c r="B33" s="460" t="s">
        <v>56</v>
      </c>
      <c r="C33" s="461">
        <v>53</v>
      </c>
      <c r="D33" s="462"/>
      <c r="E33" s="462"/>
      <c r="F33" s="462"/>
      <c r="G33" s="462"/>
      <c r="H33" s="463"/>
      <c r="I33" s="414"/>
      <c r="Z33" s="431"/>
      <c r="AA33" s="432"/>
      <c r="AB33" s="432"/>
      <c r="AC33" s="432"/>
      <c r="AD33" s="432"/>
      <c r="AE33" s="432"/>
      <c r="AF33" s="432"/>
      <c r="AG33" s="432"/>
      <c r="AH33" s="432"/>
      <c r="AI33" s="432"/>
      <c r="AJ33" s="432"/>
      <c r="AK33" s="432"/>
      <c r="AL33" s="432"/>
      <c r="AM33" s="432"/>
      <c r="AN33" s="432"/>
      <c r="AO33" s="432"/>
      <c r="AP33" s="432"/>
      <c r="AQ33" s="432"/>
      <c r="AR33" s="432"/>
      <c r="AS33" s="432"/>
      <c r="AT33" s="432"/>
      <c r="AU33" s="432"/>
      <c r="AV33" s="432"/>
      <c r="AW33" s="433"/>
    </row>
    <row r="34" spans="1:49" x14ac:dyDescent="0.25">
      <c r="A34" s="422"/>
      <c r="B34" s="456" t="s">
        <v>57</v>
      </c>
      <c r="C34" s="457" t="s">
        <v>29</v>
      </c>
      <c r="D34" s="457" t="s">
        <v>58</v>
      </c>
      <c r="E34" s="457" t="s">
        <v>100</v>
      </c>
      <c r="F34" s="457" t="s">
        <v>101</v>
      </c>
      <c r="G34" s="457" t="s">
        <v>205</v>
      </c>
      <c r="H34" s="464"/>
      <c r="I34" s="414"/>
      <c r="Z34" s="431"/>
      <c r="AA34" s="432"/>
      <c r="AB34" s="432"/>
      <c r="AC34" s="432"/>
      <c r="AD34" s="432"/>
      <c r="AE34" s="432"/>
      <c r="AF34" s="432"/>
      <c r="AG34" s="432"/>
      <c r="AH34" s="432"/>
      <c r="AI34" s="432"/>
      <c r="AJ34" s="432"/>
      <c r="AK34" s="432"/>
      <c r="AL34" s="432"/>
      <c r="AM34" s="432"/>
      <c r="AN34" s="432"/>
      <c r="AO34" s="432"/>
      <c r="AP34" s="432"/>
      <c r="AQ34" s="432"/>
      <c r="AR34" s="432"/>
      <c r="AS34" s="432"/>
      <c r="AT34" s="432"/>
      <c r="AU34" s="432"/>
      <c r="AV34" s="432"/>
      <c r="AW34" s="433"/>
    </row>
    <row r="35" spans="1:49" x14ac:dyDescent="0.25">
      <c r="A35" s="422"/>
      <c r="B35" s="406">
        <v>2011</v>
      </c>
      <c r="C35" s="407">
        <v>19.749375293797502</v>
      </c>
      <c r="D35" s="407">
        <v>27.004262228536639</v>
      </c>
      <c r="E35" s="407">
        <v>15.860115292313015</v>
      </c>
      <c r="F35" s="407">
        <v>20.87596556787927</v>
      </c>
      <c r="G35" s="467">
        <v>65.494583333333367</v>
      </c>
      <c r="H35" s="464"/>
      <c r="I35" s="414"/>
      <c r="Z35" s="431"/>
      <c r="AA35" s="432"/>
      <c r="AB35" s="432"/>
      <c r="AC35" s="432"/>
      <c r="AD35" s="432"/>
      <c r="AE35" s="432"/>
      <c r="AF35" s="432"/>
      <c r="AG35" s="432"/>
      <c r="AH35" s="432"/>
      <c r="AI35" s="432"/>
      <c r="AJ35" s="432"/>
      <c r="AK35" s="432"/>
      <c r="AL35" s="432"/>
      <c r="AM35" s="432"/>
      <c r="AN35" s="432"/>
      <c r="AO35" s="432"/>
      <c r="AP35" s="432"/>
      <c r="AQ35" s="432"/>
      <c r="AR35" s="432"/>
      <c r="AS35" s="432"/>
      <c r="AT35" s="432"/>
      <c r="AU35" s="432"/>
      <c r="AV35" s="432"/>
      <c r="AW35" s="433"/>
    </row>
    <row r="36" spans="1:49" x14ac:dyDescent="0.25">
      <c r="A36" s="422"/>
      <c r="B36" s="406">
        <v>2012</v>
      </c>
      <c r="C36" s="407">
        <v>17.594342071699291</v>
      </c>
      <c r="D36" s="407">
        <v>23.749100992597878</v>
      </c>
      <c r="E36" s="407">
        <v>8.7492014474400008</v>
      </c>
      <c r="F36" s="407">
        <v>16.680970092434745</v>
      </c>
      <c r="G36" s="467">
        <v>322.21208333333345</v>
      </c>
      <c r="H36" s="464"/>
      <c r="I36" s="414"/>
      <c r="Z36" s="431"/>
      <c r="AA36" s="432"/>
      <c r="AB36" s="432"/>
      <c r="AC36" s="432"/>
      <c r="AD36" s="432"/>
      <c r="AE36" s="432"/>
      <c r="AF36" s="432"/>
      <c r="AG36" s="432"/>
      <c r="AH36" s="432"/>
      <c r="AI36" s="432"/>
      <c r="AJ36" s="432"/>
      <c r="AK36" s="432"/>
      <c r="AL36" s="432"/>
      <c r="AM36" s="432"/>
      <c r="AN36" s="432"/>
      <c r="AO36" s="432"/>
      <c r="AP36" s="432"/>
      <c r="AQ36" s="432"/>
      <c r="AR36" s="432"/>
      <c r="AS36" s="432"/>
      <c r="AT36" s="432"/>
      <c r="AU36" s="432"/>
      <c r="AV36" s="432"/>
      <c r="AW36" s="433"/>
    </row>
    <row r="37" spans="1:49" x14ac:dyDescent="0.25">
      <c r="A37" s="422"/>
      <c r="B37" s="406">
        <v>2013</v>
      </c>
      <c r="C37" s="407">
        <v>21.622667104719326</v>
      </c>
      <c r="D37" s="407">
        <v>23.475984708291676</v>
      </c>
      <c r="E37" s="407">
        <v>25.714043473192234</v>
      </c>
      <c r="F37" s="407">
        <v>17.841165785176948</v>
      </c>
      <c r="G37" s="467">
        <v>217.83041666666668</v>
      </c>
      <c r="H37" s="464"/>
      <c r="I37" s="414"/>
      <c r="Z37" s="431"/>
      <c r="AA37" s="432"/>
      <c r="AB37" s="432"/>
      <c r="AC37" s="432"/>
      <c r="AD37" s="432"/>
      <c r="AE37" s="432"/>
      <c r="AF37" s="432"/>
      <c r="AG37" s="432"/>
      <c r="AH37" s="432"/>
      <c r="AI37" s="432"/>
      <c r="AJ37" s="432"/>
      <c r="AK37" s="432"/>
      <c r="AL37" s="432"/>
      <c r="AM37" s="432"/>
      <c r="AN37" s="432"/>
      <c r="AO37" s="432"/>
      <c r="AP37" s="432"/>
      <c r="AQ37" s="432"/>
      <c r="AR37" s="432"/>
      <c r="AS37" s="432"/>
      <c r="AT37" s="432"/>
      <c r="AU37" s="432"/>
      <c r="AV37" s="432"/>
      <c r="AW37" s="433"/>
    </row>
    <row r="38" spans="1:49" x14ac:dyDescent="0.25">
      <c r="A38" s="422"/>
      <c r="B38" s="406">
        <v>2014</v>
      </c>
      <c r="C38" s="407">
        <v>37.247099162106288</v>
      </c>
      <c r="D38" s="407">
        <v>24.950271931855681</v>
      </c>
      <c r="E38" s="407">
        <v>32.970208224528228</v>
      </c>
      <c r="F38" s="407">
        <v>19.46082801715519</v>
      </c>
      <c r="G38" s="467">
        <v>168.12249999999995</v>
      </c>
      <c r="H38" s="464"/>
      <c r="I38" s="414"/>
      <c r="Z38" s="431"/>
      <c r="AA38" s="432"/>
      <c r="AB38" s="432"/>
      <c r="AC38" s="432"/>
      <c r="AD38" s="432"/>
      <c r="AE38" s="432"/>
      <c r="AF38" s="432"/>
      <c r="AG38" s="432"/>
      <c r="AH38" s="432"/>
      <c r="AI38" s="432"/>
      <c r="AJ38" s="432"/>
      <c r="AK38" s="432"/>
      <c r="AL38" s="432"/>
      <c r="AM38" s="432"/>
      <c r="AN38" s="432"/>
      <c r="AO38" s="432"/>
      <c r="AP38" s="432"/>
      <c r="AQ38" s="432"/>
      <c r="AR38" s="432"/>
      <c r="AS38" s="432"/>
      <c r="AT38" s="432"/>
      <c r="AU38" s="432"/>
      <c r="AV38" s="432"/>
      <c r="AW38" s="433"/>
    </row>
    <row r="39" spans="1:49" x14ac:dyDescent="0.25">
      <c r="A39" s="422"/>
      <c r="B39" s="406">
        <v>2015</v>
      </c>
      <c r="C39" s="407">
        <v>74.370189296753324</v>
      </c>
      <c r="D39" s="407">
        <v>30.258239329082226</v>
      </c>
      <c r="E39" s="407">
        <v>65.90789712923484</v>
      </c>
      <c r="F39" s="407">
        <v>24.449495374150018</v>
      </c>
      <c r="G39" s="467">
        <v>237.88333333333344</v>
      </c>
      <c r="H39" s="464"/>
      <c r="I39" s="414"/>
      <c r="Z39" s="431"/>
      <c r="AA39" s="432"/>
      <c r="AB39" s="432"/>
      <c r="AC39" s="432"/>
      <c r="AD39" s="432"/>
      <c r="AE39" s="432"/>
      <c r="AF39" s="432"/>
      <c r="AG39" s="432"/>
      <c r="AH39" s="432"/>
      <c r="AI39" s="432"/>
      <c r="AJ39" s="432"/>
      <c r="AK39" s="432"/>
      <c r="AL39" s="432"/>
      <c r="AM39" s="432"/>
      <c r="AN39" s="432"/>
      <c r="AO39" s="432"/>
      <c r="AP39" s="432"/>
      <c r="AQ39" s="432"/>
      <c r="AR39" s="432"/>
      <c r="AS39" s="432"/>
      <c r="AT39" s="432"/>
      <c r="AU39" s="432"/>
      <c r="AV39" s="432"/>
      <c r="AW39" s="433"/>
    </row>
    <row r="40" spans="1:49" x14ac:dyDescent="0.25">
      <c r="A40" s="422"/>
      <c r="B40" s="406">
        <v>2016</v>
      </c>
      <c r="C40" s="407">
        <v>26.920983398348874</v>
      </c>
      <c r="D40" s="407">
        <v>30.000445497397834</v>
      </c>
      <c r="E40" s="407">
        <v>22.751778748331372</v>
      </c>
      <c r="F40" s="407">
        <v>24.318351439382056</v>
      </c>
      <c r="G40" s="467">
        <v>111.35833333333312</v>
      </c>
      <c r="H40" s="464"/>
      <c r="I40" s="414"/>
      <c r="Z40" s="431"/>
      <c r="AA40" s="432"/>
      <c r="AB40" s="432"/>
      <c r="AC40" s="432"/>
      <c r="AD40" s="432"/>
      <c r="AE40" s="432"/>
      <c r="AF40" s="432"/>
      <c r="AG40" s="432"/>
      <c r="AH40" s="432"/>
      <c r="AI40" s="432"/>
      <c r="AJ40" s="432"/>
      <c r="AK40" s="432"/>
      <c r="AL40" s="432"/>
      <c r="AM40" s="432"/>
      <c r="AN40" s="432"/>
      <c r="AO40" s="432"/>
      <c r="AP40" s="432"/>
      <c r="AQ40" s="432"/>
      <c r="AR40" s="432"/>
      <c r="AS40" s="432"/>
      <c r="AT40" s="432"/>
      <c r="AU40" s="432"/>
      <c r="AV40" s="432"/>
      <c r="AW40" s="433"/>
    </row>
    <row r="41" spans="1:49" x14ac:dyDescent="0.25">
      <c r="A41" s="422"/>
      <c r="B41" s="406">
        <v>2017</v>
      </c>
      <c r="C41" s="407">
        <v>0</v>
      </c>
      <c r="D41" s="407">
        <v>30.000445497397834</v>
      </c>
      <c r="E41" s="407">
        <v>0</v>
      </c>
      <c r="F41" s="407">
        <v>24.318351439382056</v>
      </c>
      <c r="G41" s="467">
        <v>0</v>
      </c>
      <c r="H41" s="464"/>
      <c r="I41" s="414"/>
      <c r="Z41" s="431"/>
      <c r="AA41" s="432"/>
      <c r="AB41" s="432"/>
      <c r="AC41" s="432"/>
      <c r="AD41" s="432"/>
      <c r="AE41" s="432"/>
      <c r="AF41" s="432"/>
      <c r="AG41" s="432"/>
      <c r="AH41" s="432"/>
      <c r="AI41" s="432"/>
      <c r="AJ41" s="432"/>
      <c r="AK41" s="432"/>
      <c r="AL41" s="432"/>
      <c r="AM41" s="432"/>
      <c r="AN41" s="432"/>
      <c r="AO41" s="432"/>
      <c r="AP41" s="432"/>
      <c r="AQ41" s="432"/>
      <c r="AR41" s="432"/>
      <c r="AS41" s="432"/>
      <c r="AT41" s="432"/>
      <c r="AU41" s="432"/>
      <c r="AV41" s="432"/>
      <c r="AW41" s="433"/>
    </row>
    <row r="42" spans="1:49" s="189" customFormat="1" x14ac:dyDescent="0.25">
      <c r="A42" s="422"/>
      <c r="B42" s="406" t="s">
        <v>150</v>
      </c>
      <c r="C42" s="407">
        <v>70.813699378542722</v>
      </c>
      <c r="D42" s="407">
        <v>32.261073870247955</v>
      </c>
      <c r="E42" s="407">
        <v>45.709554053131242</v>
      </c>
      <c r="F42" s="407">
        <v>25.50320084391257</v>
      </c>
      <c r="G42" s="467">
        <v>111.05166666666673</v>
      </c>
      <c r="H42" s="464"/>
      <c r="I42" s="414"/>
      <c r="Z42" s="431"/>
      <c r="AA42" s="432"/>
      <c r="AB42" s="432"/>
      <c r="AC42" s="432"/>
      <c r="AD42" s="432"/>
      <c r="AE42" s="432"/>
      <c r="AF42" s="432"/>
      <c r="AG42" s="432"/>
      <c r="AH42" s="432"/>
      <c r="AI42" s="432"/>
      <c r="AJ42" s="432"/>
      <c r="AK42" s="432"/>
      <c r="AL42" s="432"/>
      <c r="AM42" s="432"/>
      <c r="AN42" s="432"/>
      <c r="AO42" s="432"/>
      <c r="AP42" s="432"/>
      <c r="AQ42" s="432"/>
      <c r="AR42" s="432"/>
      <c r="AS42" s="432"/>
      <c r="AT42" s="432"/>
      <c r="AU42" s="432"/>
      <c r="AV42" s="432"/>
      <c r="AW42" s="433"/>
    </row>
    <row r="43" spans="1:49" s="368" customFormat="1" x14ac:dyDescent="0.25">
      <c r="A43" s="422"/>
      <c r="B43" s="406" t="s">
        <v>151</v>
      </c>
      <c r="C43" s="407">
        <v>46.784711646085164</v>
      </c>
      <c r="D43" s="407">
        <v>33.918780467168112</v>
      </c>
      <c r="E43" s="407">
        <v>27.026183966678271</v>
      </c>
      <c r="F43" s="407">
        <v>25.677031891517395</v>
      </c>
      <c r="G43" s="467">
        <v>262.78083333333325</v>
      </c>
      <c r="H43" s="464"/>
      <c r="I43" s="414"/>
      <c r="Z43" s="431"/>
      <c r="AA43" s="432"/>
      <c r="AB43" s="432"/>
      <c r="AC43" s="432"/>
      <c r="AD43" s="432"/>
      <c r="AE43" s="432"/>
      <c r="AF43" s="432"/>
      <c r="AG43" s="432"/>
      <c r="AH43" s="432"/>
      <c r="AI43" s="432"/>
      <c r="AJ43" s="432"/>
      <c r="AK43" s="432"/>
      <c r="AL43" s="432"/>
      <c r="AM43" s="432"/>
      <c r="AN43" s="432"/>
      <c r="AO43" s="432"/>
      <c r="AP43" s="432"/>
      <c r="AQ43" s="432"/>
      <c r="AR43" s="432"/>
      <c r="AS43" s="432"/>
      <c r="AT43" s="432"/>
      <c r="AU43" s="432"/>
      <c r="AV43" s="432"/>
      <c r="AW43" s="433"/>
    </row>
    <row r="44" spans="1:49" s="368" customFormat="1" x14ac:dyDescent="0.25">
      <c r="A44" s="422"/>
      <c r="B44" s="406">
        <v>2020</v>
      </c>
      <c r="C44" s="407">
        <v>32.092483681725831</v>
      </c>
      <c r="D44" s="407">
        <v>33.731746747875775</v>
      </c>
      <c r="E44" s="407">
        <v>14.502522081984157</v>
      </c>
      <c r="F44" s="407">
        <v>24.532634032634022</v>
      </c>
      <c r="G44" s="467">
        <v>247.72166666666658</v>
      </c>
      <c r="H44" s="464"/>
      <c r="I44" s="414"/>
      <c r="Z44" s="431"/>
      <c r="AA44" s="432"/>
      <c r="AB44" s="432"/>
      <c r="AC44" s="432"/>
      <c r="AD44" s="432"/>
      <c r="AE44" s="432"/>
      <c r="AF44" s="432"/>
      <c r="AG44" s="432"/>
      <c r="AH44" s="432"/>
      <c r="AI44" s="432"/>
      <c r="AJ44" s="432"/>
      <c r="AK44" s="432"/>
      <c r="AL44" s="432"/>
      <c r="AM44" s="432"/>
      <c r="AN44" s="432"/>
      <c r="AO44" s="432"/>
      <c r="AP44" s="432"/>
      <c r="AQ44" s="432"/>
      <c r="AR44" s="432"/>
      <c r="AS44" s="432"/>
      <c r="AT44" s="432"/>
      <c r="AU44" s="432"/>
      <c r="AV44" s="432"/>
      <c r="AW44" s="433"/>
    </row>
    <row r="45" spans="1:49" x14ac:dyDescent="0.25">
      <c r="A45" s="422"/>
      <c r="B45" s="406">
        <v>2021</v>
      </c>
      <c r="C45" s="407">
        <v>75.251227157731293</v>
      </c>
      <c r="D45" s="407">
        <v>35.224770597311419</v>
      </c>
      <c r="E45" s="407">
        <v>51.387418987431026</v>
      </c>
      <c r="F45" s="407">
        <v>25.498321319979269</v>
      </c>
      <c r="G45" s="467">
        <v>107.94291666666641</v>
      </c>
      <c r="H45" s="424"/>
      <c r="I45" s="414"/>
      <c r="Z45" s="431"/>
      <c r="AA45" s="432"/>
      <c r="AB45" s="432"/>
      <c r="AC45" s="432"/>
      <c r="AD45" s="432"/>
      <c r="AE45" s="432"/>
      <c r="AF45" s="432"/>
      <c r="AG45" s="432"/>
      <c r="AH45" s="432"/>
      <c r="AI45" s="432"/>
      <c r="AJ45" s="432"/>
      <c r="AK45" s="432"/>
      <c r="AL45" s="432"/>
      <c r="AM45" s="432"/>
      <c r="AN45" s="432"/>
      <c r="AO45" s="432"/>
      <c r="AP45" s="432"/>
      <c r="AQ45" s="432"/>
      <c r="AR45" s="432"/>
      <c r="AS45" s="432"/>
      <c r="AT45" s="432"/>
      <c r="AU45" s="432"/>
      <c r="AV45" s="432"/>
      <c r="AW45" s="433"/>
    </row>
    <row r="46" spans="1:49" x14ac:dyDescent="0.25">
      <c r="A46" s="422"/>
      <c r="B46" s="406">
        <v>2022</v>
      </c>
      <c r="C46" s="407">
        <f>+'2022 Results'!$F$38</f>
        <v>36.582753079807176</v>
      </c>
      <c r="D46" s="407">
        <f>+'2022 Results'!$F$37</f>
        <v>35.310839854391787</v>
      </c>
      <c r="E46" s="407">
        <f>+'2022 Results'!$F$41</f>
        <v>19.65720407070166</v>
      </c>
      <c r="F46" s="407">
        <f>+'2022 Results'!$F$40</f>
        <v>25.128109900726912</v>
      </c>
      <c r="G46" s="467">
        <f>+'2022 Baseline'!$F$9-'2021 Baseline Q4'!$F$9</f>
        <v>190.5</v>
      </c>
      <c r="H46" s="424"/>
      <c r="I46" s="414"/>
      <c r="Z46" s="431"/>
      <c r="AA46" s="432"/>
      <c r="AB46" s="432"/>
      <c r="AC46" s="432"/>
      <c r="AD46" s="432"/>
      <c r="AE46" s="432"/>
      <c r="AF46" s="432"/>
      <c r="AG46" s="432"/>
      <c r="AH46" s="432"/>
      <c r="AI46" s="432"/>
      <c r="AJ46" s="432"/>
      <c r="AK46" s="432"/>
      <c r="AL46" s="432"/>
      <c r="AM46" s="432"/>
      <c r="AN46" s="432"/>
      <c r="AO46" s="432"/>
      <c r="AP46" s="432"/>
      <c r="AQ46" s="432"/>
      <c r="AR46" s="432"/>
      <c r="AS46" s="432"/>
      <c r="AT46" s="432"/>
      <c r="AU46" s="432"/>
      <c r="AV46" s="432"/>
      <c r="AW46" s="433"/>
    </row>
    <row r="47" spans="1:49" ht="15.75" thickBot="1" x14ac:dyDescent="0.3">
      <c r="A47" s="425"/>
      <c r="B47" s="465"/>
      <c r="C47" s="466"/>
      <c r="D47" s="466"/>
      <c r="E47" s="466"/>
      <c r="F47" s="466"/>
      <c r="G47" s="466"/>
      <c r="H47" s="427"/>
      <c r="I47" s="414"/>
      <c r="Z47" s="431"/>
      <c r="AA47" s="432"/>
      <c r="AB47" s="432"/>
      <c r="AC47" s="432"/>
      <c r="AD47" s="432"/>
      <c r="AE47" s="432"/>
      <c r="AF47" s="432"/>
      <c r="AG47" s="432"/>
      <c r="AH47" s="432"/>
      <c r="AI47" s="432"/>
      <c r="AJ47" s="432"/>
      <c r="AK47" s="432"/>
      <c r="AL47" s="432"/>
      <c r="AM47" s="432"/>
      <c r="AN47" s="432"/>
      <c r="AO47" s="432"/>
      <c r="AP47" s="432"/>
      <c r="AQ47" s="432"/>
      <c r="AR47" s="432"/>
      <c r="AS47" s="432"/>
      <c r="AT47" s="432"/>
      <c r="AU47" s="432"/>
      <c r="AV47" s="432"/>
      <c r="AW47" s="433"/>
    </row>
    <row r="48" spans="1:49" x14ac:dyDescent="0.25">
      <c r="A48" s="419"/>
      <c r="B48" s="460" t="s">
        <v>56</v>
      </c>
      <c r="C48" s="461">
        <v>54</v>
      </c>
      <c r="D48" s="462"/>
      <c r="E48" s="462"/>
      <c r="F48" s="462"/>
      <c r="G48" s="462"/>
      <c r="H48" s="463"/>
      <c r="I48" s="414"/>
      <c r="Z48" s="431"/>
      <c r="AA48" s="432"/>
      <c r="AB48" s="432"/>
      <c r="AC48" s="432"/>
      <c r="AD48" s="432"/>
      <c r="AE48" s="432"/>
      <c r="AF48" s="432"/>
      <c r="AG48" s="432"/>
      <c r="AH48" s="432"/>
      <c r="AI48" s="432"/>
      <c r="AJ48" s="432"/>
      <c r="AK48" s="432"/>
      <c r="AL48" s="432"/>
      <c r="AM48" s="432"/>
      <c r="AN48" s="432"/>
      <c r="AO48" s="432"/>
      <c r="AP48" s="432"/>
      <c r="AQ48" s="432"/>
      <c r="AR48" s="432"/>
      <c r="AS48" s="432"/>
      <c r="AT48" s="432"/>
      <c r="AU48" s="432"/>
      <c r="AV48" s="432"/>
      <c r="AW48" s="433"/>
    </row>
    <row r="49" spans="1:84" x14ac:dyDescent="0.25">
      <c r="A49" s="422"/>
      <c r="B49" s="456" t="s">
        <v>57</v>
      </c>
      <c r="C49" s="457" t="s">
        <v>29</v>
      </c>
      <c r="D49" s="457" t="s">
        <v>58</v>
      </c>
      <c r="E49" s="457" t="s">
        <v>100</v>
      </c>
      <c r="F49" s="457" t="s">
        <v>101</v>
      </c>
      <c r="G49" s="457" t="s">
        <v>205</v>
      </c>
      <c r="H49" s="464"/>
      <c r="I49" s="414"/>
      <c r="Z49" s="431"/>
      <c r="AA49" s="432"/>
      <c r="AB49" s="432"/>
      <c r="AC49" s="432"/>
      <c r="AD49" s="432"/>
      <c r="AE49" s="432"/>
      <c r="AF49" s="432"/>
      <c r="AG49" s="432"/>
      <c r="AH49" s="432"/>
      <c r="AI49" s="432"/>
      <c r="AJ49" s="432"/>
      <c r="AK49" s="432"/>
      <c r="AL49" s="432"/>
      <c r="AM49" s="432"/>
      <c r="AN49" s="432"/>
      <c r="AO49" s="432"/>
      <c r="AP49" s="432"/>
      <c r="AQ49" s="432"/>
      <c r="AR49" s="432"/>
      <c r="AS49" s="432"/>
      <c r="AT49" s="432"/>
      <c r="AU49" s="432"/>
      <c r="AV49" s="432"/>
      <c r="AW49" s="433"/>
    </row>
    <row r="50" spans="1:84" x14ac:dyDescent="0.25">
      <c r="A50" s="422"/>
      <c r="B50" s="406">
        <v>2011</v>
      </c>
      <c r="C50" s="407">
        <v>7.7058663367518854</v>
      </c>
      <c r="D50" s="407">
        <v>13.428063049424683</v>
      </c>
      <c r="E50" s="407">
        <v>1.337492297477392</v>
      </c>
      <c r="F50" s="407">
        <v>6.6469272124252692</v>
      </c>
      <c r="G50" s="467">
        <v>158.91666666666674</v>
      </c>
      <c r="H50" s="464"/>
      <c r="I50" s="414"/>
      <c r="Z50" s="431"/>
      <c r="AA50" s="432"/>
      <c r="AB50" s="432"/>
      <c r="AC50" s="432"/>
      <c r="AD50" s="432"/>
      <c r="AE50" s="432"/>
      <c r="AF50" s="432"/>
      <c r="AG50" s="432"/>
      <c r="AH50" s="432"/>
      <c r="AI50" s="432"/>
      <c r="AJ50" s="432"/>
      <c r="AK50" s="432"/>
      <c r="AL50" s="432"/>
      <c r="AM50" s="432"/>
      <c r="AN50" s="432"/>
      <c r="AO50" s="432"/>
      <c r="AP50" s="432"/>
      <c r="AQ50" s="432"/>
      <c r="AR50" s="432"/>
      <c r="AS50" s="432"/>
      <c r="AT50" s="432"/>
      <c r="AU50" s="432"/>
      <c r="AV50" s="432"/>
      <c r="AW50" s="433"/>
    </row>
    <row r="51" spans="1:84" x14ac:dyDescent="0.25">
      <c r="A51" s="422"/>
      <c r="B51" s="406">
        <v>2012</v>
      </c>
      <c r="C51" s="407">
        <v>6.0586338381888432</v>
      </c>
      <c r="D51" s="407">
        <v>12.021265693416305</v>
      </c>
      <c r="E51" s="407">
        <v>1.1920914549619597</v>
      </c>
      <c r="F51" s="407">
        <v>5.6056188151128472</v>
      </c>
      <c r="G51" s="467">
        <v>196.90208333333339</v>
      </c>
      <c r="H51" s="464"/>
      <c r="I51" s="414"/>
      <c r="Z51" s="431"/>
      <c r="AA51" s="432"/>
      <c r="AB51" s="432"/>
      <c r="AC51" s="432"/>
      <c r="AD51" s="432"/>
      <c r="AE51" s="432"/>
      <c r="AF51" s="432"/>
      <c r="AG51" s="432"/>
      <c r="AH51" s="432"/>
      <c r="AI51" s="432"/>
      <c r="AJ51" s="432"/>
      <c r="AK51" s="432"/>
      <c r="AL51" s="432"/>
      <c r="AM51" s="432"/>
      <c r="AN51" s="432"/>
      <c r="AO51" s="432"/>
      <c r="AP51" s="432"/>
      <c r="AQ51" s="432"/>
      <c r="AR51" s="432"/>
      <c r="AS51" s="432"/>
      <c r="AT51" s="432"/>
      <c r="AU51" s="432"/>
      <c r="AV51" s="432"/>
      <c r="AW51" s="433"/>
    </row>
    <row r="52" spans="1:84" x14ac:dyDescent="0.25">
      <c r="A52" s="422"/>
      <c r="B52" s="406">
        <v>2013</v>
      </c>
      <c r="C52" s="407">
        <v>4.6674046195852759</v>
      </c>
      <c r="D52" s="407">
        <v>10.608494757621138</v>
      </c>
      <c r="E52" s="407">
        <v>1.1048631097335981</v>
      </c>
      <c r="F52" s="407">
        <v>4.7409659768506245</v>
      </c>
      <c r="G52" s="467">
        <v>228.25</v>
      </c>
      <c r="H52" s="464"/>
      <c r="I52" s="414"/>
      <c r="Z52" s="431"/>
      <c r="AA52" s="432"/>
      <c r="AB52" s="432"/>
      <c r="AC52" s="432"/>
      <c r="AD52" s="432"/>
      <c r="AE52" s="432"/>
      <c r="AF52" s="432"/>
      <c r="AG52" s="432"/>
      <c r="AH52" s="432"/>
      <c r="AI52" s="432"/>
      <c r="AJ52" s="432"/>
      <c r="AK52" s="432"/>
      <c r="AL52" s="432"/>
      <c r="AM52" s="432"/>
      <c r="AN52" s="432"/>
      <c r="AO52" s="432"/>
      <c r="AP52" s="432"/>
      <c r="AQ52" s="432"/>
      <c r="AR52" s="432"/>
      <c r="AS52" s="432"/>
      <c r="AT52" s="432"/>
      <c r="AU52" s="432"/>
      <c r="AV52" s="432"/>
      <c r="AW52" s="433"/>
    </row>
    <row r="53" spans="1:84" x14ac:dyDescent="0.25">
      <c r="A53" s="422"/>
      <c r="B53" s="406">
        <v>2014</v>
      </c>
      <c r="C53" s="407">
        <v>11.48998211876423</v>
      </c>
      <c r="D53" s="407">
        <v>10.810429171603063</v>
      </c>
      <c r="E53" s="407">
        <v>5.263800707234366</v>
      </c>
      <c r="F53" s="407">
        <v>4.8607389078572893</v>
      </c>
      <c r="G53" s="467">
        <v>344.06458333333353</v>
      </c>
      <c r="H53" s="464"/>
      <c r="I53" s="414"/>
      <c r="Z53" s="431"/>
      <c r="AA53" s="432"/>
      <c r="AB53" s="432"/>
      <c r="AC53" s="432"/>
      <c r="AD53" s="432"/>
      <c r="AE53" s="432"/>
      <c r="AF53" s="432"/>
      <c r="AG53" s="432"/>
      <c r="AH53" s="432"/>
      <c r="AI53" s="432"/>
      <c r="AJ53" s="432"/>
      <c r="AK53" s="432"/>
      <c r="AL53" s="432"/>
      <c r="AM53" s="432"/>
      <c r="AN53" s="432"/>
      <c r="AO53" s="432"/>
      <c r="AP53" s="432"/>
      <c r="AQ53" s="432"/>
      <c r="AR53" s="432"/>
      <c r="AS53" s="432"/>
      <c r="AT53" s="432"/>
      <c r="AU53" s="432"/>
      <c r="AV53" s="432"/>
      <c r="AW53" s="433"/>
    </row>
    <row r="54" spans="1:84" x14ac:dyDescent="0.25">
      <c r="A54" s="422"/>
      <c r="B54" s="406">
        <v>2015</v>
      </c>
      <c r="C54" s="407">
        <v>13.879609360440362</v>
      </c>
      <c r="D54" s="407">
        <v>11.227291256366303</v>
      </c>
      <c r="E54" s="407">
        <v>6.4122855084517019</v>
      </c>
      <c r="F54" s="407">
        <v>5.0714730162304198</v>
      </c>
      <c r="G54" s="467">
        <v>310.46749999999975</v>
      </c>
      <c r="H54" s="464"/>
      <c r="I54" s="414"/>
      <c r="Z54" s="431"/>
      <c r="AA54" s="432"/>
      <c r="AB54" s="432"/>
      <c r="AC54" s="432"/>
      <c r="AD54" s="432"/>
      <c r="AE54" s="432"/>
      <c r="AF54" s="432"/>
      <c r="AG54" s="432"/>
      <c r="AH54" s="432"/>
      <c r="AI54" s="432"/>
      <c r="AJ54" s="432"/>
      <c r="AK54" s="432"/>
      <c r="AL54" s="432"/>
      <c r="AM54" s="432"/>
      <c r="AN54" s="432"/>
      <c r="AO54" s="432"/>
      <c r="AP54" s="432"/>
      <c r="AQ54" s="432"/>
      <c r="AR54" s="432"/>
      <c r="AS54" s="432"/>
      <c r="AT54" s="432"/>
      <c r="AU54" s="432"/>
      <c r="AV54" s="432"/>
      <c r="AW54" s="433"/>
    </row>
    <row r="55" spans="1:84" ht="15.75" thickBot="1" x14ac:dyDescent="0.3">
      <c r="A55" s="422"/>
      <c r="B55" s="406">
        <v>2016</v>
      </c>
      <c r="C55" s="407">
        <v>17.410330756013771</v>
      </c>
      <c r="D55" s="407">
        <v>11.922338561620295</v>
      </c>
      <c r="E55" s="407">
        <v>11.531417048491809</v>
      </c>
      <c r="F55" s="407">
        <v>5.797647690024899</v>
      </c>
      <c r="G55" s="467">
        <v>272.77666666666687</v>
      </c>
      <c r="H55" s="464"/>
      <c r="I55" s="414"/>
      <c r="Z55" s="434"/>
      <c r="AA55" s="435"/>
      <c r="AB55" s="435"/>
      <c r="AC55" s="435"/>
      <c r="AD55" s="435"/>
      <c r="AE55" s="435"/>
      <c r="AF55" s="435"/>
      <c r="AG55" s="435"/>
      <c r="AH55" s="435"/>
      <c r="AI55" s="435"/>
      <c r="AJ55" s="435"/>
      <c r="AK55" s="435"/>
      <c r="AL55" s="435"/>
      <c r="AM55" s="435"/>
      <c r="AN55" s="435"/>
      <c r="AO55" s="435"/>
      <c r="AP55" s="435"/>
      <c r="AQ55" s="435"/>
      <c r="AR55" s="435"/>
      <c r="AS55" s="435"/>
      <c r="AT55" s="435"/>
      <c r="AU55" s="435"/>
      <c r="AV55" s="435"/>
      <c r="AW55" s="436"/>
    </row>
    <row r="56" spans="1:84" ht="15.75" thickBot="1" x14ac:dyDescent="0.3">
      <c r="A56" s="422"/>
      <c r="B56" s="406">
        <v>2017</v>
      </c>
      <c r="C56" s="407">
        <v>11.698242410408582</v>
      </c>
      <c r="D56" s="407">
        <v>11.900902684886344</v>
      </c>
      <c r="E56" s="407">
        <v>5.1586395800045661</v>
      </c>
      <c r="F56" s="407">
        <v>5.7365234850605304</v>
      </c>
      <c r="G56" s="467">
        <v>239.0300000000002</v>
      </c>
      <c r="H56" s="464"/>
      <c r="I56" s="414"/>
    </row>
    <row r="57" spans="1:84" s="189" customFormat="1" x14ac:dyDescent="0.25">
      <c r="A57" s="422"/>
      <c r="B57" s="406" t="s">
        <v>150</v>
      </c>
      <c r="C57" s="407">
        <v>11.308887809616348</v>
      </c>
      <c r="D57" s="407">
        <v>11.853311904763897</v>
      </c>
      <c r="E57" s="407">
        <v>4.998612363838201</v>
      </c>
      <c r="F57" s="407">
        <v>5.6772044250386307</v>
      </c>
      <c r="G57" s="467">
        <v>220.06875000000036</v>
      </c>
      <c r="H57" s="464"/>
      <c r="I57" s="414"/>
      <c r="J57" s="419"/>
      <c r="K57" s="420"/>
      <c r="L57" s="420"/>
      <c r="M57" s="420"/>
      <c r="N57" s="420"/>
      <c r="O57" s="420"/>
      <c r="P57" s="420"/>
      <c r="Q57" s="420"/>
      <c r="R57" s="420"/>
      <c r="S57" s="420"/>
      <c r="T57" s="420"/>
      <c r="U57" s="420"/>
      <c r="V57" s="420"/>
      <c r="W57" s="420"/>
      <c r="X57" s="420"/>
      <c r="Y57" s="420"/>
      <c r="Z57" s="420"/>
      <c r="AA57" s="421"/>
      <c r="AB57" s="437"/>
      <c r="AC57" s="438"/>
      <c r="AD57" s="438"/>
      <c r="AE57" s="438"/>
      <c r="AF57" s="438"/>
      <c r="AG57" s="438"/>
      <c r="AH57" s="438"/>
      <c r="AI57" s="438"/>
      <c r="AJ57" s="438"/>
      <c r="AK57" s="438"/>
      <c r="AL57" s="438"/>
      <c r="AM57" s="438"/>
      <c r="AN57" s="438"/>
      <c r="AO57" s="438"/>
      <c r="AP57" s="438"/>
      <c r="AQ57" s="438"/>
      <c r="AR57" s="438"/>
      <c r="AS57" s="438"/>
      <c r="AT57" s="439"/>
      <c r="AU57" s="446"/>
      <c r="AV57" s="447"/>
      <c r="AW57" s="447"/>
      <c r="AX57" s="447"/>
      <c r="AY57" s="447"/>
      <c r="AZ57" s="447"/>
      <c r="BA57" s="447"/>
      <c r="BB57" s="447"/>
      <c r="BC57" s="447"/>
      <c r="BD57" s="447"/>
      <c r="BE57" s="447"/>
      <c r="BF57" s="447"/>
      <c r="BG57" s="447"/>
      <c r="BH57" s="447"/>
      <c r="BI57" s="447"/>
      <c r="BJ57" s="447"/>
      <c r="BK57" s="447"/>
      <c r="BL57" s="448"/>
      <c r="BO57" s="1171"/>
      <c r="BP57" s="1172"/>
      <c r="BQ57" s="1172"/>
      <c r="BR57" s="1172"/>
      <c r="BS57" s="1172"/>
      <c r="BT57" s="1172"/>
      <c r="BU57" s="1172"/>
      <c r="BV57" s="1172"/>
      <c r="BW57" s="1172"/>
      <c r="BX57" s="1172"/>
      <c r="BY57" s="1172"/>
      <c r="BZ57" s="1172"/>
      <c r="CA57" s="1172"/>
      <c r="CB57" s="1172"/>
      <c r="CC57" s="1172"/>
      <c r="CD57" s="1172"/>
      <c r="CE57" s="1172"/>
      <c r="CF57" s="1173"/>
    </row>
    <row r="58" spans="1:84" s="368" customFormat="1" x14ac:dyDescent="0.25">
      <c r="A58" s="422"/>
      <c r="B58" s="406" t="s">
        <v>151</v>
      </c>
      <c r="C58" s="407">
        <v>16.500809753913813</v>
      </c>
      <c r="D58" s="407">
        <v>12.298353948898685</v>
      </c>
      <c r="E58" s="407">
        <v>7.3946990743788641</v>
      </c>
      <c r="F58" s="407">
        <v>5.841670844248001</v>
      </c>
      <c r="G58" s="467">
        <v>300.06166666666513</v>
      </c>
      <c r="H58" s="464"/>
      <c r="I58" s="414"/>
      <c r="J58" s="422"/>
      <c r="K58" s="423"/>
      <c r="L58" s="423"/>
      <c r="M58" s="423"/>
      <c r="N58" s="423"/>
      <c r="O58" s="423"/>
      <c r="P58" s="423"/>
      <c r="Q58" s="423"/>
      <c r="R58" s="423"/>
      <c r="S58" s="423"/>
      <c r="T58" s="423"/>
      <c r="U58" s="423"/>
      <c r="V58" s="423"/>
      <c r="W58" s="423"/>
      <c r="X58" s="423"/>
      <c r="Y58" s="423"/>
      <c r="Z58" s="423"/>
      <c r="AA58" s="424"/>
      <c r="AB58" s="440"/>
      <c r="AC58" s="441"/>
      <c r="AD58" s="441"/>
      <c r="AE58" s="441"/>
      <c r="AF58" s="441"/>
      <c r="AG58" s="441"/>
      <c r="AH58" s="441"/>
      <c r="AI58" s="441"/>
      <c r="AJ58" s="441"/>
      <c r="AK58" s="441"/>
      <c r="AL58" s="441"/>
      <c r="AM58" s="441"/>
      <c r="AN58" s="441"/>
      <c r="AO58" s="441"/>
      <c r="AP58" s="441"/>
      <c r="AQ58" s="441"/>
      <c r="AR58" s="441"/>
      <c r="AS58" s="441"/>
      <c r="AT58" s="442"/>
      <c r="AU58" s="449"/>
      <c r="AV58" s="450"/>
      <c r="AW58" s="450"/>
      <c r="AX58" s="450"/>
      <c r="AY58" s="450"/>
      <c r="AZ58" s="450"/>
      <c r="BA58" s="450"/>
      <c r="BB58" s="450"/>
      <c r="BC58" s="450"/>
      <c r="BD58" s="450"/>
      <c r="BE58" s="450"/>
      <c r="BF58" s="450"/>
      <c r="BG58" s="450"/>
      <c r="BH58" s="450"/>
      <c r="BI58" s="450"/>
      <c r="BJ58" s="450"/>
      <c r="BK58" s="450"/>
      <c r="BL58" s="451"/>
      <c r="BO58" s="1174"/>
      <c r="BP58" s="1093"/>
      <c r="BQ58" s="1093"/>
      <c r="BR58" s="1093"/>
      <c r="BS58" s="1093"/>
      <c r="BT58" s="1093"/>
      <c r="BU58" s="1093"/>
      <c r="BV58" s="1093"/>
      <c r="BW58" s="1093"/>
      <c r="BX58" s="1093"/>
      <c r="BY58" s="1093"/>
      <c r="BZ58" s="1093"/>
      <c r="CA58" s="1093"/>
      <c r="CB58" s="1093"/>
      <c r="CC58" s="1093"/>
      <c r="CD58" s="1093"/>
      <c r="CE58" s="1093"/>
      <c r="CF58" s="1175"/>
    </row>
    <row r="59" spans="1:84" s="368" customFormat="1" x14ac:dyDescent="0.25">
      <c r="A59" s="422"/>
      <c r="B59" s="406">
        <v>2020</v>
      </c>
      <c r="C59" s="407">
        <v>14.375707348036196</v>
      </c>
      <c r="D59" s="407">
        <v>12.459723053693759</v>
      </c>
      <c r="E59" s="407">
        <v>8.2932627532231304</v>
      </c>
      <c r="F59" s="407">
        <v>6.032110849226652</v>
      </c>
      <c r="G59" s="467">
        <v>282.44291666666686</v>
      </c>
      <c r="H59" s="464"/>
      <c r="I59" s="414"/>
      <c r="J59" s="422"/>
      <c r="K59" s="423"/>
      <c r="L59" s="423"/>
      <c r="M59" s="423"/>
      <c r="N59" s="423"/>
      <c r="O59" s="423"/>
      <c r="P59" s="423"/>
      <c r="Q59" s="423"/>
      <c r="R59" s="423"/>
      <c r="S59" s="423"/>
      <c r="T59" s="423"/>
      <c r="U59" s="423"/>
      <c r="V59" s="423"/>
      <c r="W59" s="423"/>
      <c r="X59" s="423"/>
      <c r="Y59" s="423"/>
      <c r="Z59" s="423"/>
      <c r="AA59" s="424"/>
      <c r="AB59" s="440"/>
      <c r="AC59" s="441"/>
      <c r="AD59" s="441"/>
      <c r="AE59" s="441"/>
      <c r="AF59" s="441"/>
      <c r="AG59" s="441"/>
      <c r="AH59" s="441"/>
      <c r="AI59" s="441"/>
      <c r="AJ59" s="441"/>
      <c r="AK59" s="441"/>
      <c r="AL59" s="441"/>
      <c r="AM59" s="441"/>
      <c r="AN59" s="441"/>
      <c r="AO59" s="441"/>
      <c r="AP59" s="441"/>
      <c r="AQ59" s="441"/>
      <c r="AR59" s="441"/>
      <c r="AS59" s="441"/>
      <c r="AT59" s="442"/>
      <c r="AU59" s="449"/>
      <c r="AV59" s="450"/>
      <c r="AW59" s="450"/>
      <c r="AX59" s="450"/>
      <c r="AY59" s="450"/>
      <c r="AZ59" s="450"/>
      <c r="BA59" s="450"/>
      <c r="BB59" s="450"/>
      <c r="BC59" s="450"/>
      <c r="BD59" s="450"/>
      <c r="BE59" s="450"/>
      <c r="BF59" s="450"/>
      <c r="BG59" s="450"/>
      <c r="BH59" s="450"/>
      <c r="BI59" s="450"/>
      <c r="BJ59" s="450"/>
      <c r="BK59" s="450"/>
      <c r="BL59" s="451"/>
      <c r="BO59" s="1174"/>
      <c r="BP59" s="1093"/>
      <c r="BQ59" s="1093"/>
      <c r="BR59" s="1093"/>
      <c r="BS59" s="1093"/>
      <c r="BT59" s="1093"/>
      <c r="BU59" s="1093"/>
      <c r="BV59" s="1093"/>
      <c r="BW59" s="1093"/>
      <c r="BX59" s="1093"/>
      <c r="BY59" s="1093"/>
      <c r="BZ59" s="1093"/>
      <c r="CA59" s="1093"/>
      <c r="CB59" s="1093"/>
      <c r="CC59" s="1093"/>
      <c r="CD59" s="1093"/>
      <c r="CE59" s="1093"/>
      <c r="CF59" s="1175"/>
    </row>
    <row r="60" spans="1:84" x14ac:dyDescent="0.25">
      <c r="A60" s="422"/>
      <c r="B60" s="406">
        <v>2021</v>
      </c>
      <c r="C60" s="407">
        <v>18.882642878455059</v>
      </c>
      <c r="D60" s="407">
        <v>13.037894995192739</v>
      </c>
      <c r="E60" s="407">
        <v>11.44633267814654</v>
      </c>
      <c r="F60" s="407">
        <v>6.5194828283170345</v>
      </c>
      <c r="G60" s="467">
        <v>297.89833333333354</v>
      </c>
      <c r="H60" s="424"/>
      <c r="I60" s="414"/>
      <c r="J60" s="422"/>
      <c r="K60" s="423"/>
      <c r="L60" s="423"/>
      <c r="M60" s="423"/>
      <c r="N60" s="423"/>
      <c r="O60" s="423"/>
      <c r="P60" s="423"/>
      <c r="Q60" s="423"/>
      <c r="R60" s="423"/>
      <c r="S60" s="423"/>
      <c r="T60" s="423"/>
      <c r="U60" s="423"/>
      <c r="V60" s="423"/>
      <c r="W60" s="423"/>
      <c r="X60" s="423"/>
      <c r="Y60" s="423"/>
      <c r="Z60" s="423"/>
      <c r="AA60" s="424"/>
      <c r="AB60" s="440"/>
      <c r="AC60" s="441"/>
      <c r="AD60" s="441"/>
      <c r="AE60" s="441"/>
      <c r="AF60" s="441"/>
      <c r="AG60" s="441"/>
      <c r="AH60" s="441"/>
      <c r="AI60" s="441"/>
      <c r="AJ60" s="441"/>
      <c r="AK60" s="441"/>
      <c r="AL60" s="441"/>
      <c r="AM60" s="441"/>
      <c r="AN60" s="441"/>
      <c r="AO60" s="441"/>
      <c r="AP60" s="441"/>
      <c r="AQ60" s="441"/>
      <c r="AR60" s="441"/>
      <c r="AS60" s="441"/>
      <c r="AT60" s="442"/>
      <c r="AU60" s="449"/>
      <c r="AV60" s="450"/>
      <c r="AW60" s="450"/>
      <c r="AX60" s="450"/>
      <c r="AY60" s="450"/>
      <c r="AZ60" s="450"/>
      <c r="BA60" s="450"/>
      <c r="BB60" s="450"/>
      <c r="BC60" s="450"/>
      <c r="BD60" s="450"/>
      <c r="BE60" s="450"/>
      <c r="BF60" s="450"/>
      <c r="BG60" s="450"/>
      <c r="BH60" s="450"/>
      <c r="BI60" s="450"/>
      <c r="BJ60" s="450"/>
      <c r="BK60" s="450"/>
      <c r="BL60" s="451"/>
      <c r="BO60" s="1174"/>
      <c r="BP60" s="1093"/>
      <c r="BQ60" s="1093"/>
      <c r="BR60" s="1093"/>
      <c r="BS60" s="1093"/>
      <c r="BT60" s="1093"/>
      <c r="BU60" s="1093"/>
      <c r="BV60" s="1093"/>
      <c r="BW60" s="1093"/>
      <c r="BX60" s="1093"/>
      <c r="BY60" s="1093"/>
      <c r="BZ60" s="1093"/>
      <c r="CA60" s="1093"/>
      <c r="CB60" s="1093"/>
      <c r="CC60" s="1093"/>
      <c r="CD60" s="1093"/>
      <c r="CE60" s="1093"/>
      <c r="CF60" s="1175"/>
    </row>
    <row r="61" spans="1:84" x14ac:dyDescent="0.25">
      <c r="A61" s="422"/>
      <c r="B61" s="406">
        <v>2022</v>
      </c>
      <c r="C61" s="407">
        <f>+'2022 Results'!$I$38</f>
        <v>39.023508137432188</v>
      </c>
      <c r="D61" s="407">
        <f>+'2022 Results'!$I$37</f>
        <v>14.474488536205852</v>
      </c>
      <c r="E61" s="407">
        <f>+'2022 Results'!$I$41</f>
        <v>28.499095840867994</v>
      </c>
      <c r="F61" s="407">
        <f>+'2022 Results'!$I$40</f>
        <v>7.7346079021399898</v>
      </c>
      <c r="G61" s="467">
        <f>+'2022 Baseline'!$I$9-'2021 Baseline Q4'!$I$9</f>
        <v>219.5</v>
      </c>
      <c r="H61" s="424"/>
      <c r="I61" s="414"/>
      <c r="J61" s="422"/>
      <c r="K61" s="423"/>
      <c r="L61" s="423"/>
      <c r="M61" s="423"/>
      <c r="N61" s="423"/>
      <c r="O61" s="423"/>
      <c r="P61" s="423"/>
      <c r="Q61" s="423"/>
      <c r="R61" s="423"/>
      <c r="S61" s="423"/>
      <c r="T61" s="423"/>
      <c r="U61" s="423"/>
      <c r="V61" s="423"/>
      <c r="W61" s="423"/>
      <c r="X61" s="423"/>
      <c r="Y61" s="423"/>
      <c r="Z61" s="423"/>
      <c r="AA61" s="424"/>
      <c r="AB61" s="440"/>
      <c r="AC61" s="441"/>
      <c r="AD61" s="441"/>
      <c r="AE61" s="441"/>
      <c r="AF61" s="441"/>
      <c r="AG61" s="441"/>
      <c r="AH61" s="441"/>
      <c r="AI61" s="441"/>
      <c r="AJ61" s="441"/>
      <c r="AK61" s="441"/>
      <c r="AL61" s="441"/>
      <c r="AM61" s="441"/>
      <c r="AN61" s="441"/>
      <c r="AO61" s="441"/>
      <c r="AP61" s="441"/>
      <c r="AQ61" s="441"/>
      <c r="AR61" s="441"/>
      <c r="AS61" s="441"/>
      <c r="AT61" s="442"/>
      <c r="AU61" s="449"/>
      <c r="AV61" s="450"/>
      <c r="AW61" s="450"/>
      <c r="AX61" s="450"/>
      <c r="AY61" s="450"/>
      <c r="AZ61" s="450"/>
      <c r="BA61" s="450"/>
      <c r="BB61" s="450"/>
      <c r="BC61" s="450"/>
      <c r="BD61" s="450"/>
      <c r="BE61" s="450"/>
      <c r="BF61" s="450"/>
      <c r="BG61" s="450"/>
      <c r="BH61" s="450"/>
      <c r="BI61" s="450"/>
      <c r="BJ61" s="450"/>
      <c r="BK61" s="450"/>
      <c r="BL61" s="451"/>
      <c r="BO61" s="1174"/>
      <c r="BP61" s="1093"/>
      <c r="BQ61" s="1093"/>
      <c r="BR61" s="1093"/>
      <c r="BS61" s="1093"/>
      <c r="BT61" s="1093"/>
      <c r="BU61" s="1093"/>
      <c r="BV61" s="1093"/>
      <c r="BW61" s="1093"/>
      <c r="BX61" s="1093"/>
      <c r="BY61" s="1093"/>
      <c r="BZ61" s="1093"/>
      <c r="CA61" s="1093"/>
      <c r="CB61" s="1093"/>
      <c r="CC61" s="1093"/>
      <c r="CD61" s="1093"/>
      <c r="CE61" s="1093"/>
      <c r="CF61" s="1175"/>
    </row>
    <row r="62" spans="1:84" ht="15.75" thickBot="1" x14ac:dyDescent="0.3">
      <c r="A62" s="425"/>
      <c r="B62" s="465"/>
      <c r="C62" s="466"/>
      <c r="D62" s="466"/>
      <c r="E62" s="466"/>
      <c r="F62" s="466"/>
      <c r="G62" s="466"/>
      <c r="H62" s="427"/>
      <c r="I62" s="414"/>
      <c r="J62" s="422"/>
      <c r="K62" s="423"/>
      <c r="L62" s="423"/>
      <c r="M62" s="423"/>
      <c r="N62" s="423"/>
      <c r="O62" s="423"/>
      <c r="P62" s="423"/>
      <c r="Q62" s="423"/>
      <c r="R62" s="423"/>
      <c r="S62" s="423"/>
      <c r="T62" s="423"/>
      <c r="U62" s="423"/>
      <c r="V62" s="423"/>
      <c r="W62" s="423"/>
      <c r="X62" s="423"/>
      <c r="Y62" s="423"/>
      <c r="Z62" s="423"/>
      <c r="AA62" s="424"/>
      <c r="AB62" s="440"/>
      <c r="AC62" s="441"/>
      <c r="AD62" s="441"/>
      <c r="AE62" s="441"/>
      <c r="AF62" s="441"/>
      <c r="AG62" s="441"/>
      <c r="AH62" s="441"/>
      <c r="AI62" s="441"/>
      <c r="AJ62" s="441"/>
      <c r="AK62" s="441"/>
      <c r="AL62" s="441"/>
      <c r="AM62" s="441"/>
      <c r="AN62" s="441"/>
      <c r="AO62" s="441"/>
      <c r="AP62" s="441"/>
      <c r="AQ62" s="441"/>
      <c r="AR62" s="441"/>
      <c r="AS62" s="441"/>
      <c r="AT62" s="442"/>
      <c r="AU62" s="449"/>
      <c r="AV62" s="450"/>
      <c r="AW62" s="450"/>
      <c r="AX62" s="450"/>
      <c r="AY62" s="450"/>
      <c r="AZ62" s="450"/>
      <c r="BA62" s="450"/>
      <c r="BB62" s="450"/>
      <c r="BC62" s="450"/>
      <c r="BD62" s="450"/>
      <c r="BE62" s="450"/>
      <c r="BF62" s="450"/>
      <c r="BG62" s="450"/>
      <c r="BH62" s="450"/>
      <c r="BI62" s="450"/>
      <c r="BJ62" s="450"/>
      <c r="BK62" s="450"/>
      <c r="BL62" s="451"/>
      <c r="BO62" s="1174"/>
      <c r="BP62" s="1093"/>
      <c r="BQ62" s="1093"/>
      <c r="BR62" s="1093"/>
      <c r="BS62" s="1093"/>
      <c r="BT62" s="1093"/>
      <c r="BU62" s="1093"/>
      <c r="BV62" s="1093"/>
      <c r="BW62" s="1093"/>
      <c r="BX62" s="1093"/>
      <c r="BY62" s="1093"/>
      <c r="BZ62" s="1093"/>
      <c r="CA62" s="1093"/>
      <c r="CB62" s="1093"/>
      <c r="CC62" s="1093"/>
      <c r="CD62" s="1093"/>
      <c r="CE62" s="1093"/>
      <c r="CF62" s="1175"/>
    </row>
    <row r="63" spans="1:84" s="368" customFormat="1" x14ac:dyDescent="0.25">
      <c r="A63" s="419"/>
      <c r="B63" s="460" t="s">
        <v>56</v>
      </c>
      <c r="C63" s="461">
        <v>55</v>
      </c>
      <c r="D63" s="462"/>
      <c r="E63" s="462"/>
      <c r="F63" s="462"/>
      <c r="G63" s="462"/>
      <c r="H63" s="421"/>
      <c r="I63" s="414"/>
      <c r="J63" s="422"/>
      <c r="K63" s="423"/>
      <c r="L63" s="423"/>
      <c r="M63" s="423"/>
      <c r="N63" s="423"/>
      <c r="O63" s="423"/>
      <c r="P63" s="423"/>
      <c r="Q63" s="423"/>
      <c r="R63" s="423"/>
      <c r="S63" s="423"/>
      <c r="T63" s="423"/>
      <c r="U63" s="423"/>
      <c r="V63" s="423"/>
      <c r="W63" s="423"/>
      <c r="X63" s="423"/>
      <c r="Y63" s="423"/>
      <c r="Z63" s="423"/>
      <c r="AA63" s="424"/>
      <c r="AB63" s="440"/>
      <c r="AC63" s="441"/>
      <c r="AD63" s="441"/>
      <c r="AE63" s="441"/>
      <c r="AF63" s="441"/>
      <c r="AG63" s="441"/>
      <c r="AH63" s="441"/>
      <c r="AI63" s="441"/>
      <c r="AJ63" s="441"/>
      <c r="AK63" s="441"/>
      <c r="AL63" s="441"/>
      <c r="AM63" s="441"/>
      <c r="AN63" s="441"/>
      <c r="AO63" s="441"/>
      <c r="AP63" s="441"/>
      <c r="AQ63" s="441"/>
      <c r="AR63" s="441"/>
      <c r="AS63" s="441"/>
      <c r="AT63" s="442"/>
      <c r="AU63" s="449"/>
      <c r="AV63" s="450"/>
      <c r="AW63" s="450"/>
      <c r="AX63" s="450"/>
      <c r="AY63" s="450"/>
      <c r="AZ63" s="450"/>
      <c r="BA63" s="450"/>
      <c r="BB63" s="450"/>
      <c r="BC63" s="450"/>
      <c r="BD63" s="450"/>
      <c r="BE63" s="450"/>
      <c r="BF63" s="450"/>
      <c r="BG63" s="450"/>
      <c r="BH63" s="450"/>
      <c r="BI63" s="450"/>
      <c r="BJ63" s="450"/>
      <c r="BK63" s="450"/>
      <c r="BL63" s="451"/>
      <c r="BO63" s="1174"/>
      <c r="BP63" s="1093"/>
      <c r="BQ63" s="1093"/>
      <c r="BR63" s="1093"/>
      <c r="BS63" s="1093"/>
      <c r="BT63" s="1093"/>
      <c r="BU63" s="1093"/>
      <c r="BV63" s="1093"/>
      <c r="BW63" s="1093"/>
      <c r="BX63" s="1093"/>
      <c r="BY63" s="1093"/>
      <c r="BZ63" s="1093"/>
      <c r="CA63" s="1093"/>
      <c r="CB63" s="1093"/>
      <c r="CC63" s="1093"/>
      <c r="CD63" s="1093"/>
      <c r="CE63" s="1093"/>
      <c r="CF63" s="1175"/>
    </row>
    <row r="64" spans="1:84" s="368" customFormat="1" x14ac:dyDescent="0.25">
      <c r="A64" s="422"/>
      <c r="B64" s="456" t="s">
        <v>57</v>
      </c>
      <c r="C64" s="457" t="s">
        <v>29</v>
      </c>
      <c r="D64" s="457" t="s">
        <v>58</v>
      </c>
      <c r="E64" s="457" t="s">
        <v>100</v>
      </c>
      <c r="F64" s="457" t="s">
        <v>101</v>
      </c>
      <c r="G64" s="457" t="s">
        <v>205</v>
      </c>
      <c r="H64" s="424"/>
      <c r="I64" s="414"/>
      <c r="J64" s="422"/>
      <c r="K64" s="423"/>
      <c r="L64" s="423"/>
      <c r="M64" s="423"/>
      <c r="N64" s="423"/>
      <c r="O64" s="423"/>
      <c r="P64" s="423"/>
      <c r="Q64" s="423"/>
      <c r="R64" s="423"/>
      <c r="S64" s="423"/>
      <c r="T64" s="423"/>
      <c r="U64" s="423"/>
      <c r="V64" s="423"/>
      <c r="W64" s="423"/>
      <c r="X64" s="423"/>
      <c r="Y64" s="423"/>
      <c r="Z64" s="423"/>
      <c r="AA64" s="424"/>
      <c r="AB64" s="440"/>
      <c r="AC64" s="441"/>
      <c r="AD64" s="441"/>
      <c r="AE64" s="441"/>
      <c r="AF64" s="441"/>
      <c r="AG64" s="441"/>
      <c r="AH64" s="441"/>
      <c r="AI64" s="441"/>
      <c r="AJ64" s="441"/>
      <c r="AK64" s="441"/>
      <c r="AL64" s="441"/>
      <c r="AM64" s="441"/>
      <c r="AN64" s="441"/>
      <c r="AO64" s="441"/>
      <c r="AP64" s="441"/>
      <c r="AQ64" s="441"/>
      <c r="AR64" s="441"/>
      <c r="AS64" s="441"/>
      <c r="AT64" s="442"/>
      <c r="AU64" s="449"/>
      <c r="AV64" s="450"/>
      <c r="AW64" s="450"/>
      <c r="AX64" s="450"/>
      <c r="AY64" s="450"/>
      <c r="AZ64" s="450"/>
      <c r="BA64" s="450"/>
      <c r="BB64" s="450"/>
      <c r="BC64" s="450"/>
      <c r="BD64" s="450"/>
      <c r="BE64" s="450"/>
      <c r="BF64" s="450"/>
      <c r="BG64" s="450"/>
      <c r="BH64" s="450"/>
      <c r="BI64" s="450"/>
      <c r="BJ64" s="450"/>
      <c r="BK64" s="450"/>
      <c r="BL64" s="451"/>
      <c r="BO64" s="1174"/>
      <c r="BP64" s="1093"/>
      <c r="BQ64" s="1093"/>
      <c r="BR64" s="1093"/>
      <c r="BS64" s="1093"/>
      <c r="BT64" s="1093"/>
      <c r="BU64" s="1093"/>
      <c r="BV64" s="1093"/>
      <c r="BW64" s="1093"/>
      <c r="BX64" s="1093"/>
      <c r="BY64" s="1093"/>
      <c r="BZ64" s="1093"/>
      <c r="CA64" s="1093"/>
      <c r="CB64" s="1093"/>
      <c r="CC64" s="1093"/>
      <c r="CD64" s="1093"/>
      <c r="CE64" s="1093"/>
      <c r="CF64" s="1175"/>
    </row>
    <row r="65" spans="1:84" s="368" customFormat="1" x14ac:dyDescent="0.25">
      <c r="A65" s="422"/>
      <c r="B65" s="406">
        <v>2011</v>
      </c>
      <c r="C65" s="407">
        <v>44.300592975520757</v>
      </c>
      <c r="D65" s="407">
        <v>19.186999203235164</v>
      </c>
      <c r="E65" s="407">
        <v>39.816785768587515</v>
      </c>
      <c r="F65" s="407">
        <v>12.687641587655119</v>
      </c>
      <c r="G65" s="467">
        <v>215.93416666666667</v>
      </c>
      <c r="H65" s="424"/>
      <c r="I65" s="414"/>
      <c r="J65" s="422"/>
      <c r="K65" s="423"/>
      <c r="L65" s="423"/>
      <c r="M65" s="423"/>
      <c r="N65" s="423"/>
      <c r="O65" s="423"/>
      <c r="P65" s="423"/>
      <c r="Q65" s="423"/>
      <c r="R65" s="423"/>
      <c r="S65" s="423"/>
      <c r="T65" s="423"/>
      <c r="U65" s="423"/>
      <c r="V65" s="423"/>
      <c r="W65" s="423"/>
      <c r="X65" s="423"/>
      <c r="Y65" s="423"/>
      <c r="Z65" s="423"/>
      <c r="AA65" s="424"/>
      <c r="AB65" s="440"/>
      <c r="AC65" s="441"/>
      <c r="AD65" s="441"/>
      <c r="AE65" s="441"/>
      <c r="AF65" s="441"/>
      <c r="AG65" s="441"/>
      <c r="AH65" s="441"/>
      <c r="AI65" s="441"/>
      <c r="AJ65" s="441"/>
      <c r="AK65" s="441"/>
      <c r="AL65" s="441"/>
      <c r="AM65" s="441"/>
      <c r="AN65" s="441"/>
      <c r="AO65" s="441"/>
      <c r="AP65" s="441"/>
      <c r="AQ65" s="441"/>
      <c r="AR65" s="441"/>
      <c r="AS65" s="441"/>
      <c r="AT65" s="442"/>
      <c r="AU65" s="449"/>
      <c r="AV65" s="450"/>
      <c r="AW65" s="450"/>
      <c r="AX65" s="450"/>
      <c r="AY65" s="450"/>
      <c r="AZ65" s="450"/>
      <c r="BA65" s="450"/>
      <c r="BB65" s="450"/>
      <c r="BC65" s="450"/>
      <c r="BD65" s="450"/>
      <c r="BE65" s="450"/>
      <c r="BF65" s="450"/>
      <c r="BG65" s="450"/>
      <c r="BH65" s="450"/>
      <c r="BI65" s="450"/>
      <c r="BJ65" s="450"/>
      <c r="BK65" s="450"/>
      <c r="BL65" s="451"/>
      <c r="BO65" s="1174"/>
      <c r="BP65" s="1093"/>
      <c r="BQ65" s="1093"/>
      <c r="BR65" s="1093"/>
      <c r="BS65" s="1093"/>
      <c r="BT65" s="1093"/>
      <c r="BU65" s="1093"/>
      <c r="BV65" s="1093"/>
      <c r="BW65" s="1093"/>
      <c r="BX65" s="1093"/>
      <c r="BY65" s="1093"/>
      <c r="BZ65" s="1093"/>
      <c r="CA65" s="1093"/>
      <c r="CB65" s="1093"/>
      <c r="CC65" s="1093"/>
      <c r="CD65" s="1093"/>
      <c r="CE65" s="1093"/>
      <c r="CF65" s="1175"/>
    </row>
    <row r="66" spans="1:84" s="368" customFormat="1" x14ac:dyDescent="0.25">
      <c r="A66" s="422"/>
      <c r="B66" s="406">
        <v>2012</v>
      </c>
      <c r="C66" s="407">
        <v>7.9339791890922013</v>
      </c>
      <c r="D66" s="407">
        <v>16.44422522425613</v>
      </c>
      <c r="E66" s="407">
        <v>2.4635809113742404</v>
      </c>
      <c r="F66" s="407">
        <v>10.195662763556163</v>
      </c>
      <c r="G66" s="467">
        <v>192.06708333333336</v>
      </c>
      <c r="H66" s="424"/>
      <c r="I66" s="414"/>
      <c r="J66" s="422"/>
      <c r="K66" s="423"/>
      <c r="L66" s="423"/>
      <c r="M66" s="423"/>
      <c r="N66" s="423"/>
      <c r="O66" s="423"/>
      <c r="P66" s="423"/>
      <c r="Q66" s="423"/>
      <c r="R66" s="423"/>
      <c r="S66" s="423"/>
      <c r="T66" s="423"/>
      <c r="U66" s="423"/>
      <c r="V66" s="423"/>
      <c r="W66" s="423"/>
      <c r="X66" s="423"/>
      <c r="Y66" s="423"/>
      <c r="Z66" s="423"/>
      <c r="AA66" s="424"/>
      <c r="AB66" s="440"/>
      <c r="AC66" s="441"/>
      <c r="AD66" s="441"/>
      <c r="AE66" s="441"/>
      <c r="AF66" s="441"/>
      <c r="AG66" s="441"/>
      <c r="AH66" s="441"/>
      <c r="AI66" s="441"/>
      <c r="AJ66" s="441"/>
      <c r="AK66" s="441"/>
      <c r="AL66" s="441"/>
      <c r="AM66" s="441"/>
      <c r="AN66" s="441"/>
      <c r="AO66" s="441"/>
      <c r="AP66" s="441"/>
      <c r="AQ66" s="441"/>
      <c r="AR66" s="441"/>
      <c r="AS66" s="441"/>
      <c r="AT66" s="442"/>
      <c r="AU66" s="449"/>
      <c r="AV66" s="450"/>
      <c r="AW66" s="450"/>
      <c r="AX66" s="450"/>
      <c r="AY66" s="450"/>
      <c r="AZ66" s="450"/>
      <c r="BA66" s="450"/>
      <c r="BB66" s="450"/>
      <c r="BC66" s="450"/>
      <c r="BD66" s="450"/>
      <c r="BE66" s="450"/>
      <c r="BF66" s="450"/>
      <c r="BG66" s="450"/>
      <c r="BH66" s="450"/>
      <c r="BI66" s="450"/>
      <c r="BJ66" s="450"/>
      <c r="BK66" s="450"/>
      <c r="BL66" s="451"/>
      <c r="BO66" s="1174"/>
      <c r="BP66" s="1093"/>
      <c r="BQ66" s="1093"/>
      <c r="BR66" s="1093"/>
      <c r="BS66" s="1093"/>
      <c r="BT66" s="1093"/>
      <c r="BU66" s="1093"/>
      <c r="BV66" s="1093"/>
      <c r="BW66" s="1093"/>
      <c r="BX66" s="1093"/>
      <c r="BY66" s="1093"/>
      <c r="BZ66" s="1093"/>
      <c r="CA66" s="1093"/>
      <c r="CB66" s="1093"/>
      <c r="CC66" s="1093"/>
      <c r="CD66" s="1093"/>
      <c r="CE66" s="1093"/>
      <c r="CF66" s="1175"/>
    </row>
    <row r="67" spans="1:84" s="368" customFormat="1" x14ac:dyDescent="0.25">
      <c r="A67" s="422"/>
      <c r="B67" s="406">
        <v>2013</v>
      </c>
      <c r="C67" s="407">
        <v>12.658720726227269</v>
      </c>
      <c r="D67" s="407">
        <v>15.389336997265927</v>
      </c>
      <c r="E67" s="407">
        <v>6.9403601706905702</v>
      </c>
      <c r="F67" s="407">
        <v>9.2885233367524993</v>
      </c>
      <c r="G67" s="467">
        <v>300.73625000000015</v>
      </c>
      <c r="H67" s="424"/>
      <c r="I67" s="414"/>
      <c r="J67" s="422"/>
      <c r="K67" s="423"/>
      <c r="L67" s="423"/>
      <c r="M67" s="423"/>
      <c r="N67" s="423"/>
      <c r="O67" s="423"/>
      <c r="P67" s="423"/>
      <c r="Q67" s="423"/>
      <c r="R67" s="423"/>
      <c r="S67" s="423"/>
      <c r="T67" s="423"/>
      <c r="U67" s="423"/>
      <c r="V67" s="423"/>
      <c r="W67" s="423"/>
      <c r="X67" s="423"/>
      <c r="Y67" s="423"/>
      <c r="Z67" s="423"/>
      <c r="AA67" s="424"/>
      <c r="AB67" s="440"/>
      <c r="AC67" s="441"/>
      <c r="AD67" s="441"/>
      <c r="AE67" s="441"/>
      <c r="AF67" s="441"/>
      <c r="AG67" s="441"/>
      <c r="AH67" s="441"/>
      <c r="AI67" s="441"/>
      <c r="AJ67" s="441"/>
      <c r="AK67" s="441"/>
      <c r="AL67" s="441"/>
      <c r="AM67" s="441"/>
      <c r="AN67" s="441"/>
      <c r="AO67" s="441"/>
      <c r="AP67" s="441"/>
      <c r="AQ67" s="441"/>
      <c r="AR67" s="441"/>
      <c r="AS67" s="441"/>
      <c r="AT67" s="442"/>
      <c r="AU67" s="449"/>
      <c r="AV67" s="450"/>
      <c r="AW67" s="450"/>
      <c r="AX67" s="450"/>
      <c r="AY67" s="450"/>
      <c r="AZ67" s="450"/>
      <c r="BA67" s="450"/>
      <c r="BB67" s="450"/>
      <c r="BC67" s="450"/>
      <c r="BD67" s="450"/>
      <c r="BE67" s="450"/>
      <c r="BF67" s="450"/>
      <c r="BG67" s="450"/>
      <c r="BH67" s="450"/>
      <c r="BI67" s="450"/>
      <c r="BJ67" s="450"/>
      <c r="BK67" s="450"/>
      <c r="BL67" s="451"/>
      <c r="BO67" s="1174"/>
      <c r="BP67" s="1093"/>
      <c r="BQ67" s="1093"/>
      <c r="BR67" s="1093"/>
      <c r="BS67" s="1093"/>
      <c r="BT67" s="1093"/>
      <c r="BU67" s="1093"/>
      <c r="BV67" s="1093"/>
      <c r="BW67" s="1093"/>
      <c r="BX67" s="1093"/>
      <c r="BY67" s="1093"/>
      <c r="BZ67" s="1093"/>
      <c r="CA67" s="1093"/>
      <c r="CB67" s="1093"/>
      <c r="CC67" s="1093"/>
      <c r="CD67" s="1093"/>
      <c r="CE67" s="1093"/>
      <c r="CF67" s="1175"/>
    </row>
    <row r="68" spans="1:84" s="368" customFormat="1" x14ac:dyDescent="0.25">
      <c r="A68" s="422"/>
      <c r="B68" s="406">
        <v>2014</v>
      </c>
      <c r="C68" s="407">
        <v>42.444904200773593</v>
      </c>
      <c r="D68" s="468">
        <v>20.092177379172892</v>
      </c>
      <c r="E68" s="468">
        <v>34.416959011723804</v>
      </c>
      <c r="F68" s="468">
        <v>13.656386746804596</v>
      </c>
      <c r="G68" s="467">
        <v>327.72916666666652</v>
      </c>
      <c r="H68" s="424"/>
      <c r="I68" s="414"/>
      <c r="J68" s="422"/>
      <c r="K68" s="423"/>
      <c r="L68" s="423"/>
      <c r="M68" s="423"/>
      <c r="N68" s="423"/>
      <c r="O68" s="423"/>
      <c r="P68" s="423"/>
      <c r="Q68" s="423"/>
      <c r="R68" s="423"/>
      <c r="S68" s="423"/>
      <c r="T68" s="423"/>
      <c r="U68" s="423"/>
      <c r="V68" s="423"/>
      <c r="W68" s="423"/>
      <c r="X68" s="423"/>
      <c r="Y68" s="423"/>
      <c r="Z68" s="423"/>
      <c r="AA68" s="424"/>
      <c r="AB68" s="440"/>
      <c r="AC68" s="441"/>
      <c r="AD68" s="441"/>
      <c r="AE68" s="441"/>
      <c r="AF68" s="441"/>
      <c r="AG68" s="441"/>
      <c r="AH68" s="441"/>
      <c r="AI68" s="441"/>
      <c r="AJ68" s="441"/>
      <c r="AK68" s="441"/>
      <c r="AL68" s="441"/>
      <c r="AM68" s="441"/>
      <c r="AN68" s="441"/>
      <c r="AO68" s="441"/>
      <c r="AP68" s="441"/>
      <c r="AQ68" s="441"/>
      <c r="AR68" s="441"/>
      <c r="AS68" s="441"/>
      <c r="AT68" s="442"/>
      <c r="AU68" s="449"/>
      <c r="AV68" s="450"/>
      <c r="AW68" s="450"/>
      <c r="AX68" s="450"/>
      <c r="AY68" s="450"/>
      <c r="AZ68" s="450"/>
      <c r="BA68" s="450"/>
      <c r="BB68" s="450"/>
      <c r="BC68" s="450"/>
      <c r="BD68" s="450"/>
      <c r="BE68" s="450"/>
      <c r="BF68" s="450"/>
      <c r="BG68" s="450"/>
      <c r="BH68" s="450"/>
      <c r="BI68" s="450"/>
      <c r="BJ68" s="450"/>
      <c r="BK68" s="450"/>
      <c r="BL68" s="451"/>
      <c r="BO68" s="1174"/>
      <c r="BP68" s="1093"/>
      <c r="BQ68" s="1093"/>
      <c r="BR68" s="1093"/>
      <c r="BS68" s="1093"/>
      <c r="BT68" s="1093"/>
      <c r="BU68" s="1093"/>
      <c r="BV68" s="1093"/>
      <c r="BW68" s="1093"/>
      <c r="BX68" s="1093"/>
      <c r="BY68" s="1093"/>
      <c r="BZ68" s="1093"/>
      <c r="CA68" s="1093"/>
      <c r="CB68" s="1093"/>
      <c r="CC68" s="1093"/>
      <c r="CD68" s="1093"/>
      <c r="CE68" s="1093"/>
      <c r="CF68" s="1175"/>
    </row>
    <row r="69" spans="1:84" s="368" customFormat="1" x14ac:dyDescent="0.25">
      <c r="A69" s="422"/>
      <c r="B69" s="406">
        <v>2015</v>
      </c>
      <c r="C69" s="407">
        <v>15.154758572236229</v>
      </c>
      <c r="D69" s="468">
        <v>19.304172546917172</v>
      </c>
      <c r="E69" s="468">
        <v>5.8428976820519516</v>
      </c>
      <c r="F69" s="468">
        <v>12.409365300871722</v>
      </c>
      <c r="G69" s="467">
        <v>265.30541666666704</v>
      </c>
      <c r="H69" s="424"/>
      <c r="I69" s="414"/>
      <c r="J69" s="422"/>
      <c r="K69" s="423"/>
      <c r="L69" s="423"/>
      <c r="M69" s="423"/>
      <c r="N69" s="423"/>
      <c r="O69" s="423"/>
      <c r="P69" s="423"/>
      <c r="Q69" s="423"/>
      <c r="R69" s="423"/>
      <c r="S69" s="423"/>
      <c r="T69" s="423"/>
      <c r="U69" s="423"/>
      <c r="V69" s="423"/>
      <c r="W69" s="423"/>
      <c r="X69" s="423"/>
      <c r="Y69" s="423"/>
      <c r="Z69" s="423"/>
      <c r="AA69" s="424"/>
      <c r="AB69" s="440"/>
      <c r="AC69" s="441"/>
      <c r="AD69" s="441"/>
      <c r="AE69" s="441"/>
      <c r="AF69" s="441"/>
      <c r="AG69" s="441"/>
      <c r="AH69" s="441"/>
      <c r="AI69" s="441"/>
      <c r="AJ69" s="441"/>
      <c r="AK69" s="441"/>
      <c r="AL69" s="441"/>
      <c r="AM69" s="441"/>
      <c r="AN69" s="441"/>
      <c r="AO69" s="441"/>
      <c r="AP69" s="441"/>
      <c r="AQ69" s="441"/>
      <c r="AR69" s="441"/>
      <c r="AS69" s="441"/>
      <c r="AT69" s="442"/>
      <c r="AU69" s="449"/>
      <c r="AV69" s="450"/>
      <c r="AW69" s="450"/>
      <c r="AX69" s="450"/>
      <c r="AY69" s="450"/>
      <c r="AZ69" s="450"/>
      <c r="BA69" s="450"/>
      <c r="BB69" s="450"/>
      <c r="BC69" s="450"/>
      <c r="BD69" s="450"/>
      <c r="BE69" s="450"/>
      <c r="BF69" s="450"/>
      <c r="BG69" s="450"/>
      <c r="BH69" s="450"/>
      <c r="BI69" s="450"/>
      <c r="BJ69" s="450"/>
      <c r="BK69" s="450"/>
      <c r="BL69" s="451"/>
      <c r="BO69" s="1174"/>
      <c r="BP69" s="1093"/>
      <c r="BQ69" s="1093"/>
      <c r="BR69" s="1093"/>
      <c r="BS69" s="1093"/>
      <c r="BT69" s="1093"/>
      <c r="BU69" s="1093"/>
      <c r="BV69" s="1093"/>
      <c r="BW69" s="1093"/>
      <c r="BX69" s="1093"/>
      <c r="BY69" s="1093"/>
      <c r="BZ69" s="1093"/>
      <c r="CA69" s="1093"/>
      <c r="CB69" s="1093"/>
      <c r="CC69" s="1093"/>
      <c r="CD69" s="1093"/>
      <c r="CE69" s="1093"/>
      <c r="CF69" s="1175"/>
    </row>
    <row r="70" spans="1:84" s="368" customFormat="1" x14ac:dyDescent="0.25">
      <c r="A70" s="422"/>
      <c r="B70" s="406">
        <v>2016</v>
      </c>
      <c r="C70" s="407">
        <v>35.367714637487737</v>
      </c>
      <c r="D70" s="468">
        <v>20.076634422948633</v>
      </c>
      <c r="E70" s="468">
        <v>24.388298333535698</v>
      </c>
      <c r="F70" s="468">
        <v>12.98540693795864</v>
      </c>
      <c r="G70" s="467">
        <v>109.20916666666699</v>
      </c>
      <c r="H70" s="424"/>
      <c r="I70" s="414"/>
      <c r="J70" s="422"/>
      <c r="K70" s="423"/>
      <c r="L70" s="423"/>
      <c r="M70" s="423"/>
      <c r="N70" s="423"/>
      <c r="O70" s="423"/>
      <c r="P70" s="423"/>
      <c r="Q70" s="423"/>
      <c r="R70" s="423"/>
      <c r="S70" s="423"/>
      <c r="T70" s="423"/>
      <c r="U70" s="423"/>
      <c r="V70" s="423"/>
      <c r="W70" s="423"/>
      <c r="X70" s="423"/>
      <c r="Y70" s="423"/>
      <c r="Z70" s="423"/>
      <c r="AA70" s="424"/>
      <c r="AB70" s="440"/>
      <c r="AC70" s="441"/>
      <c r="AD70" s="441"/>
      <c r="AE70" s="441"/>
      <c r="AF70" s="441"/>
      <c r="AG70" s="441"/>
      <c r="AH70" s="441"/>
      <c r="AI70" s="441"/>
      <c r="AJ70" s="441"/>
      <c r="AK70" s="441"/>
      <c r="AL70" s="441"/>
      <c r="AM70" s="441"/>
      <c r="AN70" s="441"/>
      <c r="AO70" s="441"/>
      <c r="AP70" s="441"/>
      <c r="AQ70" s="441"/>
      <c r="AR70" s="441"/>
      <c r="AS70" s="441"/>
      <c r="AT70" s="442"/>
      <c r="AU70" s="449"/>
      <c r="AV70" s="450"/>
      <c r="AW70" s="450"/>
      <c r="AX70" s="450"/>
      <c r="AY70" s="450"/>
      <c r="AZ70" s="450"/>
      <c r="BA70" s="450"/>
      <c r="BB70" s="450"/>
      <c r="BC70" s="450"/>
      <c r="BD70" s="450"/>
      <c r="BE70" s="450"/>
      <c r="BF70" s="450"/>
      <c r="BG70" s="450"/>
      <c r="BH70" s="450"/>
      <c r="BI70" s="450"/>
      <c r="BJ70" s="450"/>
      <c r="BK70" s="450"/>
      <c r="BL70" s="451"/>
      <c r="BO70" s="1174"/>
      <c r="BP70" s="1093"/>
      <c r="BQ70" s="1093"/>
      <c r="BR70" s="1093"/>
      <c r="BS70" s="1093"/>
      <c r="BT70" s="1093"/>
      <c r="BU70" s="1093"/>
      <c r="BV70" s="1093"/>
      <c r="BW70" s="1093"/>
      <c r="BX70" s="1093"/>
      <c r="BY70" s="1093"/>
      <c r="BZ70" s="1093"/>
      <c r="CA70" s="1093"/>
      <c r="CB70" s="1093"/>
      <c r="CC70" s="1093"/>
      <c r="CD70" s="1093"/>
      <c r="CE70" s="1093"/>
      <c r="CF70" s="1175"/>
    </row>
    <row r="71" spans="1:84" s="368" customFormat="1" x14ac:dyDescent="0.25">
      <c r="A71" s="422"/>
      <c r="B71" s="406">
        <v>2017</v>
      </c>
      <c r="C71" s="407">
        <v>21.022909496083681</v>
      </c>
      <c r="D71" s="468">
        <v>20.182601705906769</v>
      </c>
      <c r="E71" s="468">
        <v>16.382488403080199</v>
      </c>
      <c r="F71" s="468">
        <v>13.365824327221311</v>
      </c>
      <c r="G71" s="467">
        <v>235.66833333333329</v>
      </c>
      <c r="H71" s="424"/>
      <c r="I71" s="414"/>
      <c r="J71" s="422"/>
      <c r="K71" s="423"/>
      <c r="L71" s="423"/>
      <c r="M71" s="423"/>
      <c r="N71" s="423"/>
      <c r="O71" s="423"/>
      <c r="P71" s="423"/>
      <c r="Q71" s="423"/>
      <c r="R71" s="423"/>
      <c r="S71" s="423"/>
      <c r="T71" s="423"/>
      <c r="U71" s="423"/>
      <c r="V71" s="423"/>
      <c r="W71" s="423"/>
      <c r="X71" s="423"/>
      <c r="Y71" s="423"/>
      <c r="Z71" s="423"/>
      <c r="AA71" s="424"/>
      <c r="AB71" s="440"/>
      <c r="AC71" s="441"/>
      <c r="AD71" s="441"/>
      <c r="AE71" s="441"/>
      <c r="AF71" s="441"/>
      <c r="AG71" s="441"/>
      <c r="AH71" s="441"/>
      <c r="AI71" s="441"/>
      <c r="AJ71" s="441"/>
      <c r="AK71" s="441"/>
      <c r="AL71" s="441"/>
      <c r="AM71" s="441"/>
      <c r="AN71" s="441"/>
      <c r="AO71" s="441"/>
      <c r="AP71" s="441"/>
      <c r="AQ71" s="441"/>
      <c r="AR71" s="441"/>
      <c r="AS71" s="441"/>
      <c r="AT71" s="442"/>
      <c r="AU71" s="449"/>
      <c r="AV71" s="450"/>
      <c r="AW71" s="450"/>
      <c r="AX71" s="450"/>
      <c r="AY71" s="450"/>
      <c r="AZ71" s="450"/>
      <c r="BA71" s="450"/>
      <c r="BB71" s="450"/>
      <c r="BC71" s="450"/>
      <c r="BD71" s="450"/>
      <c r="BE71" s="450"/>
      <c r="BF71" s="450"/>
      <c r="BG71" s="450"/>
      <c r="BH71" s="450"/>
      <c r="BI71" s="450"/>
      <c r="BJ71" s="450"/>
      <c r="BK71" s="450"/>
      <c r="BL71" s="451"/>
      <c r="BO71" s="1174"/>
      <c r="BP71" s="1093"/>
      <c r="BQ71" s="1093"/>
      <c r="BR71" s="1093"/>
      <c r="BS71" s="1093"/>
      <c r="BT71" s="1093"/>
      <c r="BU71" s="1093"/>
      <c r="BV71" s="1093"/>
      <c r="BW71" s="1093"/>
      <c r="BX71" s="1093"/>
      <c r="BY71" s="1093"/>
      <c r="BZ71" s="1093"/>
      <c r="CA71" s="1093"/>
      <c r="CB71" s="1093"/>
      <c r="CC71" s="1093"/>
      <c r="CD71" s="1093"/>
      <c r="CE71" s="1093"/>
      <c r="CF71" s="1175"/>
    </row>
    <row r="72" spans="1:84" x14ac:dyDescent="0.25">
      <c r="A72" s="422"/>
      <c r="B72" s="406" t="s">
        <v>150</v>
      </c>
      <c r="C72" s="407">
        <v>12.007557382490296</v>
      </c>
      <c r="D72" s="468">
        <v>19.952180225497763</v>
      </c>
      <c r="E72" s="468">
        <v>7.1424924043199391</v>
      </c>
      <c r="F72" s="468">
        <v>13.190413736401142</v>
      </c>
      <c r="G72" s="467">
        <v>57.432916666666642</v>
      </c>
      <c r="H72" s="464"/>
      <c r="I72" s="414"/>
      <c r="J72" s="422"/>
      <c r="K72" s="423"/>
      <c r="L72" s="423"/>
      <c r="M72" s="423"/>
      <c r="N72" s="423"/>
      <c r="O72" s="423"/>
      <c r="P72" s="423"/>
      <c r="Q72" s="423"/>
      <c r="R72" s="423"/>
      <c r="S72" s="423"/>
      <c r="T72" s="423"/>
      <c r="U72" s="423"/>
      <c r="V72" s="423"/>
      <c r="W72" s="423"/>
      <c r="X72" s="423"/>
      <c r="Y72" s="423"/>
      <c r="Z72" s="423"/>
      <c r="AA72" s="424"/>
      <c r="AB72" s="440"/>
      <c r="AC72" s="441"/>
      <c r="AD72" s="441"/>
      <c r="AE72" s="441"/>
      <c r="AF72" s="441"/>
      <c r="AG72" s="441"/>
      <c r="AH72" s="441"/>
      <c r="AI72" s="441"/>
      <c r="AJ72" s="441"/>
      <c r="AK72" s="441"/>
      <c r="AL72" s="441"/>
      <c r="AM72" s="441"/>
      <c r="AN72" s="441"/>
      <c r="AO72" s="441"/>
      <c r="AP72" s="441"/>
      <c r="AQ72" s="441"/>
      <c r="AR72" s="441"/>
      <c r="AS72" s="441"/>
      <c r="AT72" s="442"/>
      <c r="AU72" s="449"/>
      <c r="AV72" s="450"/>
      <c r="AW72" s="450"/>
      <c r="AX72" s="450"/>
      <c r="AY72" s="450"/>
      <c r="AZ72" s="450"/>
      <c r="BA72" s="450"/>
      <c r="BB72" s="450"/>
      <c r="BC72" s="450"/>
      <c r="BD72" s="450"/>
      <c r="BE72" s="450"/>
      <c r="BF72" s="450"/>
      <c r="BG72" s="450"/>
      <c r="BH72" s="450"/>
      <c r="BI72" s="450"/>
      <c r="BJ72" s="450"/>
      <c r="BK72" s="450"/>
      <c r="BL72" s="451"/>
      <c r="BO72" s="1174"/>
      <c r="BP72" s="1093"/>
      <c r="BQ72" s="1093"/>
      <c r="BR72" s="1093"/>
      <c r="BS72" s="1093"/>
      <c r="BT72" s="1093"/>
      <c r="BU72" s="1093"/>
      <c r="BV72" s="1093"/>
      <c r="BW72" s="1093"/>
      <c r="BX72" s="1093"/>
      <c r="BY72" s="1093"/>
      <c r="BZ72" s="1093"/>
      <c r="CA72" s="1093"/>
      <c r="CB72" s="1093"/>
      <c r="CC72" s="1093"/>
      <c r="CD72" s="1093"/>
      <c r="CE72" s="1093"/>
      <c r="CF72" s="1175"/>
    </row>
    <row r="73" spans="1:84" x14ac:dyDescent="0.25">
      <c r="A73" s="422"/>
      <c r="B73" s="406" t="s">
        <v>151</v>
      </c>
      <c r="C73" s="407">
        <v>17.887033307173464</v>
      </c>
      <c r="D73" s="468">
        <v>19.712776167280239</v>
      </c>
      <c r="E73" s="468">
        <v>8.6011974996295528</v>
      </c>
      <c r="F73" s="468">
        <v>12.658404618128646</v>
      </c>
      <c r="G73" s="467">
        <v>288.87541666666675</v>
      </c>
      <c r="H73" s="464"/>
      <c r="I73" s="414"/>
      <c r="J73" s="422"/>
      <c r="K73" s="423"/>
      <c r="L73" s="423"/>
      <c r="M73" s="423"/>
      <c r="N73" s="423"/>
      <c r="O73" s="423"/>
      <c r="P73" s="423"/>
      <c r="Q73" s="423"/>
      <c r="R73" s="423"/>
      <c r="S73" s="423"/>
      <c r="T73" s="423"/>
      <c r="U73" s="423"/>
      <c r="V73" s="423"/>
      <c r="W73" s="423"/>
      <c r="X73" s="423"/>
      <c r="Y73" s="423"/>
      <c r="Z73" s="423"/>
      <c r="AA73" s="424"/>
      <c r="AB73" s="440"/>
      <c r="AC73" s="441"/>
      <c r="AD73" s="441"/>
      <c r="AE73" s="441"/>
      <c r="AF73" s="441"/>
      <c r="AG73" s="441"/>
      <c r="AH73" s="441"/>
      <c r="AI73" s="441"/>
      <c r="AJ73" s="441"/>
      <c r="AK73" s="441"/>
      <c r="AL73" s="441"/>
      <c r="AM73" s="441"/>
      <c r="AN73" s="441"/>
      <c r="AO73" s="441"/>
      <c r="AP73" s="441"/>
      <c r="AQ73" s="441"/>
      <c r="AR73" s="441"/>
      <c r="AS73" s="441"/>
      <c r="AT73" s="442"/>
      <c r="AU73" s="449"/>
      <c r="AV73" s="450"/>
      <c r="AW73" s="450"/>
      <c r="AX73" s="450"/>
      <c r="AY73" s="450"/>
      <c r="AZ73" s="450"/>
      <c r="BA73" s="450"/>
      <c r="BB73" s="450"/>
      <c r="BC73" s="450"/>
      <c r="BD73" s="450"/>
      <c r="BE73" s="450"/>
      <c r="BF73" s="450"/>
      <c r="BG73" s="450"/>
      <c r="BH73" s="450"/>
      <c r="BI73" s="450"/>
      <c r="BJ73" s="450"/>
      <c r="BK73" s="450"/>
      <c r="BL73" s="451"/>
      <c r="BO73" s="1174"/>
      <c r="BP73" s="1093"/>
      <c r="BQ73" s="1093"/>
      <c r="BR73" s="1093"/>
      <c r="BS73" s="1093"/>
      <c r="BT73" s="1093"/>
      <c r="BU73" s="1093"/>
      <c r="BV73" s="1093"/>
      <c r="BW73" s="1093"/>
      <c r="BX73" s="1093"/>
      <c r="BY73" s="1093"/>
      <c r="BZ73" s="1093"/>
      <c r="CA73" s="1093"/>
      <c r="CB73" s="1093"/>
      <c r="CC73" s="1093"/>
      <c r="CD73" s="1093"/>
      <c r="CE73" s="1093"/>
      <c r="CF73" s="1175"/>
    </row>
    <row r="74" spans="1:84" x14ac:dyDescent="0.25">
      <c r="A74" s="422"/>
      <c r="B74" s="406">
        <v>2020</v>
      </c>
      <c r="C74" s="407">
        <v>8.4777542095478324</v>
      </c>
      <c r="D74" s="468">
        <v>19.069462529531762</v>
      </c>
      <c r="E74" s="468">
        <v>4.8587215544556983</v>
      </c>
      <c r="F74" s="468">
        <v>12.211797348124755</v>
      </c>
      <c r="G74" s="467">
        <v>170.91249999999991</v>
      </c>
      <c r="H74" s="464"/>
      <c r="I74" s="414"/>
      <c r="J74" s="422"/>
      <c r="K74" s="423"/>
      <c r="L74" s="423"/>
      <c r="M74" s="423"/>
      <c r="N74" s="423"/>
      <c r="O74" s="423"/>
      <c r="P74" s="423"/>
      <c r="Q74" s="423"/>
      <c r="R74" s="423"/>
      <c r="S74" s="423"/>
      <c r="T74" s="423"/>
      <c r="U74" s="423"/>
      <c r="V74" s="423"/>
      <c r="W74" s="423"/>
      <c r="X74" s="423"/>
      <c r="Y74" s="423"/>
      <c r="Z74" s="423"/>
      <c r="AA74" s="424"/>
      <c r="AB74" s="440"/>
      <c r="AC74" s="441"/>
      <c r="AD74" s="441"/>
      <c r="AE74" s="441"/>
      <c r="AF74" s="441"/>
      <c r="AG74" s="441"/>
      <c r="AH74" s="441"/>
      <c r="AI74" s="441"/>
      <c r="AJ74" s="441"/>
      <c r="AK74" s="441"/>
      <c r="AL74" s="441"/>
      <c r="AM74" s="441"/>
      <c r="AN74" s="441"/>
      <c r="AO74" s="441"/>
      <c r="AP74" s="441"/>
      <c r="AQ74" s="441"/>
      <c r="AR74" s="441"/>
      <c r="AS74" s="441"/>
      <c r="AT74" s="442"/>
      <c r="AU74" s="449"/>
      <c r="AV74" s="450"/>
      <c r="AW74" s="450"/>
      <c r="AX74" s="450"/>
      <c r="AY74" s="450"/>
      <c r="AZ74" s="450"/>
      <c r="BA74" s="450"/>
      <c r="BB74" s="450"/>
      <c r="BC74" s="450"/>
      <c r="BD74" s="450"/>
      <c r="BE74" s="450"/>
      <c r="BF74" s="450"/>
      <c r="BG74" s="450"/>
      <c r="BH74" s="450"/>
      <c r="BI74" s="450"/>
      <c r="BJ74" s="450"/>
      <c r="BK74" s="450"/>
      <c r="BL74" s="451"/>
      <c r="BO74" s="1174"/>
      <c r="BP74" s="1093"/>
      <c r="BQ74" s="1093"/>
      <c r="BR74" s="1093"/>
      <c r="BS74" s="1093"/>
      <c r="BT74" s="1093"/>
      <c r="BU74" s="1093"/>
      <c r="BV74" s="1093"/>
      <c r="BW74" s="1093"/>
      <c r="BX74" s="1093"/>
      <c r="BY74" s="1093"/>
      <c r="BZ74" s="1093"/>
      <c r="CA74" s="1093"/>
      <c r="CB74" s="1093"/>
      <c r="CC74" s="1093"/>
      <c r="CD74" s="1093"/>
      <c r="CE74" s="1093"/>
      <c r="CF74" s="1175"/>
    </row>
    <row r="75" spans="1:84" x14ac:dyDescent="0.25">
      <c r="A75" s="422"/>
      <c r="B75" s="406">
        <v>2021</v>
      </c>
      <c r="C75" s="407">
        <v>13.132562698573656</v>
      </c>
      <c r="D75" s="468">
        <v>18.585634774733187</v>
      </c>
      <c r="E75" s="468">
        <v>4.3615223416480626</v>
      </c>
      <c r="F75" s="468">
        <v>11.572039050177858</v>
      </c>
      <c r="G75" s="467">
        <v>217.19583333333321</v>
      </c>
      <c r="H75" s="424"/>
      <c r="I75" s="414"/>
      <c r="J75" s="422"/>
      <c r="K75" s="423"/>
      <c r="L75" s="423"/>
      <c r="M75" s="423"/>
      <c r="N75" s="423"/>
      <c r="O75" s="423"/>
      <c r="P75" s="423"/>
      <c r="Q75" s="423"/>
      <c r="R75" s="423"/>
      <c r="S75" s="423"/>
      <c r="T75" s="423"/>
      <c r="U75" s="423"/>
      <c r="V75" s="423"/>
      <c r="W75" s="423"/>
      <c r="X75" s="423"/>
      <c r="Y75" s="423"/>
      <c r="Z75" s="423"/>
      <c r="AA75" s="424"/>
      <c r="AB75" s="440"/>
      <c r="AC75" s="441"/>
      <c r="AD75" s="441"/>
      <c r="AE75" s="441"/>
      <c r="AF75" s="441"/>
      <c r="AG75" s="441"/>
      <c r="AH75" s="441"/>
      <c r="AI75" s="441"/>
      <c r="AJ75" s="441"/>
      <c r="AK75" s="441"/>
      <c r="AL75" s="441"/>
      <c r="AM75" s="441"/>
      <c r="AN75" s="441"/>
      <c r="AO75" s="441"/>
      <c r="AP75" s="441"/>
      <c r="AQ75" s="441"/>
      <c r="AR75" s="441"/>
      <c r="AS75" s="441"/>
      <c r="AT75" s="442"/>
      <c r="AU75" s="449"/>
      <c r="AV75" s="450"/>
      <c r="AW75" s="450"/>
      <c r="AX75" s="450"/>
      <c r="AY75" s="450"/>
      <c r="AZ75" s="450"/>
      <c r="BA75" s="450"/>
      <c r="BB75" s="450"/>
      <c r="BC75" s="450"/>
      <c r="BD75" s="450"/>
      <c r="BE75" s="450"/>
      <c r="BF75" s="450"/>
      <c r="BG75" s="450"/>
      <c r="BH75" s="450"/>
      <c r="BI75" s="450"/>
      <c r="BJ75" s="450"/>
      <c r="BK75" s="450"/>
      <c r="BL75" s="451"/>
      <c r="BO75" s="1174"/>
      <c r="BP75" s="1093"/>
      <c r="BQ75" s="1093"/>
      <c r="BR75" s="1093"/>
      <c r="BS75" s="1093"/>
      <c r="BT75" s="1093"/>
      <c r="BU75" s="1093"/>
      <c r="BV75" s="1093"/>
      <c r="BW75" s="1093"/>
      <c r="BX75" s="1093"/>
      <c r="BY75" s="1093"/>
      <c r="BZ75" s="1093"/>
      <c r="CA75" s="1093"/>
      <c r="CB75" s="1093"/>
      <c r="CC75" s="1093"/>
      <c r="CD75" s="1093"/>
      <c r="CE75" s="1093"/>
      <c r="CF75" s="1175"/>
    </row>
    <row r="76" spans="1:84" x14ac:dyDescent="0.25">
      <c r="A76" s="422"/>
      <c r="B76" s="406">
        <v>2022</v>
      </c>
      <c r="C76" s="407">
        <f>+'2022 Results'!$L$38</f>
        <v>15.299334811529933</v>
      </c>
      <c r="D76" s="468">
        <f>+'2022 Results'!$L$37</f>
        <v>18.393446313265937</v>
      </c>
      <c r="E76" s="468">
        <f>+'2022 Results'!$L$41</f>
        <v>10.15521064301552</v>
      </c>
      <c r="F76" s="468">
        <f>+'2022 Results'!$L$40</f>
        <v>11.489180493507881</v>
      </c>
      <c r="G76" s="467">
        <f>+'2022 Baseline'!$L$9-'2021 Baseline Q4'!$L$9</f>
        <v>210.25</v>
      </c>
      <c r="H76" s="424"/>
      <c r="I76" s="414"/>
      <c r="J76" s="422"/>
      <c r="K76" s="423"/>
      <c r="L76" s="423"/>
      <c r="M76" s="423"/>
      <c r="N76" s="423"/>
      <c r="O76" s="423"/>
      <c r="P76" s="423"/>
      <c r="Q76" s="423"/>
      <c r="R76" s="423"/>
      <c r="S76" s="423"/>
      <c r="T76" s="423"/>
      <c r="U76" s="423"/>
      <c r="V76" s="423"/>
      <c r="W76" s="423"/>
      <c r="X76" s="423"/>
      <c r="Y76" s="423"/>
      <c r="Z76" s="423"/>
      <c r="AA76" s="424"/>
      <c r="AB76" s="440"/>
      <c r="AC76" s="441"/>
      <c r="AD76" s="441"/>
      <c r="AE76" s="441"/>
      <c r="AF76" s="441"/>
      <c r="AG76" s="441"/>
      <c r="AH76" s="441"/>
      <c r="AI76" s="441"/>
      <c r="AJ76" s="441"/>
      <c r="AK76" s="441"/>
      <c r="AL76" s="441"/>
      <c r="AM76" s="441"/>
      <c r="AN76" s="441"/>
      <c r="AO76" s="441"/>
      <c r="AP76" s="441"/>
      <c r="AQ76" s="441"/>
      <c r="AR76" s="441"/>
      <c r="AS76" s="441"/>
      <c r="AT76" s="442"/>
      <c r="AU76" s="449"/>
      <c r="AV76" s="450"/>
      <c r="AW76" s="450"/>
      <c r="AX76" s="450"/>
      <c r="AY76" s="450"/>
      <c r="AZ76" s="450"/>
      <c r="BA76" s="450"/>
      <c r="BB76" s="450"/>
      <c r="BC76" s="450"/>
      <c r="BD76" s="450"/>
      <c r="BE76" s="450"/>
      <c r="BF76" s="450"/>
      <c r="BG76" s="450"/>
      <c r="BH76" s="450"/>
      <c r="BI76" s="450"/>
      <c r="BJ76" s="450"/>
      <c r="BK76" s="450"/>
      <c r="BL76" s="451"/>
      <c r="BO76" s="1174"/>
      <c r="BP76" s="1093"/>
      <c r="BQ76" s="1093"/>
      <c r="BR76" s="1093"/>
      <c r="BS76" s="1093"/>
      <c r="BT76" s="1093"/>
      <c r="BU76" s="1093"/>
      <c r="BV76" s="1093"/>
      <c r="BW76" s="1093"/>
      <c r="BX76" s="1093"/>
      <c r="BY76" s="1093"/>
      <c r="BZ76" s="1093"/>
      <c r="CA76" s="1093"/>
      <c r="CB76" s="1093"/>
      <c r="CC76" s="1093"/>
      <c r="CD76" s="1093"/>
      <c r="CE76" s="1093"/>
      <c r="CF76" s="1175"/>
    </row>
    <row r="77" spans="1:84" ht="15.75" thickBot="1" x14ac:dyDescent="0.3">
      <c r="A77" s="425"/>
      <c r="B77" s="465"/>
      <c r="C77" s="466"/>
      <c r="D77" s="466"/>
      <c r="E77" s="466"/>
      <c r="F77" s="466"/>
      <c r="G77" s="466"/>
      <c r="H77" s="427"/>
      <c r="I77" s="414"/>
      <c r="J77" s="422"/>
      <c r="K77" s="423"/>
      <c r="L77" s="423"/>
      <c r="M77" s="423"/>
      <c r="N77" s="423"/>
      <c r="O77" s="423"/>
      <c r="P77" s="423"/>
      <c r="Q77" s="423"/>
      <c r="R77" s="423"/>
      <c r="S77" s="423"/>
      <c r="T77" s="423"/>
      <c r="U77" s="423"/>
      <c r="V77" s="423"/>
      <c r="W77" s="423"/>
      <c r="X77" s="423"/>
      <c r="Y77" s="423"/>
      <c r="Z77" s="423"/>
      <c r="AA77" s="424"/>
      <c r="AB77" s="440"/>
      <c r="AC77" s="441"/>
      <c r="AD77" s="441"/>
      <c r="AE77" s="441"/>
      <c r="AF77" s="441"/>
      <c r="AG77" s="441"/>
      <c r="AH77" s="441"/>
      <c r="AI77" s="441"/>
      <c r="AJ77" s="441"/>
      <c r="AK77" s="441"/>
      <c r="AL77" s="441"/>
      <c r="AM77" s="441"/>
      <c r="AN77" s="441"/>
      <c r="AO77" s="441"/>
      <c r="AP77" s="441"/>
      <c r="AQ77" s="441"/>
      <c r="AR77" s="441"/>
      <c r="AS77" s="441"/>
      <c r="AT77" s="442"/>
      <c r="AU77" s="449"/>
      <c r="AV77" s="450"/>
      <c r="AW77" s="450"/>
      <c r="AX77" s="450"/>
      <c r="AY77" s="450"/>
      <c r="AZ77" s="450"/>
      <c r="BA77" s="450"/>
      <c r="BB77" s="450"/>
      <c r="BC77" s="450"/>
      <c r="BD77" s="450"/>
      <c r="BE77" s="450"/>
      <c r="BF77" s="450"/>
      <c r="BG77" s="450"/>
      <c r="BH77" s="450"/>
      <c r="BI77" s="450"/>
      <c r="BJ77" s="450"/>
      <c r="BK77" s="450"/>
      <c r="BL77" s="451"/>
      <c r="BO77" s="1174"/>
      <c r="BP77" s="1093"/>
      <c r="BQ77" s="1093"/>
      <c r="BR77" s="1093"/>
      <c r="BS77" s="1093"/>
      <c r="BT77" s="1093"/>
      <c r="BU77" s="1093"/>
      <c r="BV77" s="1093"/>
      <c r="BW77" s="1093"/>
      <c r="BX77" s="1093"/>
      <c r="BY77" s="1093"/>
      <c r="BZ77" s="1093"/>
      <c r="CA77" s="1093"/>
      <c r="CB77" s="1093"/>
      <c r="CC77" s="1093"/>
      <c r="CD77" s="1093"/>
      <c r="CE77" s="1093"/>
      <c r="CF77" s="1175"/>
    </row>
    <row r="78" spans="1:84" x14ac:dyDescent="0.25">
      <c r="A78" s="419"/>
      <c r="B78" s="460" t="s">
        <v>56</v>
      </c>
      <c r="C78" s="461">
        <v>58</v>
      </c>
      <c r="D78" s="462"/>
      <c r="E78" s="462"/>
      <c r="F78" s="462"/>
      <c r="G78" s="462"/>
      <c r="H78" s="463"/>
      <c r="I78" s="414"/>
      <c r="J78" s="422"/>
      <c r="K78" s="423"/>
      <c r="L78" s="423"/>
      <c r="M78" s="423"/>
      <c r="N78" s="423"/>
      <c r="O78" s="423"/>
      <c r="P78" s="423"/>
      <c r="Q78" s="423"/>
      <c r="R78" s="423"/>
      <c r="S78" s="423"/>
      <c r="T78" s="423"/>
      <c r="U78" s="423"/>
      <c r="V78" s="423"/>
      <c r="W78" s="423"/>
      <c r="X78" s="423"/>
      <c r="Y78" s="423"/>
      <c r="Z78" s="423"/>
      <c r="AA78" s="424"/>
      <c r="AB78" s="440"/>
      <c r="AC78" s="441"/>
      <c r="AD78" s="441"/>
      <c r="AE78" s="441"/>
      <c r="AF78" s="441"/>
      <c r="AG78" s="441"/>
      <c r="AH78" s="441"/>
      <c r="AI78" s="441"/>
      <c r="AJ78" s="441"/>
      <c r="AK78" s="441"/>
      <c r="AL78" s="441"/>
      <c r="AM78" s="441"/>
      <c r="AN78" s="441"/>
      <c r="AO78" s="441"/>
      <c r="AP78" s="441"/>
      <c r="AQ78" s="441"/>
      <c r="AR78" s="441"/>
      <c r="AS78" s="441"/>
      <c r="AT78" s="442"/>
      <c r="AU78" s="449"/>
      <c r="AV78" s="450"/>
      <c r="AW78" s="450"/>
      <c r="AX78" s="450"/>
      <c r="AY78" s="450"/>
      <c r="AZ78" s="450"/>
      <c r="BA78" s="450"/>
      <c r="BB78" s="450"/>
      <c r="BC78" s="450"/>
      <c r="BD78" s="450"/>
      <c r="BE78" s="450"/>
      <c r="BF78" s="450"/>
      <c r="BG78" s="450"/>
      <c r="BH78" s="450"/>
      <c r="BI78" s="450"/>
      <c r="BJ78" s="450"/>
      <c r="BK78" s="450"/>
      <c r="BL78" s="451"/>
      <c r="BO78" s="1174"/>
      <c r="BP78" s="1093"/>
      <c r="BQ78" s="1093"/>
      <c r="BR78" s="1093"/>
      <c r="BS78" s="1093"/>
      <c r="BT78" s="1093"/>
      <c r="BU78" s="1093"/>
      <c r="BV78" s="1093"/>
      <c r="BW78" s="1093"/>
      <c r="BX78" s="1093"/>
      <c r="BY78" s="1093"/>
      <c r="BZ78" s="1093"/>
      <c r="CA78" s="1093"/>
      <c r="CB78" s="1093"/>
      <c r="CC78" s="1093"/>
      <c r="CD78" s="1093"/>
      <c r="CE78" s="1093"/>
      <c r="CF78" s="1175"/>
    </row>
    <row r="79" spans="1:84" x14ac:dyDescent="0.25">
      <c r="A79" s="422"/>
      <c r="B79" s="456" t="s">
        <v>57</v>
      </c>
      <c r="C79" s="457" t="s">
        <v>29</v>
      </c>
      <c r="D79" s="457" t="s">
        <v>58</v>
      </c>
      <c r="E79" s="457" t="s">
        <v>100</v>
      </c>
      <c r="F79" s="457" t="s">
        <v>101</v>
      </c>
      <c r="G79" s="457" t="s">
        <v>205</v>
      </c>
      <c r="H79" s="464"/>
      <c r="I79" s="414"/>
      <c r="J79" s="422"/>
      <c r="K79" s="423"/>
      <c r="L79" s="423"/>
      <c r="M79" s="423"/>
      <c r="N79" s="423"/>
      <c r="O79" s="423"/>
      <c r="P79" s="423"/>
      <c r="Q79" s="423"/>
      <c r="R79" s="423"/>
      <c r="S79" s="423"/>
      <c r="T79" s="423"/>
      <c r="U79" s="423"/>
      <c r="V79" s="423"/>
      <c r="W79" s="423"/>
      <c r="X79" s="423"/>
      <c r="Y79" s="423"/>
      <c r="Z79" s="423"/>
      <c r="AA79" s="424"/>
      <c r="AB79" s="440"/>
      <c r="AC79" s="441"/>
      <c r="AD79" s="441"/>
      <c r="AE79" s="441"/>
      <c r="AF79" s="441"/>
      <c r="AG79" s="441"/>
      <c r="AH79" s="441"/>
      <c r="AI79" s="441"/>
      <c r="AJ79" s="441"/>
      <c r="AK79" s="441"/>
      <c r="AL79" s="441"/>
      <c r="AM79" s="441"/>
      <c r="AN79" s="441"/>
      <c r="AO79" s="441"/>
      <c r="AP79" s="441"/>
      <c r="AQ79" s="441"/>
      <c r="AR79" s="441"/>
      <c r="AS79" s="441"/>
      <c r="AT79" s="442"/>
      <c r="AU79" s="449"/>
      <c r="AV79" s="450"/>
      <c r="AW79" s="450"/>
      <c r="AX79" s="450"/>
      <c r="AY79" s="450"/>
      <c r="AZ79" s="450"/>
      <c r="BA79" s="450"/>
      <c r="BB79" s="450"/>
      <c r="BC79" s="450"/>
      <c r="BD79" s="450"/>
      <c r="BE79" s="450"/>
      <c r="BF79" s="450"/>
      <c r="BG79" s="450"/>
      <c r="BH79" s="450"/>
      <c r="BI79" s="450"/>
      <c r="BJ79" s="450"/>
      <c r="BK79" s="450"/>
      <c r="BL79" s="451"/>
      <c r="BO79" s="1174"/>
      <c r="BP79" s="1093"/>
      <c r="BQ79" s="1093"/>
      <c r="BR79" s="1093"/>
      <c r="BS79" s="1093"/>
      <c r="BT79" s="1093"/>
      <c r="BU79" s="1093"/>
      <c r="BV79" s="1093"/>
      <c r="BW79" s="1093"/>
      <c r="BX79" s="1093"/>
      <c r="BY79" s="1093"/>
      <c r="BZ79" s="1093"/>
      <c r="CA79" s="1093"/>
      <c r="CB79" s="1093"/>
      <c r="CC79" s="1093"/>
      <c r="CD79" s="1093"/>
      <c r="CE79" s="1093"/>
      <c r="CF79" s="1175"/>
    </row>
    <row r="80" spans="1:84" x14ac:dyDescent="0.25">
      <c r="A80" s="422"/>
      <c r="B80" s="406">
        <v>2011</v>
      </c>
      <c r="C80" s="407"/>
      <c r="D80" s="407"/>
      <c r="E80" s="407"/>
      <c r="F80" s="407"/>
      <c r="G80" s="407"/>
      <c r="H80" s="464"/>
      <c r="I80" s="414"/>
      <c r="J80" s="422"/>
      <c r="K80" s="423"/>
      <c r="L80" s="423"/>
      <c r="M80" s="423"/>
      <c r="N80" s="423"/>
      <c r="O80" s="423"/>
      <c r="P80" s="423"/>
      <c r="Q80" s="423"/>
      <c r="R80" s="423"/>
      <c r="S80" s="423"/>
      <c r="T80" s="423"/>
      <c r="U80" s="423"/>
      <c r="V80" s="423"/>
      <c r="W80" s="423"/>
      <c r="X80" s="423"/>
      <c r="Y80" s="423"/>
      <c r="Z80" s="423"/>
      <c r="AA80" s="424"/>
      <c r="AB80" s="440"/>
      <c r="AC80" s="441"/>
      <c r="AD80" s="441"/>
      <c r="AE80" s="441"/>
      <c r="AF80" s="441"/>
      <c r="AG80" s="441"/>
      <c r="AH80" s="441"/>
      <c r="AI80" s="441"/>
      <c r="AJ80" s="441"/>
      <c r="AK80" s="441"/>
      <c r="AL80" s="441"/>
      <c r="AM80" s="441"/>
      <c r="AN80" s="441"/>
      <c r="AO80" s="441"/>
      <c r="AP80" s="441"/>
      <c r="AQ80" s="441"/>
      <c r="AR80" s="441"/>
      <c r="AS80" s="441"/>
      <c r="AT80" s="442"/>
      <c r="AU80" s="449"/>
      <c r="AV80" s="450"/>
      <c r="AW80" s="450"/>
      <c r="AX80" s="450"/>
      <c r="AY80" s="450"/>
      <c r="AZ80" s="450"/>
      <c r="BA80" s="450"/>
      <c r="BB80" s="450"/>
      <c r="BC80" s="450"/>
      <c r="BD80" s="450"/>
      <c r="BE80" s="450"/>
      <c r="BF80" s="450"/>
      <c r="BG80" s="450"/>
      <c r="BH80" s="450"/>
      <c r="BI80" s="450"/>
      <c r="BJ80" s="450"/>
      <c r="BK80" s="450"/>
      <c r="BL80" s="451"/>
      <c r="BO80" s="1174"/>
      <c r="BP80" s="1093"/>
      <c r="BQ80" s="1093"/>
      <c r="BR80" s="1093"/>
      <c r="BS80" s="1093"/>
      <c r="BT80" s="1093"/>
      <c r="BU80" s="1093"/>
      <c r="BV80" s="1093"/>
      <c r="BW80" s="1093"/>
      <c r="BX80" s="1093"/>
      <c r="BY80" s="1093"/>
      <c r="BZ80" s="1093"/>
      <c r="CA80" s="1093"/>
      <c r="CB80" s="1093"/>
      <c r="CC80" s="1093"/>
      <c r="CD80" s="1093"/>
      <c r="CE80" s="1093"/>
      <c r="CF80" s="1175"/>
    </row>
    <row r="81" spans="1:84" s="189" customFormat="1" x14ac:dyDescent="0.25">
      <c r="A81" s="422"/>
      <c r="B81" s="406">
        <v>2012</v>
      </c>
      <c r="C81" s="407"/>
      <c r="D81" s="407"/>
      <c r="E81" s="407"/>
      <c r="F81" s="407"/>
      <c r="G81" s="407"/>
      <c r="H81" s="464"/>
      <c r="I81" s="414"/>
      <c r="J81" s="422"/>
      <c r="K81" s="423"/>
      <c r="L81" s="423"/>
      <c r="M81" s="423"/>
      <c r="N81" s="423"/>
      <c r="O81" s="423"/>
      <c r="P81" s="423"/>
      <c r="Q81" s="423"/>
      <c r="R81" s="423"/>
      <c r="S81" s="423"/>
      <c r="T81" s="423"/>
      <c r="U81" s="423"/>
      <c r="V81" s="423"/>
      <c r="W81" s="423"/>
      <c r="X81" s="423"/>
      <c r="Y81" s="423"/>
      <c r="Z81" s="423"/>
      <c r="AA81" s="424"/>
      <c r="AB81" s="440"/>
      <c r="AC81" s="441"/>
      <c r="AD81" s="441"/>
      <c r="AE81" s="441"/>
      <c r="AF81" s="441"/>
      <c r="AG81" s="441"/>
      <c r="AH81" s="441"/>
      <c r="AI81" s="441"/>
      <c r="AJ81" s="441"/>
      <c r="AK81" s="441"/>
      <c r="AL81" s="441"/>
      <c r="AM81" s="441"/>
      <c r="AN81" s="441"/>
      <c r="AO81" s="441"/>
      <c r="AP81" s="441"/>
      <c r="AQ81" s="441"/>
      <c r="AR81" s="441"/>
      <c r="AS81" s="441"/>
      <c r="AT81" s="442"/>
      <c r="AU81" s="449"/>
      <c r="AV81" s="450"/>
      <c r="AW81" s="450"/>
      <c r="AX81" s="450"/>
      <c r="AY81" s="450"/>
      <c r="AZ81" s="450"/>
      <c r="BA81" s="450"/>
      <c r="BB81" s="450"/>
      <c r="BC81" s="450"/>
      <c r="BD81" s="450"/>
      <c r="BE81" s="450"/>
      <c r="BF81" s="450"/>
      <c r="BG81" s="450"/>
      <c r="BH81" s="450"/>
      <c r="BI81" s="450"/>
      <c r="BJ81" s="450"/>
      <c r="BK81" s="450"/>
      <c r="BL81" s="451"/>
      <c r="BO81" s="1174"/>
      <c r="BP81" s="1093"/>
      <c r="BQ81" s="1093"/>
      <c r="BR81" s="1093"/>
      <c r="BS81" s="1093"/>
      <c r="BT81" s="1093"/>
      <c r="BU81" s="1093"/>
      <c r="BV81" s="1093"/>
      <c r="BW81" s="1093"/>
      <c r="BX81" s="1093"/>
      <c r="BY81" s="1093"/>
      <c r="BZ81" s="1093"/>
      <c r="CA81" s="1093"/>
      <c r="CB81" s="1093"/>
      <c r="CC81" s="1093"/>
      <c r="CD81" s="1093"/>
      <c r="CE81" s="1093"/>
      <c r="CF81" s="1175"/>
    </row>
    <row r="82" spans="1:84" s="368" customFormat="1" x14ac:dyDescent="0.25">
      <c r="A82" s="422"/>
      <c r="B82" s="406">
        <v>2013</v>
      </c>
      <c r="C82" s="407"/>
      <c r="D82" s="407"/>
      <c r="E82" s="407"/>
      <c r="F82" s="407"/>
      <c r="G82" s="407"/>
      <c r="H82" s="464"/>
      <c r="I82" s="414"/>
      <c r="J82" s="422"/>
      <c r="K82" s="423"/>
      <c r="L82" s="423"/>
      <c r="M82" s="423"/>
      <c r="N82" s="423"/>
      <c r="O82" s="423"/>
      <c r="P82" s="423"/>
      <c r="Q82" s="423"/>
      <c r="R82" s="423"/>
      <c r="S82" s="423"/>
      <c r="T82" s="423"/>
      <c r="U82" s="423"/>
      <c r="V82" s="423"/>
      <c r="W82" s="423"/>
      <c r="X82" s="423"/>
      <c r="Y82" s="423"/>
      <c r="Z82" s="423"/>
      <c r="AA82" s="424"/>
      <c r="AB82" s="440"/>
      <c r="AC82" s="441"/>
      <c r="AD82" s="441"/>
      <c r="AE82" s="441"/>
      <c r="AF82" s="441"/>
      <c r="AG82" s="441"/>
      <c r="AH82" s="441"/>
      <c r="AI82" s="441"/>
      <c r="AJ82" s="441"/>
      <c r="AK82" s="441"/>
      <c r="AL82" s="441"/>
      <c r="AM82" s="441"/>
      <c r="AN82" s="441"/>
      <c r="AO82" s="441"/>
      <c r="AP82" s="441"/>
      <c r="AQ82" s="441"/>
      <c r="AR82" s="441"/>
      <c r="AS82" s="441"/>
      <c r="AT82" s="442"/>
      <c r="AU82" s="449"/>
      <c r="AV82" s="450"/>
      <c r="AW82" s="450"/>
      <c r="AX82" s="450"/>
      <c r="AY82" s="450"/>
      <c r="AZ82" s="450"/>
      <c r="BA82" s="450"/>
      <c r="BB82" s="450"/>
      <c r="BC82" s="450"/>
      <c r="BD82" s="450"/>
      <c r="BE82" s="450"/>
      <c r="BF82" s="450"/>
      <c r="BG82" s="450"/>
      <c r="BH82" s="450"/>
      <c r="BI82" s="450"/>
      <c r="BJ82" s="450"/>
      <c r="BK82" s="450"/>
      <c r="BL82" s="451"/>
      <c r="BO82" s="1174"/>
      <c r="BP82" s="1093"/>
      <c r="BQ82" s="1093"/>
      <c r="BR82" s="1093"/>
      <c r="BS82" s="1093"/>
      <c r="BT82" s="1093"/>
      <c r="BU82" s="1093"/>
      <c r="BV82" s="1093"/>
      <c r="BW82" s="1093"/>
      <c r="BX82" s="1093"/>
      <c r="BY82" s="1093"/>
      <c r="BZ82" s="1093"/>
      <c r="CA82" s="1093"/>
      <c r="CB82" s="1093"/>
      <c r="CC82" s="1093"/>
      <c r="CD82" s="1093"/>
      <c r="CE82" s="1093"/>
      <c r="CF82" s="1175"/>
    </row>
    <row r="83" spans="1:84" x14ac:dyDescent="0.25">
      <c r="A83" s="422"/>
      <c r="B83" s="406">
        <v>2014</v>
      </c>
      <c r="C83" s="407"/>
      <c r="D83" s="407"/>
      <c r="E83" s="407"/>
      <c r="F83" s="407"/>
      <c r="G83" s="407"/>
      <c r="H83" s="464"/>
      <c r="I83" s="414"/>
      <c r="J83" s="422"/>
      <c r="K83" s="423"/>
      <c r="L83" s="423"/>
      <c r="M83" s="423"/>
      <c r="N83" s="423"/>
      <c r="O83" s="423"/>
      <c r="P83" s="423"/>
      <c r="Q83" s="423"/>
      <c r="R83" s="423"/>
      <c r="S83" s="423"/>
      <c r="T83" s="423"/>
      <c r="U83" s="423"/>
      <c r="V83" s="423"/>
      <c r="W83" s="423"/>
      <c r="X83" s="423"/>
      <c r="Y83" s="423"/>
      <c r="Z83" s="423"/>
      <c r="AA83" s="424"/>
      <c r="AB83" s="440"/>
      <c r="AC83" s="441"/>
      <c r="AD83" s="441"/>
      <c r="AE83" s="441"/>
      <c r="AF83" s="441"/>
      <c r="AG83" s="441"/>
      <c r="AH83" s="441"/>
      <c r="AI83" s="441"/>
      <c r="AJ83" s="441"/>
      <c r="AK83" s="441"/>
      <c r="AL83" s="441"/>
      <c r="AM83" s="441"/>
      <c r="AN83" s="441"/>
      <c r="AO83" s="441"/>
      <c r="AP83" s="441"/>
      <c r="AQ83" s="441"/>
      <c r="AR83" s="441"/>
      <c r="AS83" s="441"/>
      <c r="AT83" s="442"/>
      <c r="AU83" s="449"/>
      <c r="AV83" s="450"/>
      <c r="AW83" s="450"/>
      <c r="AX83" s="450"/>
      <c r="AY83" s="450"/>
      <c r="AZ83" s="450"/>
      <c r="BA83" s="450"/>
      <c r="BB83" s="450"/>
      <c r="BC83" s="450"/>
      <c r="BD83" s="450"/>
      <c r="BE83" s="450"/>
      <c r="BF83" s="450"/>
      <c r="BG83" s="450"/>
      <c r="BH83" s="450"/>
      <c r="BI83" s="450"/>
      <c r="BJ83" s="450"/>
      <c r="BK83" s="450"/>
      <c r="BL83" s="451"/>
      <c r="BO83" s="1174"/>
      <c r="BP83" s="1093"/>
      <c r="BQ83" s="1093"/>
      <c r="BR83" s="1093"/>
      <c r="BS83" s="1093"/>
      <c r="BT83" s="1093"/>
      <c r="BU83" s="1093"/>
      <c r="BV83" s="1093"/>
      <c r="BW83" s="1093"/>
      <c r="BX83" s="1093"/>
      <c r="BY83" s="1093"/>
      <c r="BZ83" s="1093"/>
      <c r="CA83" s="1093"/>
      <c r="CB83" s="1093"/>
      <c r="CC83" s="1093"/>
      <c r="CD83" s="1093"/>
      <c r="CE83" s="1093"/>
      <c r="CF83" s="1175"/>
    </row>
    <row r="84" spans="1:84" x14ac:dyDescent="0.25">
      <c r="A84" s="422"/>
      <c r="B84" s="406">
        <v>2015</v>
      </c>
      <c r="C84" s="407"/>
      <c r="D84" s="407"/>
      <c r="E84" s="407"/>
      <c r="F84" s="407"/>
      <c r="G84" s="407"/>
      <c r="H84" s="464"/>
      <c r="I84" s="414"/>
      <c r="J84" s="422"/>
      <c r="K84" s="423"/>
      <c r="L84" s="423"/>
      <c r="M84" s="423"/>
      <c r="N84" s="423"/>
      <c r="O84" s="423"/>
      <c r="P84" s="423"/>
      <c r="Q84" s="423"/>
      <c r="R84" s="423"/>
      <c r="S84" s="423"/>
      <c r="T84" s="423"/>
      <c r="U84" s="423"/>
      <c r="V84" s="423"/>
      <c r="W84" s="423"/>
      <c r="X84" s="423"/>
      <c r="Y84" s="423"/>
      <c r="Z84" s="423"/>
      <c r="AA84" s="424"/>
      <c r="AB84" s="440"/>
      <c r="AC84" s="441"/>
      <c r="AD84" s="441"/>
      <c r="AE84" s="441"/>
      <c r="AF84" s="441"/>
      <c r="AG84" s="441"/>
      <c r="AH84" s="441"/>
      <c r="AI84" s="441"/>
      <c r="AJ84" s="441"/>
      <c r="AK84" s="441"/>
      <c r="AL84" s="441"/>
      <c r="AM84" s="441"/>
      <c r="AN84" s="441"/>
      <c r="AO84" s="441"/>
      <c r="AP84" s="441"/>
      <c r="AQ84" s="441"/>
      <c r="AR84" s="441"/>
      <c r="AS84" s="441"/>
      <c r="AT84" s="442"/>
      <c r="AU84" s="449"/>
      <c r="AV84" s="450"/>
      <c r="AW84" s="450"/>
      <c r="AX84" s="450"/>
      <c r="AY84" s="450"/>
      <c r="AZ84" s="450"/>
      <c r="BA84" s="450"/>
      <c r="BB84" s="450"/>
      <c r="BC84" s="450"/>
      <c r="BD84" s="450"/>
      <c r="BE84" s="450"/>
      <c r="BF84" s="450"/>
      <c r="BG84" s="450"/>
      <c r="BH84" s="450"/>
      <c r="BI84" s="450"/>
      <c r="BJ84" s="450"/>
      <c r="BK84" s="450"/>
      <c r="BL84" s="451"/>
      <c r="BO84" s="1174"/>
      <c r="BP84" s="1093"/>
      <c r="BQ84" s="1093"/>
      <c r="BR84" s="1093"/>
      <c r="BS84" s="1093"/>
      <c r="BT84" s="1093"/>
      <c r="BU84" s="1093"/>
      <c r="BV84" s="1093"/>
      <c r="BW84" s="1093"/>
      <c r="BX84" s="1093"/>
      <c r="BY84" s="1093"/>
      <c r="BZ84" s="1093"/>
      <c r="CA84" s="1093"/>
      <c r="CB84" s="1093"/>
      <c r="CC84" s="1093"/>
      <c r="CD84" s="1093"/>
      <c r="CE84" s="1093"/>
      <c r="CF84" s="1175"/>
    </row>
    <row r="85" spans="1:84" x14ac:dyDescent="0.25">
      <c r="A85" s="422"/>
      <c r="B85" s="406">
        <v>2016</v>
      </c>
      <c r="C85" s="407"/>
      <c r="D85" s="407"/>
      <c r="E85" s="407"/>
      <c r="F85" s="407"/>
      <c r="G85" s="407"/>
      <c r="H85" s="464"/>
      <c r="I85" s="414"/>
      <c r="J85" s="422"/>
      <c r="K85" s="423"/>
      <c r="L85" s="423"/>
      <c r="M85" s="423"/>
      <c r="N85" s="423"/>
      <c r="O85" s="423"/>
      <c r="P85" s="423"/>
      <c r="Q85" s="423"/>
      <c r="R85" s="423"/>
      <c r="S85" s="423"/>
      <c r="T85" s="423"/>
      <c r="U85" s="423"/>
      <c r="V85" s="423"/>
      <c r="W85" s="423"/>
      <c r="X85" s="423"/>
      <c r="Y85" s="423"/>
      <c r="Z85" s="423"/>
      <c r="AA85" s="424"/>
      <c r="AB85" s="440"/>
      <c r="AC85" s="441"/>
      <c r="AD85" s="441"/>
      <c r="AE85" s="441"/>
      <c r="AF85" s="441"/>
      <c r="AG85" s="441"/>
      <c r="AH85" s="441"/>
      <c r="AI85" s="441"/>
      <c r="AJ85" s="441"/>
      <c r="AK85" s="441"/>
      <c r="AL85" s="441"/>
      <c r="AM85" s="441"/>
      <c r="AN85" s="441"/>
      <c r="AO85" s="441"/>
      <c r="AP85" s="441"/>
      <c r="AQ85" s="441"/>
      <c r="AR85" s="441"/>
      <c r="AS85" s="441"/>
      <c r="AT85" s="442"/>
      <c r="AU85" s="449"/>
      <c r="AV85" s="450"/>
      <c r="AW85" s="450"/>
      <c r="AX85" s="450"/>
      <c r="AY85" s="450"/>
      <c r="AZ85" s="450"/>
      <c r="BA85" s="450"/>
      <c r="BB85" s="450"/>
      <c r="BC85" s="450"/>
      <c r="BD85" s="450"/>
      <c r="BE85" s="450"/>
      <c r="BF85" s="450"/>
      <c r="BG85" s="450"/>
      <c r="BH85" s="450"/>
      <c r="BI85" s="450"/>
      <c r="BJ85" s="450"/>
      <c r="BK85" s="450"/>
      <c r="BL85" s="451"/>
      <c r="BO85" s="1174"/>
      <c r="BP85" s="1093"/>
      <c r="BQ85" s="1093"/>
      <c r="BR85" s="1093"/>
      <c r="BS85" s="1093"/>
      <c r="BT85" s="1093"/>
      <c r="BU85" s="1093"/>
      <c r="BV85" s="1093"/>
      <c r="BW85" s="1093"/>
      <c r="BX85" s="1093"/>
      <c r="BY85" s="1093"/>
      <c r="BZ85" s="1093"/>
      <c r="CA85" s="1093"/>
      <c r="CB85" s="1093"/>
      <c r="CC85" s="1093"/>
      <c r="CD85" s="1093"/>
      <c r="CE85" s="1093"/>
      <c r="CF85" s="1175"/>
    </row>
    <row r="86" spans="1:84" x14ac:dyDescent="0.25">
      <c r="A86" s="422"/>
      <c r="B86" s="406">
        <v>2017</v>
      </c>
      <c r="C86" s="407"/>
      <c r="D86" s="407"/>
      <c r="E86" s="407"/>
      <c r="F86" s="407"/>
      <c r="G86" s="407"/>
      <c r="H86" s="464"/>
      <c r="I86" s="414"/>
      <c r="J86" s="422"/>
      <c r="K86" s="423"/>
      <c r="L86" s="423"/>
      <c r="M86" s="423"/>
      <c r="N86" s="423"/>
      <c r="O86" s="423"/>
      <c r="P86" s="423"/>
      <c r="Q86" s="423"/>
      <c r="R86" s="423"/>
      <c r="S86" s="423"/>
      <c r="T86" s="423"/>
      <c r="U86" s="423"/>
      <c r="V86" s="423"/>
      <c r="W86" s="423"/>
      <c r="X86" s="423"/>
      <c r="Y86" s="423"/>
      <c r="Z86" s="423"/>
      <c r="AA86" s="424"/>
      <c r="AB86" s="440"/>
      <c r="AC86" s="441"/>
      <c r="AD86" s="441"/>
      <c r="AE86" s="441"/>
      <c r="AF86" s="441"/>
      <c r="AG86" s="441"/>
      <c r="AH86" s="441"/>
      <c r="AI86" s="441"/>
      <c r="AJ86" s="441"/>
      <c r="AK86" s="441"/>
      <c r="AL86" s="441"/>
      <c r="AM86" s="441"/>
      <c r="AN86" s="441"/>
      <c r="AO86" s="441"/>
      <c r="AP86" s="441"/>
      <c r="AQ86" s="441"/>
      <c r="AR86" s="441"/>
      <c r="AS86" s="441"/>
      <c r="AT86" s="442"/>
      <c r="AU86" s="449"/>
      <c r="AV86" s="450"/>
      <c r="AW86" s="450"/>
      <c r="AX86" s="450"/>
      <c r="AY86" s="450"/>
      <c r="AZ86" s="450"/>
      <c r="BA86" s="450"/>
      <c r="BB86" s="450"/>
      <c r="BC86" s="450"/>
      <c r="BD86" s="450"/>
      <c r="BE86" s="450"/>
      <c r="BF86" s="450"/>
      <c r="BG86" s="450"/>
      <c r="BH86" s="450"/>
      <c r="BI86" s="450"/>
      <c r="BJ86" s="450"/>
      <c r="BK86" s="450"/>
      <c r="BL86" s="451"/>
      <c r="BO86" s="1174"/>
      <c r="BP86" s="1093"/>
      <c r="BQ86" s="1093"/>
      <c r="BR86" s="1093"/>
      <c r="BS86" s="1093"/>
      <c r="BT86" s="1093"/>
      <c r="BU86" s="1093"/>
      <c r="BV86" s="1093"/>
      <c r="BW86" s="1093"/>
      <c r="BX86" s="1093"/>
      <c r="BY86" s="1093"/>
      <c r="BZ86" s="1093"/>
      <c r="CA86" s="1093"/>
      <c r="CB86" s="1093"/>
      <c r="CC86" s="1093"/>
      <c r="CD86" s="1093"/>
      <c r="CE86" s="1093"/>
      <c r="CF86" s="1175"/>
    </row>
    <row r="87" spans="1:84" x14ac:dyDescent="0.25">
      <c r="A87" s="422"/>
      <c r="B87" s="406" t="s">
        <v>150</v>
      </c>
      <c r="C87" s="407"/>
      <c r="D87" s="407"/>
      <c r="E87" s="407"/>
      <c r="F87" s="407"/>
      <c r="G87" s="407"/>
      <c r="H87" s="464"/>
      <c r="I87" s="414"/>
      <c r="J87" s="422"/>
      <c r="K87" s="423"/>
      <c r="L87" s="423"/>
      <c r="M87" s="423"/>
      <c r="N87" s="423"/>
      <c r="O87" s="423"/>
      <c r="P87" s="423"/>
      <c r="Q87" s="423"/>
      <c r="R87" s="423"/>
      <c r="S87" s="423"/>
      <c r="T87" s="423"/>
      <c r="U87" s="423"/>
      <c r="V87" s="423"/>
      <c r="W87" s="423"/>
      <c r="X87" s="423"/>
      <c r="Y87" s="423"/>
      <c r="Z87" s="423"/>
      <c r="AA87" s="424"/>
      <c r="AB87" s="440"/>
      <c r="AC87" s="441"/>
      <c r="AD87" s="441"/>
      <c r="AE87" s="441"/>
      <c r="AF87" s="441"/>
      <c r="AG87" s="441"/>
      <c r="AH87" s="441"/>
      <c r="AI87" s="441"/>
      <c r="AJ87" s="441"/>
      <c r="AK87" s="441"/>
      <c r="AL87" s="441"/>
      <c r="AM87" s="441"/>
      <c r="AN87" s="441"/>
      <c r="AO87" s="441"/>
      <c r="AP87" s="441"/>
      <c r="AQ87" s="441"/>
      <c r="AR87" s="441"/>
      <c r="AS87" s="441"/>
      <c r="AT87" s="442"/>
      <c r="AU87" s="449"/>
      <c r="AV87" s="450"/>
      <c r="AW87" s="450"/>
      <c r="AX87" s="450"/>
      <c r="AY87" s="450"/>
      <c r="AZ87" s="450"/>
      <c r="BA87" s="450"/>
      <c r="BB87" s="450"/>
      <c r="BC87" s="450"/>
      <c r="BD87" s="450"/>
      <c r="BE87" s="450"/>
      <c r="BF87" s="450"/>
      <c r="BG87" s="450"/>
      <c r="BH87" s="450"/>
      <c r="BI87" s="450"/>
      <c r="BJ87" s="450"/>
      <c r="BK87" s="450"/>
      <c r="BL87" s="451"/>
      <c r="BO87" s="1174"/>
      <c r="BP87" s="1093"/>
      <c r="BQ87" s="1093"/>
      <c r="BR87" s="1093"/>
      <c r="BS87" s="1093"/>
      <c r="BT87" s="1093"/>
      <c r="BU87" s="1093"/>
      <c r="BV87" s="1093"/>
      <c r="BW87" s="1093"/>
      <c r="BX87" s="1093"/>
      <c r="BY87" s="1093"/>
      <c r="BZ87" s="1093"/>
      <c r="CA87" s="1093"/>
      <c r="CB87" s="1093"/>
      <c r="CC87" s="1093"/>
      <c r="CD87" s="1093"/>
      <c r="CE87" s="1093"/>
      <c r="CF87" s="1175"/>
    </row>
    <row r="88" spans="1:84" x14ac:dyDescent="0.25">
      <c r="A88" s="422"/>
      <c r="B88" s="406" t="s">
        <v>151</v>
      </c>
      <c r="C88" s="407">
        <v>22.04429986305275</v>
      </c>
      <c r="D88" s="407">
        <v>22.04429986305275</v>
      </c>
      <c r="E88" s="407">
        <v>13.663876308126625</v>
      </c>
      <c r="F88" s="407">
        <v>13.663876308126625</v>
      </c>
      <c r="G88" s="467">
        <v>171.49291666666667</v>
      </c>
      <c r="H88" s="464"/>
      <c r="I88" s="414"/>
      <c r="J88" s="422"/>
      <c r="K88" s="423"/>
      <c r="L88" s="423"/>
      <c r="M88" s="423"/>
      <c r="N88" s="423"/>
      <c r="O88" s="423"/>
      <c r="P88" s="423"/>
      <c r="Q88" s="423"/>
      <c r="R88" s="423"/>
      <c r="S88" s="423"/>
      <c r="T88" s="423"/>
      <c r="U88" s="423"/>
      <c r="V88" s="423"/>
      <c r="W88" s="423"/>
      <c r="X88" s="423"/>
      <c r="Y88" s="423"/>
      <c r="Z88" s="423"/>
      <c r="AA88" s="424"/>
      <c r="AB88" s="440"/>
      <c r="AC88" s="441"/>
      <c r="AD88" s="441"/>
      <c r="AE88" s="441"/>
      <c r="AF88" s="441"/>
      <c r="AG88" s="441"/>
      <c r="AH88" s="441"/>
      <c r="AI88" s="441"/>
      <c r="AJ88" s="441"/>
      <c r="AK88" s="441"/>
      <c r="AL88" s="441"/>
      <c r="AM88" s="441"/>
      <c r="AN88" s="441"/>
      <c r="AO88" s="441"/>
      <c r="AP88" s="441"/>
      <c r="AQ88" s="441"/>
      <c r="AR88" s="441"/>
      <c r="AS88" s="441"/>
      <c r="AT88" s="442"/>
      <c r="AU88" s="449"/>
      <c r="AV88" s="450"/>
      <c r="AW88" s="450"/>
      <c r="AX88" s="450"/>
      <c r="AY88" s="450"/>
      <c r="AZ88" s="450"/>
      <c r="BA88" s="450"/>
      <c r="BB88" s="450"/>
      <c r="BC88" s="450"/>
      <c r="BD88" s="450"/>
      <c r="BE88" s="450"/>
      <c r="BF88" s="450"/>
      <c r="BG88" s="450"/>
      <c r="BH88" s="450"/>
      <c r="BI88" s="450"/>
      <c r="BJ88" s="450"/>
      <c r="BK88" s="450"/>
      <c r="BL88" s="451"/>
      <c r="BO88" s="1174"/>
      <c r="BP88" s="1093"/>
      <c r="BQ88" s="1093"/>
      <c r="BR88" s="1093"/>
      <c r="BS88" s="1093"/>
      <c r="BT88" s="1093"/>
      <c r="BU88" s="1093"/>
      <c r="BV88" s="1093"/>
      <c r="BW88" s="1093"/>
      <c r="BX88" s="1093"/>
      <c r="BY88" s="1093"/>
      <c r="BZ88" s="1093"/>
      <c r="CA88" s="1093"/>
      <c r="CB88" s="1093"/>
      <c r="CC88" s="1093"/>
      <c r="CD88" s="1093"/>
      <c r="CE88" s="1093"/>
      <c r="CF88" s="1175"/>
    </row>
    <row r="89" spans="1:84" s="368" customFormat="1" x14ac:dyDescent="0.25">
      <c r="A89" s="422"/>
      <c r="B89" s="406">
        <v>2020</v>
      </c>
      <c r="C89" s="407">
        <v>6.3869345284142067</v>
      </c>
      <c r="D89" s="407">
        <v>12.014271987528812</v>
      </c>
      <c r="E89" s="407">
        <v>9.4403696429183771E-3</v>
      </c>
      <c r="F89" s="407">
        <v>4.9169147242025755</v>
      </c>
      <c r="G89" s="467">
        <v>252.94291666666672</v>
      </c>
      <c r="H89" s="464"/>
      <c r="I89" s="414"/>
      <c r="J89" s="422"/>
      <c r="K89" s="423"/>
      <c r="L89" s="423"/>
      <c r="M89" s="423"/>
      <c r="N89" s="423"/>
      <c r="O89" s="423"/>
      <c r="P89" s="423"/>
      <c r="Q89" s="423"/>
      <c r="R89" s="423"/>
      <c r="S89" s="423"/>
      <c r="T89" s="423"/>
      <c r="U89" s="423"/>
      <c r="V89" s="423"/>
      <c r="W89" s="423"/>
      <c r="X89" s="423"/>
      <c r="Y89" s="423"/>
      <c r="Z89" s="423"/>
      <c r="AA89" s="424"/>
      <c r="AB89" s="440"/>
      <c r="AC89" s="441"/>
      <c r="AD89" s="441"/>
      <c r="AE89" s="441"/>
      <c r="AF89" s="441"/>
      <c r="AG89" s="441"/>
      <c r="AH89" s="441"/>
      <c r="AI89" s="441"/>
      <c r="AJ89" s="441"/>
      <c r="AK89" s="441"/>
      <c r="AL89" s="441"/>
      <c r="AM89" s="441"/>
      <c r="AN89" s="441"/>
      <c r="AO89" s="441"/>
      <c r="AP89" s="441"/>
      <c r="AQ89" s="441"/>
      <c r="AR89" s="441"/>
      <c r="AS89" s="441"/>
      <c r="AT89" s="442"/>
      <c r="AU89" s="449"/>
      <c r="AV89" s="450"/>
      <c r="AW89" s="450"/>
      <c r="AX89" s="450"/>
      <c r="AY89" s="450"/>
      <c r="AZ89" s="450"/>
      <c r="BA89" s="450"/>
      <c r="BB89" s="450"/>
      <c r="BC89" s="450"/>
      <c r="BD89" s="450"/>
      <c r="BE89" s="450"/>
      <c r="BF89" s="450"/>
      <c r="BG89" s="450"/>
      <c r="BH89" s="450"/>
      <c r="BI89" s="450"/>
      <c r="BJ89" s="450"/>
      <c r="BK89" s="450"/>
      <c r="BL89" s="451"/>
      <c r="BO89" s="1174"/>
      <c r="BP89" s="1093"/>
      <c r="BQ89" s="1093"/>
      <c r="BR89" s="1093"/>
      <c r="BS89" s="1093"/>
      <c r="BT89" s="1093"/>
      <c r="BU89" s="1093"/>
      <c r="BV89" s="1093"/>
      <c r="BW89" s="1093"/>
      <c r="BX89" s="1093"/>
      <c r="BY89" s="1093"/>
      <c r="BZ89" s="1093"/>
      <c r="CA89" s="1093"/>
      <c r="CB89" s="1093"/>
      <c r="CC89" s="1093"/>
      <c r="CD89" s="1093"/>
      <c r="CE89" s="1093"/>
      <c r="CF89" s="1175"/>
    </row>
    <row r="90" spans="1:84" x14ac:dyDescent="0.25">
      <c r="A90" s="422"/>
      <c r="B90" s="406">
        <v>2021</v>
      </c>
      <c r="C90" s="407">
        <v>12.498988536749836</v>
      </c>
      <c r="D90" s="407">
        <v>12.231136756254489</v>
      </c>
      <c r="E90" s="407">
        <v>6.6057368120753193</v>
      </c>
      <c r="F90" s="407">
        <v>5.6725027314491223</v>
      </c>
      <c r="G90" s="467">
        <v>332.21749999999992</v>
      </c>
      <c r="H90" s="424"/>
      <c r="I90" s="414"/>
      <c r="J90" s="422"/>
      <c r="K90" s="423"/>
      <c r="L90" s="423"/>
      <c r="M90" s="423"/>
      <c r="N90" s="423"/>
      <c r="O90" s="423"/>
      <c r="P90" s="423"/>
      <c r="Q90" s="423"/>
      <c r="R90" s="423"/>
      <c r="S90" s="423"/>
      <c r="T90" s="423"/>
      <c r="U90" s="423"/>
      <c r="V90" s="423"/>
      <c r="W90" s="423"/>
      <c r="X90" s="423"/>
      <c r="Y90" s="423"/>
      <c r="Z90" s="423"/>
      <c r="AA90" s="424"/>
      <c r="AB90" s="440"/>
      <c r="AC90" s="441"/>
      <c r="AD90" s="441"/>
      <c r="AE90" s="441"/>
      <c r="AF90" s="441"/>
      <c r="AG90" s="441"/>
      <c r="AH90" s="441"/>
      <c r="AI90" s="441"/>
      <c r="AJ90" s="441"/>
      <c r="AK90" s="441"/>
      <c r="AL90" s="441"/>
      <c r="AM90" s="441"/>
      <c r="AN90" s="441"/>
      <c r="AO90" s="441"/>
      <c r="AP90" s="441"/>
      <c r="AQ90" s="441"/>
      <c r="AR90" s="441"/>
      <c r="AS90" s="441"/>
      <c r="AT90" s="442"/>
      <c r="AU90" s="449"/>
      <c r="AV90" s="450"/>
      <c r="AW90" s="450"/>
      <c r="AX90" s="450"/>
      <c r="AY90" s="450"/>
      <c r="AZ90" s="450"/>
      <c r="BA90" s="450"/>
      <c r="BB90" s="450"/>
      <c r="BC90" s="450"/>
      <c r="BD90" s="450"/>
      <c r="BE90" s="450"/>
      <c r="BF90" s="450"/>
      <c r="BG90" s="450"/>
      <c r="BH90" s="450"/>
      <c r="BI90" s="450"/>
      <c r="BJ90" s="450"/>
      <c r="BK90" s="450"/>
      <c r="BL90" s="451"/>
      <c r="BO90" s="1174"/>
      <c r="BP90" s="1093"/>
      <c r="BQ90" s="1093"/>
      <c r="BR90" s="1093"/>
      <c r="BS90" s="1093"/>
      <c r="BT90" s="1093"/>
      <c r="BU90" s="1093"/>
      <c r="BV90" s="1093"/>
      <c r="BW90" s="1093"/>
      <c r="BX90" s="1093"/>
      <c r="BY90" s="1093"/>
      <c r="BZ90" s="1093"/>
      <c r="CA90" s="1093"/>
      <c r="CB90" s="1093"/>
      <c r="CC90" s="1093"/>
      <c r="CD90" s="1093"/>
      <c r="CE90" s="1093"/>
      <c r="CF90" s="1175"/>
    </row>
    <row r="91" spans="1:84" x14ac:dyDescent="0.25">
      <c r="A91" s="422"/>
      <c r="B91" s="406">
        <v>2022</v>
      </c>
      <c r="C91" s="407">
        <f>+'2022 Results'!$O$38</f>
        <v>5.7087162350320249</v>
      </c>
      <c r="D91" s="407">
        <f>+'2022 Results'!$O$37</f>
        <v>10.600494163399746</v>
      </c>
      <c r="E91" s="407">
        <f>+'2022 Results'!$O$41</f>
        <v>1.7265385686438319</v>
      </c>
      <c r="F91" s="407">
        <f>+'2022 Results'!$O$40</f>
        <v>4.685989026481395</v>
      </c>
      <c r="G91" s="467">
        <f>+'2022 Baseline'!$O$9-'2021 Baseline Q4'!$O$9</f>
        <v>264.91666666666674</v>
      </c>
      <c r="H91" s="424"/>
      <c r="I91" s="414"/>
      <c r="J91" s="422"/>
      <c r="K91" s="423"/>
      <c r="L91" s="423"/>
      <c r="M91" s="423"/>
      <c r="N91" s="423"/>
      <c r="O91" s="423"/>
      <c r="P91" s="423"/>
      <c r="Q91" s="423"/>
      <c r="R91" s="423"/>
      <c r="S91" s="423"/>
      <c r="T91" s="423"/>
      <c r="U91" s="423"/>
      <c r="V91" s="423"/>
      <c r="W91" s="423"/>
      <c r="X91" s="423"/>
      <c r="Y91" s="423"/>
      <c r="Z91" s="423"/>
      <c r="AA91" s="424"/>
      <c r="AB91" s="440"/>
      <c r="AC91" s="441"/>
      <c r="AD91" s="441"/>
      <c r="AE91" s="441"/>
      <c r="AF91" s="441"/>
      <c r="AG91" s="441"/>
      <c r="AH91" s="441"/>
      <c r="AI91" s="441"/>
      <c r="AJ91" s="441"/>
      <c r="AK91" s="441"/>
      <c r="AL91" s="441"/>
      <c r="AM91" s="441"/>
      <c r="AN91" s="441"/>
      <c r="AO91" s="441"/>
      <c r="AP91" s="441"/>
      <c r="AQ91" s="441"/>
      <c r="AR91" s="441"/>
      <c r="AS91" s="441"/>
      <c r="AT91" s="442"/>
      <c r="AU91" s="449"/>
      <c r="AV91" s="450"/>
      <c r="AW91" s="450"/>
      <c r="AX91" s="450"/>
      <c r="AY91" s="450"/>
      <c r="AZ91" s="450"/>
      <c r="BA91" s="450"/>
      <c r="BB91" s="450"/>
      <c r="BC91" s="450"/>
      <c r="BD91" s="450"/>
      <c r="BE91" s="450"/>
      <c r="BF91" s="450"/>
      <c r="BG91" s="450"/>
      <c r="BH91" s="450"/>
      <c r="BI91" s="450"/>
      <c r="BJ91" s="450"/>
      <c r="BK91" s="450"/>
      <c r="BL91" s="451"/>
      <c r="BO91" s="1174"/>
      <c r="BP91" s="1093"/>
      <c r="BQ91" s="1093"/>
      <c r="BR91" s="1093"/>
      <c r="BS91" s="1093"/>
      <c r="BT91" s="1093"/>
      <c r="BU91" s="1093"/>
      <c r="BV91" s="1093"/>
      <c r="BW91" s="1093"/>
      <c r="BX91" s="1093"/>
      <c r="BY91" s="1093"/>
      <c r="BZ91" s="1093"/>
      <c r="CA91" s="1093"/>
      <c r="CB91" s="1093"/>
      <c r="CC91" s="1093"/>
      <c r="CD91" s="1093"/>
      <c r="CE91" s="1093"/>
      <c r="CF91" s="1175"/>
    </row>
    <row r="92" spans="1:84" ht="15.75" thickBot="1" x14ac:dyDescent="0.3">
      <c r="A92" s="425"/>
      <c r="B92" s="465"/>
      <c r="C92" s="466"/>
      <c r="D92" s="466"/>
      <c r="E92" s="466"/>
      <c r="F92" s="466"/>
      <c r="G92" s="466"/>
      <c r="H92" s="427"/>
      <c r="I92" s="414"/>
      <c r="J92" s="422"/>
      <c r="K92" s="423"/>
      <c r="L92" s="423"/>
      <c r="M92" s="423"/>
      <c r="N92" s="423"/>
      <c r="O92" s="423"/>
      <c r="P92" s="423"/>
      <c r="Q92" s="423"/>
      <c r="R92" s="423"/>
      <c r="S92" s="423"/>
      <c r="T92" s="423"/>
      <c r="U92" s="423"/>
      <c r="V92" s="423"/>
      <c r="W92" s="423"/>
      <c r="X92" s="423"/>
      <c r="Y92" s="423"/>
      <c r="Z92" s="423"/>
      <c r="AA92" s="424"/>
      <c r="AB92" s="440"/>
      <c r="AC92" s="441"/>
      <c r="AD92" s="441"/>
      <c r="AE92" s="441"/>
      <c r="AF92" s="441"/>
      <c r="AG92" s="441"/>
      <c r="AH92" s="441"/>
      <c r="AI92" s="441"/>
      <c r="AJ92" s="441"/>
      <c r="AK92" s="441"/>
      <c r="AL92" s="441"/>
      <c r="AM92" s="441"/>
      <c r="AN92" s="441"/>
      <c r="AO92" s="441"/>
      <c r="AP92" s="441"/>
      <c r="AQ92" s="441"/>
      <c r="AR92" s="441"/>
      <c r="AS92" s="441"/>
      <c r="AT92" s="442"/>
      <c r="AU92" s="449"/>
      <c r="AV92" s="450"/>
      <c r="AW92" s="450"/>
      <c r="AX92" s="450"/>
      <c r="AY92" s="450"/>
      <c r="AZ92" s="450"/>
      <c r="BA92" s="450"/>
      <c r="BB92" s="450"/>
      <c r="BC92" s="450"/>
      <c r="BD92" s="450"/>
      <c r="BE92" s="450"/>
      <c r="BF92" s="450"/>
      <c r="BG92" s="450"/>
      <c r="BH92" s="450"/>
      <c r="BI92" s="450"/>
      <c r="BJ92" s="450"/>
      <c r="BK92" s="450"/>
      <c r="BL92" s="451"/>
      <c r="BO92" s="1174"/>
      <c r="BP92" s="1093"/>
      <c r="BQ92" s="1093"/>
      <c r="BR92" s="1093"/>
      <c r="BS92" s="1093"/>
      <c r="BT92" s="1093"/>
      <c r="BU92" s="1093"/>
      <c r="BV92" s="1093"/>
      <c r="BW92" s="1093"/>
      <c r="BX92" s="1093"/>
      <c r="BY92" s="1093"/>
      <c r="BZ92" s="1093"/>
      <c r="CA92" s="1093"/>
      <c r="CB92" s="1093"/>
      <c r="CC92" s="1093"/>
      <c r="CD92" s="1093"/>
      <c r="CE92" s="1093"/>
      <c r="CF92" s="1175"/>
    </row>
    <row r="93" spans="1:84" x14ac:dyDescent="0.25">
      <c r="A93" s="419"/>
      <c r="B93" s="460" t="s">
        <v>56</v>
      </c>
      <c r="C93" s="461" t="s">
        <v>31</v>
      </c>
      <c r="D93" s="462"/>
      <c r="E93" s="462"/>
      <c r="F93" s="462"/>
      <c r="G93" s="462"/>
      <c r="H93" s="463"/>
      <c r="I93" s="414"/>
      <c r="J93" s="422"/>
      <c r="K93" s="423"/>
      <c r="L93" s="423"/>
      <c r="M93" s="423"/>
      <c r="N93" s="423"/>
      <c r="O93" s="423"/>
      <c r="P93" s="423"/>
      <c r="Q93" s="423"/>
      <c r="R93" s="423"/>
      <c r="S93" s="423"/>
      <c r="T93" s="423"/>
      <c r="U93" s="423"/>
      <c r="V93" s="423"/>
      <c r="W93" s="423"/>
      <c r="X93" s="423"/>
      <c r="Y93" s="423"/>
      <c r="Z93" s="423"/>
      <c r="AA93" s="424"/>
      <c r="AB93" s="440"/>
      <c r="AC93" s="441"/>
      <c r="AD93" s="441"/>
      <c r="AE93" s="441"/>
      <c r="AF93" s="441"/>
      <c r="AG93" s="441"/>
      <c r="AH93" s="441"/>
      <c r="AI93" s="441"/>
      <c r="AJ93" s="441"/>
      <c r="AK93" s="441"/>
      <c r="AL93" s="441"/>
      <c r="AM93" s="441"/>
      <c r="AN93" s="441"/>
      <c r="AO93" s="441"/>
      <c r="AP93" s="441"/>
      <c r="AQ93" s="441"/>
      <c r="AR93" s="441"/>
      <c r="AS93" s="441"/>
      <c r="AT93" s="442"/>
      <c r="AU93" s="449"/>
      <c r="AV93" s="450"/>
      <c r="AW93" s="450"/>
      <c r="AX93" s="450"/>
      <c r="AY93" s="450"/>
      <c r="AZ93" s="450"/>
      <c r="BA93" s="450"/>
      <c r="BB93" s="450"/>
      <c r="BC93" s="450"/>
      <c r="BD93" s="450"/>
      <c r="BE93" s="450"/>
      <c r="BF93" s="450"/>
      <c r="BG93" s="450"/>
      <c r="BH93" s="450"/>
      <c r="BI93" s="450"/>
      <c r="BJ93" s="450"/>
      <c r="BK93" s="450"/>
      <c r="BL93" s="451"/>
      <c r="BO93" s="1174"/>
      <c r="BP93" s="1093"/>
      <c r="BQ93" s="1093"/>
      <c r="BR93" s="1093"/>
      <c r="BS93" s="1093"/>
      <c r="BT93" s="1093"/>
      <c r="BU93" s="1093"/>
      <c r="BV93" s="1093"/>
      <c r="BW93" s="1093"/>
      <c r="BX93" s="1093"/>
      <c r="BY93" s="1093"/>
      <c r="BZ93" s="1093"/>
      <c r="CA93" s="1093"/>
      <c r="CB93" s="1093"/>
      <c r="CC93" s="1093"/>
      <c r="CD93" s="1093"/>
      <c r="CE93" s="1093"/>
      <c r="CF93" s="1175"/>
    </row>
    <row r="94" spans="1:84" x14ac:dyDescent="0.25">
      <c r="A94" s="422"/>
      <c r="B94" s="456" t="s">
        <v>57</v>
      </c>
      <c r="C94" s="457" t="s">
        <v>29</v>
      </c>
      <c r="D94" s="457" t="s">
        <v>58</v>
      </c>
      <c r="E94" s="457" t="s">
        <v>100</v>
      </c>
      <c r="F94" s="457" t="s">
        <v>101</v>
      </c>
      <c r="G94" s="457" t="s">
        <v>205</v>
      </c>
      <c r="H94" s="464"/>
      <c r="I94" s="414"/>
      <c r="J94" s="422"/>
      <c r="K94" s="423"/>
      <c r="L94" s="423"/>
      <c r="M94" s="423"/>
      <c r="N94" s="423"/>
      <c r="O94" s="423"/>
      <c r="P94" s="423"/>
      <c r="Q94" s="423"/>
      <c r="R94" s="423"/>
      <c r="S94" s="423"/>
      <c r="T94" s="423"/>
      <c r="U94" s="423"/>
      <c r="V94" s="423"/>
      <c r="W94" s="423"/>
      <c r="X94" s="423"/>
      <c r="Y94" s="423"/>
      <c r="Z94" s="423"/>
      <c r="AA94" s="424"/>
      <c r="AB94" s="440"/>
      <c r="AC94" s="441"/>
      <c r="AD94" s="441"/>
      <c r="AE94" s="441"/>
      <c r="AF94" s="441"/>
      <c r="AG94" s="441"/>
      <c r="AH94" s="441"/>
      <c r="AI94" s="441"/>
      <c r="AJ94" s="441"/>
      <c r="AK94" s="441"/>
      <c r="AL94" s="441"/>
      <c r="AM94" s="441"/>
      <c r="AN94" s="441"/>
      <c r="AO94" s="441"/>
      <c r="AP94" s="441"/>
      <c r="AQ94" s="441"/>
      <c r="AR94" s="441"/>
      <c r="AS94" s="441"/>
      <c r="AT94" s="442"/>
      <c r="AU94" s="449"/>
      <c r="AV94" s="450"/>
      <c r="AW94" s="450"/>
      <c r="AX94" s="450"/>
      <c r="AY94" s="450"/>
      <c r="AZ94" s="450"/>
      <c r="BA94" s="450"/>
      <c r="BB94" s="450"/>
      <c r="BC94" s="450"/>
      <c r="BD94" s="450"/>
      <c r="BE94" s="450"/>
      <c r="BF94" s="450"/>
      <c r="BG94" s="450"/>
      <c r="BH94" s="450"/>
      <c r="BI94" s="450"/>
      <c r="BJ94" s="450"/>
      <c r="BK94" s="450"/>
      <c r="BL94" s="451"/>
      <c r="BO94" s="1174"/>
      <c r="BP94" s="1093"/>
      <c r="BQ94" s="1093"/>
      <c r="BR94" s="1093"/>
      <c r="BS94" s="1093"/>
      <c r="BT94" s="1093"/>
      <c r="BU94" s="1093"/>
      <c r="BV94" s="1093"/>
      <c r="BW94" s="1093"/>
      <c r="BX94" s="1093"/>
      <c r="BY94" s="1093"/>
      <c r="BZ94" s="1093"/>
      <c r="CA94" s="1093"/>
      <c r="CB94" s="1093"/>
      <c r="CC94" s="1093"/>
      <c r="CD94" s="1093"/>
      <c r="CE94" s="1093"/>
      <c r="CF94" s="1175"/>
    </row>
    <row r="95" spans="1:84" x14ac:dyDescent="0.25">
      <c r="A95" s="422"/>
      <c r="B95" s="406">
        <v>2011</v>
      </c>
      <c r="C95" s="407">
        <v>81.533510761307014</v>
      </c>
      <c r="D95" s="407">
        <v>57.54598016815789</v>
      </c>
      <c r="E95" s="407">
        <v>63.79803000074466</v>
      </c>
      <c r="F95" s="407">
        <v>40.761715639594776</v>
      </c>
      <c r="G95" s="467">
        <v>256.65625000000011</v>
      </c>
      <c r="H95" s="464"/>
      <c r="I95" s="414"/>
      <c r="J95" s="422"/>
      <c r="K95" s="423"/>
      <c r="L95" s="423"/>
      <c r="M95" s="423"/>
      <c r="N95" s="423"/>
      <c r="O95" s="423"/>
      <c r="P95" s="423"/>
      <c r="Q95" s="423"/>
      <c r="R95" s="423"/>
      <c r="S95" s="423"/>
      <c r="T95" s="423"/>
      <c r="U95" s="423"/>
      <c r="V95" s="423"/>
      <c r="W95" s="423"/>
      <c r="X95" s="423"/>
      <c r="Y95" s="423"/>
      <c r="Z95" s="423"/>
      <c r="AA95" s="424"/>
      <c r="AB95" s="440"/>
      <c r="AC95" s="441"/>
      <c r="AD95" s="441"/>
      <c r="AE95" s="441"/>
      <c r="AF95" s="441"/>
      <c r="AG95" s="441"/>
      <c r="AH95" s="441"/>
      <c r="AI95" s="441"/>
      <c r="AJ95" s="441"/>
      <c r="AK95" s="441"/>
      <c r="AL95" s="441"/>
      <c r="AM95" s="441"/>
      <c r="AN95" s="441"/>
      <c r="AO95" s="441"/>
      <c r="AP95" s="441"/>
      <c r="AQ95" s="441"/>
      <c r="AR95" s="441"/>
      <c r="AS95" s="441"/>
      <c r="AT95" s="442"/>
      <c r="AU95" s="449"/>
      <c r="AV95" s="450"/>
      <c r="AW95" s="450"/>
      <c r="AX95" s="450"/>
      <c r="AY95" s="450"/>
      <c r="AZ95" s="450"/>
      <c r="BA95" s="450"/>
      <c r="BB95" s="450"/>
      <c r="BC95" s="450"/>
      <c r="BD95" s="450"/>
      <c r="BE95" s="450"/>
      <c r="BF95" s="450"/>
      <c r="BG95" s="450"/>
      <c r="BH95" s="450"/>
      <c r="BI95" s="450"/>
      <c r="BJ95" s="450"/>
      <c r="BK95" s="450"/>
      <c r="BL95" s="451"/>
      <c r="BO95" s="1174"/>
      <c r="BP95" s="1093"/>
      <c r="BQ95" s="1093"/>
      <c r="BR95" s="1093"/>
      <c r="BS95" s="1093"/>
      <c r="BT95" s="1093"/>
      <c r="BU95" s="1093"/>
      <c r="BV95" s="1093"/>
      <c r="BW95" s="1093"/>
      <c r="BX95" s="1093"/>
      <c r="BY95" s="1093"/>
      <c r="BZ95" s="1093"/>
      <c r="CA95" s="1093"/>
      <c r="CB95" s="1093"/>
      <c r="CC95" s="1093"/>
      <c r="CD95" s="1093"/>
      <c r="CE95" s="1093"/>
      <c r="CF95" s="1175"/>
    </row>
    <row r="96" spans="1:84" s="189" customFormat="1" x14ac:dyDescent="0.25">
      <c r="A96" s="422"/>
      <c r="B96" s="406">
        <v>2012</v>
      </c>
      <c r="C96" s="407">
        <v>31.712067073221061</v>
      </c>
      <c r="D96" s="407">
        <v>55.230341238334255</v>
      </c>
      <c r="E96" s="407">
        <v>13.911421757536248</v>
      </c>
      <c r="F96" s="407">
        <v>38.354972783334034</v>
      </c>
      <c r="G96" s="467">
        <v>96.545000000000073</v>
      </c>
      <c r="H96" s="464"/>
      <c r="I96" s="414"/>
      <c r="J96" s="422"/>
      <c r="K96" s="423"/>
      <c r="L96" s="423"/>
      <c r="M96" s="423"/>
      <c r="N96" s="423"/>
      <c r="O96" s="423"/>
      <c r="P96" s="423"/>
      <c r="Q96" s="423"/>
      <c r="R96" s="423"/>
      <c r="S96" s="423"/>
      <c r="T96" s="423"/>
      <c r="U96" s="423"/>
      <c r="V96" s="423"/>
      <c r="W96" s="423"/>
      <c r="X96" s="423"/>
      <c r="Y96" s="423"/>
      <c r="Z96" s="423"/>
      <c r="AA96" s="424"/>
      <c r="AB96" s="440"/>
      <c r="AC96" s="441"/>
      <c r="AD96" s="441"/>
      <c r="AE96" s="441"/>
      <c r="AF96" s="441"/>
      <c r="AG96" s="441"/>
      <c r="AH96" s="441"/>
      <c r="AI96" s="441"/>
      <c r="AJ96" s="441"/>
      <c r="AK96" s="441"/>
      <c r="AL96" s="441"/>
      <c r="AM96" s="441"/>
      <c r="AN96" s="441"/>
      <c r="AO96" s="441"/>
      <c r="AP96" s="441"/>
      <c r="AQ96" s="441"/>
      <c r="AR96" s="441"/>
      <c r="AS96" s="441"/>
      <c r="AT96" s="442"/>
      <c r="AU96" s="449"/>
      <c r="AV96" s="450"/>
      <c r="AW96" s="450"/>
      <c r="AX96" s="450"/>
      <c r="AY96" s="450"/>
      <c r="AZ96" s="450"/>
      <c r="BA96" s="450"/>
      <c r="BB96" s="450"/>
      <c r="BC96" s="450"/>
      <c r="BD96" s="450"/>
      <c r="BE96" s="450"/>
      <c r="BF96" s="450"/>
      <c r="BG96" s="450"/>
      <c r="BH96" s="450"/>
      <c r="BI96" s="450"/>
      <c r="BJ96" s="450"/>
      <c r="BK96" s="450"/>
      <c r="BL96" s="451"/>
      <c r="BO96" s="1174"/>
      <c r="BP96" s="1093"/>
      <c r="BQ96" s="1093"/>
      <c r="BR96" s="1093"/>
      <c r="BS96" s="1093"/>
      <c r="BT96" s="1093"/>
      <c r="BU96" s="1093"/>
      <c r="BV96" s="1093"/>
      <c r="BW96" s="1093"/>
      <c r="BX96" s="1093"/>
      <c r="BY96" s="1093"/>
      <c r="BZ96" s="1093"/>
      <c r="CA96" s="1093"/>
      <c r="CB96" s="1093"/>
      <c r="CC96" s="1093"/>
      <c r="CD96" s="1093"/>
      <c r="CE96" s="1093"/>
      <c r="CF96" s="1175"/>
    </row>
    <row r="97" spans="1:84" s="368" customFormat="1" x14ac:dyDescent="0.25">
      <c r="A97" s="422"/>
      <c r="B97" s="406">
        <v>2013</v>
      </c>
      <c r="C97" s="407">
        <v>111.73679406141832</v>
      </c>
      <c r="D97" s="407">
        <v>59.699969551466531</v>
      </c>
      <c r="E97" s="407">
        <v>109.82501162570401</v>
      </c>
      <c r="F97" s="407">
        <v>44.008212248757019</v>
      </c>
      <c r="G97" s="467">
        <v>179.38208333333318</v>
      </c>
      <c r="H97" s="464"/>
      <c r="I97" s="414"/>
      <c r="J97" s="422"/>
      <c r="K97" s="423"/>
      <c r="L97" s="423"/>
      <c r="M97" s="423"/>
      <c r="N97" s="423"/>
      <c r="O97" s="423"/>
      <c r="P97" s="423"/>
      <c r="Q97" s="423"/>
      <c r="R97" s="423"/>
      <c r="S97" s="423"/>
      <c r="T97" s="423"/>
      <c r="U97" s="423"/>
      <c r="V97" s="423"/>
      <c r="W97" s="423"/>
      <c r="X97" s="423"/>
      <c r="Y97" s="423"/>
      <c r="Z97" s="423"/>
      <c r="AA97" s="424"/>
      <c r="AB97" s="440"/>
      <c r="AC97" s="441"/>
      <c r="AD97" s="441"/>
      <c r="AE97" s="441"/>
      <c r="AF97" s="441"/>
      <c r="AG97" s="441"/>
      <c r="AH97" s="441"/>
      <c r="AI97" s="441"/>
      <c r="AJ97" s="441"/>
      <c r="AK97" s="441"/>
      <c r="AL97" s="441"/>
      <c r="AM97" s="441"/>
      <c r="AN97" s="441"/>
      <c r="AO97" s="441"/>
      <c r="AP97" s="441"/>
      <c r="AQ97" s="441"/>
      <c r="AR97" s="441"/>
      <c r="AS97" s="441"/>
      <c r="AT97" s="442"/>
      <c r="AU97" s="449"/>
      <c r="AV97" s="450"/>
      <c r="AW97" s="450"/>
      <c r="AX97" s="450"/>
      <c r="AY97" s="450"/>
      <c r="AZ97" s="450"/>
      <c r="BA97" s="450"/>
      <c r="BB97" s="450"/>
      <c r="BC97" s="450"/>
      <c r="BD97" s="450"/>
      <c r="BE97" s="450"/>
      <c r="BF97" s="450"/>
      <c r="BG97" s="450"/>
      <c r="BH97" s="450"/>
      <c r="BI97" s="450"/>
      <c r="BJ97" s="450"/>
      <c r="BK97" s="450"/>
      <c r="BL97" s="451"/>
      <c r="BO97" s="1174"/>
      <c r="BP97" s="1093"/>
      <c r="BQ97" s="1093"/>
      <c r="BR97" s="1093"/>
      <c r="BS97" s="1093"/>
      <c r="BT97" s="1093"/>
      <c r="BU97" s="1093"/>
      <c r="BV97" s="1093"/>
      <c r="BW97" s="1093"/>
      <c r="BX97" s="1093"/>
      <c r="BY97" s="1093"/>
      <c r="BZ97" s="1093"/>
      <c r="CA97" s="1093"/>
      <c r="CB97" s="1093"/>
      <c r="CC97" s="1093"/>
      <c r="CD97" s="1093"/>
      <c r="CE97" s="1093"/>
      <c r="CF97" s="1175"/>
    </row>
    <row r="98" spans="1:84" x14ac:dyDescent="0.25">
      <c r="A98" s="422"/>
      <c r="B98" s="406">
        <v>2014</v>
      </c>
      <c r="C98" s="407">
        <v>26.167219703696539</v>
      </c>
      <c r="D98" s="407">
        <v>59.218247296985197</v>
      </c>
      <c r="E98" s="407">
        <v>9.3471047343084983</v>
      </c>
      <c r="F98" s="407">
        <v>43.510280318614669</v>
      </c>
      <c r="G98" s="467">
        <v>29.6875</v>
      </c>
      <c r="H98" s="464"/>
      <c r="I98" s="414"/>
      <c r="J98" s="422"/>
      <c r="K98" s="423"/>
      <c r="L98" s="423"/>
      <c r="M98" s="423"/>
      <c r="N98" s="423"/>
      <c r="O98" s="423"/>
      <c r="P98" s="423"/>
      <c r="Q98" s="423"/>
      <c r="R98" s="423"/>
      <c r="S98" s="423"/>
      <c r="T98" s="423"/>
      <c r="U98" s="423"/>
      <c r="V98" s="423"/>
      <c r="W98" s="423"/>
      <c r="X98" s="423"/>
      <c r="Y98" s="423"/>
      <c r="Z98" s="423"/>
      <c r="AA98" s="424"/>
      <c r="AB98" s="440"/>
      <c r="AC98" s="441"/>
      <c r="AD98" s="441"/>
      <c r="AE98" s="441"/>
      <c r="AF98" s="441"/>
      <c r="AG98" s="441"/>
      <c r="AH98" s="441"/>
      <c r="AI98" s="441"/>
      <c r="AJ98" s="441"/>
      <c r="AK98" s="441"/>
      <c r="AL98" s="441"/>
      <c r="AM98" s="441"/>
      <c r="AN98" s="441"/>
      <c r="AO98" s="441"/>
      <c r="AP98" s="441"/>
      <c r="AQ98" s="441"/>
      <c r="AR98" s="441"/>
      <c r="AS98" s="441"/>
      <c r="AT98" s="442"/>
      <c r="AU98" s="449"/>
      <c r="AV98" s="450"/>
      <c r="AW98" s="450"/>
      <c r="AX98" s="450"/>
      <c r="AY98" s="450"/>
      <c r="AZ98" s="450"/>
      <c r="BA98" s="450"/>
      <c r="BB98" s="450"/>
      <c r="BC98" s="450"/>
      <c r="BD98" s="450"/>
      <c r="BE98" s="450"/>
      <c r="BF98" s="450"/>
      <c r="BG98" s="450"/>
      <c r="BH98" s="450"/>
      <c r="BI98" s="450"/>
      <c r="BJ98" s="450"/>
      <c r="BK98" s="450"/>
      <c r="BL98" s="451"/>
      <c r="BO98" s="1174"/>
      <c r="BP98" s="1093"/>
      <c r="BQ98" s="1093"/>
      <c r="BR98" s="1093"/>
      <c r="BS98" s="1093"/>
      <c r="BT98" s="1093"/>
      <c r="BU98" s="1093"/>
      <c r="BV98" s="1093"/>
      <c r="BW98" s="1093"/>
      <c r="BX98" s="1093"/>
      <c r="BY98" s="1093"/>
      <c r="BZ98" s="1093"/>
      <c r="CA98" s="1093"/>
      <c r="CB98" s="1093"/>
      <c r="CC98" s="1093"/>
      <c r="CD98" s="1093"/>
      <c r="CE98" s="1093"/>
      <c r="CF98" s="1175"/>
    </row>
    <row r="99" spans="1:84" x14ac:dyDescent="0.25">
      <c r="A99" s="422"/>
      <c r="B99" s="406">
        <v>2015</v>
      </c>
      <c r="C99" s="407">
        <v>33.001855954020186</v>
      </c>
      <c r="D99" s="407">
        <v>56.574732655670637</v>
      </c>
      <c r="E99" s="407">
        <v>14.627312458839704</v>
      </c>
      <c r="F99" s="407">
        <v>40.597882978222458</v>
      </c>
      <c r="G99" s="467">
        <v>127.97874999999999</v>
      </c>
      <c r="H99" s="464"/>
      <c r="I99" s="414"/>
      <c r="J99" s="422"/>
      <c r="K99" s="423"/>
      <c r="L99" s="423"/>
      <c r="M99" s="423"/>
      <c r="N99" s="423"/>
      <c r="O99" s="423"/>
      <c r="P99" s="423"/>
      <c r="Q99" s="423"/>
      <c r="R99" s="423"/>
      <c r="S99" s="423"/>
      <c r="T99" s="423"/>
      <c r="U99" s="423"/>
      <c r="V99" s="423"/>
      <c r="W99" s="423"/>
      <c r="X99" s="423"/>
      <c r="Y99" s="423"/>
      <c r="Z99" s="423"/>
      <c r="AA99" s="424"/>
      <c r="AB99" s="440"/>
      <c r="AC99" s="441"/>
      <c r="AD99" s="441"/>
      <c r="AE99" s="441"/>
      <c r="AF99" s="441"/>
      <c r="AG99" s="441"/>
      <c r="AH99" s="441"/>
      <c r="AI99" s="441"/>
      <c r="AJ99" s="441"/>
      <c r="AK99" s="441"/>
      <c r="AL99" s="441"/>
      <c r="AM99" s="441"/>
      <c r="AN99" s="441"/>
      <c r="AO99" s="441"/>
      <c r="AP99" s="441"/>
      <c r="AQ99" s="441"/>
      <c r="AR99" s="441"/>
      <c r="AS99" s="441"/>
      <c r="AT99" s="442"/>
      <c r="AU99" s="449"/>
      <c r="AV99" s="450"/>
      <c r="AW99" s="450"/>
      <c r="AX99" s="450"/>
      <c r="AY99" s="450"/>
      <c r="AZ99" s="450"/>
      <c r="BA99" s="450"/>
      <c r="BB99" s="450"/>
      <c r="BC99" s="450"/>
      <c r="BD99" s="450"/>
      <c r="BE99" s="450"/>
      <c r="BF99" s="450"/>
      <c r="BG99" s="450"/>
      <c r="BH99" s="450"/>
      <c r="BI99" s="450"/>
      <c r="BJ99" s="450"/>
      <c r="BK99" s="450"/>
      <c r="BL99" s="451"/>
      <c r="BO99" s="1174"/>
      <c r="BP99" s="1093"/>
      <c r="BQ99" s="1093"/>
      <c r="BR99" s="1093"/>
      <c r="BS99" s="1093"/>
      <c r="BT99" s="1093"/>
      <c r="BU99" s="1093"/>
      <c r="BV99" s="1093"/>
      <c r="BW99" s="1093"/>
      <c r="BX99" s="1093"/>
      <c r="BY99" s="1093"/>
      <c r="BZ99" s="1093"/>
      <c r="CA99" s="1093"/>
      <c r="CB99" s="1093"/>
      <c r="CC99" s="1093"/>
      <c r="CD99" s="1093"/>
      <c r="CE99" s="1093"/>
      <c r="CF99" s="1175"/>
    </row>
    <row r="100" spans="1:84" x14ac:dyDescent="0.25">
      <c r="A100" s="422"/>
      <c r="B100" s="406">
        <v>2016</v>
      </c>
      <c r="C100" s="407">
        <v>31.017453435384699</v>
      </c>
      <c r="D100" s="407">
        <v>54.059430621639763</v>
      </c>
      <c r="E100" s="407">
        <v>10.305048002477545</v>
      </c>
      <c r="F100" s="407">
        <v>37.616515956549314</v>
      </c>
      <c r="G100" s="467">
        <v>142.03958333333321</v>
      </c>
      <c r="H100" s="464"/>
      <c r="I100" s="414"/>
      <c r="J100" s="422"/>
      <c r="K100" s="423"/>
      <c r="L100" s="423"/>
      <c r="M100" s="423"/>
      <c r="N100" s="423"/>
      <c r="O100" s="423"/>
      <c r="P100" s="423"/>
      <c r="Q100" s="423"/>
      <c r="R100" s="423"/>
      <c r="S100" s="423"/>
      <c r="T100" s="423"/>
      <c r="U100" s="423"/>
      <c r="V100" s="423"/>
      <c r="W100" s="423"/>
      <c r="X100" s="423"/>
      <c r="Y100" s="423"/>
      <c r="Z100" s="423"/>
      <c r="AA100" s="424"/>
      <c r="AB100" s="440"/>
      <c r="AC100" s="441"/>
      <c r="AD100" s="441"/>
      <c r="AE100" s="441"/>
      <c r="AF100" s="441"/>
      <c r="AG100" s="441"/>
      <c r="AH100" s="441"/>
      <c r="AI100" s="441"/>
      <c r="AJ100" s="441"/>
      <c r="AK100" s="441"/>
      <c r="AL100" s="441"/>
      <c r="AM100" s="441"/>
      <c r="AN100" s="441"/>
      <c r="AO100" s="441"/>
      <c r="AP100" s="441"/>
      <c r="AQ100" s="441"/>
      <c r="AR100" s="441"/>
      <c r="AS100" s="441"/>
      <c r="AT100" s="442"/>
      <c r="AU100" s="449"/>
      <c r="AV100" s="450"/>
      <c r="AW100" s="450"/>
      <c r="AX100" s="450"/>
      <c r="AY100" s="450"/>
      <c r="AZ100" s="450"/>
      <c r="BA100" s="450"/>
      <c r="BB100" s="450"/>
      <c r="BC100" s="450"/>
      <c r="BD100" s="450"/>
      <c r="BE100" s="450"/>
      <c r="BF100" s="450"/>
      <c r="BG100" s="450"/>
      <c r="BH100" s="450"/>
      <c r="BI100" s="450"/>
      <c r="BJ100" s="450"/>
      <c r="BK100" s="450"/>
      <c r="BL100" s="451"/>
      <c r="BO100" s="1174"/>
      <c r="BP100" s="1093"/>
      <c r="BQ100" s="1093"/>
      <c r="BR100" s="1093"/>
      <c r="BS100" s="1093"/>
      <c r="BT100" s="1093"/>
      <c r="BU100" s="1093"/>
      <c r="BV100" s="1093"/>
      <c r="BW100" s="1093"/>
      <c r="BX100" s="1093"/>
      <c r="BY100" s="1093"/>
      <c r="BZ100" s="1093"/>
      <c r="CA100" s="1093"/>
      <c r="CB100" s="1093"/>
      <c r="CC100" s="1093"/>
      <c r="CD100" s="1093"/>
      <c r="CE100" s="1093"/>
      <c r="CF100" s="1175"/>
    </row>
    <row r="101" spans="1:84" x14ac:dyDescent="0.25">
      <c r="A101" s="422"/>
      <c r="B101" s="406">
        <v>2017</v>
      </c>
      <c r="C101" s="407">
        <v>19.630416445374596</v>
      </c>
      <c r="D101" s="407">
        <v>51.816481439833744</v>
      </c>
      <c r="E101" s="407">
        <v>11.154675247586589</v>
      </c>
      <c r="F101" s="407">
        <v>35.892604732621038</v>
      </c>
      <c r="G101" s="467">
        <v>107.80916666666644</v>
      </c>
      <c r="H101" s="464"/>
      <c r="I101" s="414"/>
      <c r="J101" s="422"/>
      <c r="K101" s="423"/>
      <c r="L101" s="423"/>
      <c r="M101" s="423"/>
      <c r="N101" s="423"/>
      <c r="O101" s="423"/>
      <c r="P101" s="423"/>
      <c r="Q101" s="423"/>
      <c r="R101" s="423"/>
      <c r="S101" s="423"/>
      <c r="T101" s="423"/>
      <c r="U101" s="423"/>
      <c r="V101" s="423"/>
      <c r="W101" s="423"/>
      <c r="X101" s="423"/>
      <c r="Y101" s="423"/>
      <c r="Z101" s="423"/>
      <c r="AA101" s="424"/>
      <c r="AB101" s="440"/>
      <c r="AC101" s="441"/>
      <c r="AD101" s="441"/>
      <c r="AE101" s="441"/>
      <c r="AF101" s="441"/>
      <c r="AG101" s="441"/>
      <c r="AH101" s="441"/>
      <c r="AI101" s="441"/>
      <c r="AJ101" s="441"/>
      <c r="AK101" s="441"/>
      <c r="AL101" s="441"/>
      <c r="AM101" s="441"/>
      <c r="AN101" s="441"/>
      <c r="AO101" s="441"/>
      <c r="AP101" s="441"/>
      <c r="AQ101" s="441"/>
      <c r="AR101" s="441"/>
      <c r="AS101" s="441"/>
      <c r="AT101" s="442"/>
      <c r="AU101" s="449"/>
      <c r="AV101" s="450"/>
      <c r="AW101" s="450"/>
      <c r="AX101" s="450"/>
      <c r="AY101" s="450"/>
      <c r="AZ101" s="450"/>
      <c r="BA101" s="450"/>
      <c r="BB101" s="450"/>
      <c r="BC101" s="450"/>
      <c r="BD101" s="450"/>
      <c r="BE101" s="450"/>
      <c r="BF101" s="450"/>
      <c r="BG101" s="450"/>
      <c r="BH101" s="450"/>
      <c r="BI101" s="450"/>
      <c r="BJ101" s="450"/>
      <c r="BK101" s="450"/>
      <c r="BL101" s="451"/>
      <c r="BO101" s="1174"/>
      <c r="BP101" s="1093"/>
      <c r="BQ101" s="1093"/>
      <c r="BR101" s="1093"/>
      <c r="BS101" s="1093"/>
      <c r="BT101" s="1093"/>
      <c r="BU101" s="1093"/>
      <c r="BV101" s="1093"/>
      <c r="BW101" s="1093"/>
      <c r="BX101" s="1093"/>
      <c r="BY101" s="1093"/>
      <c r="BZ101" s="1093"/>
      <c r="CA101" s="1093"/>
      <c r="CB101" s="1093"/>
      <c r="CC101" s="1093"/>
      <c r="CD101" s="1093"/>
      <c r="CE101" s="1093"/>
      <c r="CF101" s="1175"/>
    </row>
    <row r="102" spans="1:84" x14ac:dyDescent="0.25">
      <c r="A102" s="422"/>
      <c r="B102" s="406" t="s">
        <v>150</v>
      </c>
      <c r="C102" s="407">
        <v>46.544826521715592</v>
      </c>
      <c r="D102" s="407">
        <v>51.320128196581379</v>
      </c>
      <c r="E102" s="407">
        <v>34.498249700347053</v>
      </c>
      <c r="F102" s="407">
        <v>34.498249700347053</v>
      </c>
      <c r="G102" s="467">
        <v>260.94499999999994</v>
      </c>
      <c r="H102" s="464"/>
      <c r="I102" s="414"/>
      <c r="J102" s="422"/>
      <c r="K102" s="423"/>
      <c r="L102" s="423"/>
      <c r="M102" s="423"/>
      <c r="N102" s="423"/>
      <c r="O102" s="423"/>
      <c r="P102" s="423"/>
      <c r="Q102" s="423"/>
      <c r="R102" s="423"/>
      <c r="S102" s="423"/>
      <c r="T102" s="423"/>
      <c r="U102" s="423"/>
      <c r="V102" s="423"/>
      <c r="W102" s="423"/>
      <c r="X102" s="423"/>
      <c r="Y102" s="423"/>
      <c r="Z102" s="423"/>
      <c r="AA102" s="424"/>
      <c r="AB102" s="440"/>
      <c r="AC102" s="441"/>
      <c r="AD102" s="441"/>
      <c r="AE102" s="441"/>
      <c r="AF102" s="441"/>
      <c r="AG102" s="441"/>
      <c r="AH102" s="441"/>
      <c r="AI102" s="441"/>
      <c r="AJ102" s="441"/>
      <c r="AK102" s="441"/>
      <c r="AL102" s="441"/>
      <c r="AM102" s="441"/>
      <c r="AN102" s="441"/>
      <c r="AO102" s="441"/>
      <c r="AP102" s="441"/>
      <c r="AQ102" s="441"/>
      <c r="AR102" s="441"/>
      <c r="AS102" s="441"/>
      <c r="AT102" s="442"/>
      <c r="AU102" s="449"/>
      <c r="AV102" s="450"/>
      <c r="AW102" s="450"/>
      <c r="AX102" s="450"/>
      <c r="AY102" s="450"/>
      <c r="AZ102" s="450"/>
      <c r="BA102" s="450"/>
      <c r="BB102" s="450"/>
      <c r="BC102" s="450"/>
      <c r="BD102" s="450"/>
      <c r="BE102" s="450"/>
      <c r="BF102" s="450"/>
      <c r="BG102" s="450"/>
      <c r="BH102" s="450"/>
      <c r="BI102" s="450"/>
      <c r="BJ102" s="450"/>
      <c r="BK102" s="450"/>
      <c r="BL102" s="451"/>
      <c r="BO102" s="1174"/>
      <c r="BP102" s="1093"/>
      <c r="BQ102" s="1093"/>
      <c r="BR102" s="1093"/>
      <c r="BS102" s="1093"/>
      <c r="BT102" s="1093"/>
      <c r="BU102" s="1093"/>
      <c r="BV102" s="1093"/>
      <c r="BW102" s="1093"/>
      <c r="BX102" s="1093"/>
      <c r="BY102" s="1093"/>
      <c r="BZ102" s="1093"/>
      <c r="CA102" s="1093"/>
      <c r="CB102" s="1093"/>
      <c r="CC102" s="1093"/>
      <c r="CD102" s="1093"/>
      <c r="CE102" s="1093"/>
      <c r="CF102" s="1175"/>
    </row>
    <row r="103" spans="1:84" x14ac:dyDescent="0.25">
      <c r="A103" s="422"/>
      <c r="B103" s="406" t="s">
        <v>151</v>
      </c>
      <c r="C103" s="407">
        <v>48.726570354641154</v>
      </c>
      <c r="D103" s="469">
        <v>50.996622160557379</v>
      </c>
      <c r="E103" s="407">
        <v>13.492722365220867</v>
      </c>
      <c r="F103" s="407">
        <v>32.43867082140644</v>
      </c>
      <c r="G103" s="467">
        <v>202.11833333333334</v>
      </c>
      <c r="H103" s="464"/>
      <c r="I103" s="414"/>
      <c r="J103" s="422"/>
      <c r="K103" s="423"/>
      <c r="L103" s="423"/>
      <c r="M103" s="423"/>
      <c r="N103" s="423"/>
      <c r="O103" s="423"/>
      <c r="P103" s="423"/>
      <c r="Q103" s="423"/>
      <c r="R103" s="423"/>
      <c r="S103" s="423"/>
      <c r="T103" s="423"/>
      <c r="U103" s="423"/>
      <c r="V103" s="423"/>
      <c r="W103" s="423"/>
      <c r="X103" s="423"/>
      <c r="Y103" s="423"/>
      <c r="Z103" s="423"/>
      <c r="AA103" s="424"/>
      <c r="AB103" s="440"/>
      <c r="AC103" s="441"/>
      <c r="AD103" s="441"/>
      <c r="AE103" s="441"/>
      <c r="AF103" s="441"/>
      <c r="AG103" s="441"/>
      <c r="AH103" s="441"/>
      <c r="AI103" s="441"/>
      <c r="AJ103" s="441"/>
      <c r="AK103" s="441"/>
      <c r="AL103" s="441"/>
      <c r="AM103" s="441"/>
      <c r="AN103" s="441"/>
      <c r="AO103" s="441"/>
      <c r="AP103" s="441"/>
      <c r="AQ103" s="441"/>
      <c r="AR103" s="441"/>
      <c r="AS103" s="441"/>
      <c r="AT103" s="442"/>
      <c r="AU103" s="449"/>
      <c r="AV103" s="450"/>
      <c r="AW103" s="450"/>
      <c r="AX103" s="450"/>
      <c r="AY103" s="450"/>
      <c r="AZ103" s="450"/>
      <c r="BA103" s="450"/>
      <c r="BB103" s="450"/>
      <c r="BC103" s="450"/>
      <c r="BD103" s="450"/>
      <c r="BE103" s="450"/>
      <c r="BF103" s="450"/>
      <c r="BG103" s="450"/>
      <c r="BH103" s="450"/>
      <c r="BI103" s="450"/>
      <c r="BJ103" s="450"/>
      <c r="BK103" s="450"/>
      <c r="BL103" s="451"/>
      <c r="BO103" s="1174"/>
      <c r="BP103" s="1093"/>
      <c r="BQ103" s="1093"/>
      <c r="BR103" s="1093"/>
      <c r="BS103" s="1093"/>
      <c r="BT103" s="1093"/>
      <c r="BU103" s="1093"/>
      <c r="BV103" s="1093"/>
      <c r="BW103" s="1093"/>
      <c r="BX103" s="1093"/>
      <c r="BY103" s="1093"/>
      <c r="BZ103" s="1093"/>
      <c r="CA103" s="1093"/>
      <c r="CB103" s="1093"/>
      <c r="CC103" s="1093"/>
      <c r="CD103" s="1093"/>
      <c r="CE103" s="1093"/>
      <c r="CF103" s="1175"/>
    </row>
    <row r="104" spans="1:84" s="368" customFormat="1" x14ac:dyDescent="0.25">
      <c r="A104" s="422"/>
      <c r="B104" s="406">
        <v>2020</v>
      </c>
      <c r="C104" s="407">
        <v>49.033542480887263</v>
      </c>
      <c r="D104" s="469">
        <v>50.902906884574911</v>
      </c>
      <c r="E104" s="407">
        <v>24.615497588955733</v>
      </c>
      <c r="F104" s="407">
        <v>32.065201091099304</v>
      </c>
      <c r="G104" s="467">
        <v>103.78791666666666</v>
      </c>
      <c r="H104" s="464"/>
      <c r="I104" s="414"/>
      <c r="J104" s="422"/>
      <c r="K104" s="423"/>
      <c r="L104" s="423"/>
      <c r="M104" s="423"/>
      <c r="N104" s="423"/>
      <c r="O104" s="423"/>
      <c r="P104" s="423"/>
      <c r="Q104" s="423"/>
      <c r="R104" s="423"/>
      <c r="S104" s="423"/>
      <c r="T104" s="423"/>
      <c r="U104" s="423"/>
      <c r="V104" s="423"/>
      <c r="W104" s="423"/>
      <c r="X104" s="423"/>
      <c r="Y104" s="423"/>
      <c r="Z104" s="423"/>
      <c r="AA104" s="424"/>
      <c r="AB104" s="440"/>
      <c r="AC104" s="441"/>
      <c r="AD104" s="441"/>
      <c r="AE104" s="441"/>
      <c r="AF104" s="441"/>
      <c r="AG104" s="441"/>
      <c r="AH104" s="441"/>
      <c r="AI104" s="441"/>
      <c r="AJ104" s="441"/>
      <c r="AK104" s="441"/>
      <c r="AL104" s="441"/>
      <c r="AM104" s="441"/>
      <c r="AN104" s="441"/>
      <c r="AO104" s="441"/>
      <c r="AP104" s="441"/>
      <c r="AQ104" s="441"/>
      <c r="AR104" s="441"/>
      <c r="AS104" s="441"/>
      <c r="AT104" s="442"/>
      <c r="AU104" s="449"/>
      <c r="AV104" s="450"/>
      <c r="AW104" s="450"/>
      <c r="AX104" s="450"/>
      <c r="AY104" s="450"/>
      <c r="AZ104" s="450"/>
      <c r="BA104" s="450"/>
      <c r="BB104" s="450"/>
      <c r="BC104" s="450"/>
      <c r="BD104" s="450"/>
      <c r="BE104" s="450"/>
      <c r="BF104" s="450"/>
      <c r="BG104" s="450"/>
      <c r="BH104" s="450"/>
      <c r="BI104" s="450"/>
      <c r="BJ104" s="450"/>
      <c r="BK104" s="450"/>
      <c r="BL104" s="451"/>
      <c r="BO104" s="1174"/>
      <c r="BP104" s="1093"/>
      <c r="BQ104" s="1093"/>
      <c r="BR104" s="1093"/>
      <c r="BS104" s="1093"/>
      <c r="BT104" s="1093"/>
      <c r="BU104" s="1093"/>
      <c r="BV104" s="1093"/>
      <c r="BW104" s="1093"/>
      <c r="BX104" s="1093"/>
      <c r="BY104" s="1093"/>
      <c r="BZ104" s="1093"/>
      <c r="CA104" s="1093"/>
      <c r="CB104" s="1093"/>
      <c r="CC104" s="1093"/>
      <c r="CD104" s="1093"/>
      <c r="CE104" s="1093"/>
      <c r="CF104" s="1175"/>
    </row>
    <row r="105" spans="1:84" x14ac:dyDescent="0.25">
      <c r="A105" s="422"/>
      <c r="B105" s="406">
        <v>2021</v>
      </c>
      <c r="C105" s="407">
        <v>41.568096031618609</v>
      </c>
      <c r="D105" s="469">
        <v>49.823169981195853</v>
      </c>
      <c r="E105" s="407">
        <v>19.864382350050739</v>
      </c>
      <c r="F105" s="407">
        <v>30.653959400864434</v>
      </c>
      <c r="G105" s="467">
        <v>271.98958333333348</v>
      </c>
      <c r="H105" s="424"/>
      <c r="I105" s="414"/>
      <c r="J105" s="422"/>
      <c r="K105" s="423"/>
      <c r="L105" s="423"/>
      <c r="M105" s="423"/>
      <c r="N105" s="423"/>
      <c r="O105" s="423"/>
      <c r="P105" s="423"/>
      <c r="Q105" s="423"/>
      <c r="R105" s="423"/>
      <c r="S105" s="423"/>
      <c r="T105" s="423"/>
      <c r="U105" s="423"/>
      <c r="V105" s="423"/>
      <c r="W105" s="423"/>
      <c r="X105" s="423"/>
      <c r="Y105" s="423"/>
      <c r="Z105" s="423"/>
      <c r="AA105" s="424"/>
      <c r="AB105" s="440"/>
      <c r="AC105" s="441"/>
      <c r="AD105" s="441"/>
      <c r="AE105" s="441"/>
      <c r="AF105" s="441"/>
      <c r="AG105" s="441"/>
      <c r="AH105" s="441"/>
      <c r="AI105" s="441"/>
      <c r="AJ105" s="441"/>
      <c r="AK105" s="441"/>
      <c r="AL105" s="441"/>
      <c r="AM105" s="441"/>
      <c r="AN105" s="441"/>
      <c r="AO105" s="441"/>
      <c r="AP105" s="441"/>
      <c r="AQ105" s="441"/>
      <c r="AR105" s="441"/>
      <c r="AS105" s="441"/>
      <c r="AT105" s="442"/>
      <c r="AU105" s="449"/>
      <c r="AV105" s="450"/>
      <c r="AW105" s="450"/>
      <c r="AX105" s="450"/>
      <c r="AY105" s="450"/>
      <c r="AZ105" s="450"/>
      <c r="BA105" s="450"/>
      <c r="BB105" s="450"/>
      <c r="BC105" s="450"/>
      <c r="BD105" s="450"/>
      <c r="BE105" s="450"/>
      <c r="BF105" s="450"/>
      <c r="BG105" s="450"/>
      <c r="BH105" s="450"/>
      <c r="BI105" s="450"/>
      <c r="BJ105" s="450"/>
      <c r="BK105" s="450"/>
      <c r="BL105" s="451"/>
      <c r="BO105" s="1174"/>
      <c r="BP105" s="1093"/>
      <c r="BQ105" s="1093"/>
      <c r="BR105" s="1093"/>
      <c r="BS105" s="1093"/>
      <c r="BT105" s="1093"/>
      <c r="BU105" s="1093"/>
      <c r="BV105" s="1093"/>
      <c r="BW105" s="1093"/>
      <c r="BX105" s="1093"/>
      <c r="BY105" s="1093"/>
      <c r="BZ105" s="1093"/>
      <c r="CA105" s="1093"/>
      <c r="CB105" s="1093"/>
      <c r="CC105" s="1093"/>
      <c r="CD105" s="1093"/>
      <c r="CE105" s="1093"/>
      <c r="CF105" s="1175"/>
    </row>
    <row r="106" spans="1:84" x14ac:dyDescent="0.25">
      <c r="A106" s="422"/>
      <c r="B106" s="406">
        <v>2022</v>
      </c>
      <c r="C106" s="407">
        <f>+'2022 Results'!$C$38</f>
        <v>40.192450037009621</v>
      </c>
      <c r="D106" s="469">
        <f>+'2022 Results'!$C$37</f>
        <v>49.394921869652912</v>
      </c>
      <c r="E106" s="407">
        <f>+'2022 Results'!$C$41</f>
        <v>15.840118430792007</v>
      </c>
      <c r="F106" s="407">
        <f>+'2022 Results'!$C$40</f>
        <v>29.995234045242327</v>
      </c>
      <c r="G106" s="467">
        <f>+'2022 Baseline'!$C$9-'2021 Baseline Q4'!$C$9</f>
        <v>125.08333333333303</v>
      </c>
      <c r="H106" s="424"/>
      <c r="I106" s="414"/>
      <c r="J106" s="422"/>
      <c r="K106" s="423"/>
      <c r="L106" s="423"/>
      <c r="M106" s="423"/>
      <c r="N106" s="423"/>
      <c r="O106" s="423"/>
      <c r="P106" s="423"/>
      <c r="Q106" s="423"/>
      <c r="R106" s="423"/>
      <c r="S106" s="423"/>
      <c r="T106" s="423"/>
      <c r="U106" s="423"/>
      <c r="V106" s="423"/>
      <c r="W106" s="423"/>
      <c r="X106" s="423"/>
      <c r="Y106" s="423"/>
      <c r="Z106" s="423"/>
      <c r="AA106" s="424"/>
      <c r="AB106" s="440"/>
      <c r="AC106" s="441"/>
      <c r="AD106" s="441"/>
      <c r="AE106" s="441"/>
      <c r="AF106" s="441"/>
      <c r="AG106" s="441"/>
      <c r="AH106" s="441"/>
      <c r="AI106" s="441"/>
      <c r="AJ106" s="441"/>
      <c r="AK106" s="441"/>
      <c r="AL106" s="441"/>
      <c r="AM106" s="441"/>
      <c r="AN106" s="441"/>
      <c r="AO106" s="441"/>
      <c r="AP106" s="441"/>
      <c r="AQ106" s="441"/>
      <c r="AR106" s="441"/>
      <c r="AS106" s="441"/>
      <c r="AT106" s="442"/>
      <c r="AU106" s="449"/>
      <c r="AV106" s="450"/>
      <c r="AW106" s="450"/>
      <c r="AX106" s="450"/>
      <c r="AY106" s="450"/>
      <c r="AZ106" s="450"/>
      <c r="BA106" s="450"/>
      <c r="BB106" s="450"/>
      <c r="BC106" s="450"/>
      <c r="BD106" s="450"/>
      <c r="BE106" s="450"/>
      <c r="BF106" s="450"/>
      <c r="BG106" s="450"/>
      <c r="BH106" s="450"/>
      <c r="BI106" s="450"/>
      <c r="BJ106" s="450"/>
      <c r="BK106" s="450"/>
      <c r="BL106" s="451"/>
      <c r="BO106" s="1174"/>
      <c r="BP106" s="1093"/>
      <c r="BQ106" s="1093"/>
      <c r="BR106" s="1093"/>
      <c r="BS106" s="1093"/>
      <c r="BT106" s="1093"/>
      <c r="BU106" s="1093"/>
      <c r="BV106" s="1093"/>
      <c r="BW106" s="1093"/>
      <c r="BX106" s="1093"/>
      <c r="BY106" s="1093"/>
      <c r="BZ106" s="1093"/>
      <c r="CA106" s="1093"/>
      <c r="CB106" s="1093"/>
      <c r="CC106" s="1093"/>
      <c r="CD106" s="1093"/>
      <c r="CE106" s="1093"/>
      <c r="CF106" s="1175"/>
    </row>
    <row r="107" spans="1:84" ht="15.75" thickBot="1" x14ac:dyDescent="0.3">
      <c r="A107" s="425"/>
      <c r="B107" s="465"/>
      <c r="C107" s="466"/>
      <c r="D107" s="466"/>
      <c r="E107" s="466"/>
      <c r="F107" s="466"/>
      <c r="G107" s="466"/>
      <c r="H107" s="427"/>
      <c r="I107" s="414"/>
      <c r="J107" s="422"/>
      <c r="K107" s="423"/>
      <c r="L107" s="423"/>
      <c r="M107" s="423"/>
      <c r="N107" s="423"/>
      <c r="O107" s="423"/>
      <c r="P107" s="423"/>
      <c r="Q107" s="423"/>
      <c r="R107" s="423"/>
      <c r="S107" s="423"/>
      <c r="T107" s="423"/>
      <c r="U107" s="423"/>
      <c r="V107" s="423"/>
      <c r="W107" s="423"/>
      <c r="X107" s="423"/>
      <c r="Y107" s="423"/>
      <c r="Z107" s="423"/>
      <c r="AA107" s="424"/>
      <c r="AB107" s="440"/>
      <c r="AC107" s="441"/>
      <c r="AD107" s="441"/>
      <c r="AE107" s="441"/>
      <c r="AF107" s="441"/>
      <c r="AG107" s="441"/>
      <c r="AH107" s="441"/>
      <c r="AI107" s="441"/>
      <c r="AJ107" s="441"/>
      <c r="AK107" s="441"/>
      <c r="AL107" s="441"/>
      <c r="AM107" s="441"/>
      <c r="AN107" s="441"/>
      <c r="AO107" s="441"/>
      <c r="AP107" s="441"/>
      <c r="AQ107" s="441"/>
      <c r="AR107" s="441"/>
      <c r="AS107" s="441"/>
      <c r="AT107" s="442"/>
      <c r="AU107" s="449"/>
      <c r="AV107" s="450"/>
      <c r="AW107" s="450"/>
      <c r="AX107" s="450"/>
      <c r="AY107" s="450"/>
      <c r="AZ107" s="450"/>
      <c r="BA107" s="450"/>
      <c r="BB107" s="450"/>
      <c r="BC107" s="450"/>
      <c r="BD107" s="450"/>
      <c r="BE107" s="450"/>
      <c r="BF107" s="450"/>
      <c r="BG107" s="450"/>
      <c r="BH107" s="450"/>
      <c r="BI107" s="450"/>
      <c r="BJ107" s="450"/>
      <c r="BK107" s="450"/>
      <c r="BL107" s="451"/>
      <c r="BO107" s="1174"/>
      <c r="BP107" s="1093"/>
      <c r="BQ107" s="1093"/>
      <c r="BR107" s="1093"/>
      <c r="BS107" s="1093"/>
      <c r="BT107" s="1093"/>
      <c r="BU107" s="1093"/>
      <c r="BV107" s="1093"/>
      <c r="BW107" s="1093"/>
      <c r="BX107" s="1093"/>
      <c r="BY107" s="1093"/>
      <c r="BZ107" s="1093"/>
      <c r="CA107" s="1093"/>
      <c r="CB107" s="1093"/>
      <c r="CC107" s="1093"/>
      <c r="CD107" s="1093"/>
      <c r="CE107" s="1093"/>
      <c r="CF107" s="1175"/>
    </row>
    <row r="108" spans="1:84" x14ac:dyDescent="0.25">
      <c r="A108" s="414"/>
      <c r="B108" s="591"/>
      <c r="C108" s="592"/>
      <c r="D108" s="592"/>
      <c r="E108" s="592"/>
      <c r="F108" s="592"/>
      <c r="G108" s="592"/>
      <c r="H108" s="593"/>
      <c r="I108" s="414"/>
      <c r="J108" s="422"/>
      <c r="K108" s="423"/>
      <c r="L108" s="423"/>
      <c r="M108" s="423"/>
      <c r="N108" s="423"/>
      <c r="O108" s="423"/>
      <c r="P108" s="423"/>
      <c r="Q108" s="423"/>
      <c r="R108" s="423"/>
      <c r="S108" s="423"/>
      <c r="T108" s="423"/>
      <c r="U108" s="423"/>
      <c r="V108" s="423"/>
      <c r="W108" s="423"/>
      <c r="X108" s="423"/>
      <c r="Y108" s="423"/>
      <c r="Z108" s="423"/>
      <c r="AA108" s="424"/>
      <c r="AB108" s="440"/>
      <c r="AC108" s="441"/>
      <c r="AD108" s="441"/>
      <c r="AE108" s="441"/>
      <c r="AF108" s="441"/>
      <c r="AG108" s="441"/>
      <c r="AH108" s="441"/>
      <c r="AI108" s="441"/>
      <c r="AJ108" s="441"/>
      <c r="AK108" s="441"/>
      <c r="AL108" s="441"/>
      <c r="AM108" s="441"/>
      <c r="AN108" s="441"/>
      <c r="AO108" s="441"/>
      <c r="AP108" s="441"/>
      <c r="AQ108" s="441"/>
      <c r="AR108" s="441"/>
      <c r="AS108" s="441"/>
      <c r="AT108" s="442"/>
      <c r="AU108" s="449"/>
      <c r="AV108" s="450"/>
      <c r="AW108" s="450"/>
      <c r="AX108" s="450"/>
      <c r="AY108" s="450"/>
      <c r="AZ108" s="450"/>
      <c r="BA108" s="450"/>
      <c r="BB108" s="450"/>
      <c r="BC108" s="450"/>
      <c r="BD108" s="450"/>
      <c r="BE108" s="450"/>
      <c r="BF108" s="450"/>
      <c r="BG108" s="450"/>
      <c r="BH108" s="450"/>
      <c r="BI108" s="450"/>
      <c r="BJ108" s="450"/>
      <c r="BK108" s="450"/>
      <c r="BL108" s="451"/>
      <c r="BO108" s="1174"/>
      <c r="BP108" s="1093"/>
      <c r="BQ108" s="1093"/>
      <c r="BR108" s="1093"/>
      <c r="BS108" s="1093"/>
      <c r="BT108" s="1093"/>
      <c r="BU108" s="1093"/>
      <c r="BV108" s="1093"/>
      <c r="BW108" s="1093"/>
      <c r="BX108" s="1093"/>
      <c r="BY108" s="1093"/>
      <c r="BZ108" s="1093"/>
      <c r="CA108" s="1093"/>
      <c r="CB108" s="1093"/>
      <c r="CC108" s="1093"/>
      <c r="CD108" s="1093"/>
      <c r="CE108" s="1093"/>
      <c r="CF108" s="1175"/>
    </row>
    <row r="109" spans="1:84" ht="15.75" thickBot="1" x14ac:dyDescent="0.3">
      <c r="A109" s="417"/>
      <c r="B109" s="470"/>
      <c r="C109" s="471"/>
      <c r="D109" s="471"/>
      <c r="E109" s="471"/>
      <c r="F109" s="471"/>
      <c r="G109" s="471"/>
      <c r="H109" s="472"/>
      <c r="I109" s="414"/>
      <c r="J109" s="422"/>
      <c r="K109" s="423"/>
      <c r="L109" s="423"/>
      <c r="M109" s="423"/>
      <c r="N109" s="423"/>
      <c r="O109" s="423"/>
      <c r="P109" s="423"/>
      <c r="Q109" s="423"/>
      <c r="R109" s="423"/>
      <c r="S109" s="423"/>
      <c r="T109" s="423"/>
      <c r="U109" s="423"/>
      <c r="V109" s="423"/>
      <c r="W109" s="423"/>
      <c r="X109" s="423"/>
      <c r="Y109" s="423"/>
      <c r="Z109" s="423"/>
      <c r="AA109" s="424"/>
      <c r="AB109" s="440"/>
      <c r="AC109" s="441"/>
      <c r="AD109" s="441"/>
      <c r="AE109" s="441"/>
      <c r="AF109" s="441"/>
      <c r="AG109" s="441"/>
      <c r="AH109" s="441"/>
      <c r="AI109" s="441"/>
      <c r="AJ109" s="441"/>
      <c r="AK109" s="441"/>
      <c r="AL109" s="441"/>
      <c r="AM109" s="441"/>
      <c r="AN109" s="441"/>
      <c r="AO109" s="441"/>
      <c r="AP109" s="441"/>
      <c r="AQ109" s="441"/>
      <c r="AR109" s="441"/>
      <c r="AS109" s="441"/>
      <c r="AT109" s="442"/>
      <c r="AU109" s="449"/>
      <c r="AV109" s="450"/>
      <c r="AW109" s="450"/>
      <c r="AX109" s="450"/>
      <c r="AY109" s="450"/>
      <c r="AZ109" s="450"/>
      <c r="BA109" s="450"/>
      <c r="BB109" s="450"/>
      <c r="BC109" s="450"/>
      <c r="BD109" s="450"/>
      <c r="BE109" s="450"/>
      <c r="BF109" s="450"/>
      <c r="BG109" s="450"/>
      <c r="BH109" s="450"/>
      <c r="BI109" s="450"/>
      <c r="BJ109" s="450"/>
      <c r="BK109" s="450"/>
      <c r="BL109" s="451"/>
      <c r="BO109" s="1174"/>
      <c r="BP109" s="1093"/>
      <c r="BQ109" s="1093"/>
      <c r="BR109" s="1093"/>
      <c r="BS109" s="1093"/>
      <c r="BT109" s="1093"/>
      <c r="BU109" s="1093"/>
      <c r="BV109" s="1093"/>
      <c r="BW109" s="1093"/>
      <c r="BX109" s="1093"/>
      <c r="BY109" s="1093"/>
      <c r="BZ109" s="1093"/>
      <c r="CA109" s="1093"/>
      <c r="CB109" s="1093"/>
      <c r="CC109" s="1093"/>
      <c r="CD109" s="1093"/>
      <c r="CE109" s="1093"/>
      <c r="CF109" s="1175"/>
    </row>
    <row r="110" spans="1:84" x14ac:dyDescent="0.25">
      <c r="A110" s="437"/>
      <c r="B110" s="479" t="s">
        <v>56</v>
      </c>
      <c r="C110" s="486" t="s">
        <v>296</v>
      </c>
      <c r="D110" s="480"/>
      <c r="E110" s="480"/>
      <c r="F110" s="480"/>
      <c r="G110" s="480"/>
      <c r="H110" s="481"/>
      <c r="I110" s="414"/>
      <c r="J110" s="422"/>
      <c r="K110" s="423"/>
      <c r="L110" s="423"/>
      <c r="M110" s="423"/>
      <c r="N110" s="423"/>
      <c r="O110" s="423"/>
      <c r="P110" s="423"/>
      <c r="Q110" s="423"/>
      <c r="R110" s="423"/>
      <c r="S110" s="423"/>
      <c r="T110" s="423"/>
      <c r="U110" s="423"/>
      <c r="V110" s="423"/>
      <c r="W110" s="423"/>
      <c r="X110" s="423"/>
      <c r="Y110" s="423"/>
      <c r="Z110" s="423"/>
      <c r="AA110" s="424"/>
      <c r="AB110" s="440"/>
      <c r="AC110" s="441"/>
      <c r="AD110" s="441"/>
      <c r="AE110" s="441"/>
      <c r="AF110" s="441"/>
      <c r="AG110" s="441"/>
      <c r="AH110" s="441"/>
      <c r="AI110" s="441"/>
      <c r="AJ110" s="441"/>
      <c r="AK110" s="441"/>
      <c r="AL110" s="441"/>
      <c r="AM110" s="441"/>
      <c r="AN110" s="441"/>
      <c r="AO110" s="441"/>
      <c r="AP110" s="441"/>
      <c r="AQ110" s="441"/>
      <c r="AR110" s="441"/>
      <c r="AS110" s="441"/>
      <c r="AT110" s="442"/>
      <c r="AU110" s="449"/>
      <c r="AV110" s="450"/>
      <c r="AW110" s="450"/>
      <c r="AX110" s="450"/>
      <c r="AY110" s="450"/>
      <c r="AZ110" s="450"/>
      <c r="BA110" s="450"/>
      <c r="BB110" s="450"/>
      <c r="BC110" s="450"/>
      <c r="BD110" s="450"/>
      <c r="BE110" s="450"/>
      <c r="BF110" s="450"/>
      <c r="BG110" s="450"/>
      <c r="BH110" s="450"/>
      <c r="BI110" s="450"/>
      <c r="BJ110" s="450"/>
      <c r="BK110" s="450"/>
      <c r="BL110" s="451"/>
      <c r="BO110" s="1174"/>
      <c r="BP110" s="1093"/>
      <c r="BQ110" s="1093"/>
      <c r="BR110" s="1093"/>
      <c r="BS110" s="1093"/>
      <c r="BT110" s="1093"/>
      <c r="BU110" s="1093"/>
      <c r="BV110" s="1093"/>
      <c r="BW110" s="1093"/>
      <c r="BX110" s="1093"/>
      <c r="BY110" s="1093"/>
      <c r="BZ110" s="1093"/>
      <c r="CA110" s="1093"/>
      <c r="CB110" s="1093"/>
      <c r="CC110" s="1093"/>
      <c r="CD110" s="1093"/>
      <c r="CE110" s="1093"/>
      <c r="CF110" s="1175"/>
    </row>
    <row r="111" spans="1:84" s="189" customFormat="1" x14ac:dyDescent="0.25">
      <c r="A111" s="440"/>
      <c r="B111" s="456" t="s">
        <v>57</v>
      </c>
      <c r="C111" s="457" t="s">
        <v>29</v>
      </c>
      <c r="D111" s="457" t="s">
        <v>58</v>
      </c>
      <c r="E111" s="457" t="s">
        <v>100</v>
      </c>
      <c r="F111" s="457" t="s">
        <v>101</v>
      </c>
      <c r="G111" s="457"/>
      <c r="H111" s="482"/>
      <c r="I111" s="414"/>
      <c r="J111" s="422"/>
      <c r="K111" s="423"/>
      <c r="L111" s="423"/>
      <c r="M111" s="423"/>
      <c r="N111" s="423"/>
      <c r="O111" s="423"/>
      <c r="P111" s="423"/>
      <c r="Q111" s="423"/>
      <c r="R111" s="423"/>
      <c r="S111" s="423"/>
      <c r="T111" s="423"/>
      <c r="U111" s="423"/>
      <c r="V111" s="423"/>
      <c r="W111" s="423"/>
      <c r="X111" s="423"/>
      <c r="Y111" s="423"/>
      <c r="Z111" s="423"/>
      <c r="AA111" s="424"/>
      <c r="AB111" s="440"/>
      <c r="AC111" s="441"/>
      <c r="AD111" s="441"/>
      <c r="AE111" s="441"/>
      <c r="AF111" s="441"/>
      <c r="AG111" s="441"/>
      <c r="AH111" s="441"/>
      <c r="AI111" s="441"/>
      <c r="AJ111" s="441"/>
      <c r="AK111" s="441"/>
      <c r="AL111" s="441"/>
      <c r="AM111" s="441"/>
      <c r="AN111" s="441"/>
      <c r="AO111" s="441"/>
      <c r="AP111" s="441"/>
      <c r="AQ111" s="441"/>
      <c r="AR111" s="441"/>
      <c r="AS111" s="441"/>
      <c r="AT111" s="442"/>
      <c r="AU111" s="449"/>
      <c r="AV111" s="450"/>
      <c r="AW111" s="450"/>
      <c r="AX111" s="450"/>
      <c r="AY111" s="450"/>
      <c r="AZ111" s="450"/>
      <c r="BA111" s="450"/>
      <c r="BB111" s="450"/>
      <c r="BC111" s="450"/>
      <c r="BD111" s="450"/>
      <c r="BE111" s="450"/>
      <c r="BF111" s="450"/>
      <c r="BG111" s="450"/>
      <c r="BH111" s="450"/>
      <c r="BI111" s="450"/>
      <c r="BJ111" s="450"/>
      <c r="BK111" s="450"/>
      <c r="BL111" s="451"/>
      <c r="BO111" s="1174"/>
      <c r="BP111" s="1093"/>
      <c r="BQ111" s="1093"/>
      <c r="BR111" s="1093"/>
      <c r="BS111" s="1093"/>
      <c r="BT111" s="1093"/>
      <c r="BU111" s="1093"/>
      <c r="BV111" s="1093"/>
      <c r="BW111" s="1093"/>
      <c r="BX111" s="1093"/>
      <c r="BY111" s="1093"/>
      <c r="BZ111" s="1093"/>
      <c r="CA111" s="1093"/>
      <c r="CB111" s="1093"/>
      <c r="CC111" s="1093"/>
      <c r="CD111" s="1093"/>
      <c r="CE111" s="1093"/>
      <c r="CF111" s="1175"/>
    </row>
    <row r="112" spans="1:84" s="368" customFormat="1" x14ac:dyDescent="0.25">
      <c r="A112" s="440"/>
      <c r="B112" s="406">
        <v>2011</v>
      </c>
      <c r="C112" s="407">
        <v>37.732840400958757</v>
      </c>
      <c r="D112" s="407">
        <v>38.778903280608453</v>
      </c>
      <c r="E112" s="407">
        <v>27.306767413507977</v>
      </c>
      <c r="F112" s="407">
        <v>25.660605171941977</v>
      </c>
      <c r="G112" s="407"/>
      <c r="H112" s="482"/>
      <c r="I112" s="414"/>
      <c r="J112" s="422"/>
      <c r="K112" s="423"/>
      <c r="L112" s="423"/>
      <c r="M112" s="423"/>
      <c r="N112" s="423"/>
      <c r="O112" s="423"/>
      <c r="P112" s="423"/>
      <c r="Q112" s="423"/>
      <c r="R112" s="423"/>
      <c r="S112" s="423"/>
      <c r="T112" s="423"/>
      <c r="U112" s="423"/>
      <c r="V112" s="423"/>
      <c r="W112" s="423"/>
      <c r="X112" s="423"/>
      <c r="Y112" s="423"/>
      <c r="Z112" s="423"/>
      <c r="AA112" s="424"/>
      <c r="AB112" s="440"/>
      <c r="AC112" s="441"/>
      <c r="AD112" s="441"/>
      <c r="AE112" s="441"/>
      <c r="AF112" s="441"/>
      <c r="AG112" s="441"/>
      <c r="AH112" s="441"/>
      <c r="AI112" s="441"/>
      <c r="AJ112" s="441"/>
      <c r="AK112" s="441"/>
      <c r="AL112" s="441"/>
      <c r="AM112" s="441"/>
      <c r="AN112" s="441"/>
      <c r="AO112" s="441"/>
      <c r="AP112" s="441"/>
      <c r="AQ112" s="441"/>
      <c r="AR112" s="441"/>
      <c r="AS112" s="441"/>
      <c r="AT112" s="442"/>
      <c r="AU112" s="449"/>
      <c r="AV112" s="450"/>
      <c r="AW112" s="450"/>
      <c r="AX112" s="450"/>
      <c r="AY112" s="450"/>
      <c r="AZ112" s="450"/>
      <c r="BA112" s="450"/>
      <c r="BB112" s="450"/>
      <c r="BC112" s="450"/>
      <c r="BD112" s="450"/>
      <c r="BE112" s="450"/>
      <c r="BF112" s="450"/>
      <c r="BG112" s="450"/>
      <c r="BH112" s="450"/>
      <c r="BI112" s="450"/>
      <c r="BJ112" s="450"/>
      <c r="BK112" s="450"/>
      <c r="BL112" s="451"/>
      <c r="BO112" s="1174"/>
      <c r="BP112" s="1093"/>
      <c r="BQ112" s="1093"/>
      <c r="BR112" s="1093"/>
      <c r="BS112" s="1093"/>
      <c r="BT112" s="1093"/>
      <c r="BU112" s="1093"/>
      <c r="BV112" s="1093"/>
      <c r="BW112" s="1093"/>
      <c r="BX112" s="1093"/>
      <c r="BY112" s="1093"/>
      <c r="BZ112" s="1093"/>
      <c r="CA112" s="1093"/>
      <c r="CB112" s="1093"/>
      <c r="CC112" s="1093"/>
      <c r="CD112" s="1093"/>
      <c r="CE112" s="1093"/>
      <c r="CF112" s="1175"/>
    </row>
    <row r="113" spans="1:84" x14ac:dyDescent="0.25">
      <c r="A113" s="440"/>
      <c r="B113" s="406">
        <v>2012</v>
      </c>
      <c r="C113" s="407">
        <v>39.714312932298562</v>
      </c>
      <c r="D113" s="407">
        <v>39.003372072398818</v>
      </c>
      <c r="E113" s="407">
        <v>26.458375152676034</v>
      </c>
      <c r="F113" s="407">
        <v>25.85204478706509</v>
      </c>
      <c r="G113" s="407"/>
      <c r="H113" s="482"/>
      <c r="I113" s="414"/>
      <c r="J113" s="422"/>
      <c r="K113" s="423"/>
      <c r="L113" s="423"/>
      <c r="M113" s="423"/>
      <c r="N113" s="423"/>
      <c r="O113" s="423"/>
      <c r="P113" s="423"/>
      <c r="Q113" s="423"/>
      <c r="R113" s="423"/>
      <c r="S113" s="423"/>
      <c r="T113" s="423"/>
      <c r="U113" s="423"/>
      <c r="V113" s="423"/>
      <c r="W113" s="423"/>
      <c r="X113" s="423"/>
      <c r="Y113" s="423"/>
      <c r="Z113" s="423"/>
      <c r="AA113" s="424"/>
      <c r="AB113" s="440"/>
      <c r="AC113" s="441"/>
      <c r="AD113" s="441"/>
      <c r="AE113" s="441"/>
      <c r="AF113" s="441"/>
      <c r="AG113" s="441"/>
      <c r="AH113" s="441"/>
      <c r="AI113" s="441"/>
      <c r="AJ113" s="441"/>
      <c r="AK113" s="441"/>
      <c r="AL113" s="441"/>
      <c r="AM113" s="441"/>
      <c r="AN113" s="441"/>
      <c r="AO113" s="441"/>
      <c r="AP113" s="441"/>
      <c r="AQ113" s="441"/>
      <c r="AR113" s="441"/>
      <c r="AS113" s="441"/>
      <c r="AT113" s="442"/>
      <c r="AU113" s="449"/>
      <c r="AV113" s="450"/>
      <c r="AW113" s="450"/>
      <c r="AX113" s="450"/>
      <c r="AY113" s="450"/>
      <c r="AZ113" s="450"/>
      <c r="BA113" s="450"/>
      <c r="BB113" s="450"/>
      <c r="BC113" s="450"/>
      <c r="BD113" s="450"/>
      <c r="BE113" s="450"/>
      <c r="BF113" s="450"/>
      <c r="BG113" s="450"/>
      <c r="BH113" s="450"/>
      <c r="BI113" s="450"/>
      <c r="BJ113" s="450"/>
      <c r="BK113" s="450"/>
      <c r="BL113" s="451"/>
      <c r="BO113" s="1174"/>
      <c r="BP113" s="1093"/>
      <c r="BQ113" s="1093"/>
      <c r="BR113" s="1093"/>
      <c r="BS113" s="1093"/>
      <c r="BT113" s="1093"/>
      <c r="BU113" s="1093"/>
      <c r="BV113" s="1093"/>
      <c r="BW113" s="1093"/>
      <c r="BX113" s="1093"/>
      <c r="BY113" s="1093"/>
      <c r="BZ113" s="1093"/>
      <c r="CA113" s="1093"/>
      <c r="CB113" s="1093"/>
      <c r="CC113" s="1093"/>
      <c r="CD113" s="1093"/>
      <c r="CE113" s="1093"/>
      <c r="CF113" s="1175"/>
    </row>
    <row r="114" spans="1:84" x14ac:dyDescent="0.25">
      <c r="A114" s="440"/>
      <c r="B114" s="406">
        <v>2013</v>
      </c>
      <c r="C114" s="407">
        <v>38.929851017636246</v>
      </c>
      <c r="D114" s="407">
        <v>38.991589667506581</v>
      </c>
      <c r="E114" s="407">
        <v>28.827606121859663</v>
      </c>
      <c r="F114" s="407">
        <v>26.328905035350001</v>
      </c>
      <c r="G114" s="407"/>
      <c r="H114" s="482"/>
      <c r="I114" s="414"/>
      <c r="J114" s="422"/>
      <c r="K114" s="423"/>
      <c r="L114" s="423"/>
      <c r="M114" s="423"/>
      <c r="N114" s="423"/>
      <c r="O114" s="423"/>
      <c r="P114" s="423"/>
      <c r="Q114" s="423"/>
      <c r="R114" s="423"/>
      <c r="S114" s="423"/>
      <c r="T114" s="423"/>
      <c r="U114" s="423"/>
      <c r="V114" s="423"/>
      <c r="W114" s="423"/>
      <c r="X114" s="423"/>
      <c r="Y114" s="423"/>
      <c r="Z114" s="423"/>
      <c r="AA114" s="424"/>
      <c r="AB114" s="440"/>
      <c r="AC114" s="441"/>
      <c r="AD114" s="441"/>
      <c r="AE114" s="441"/>
      <c r="AF114" s="441"/>
      <c r="AG114" s="441"/>
      <c r="AH114" s="441"/>
      <c r="AI114" s="441"/>
      <c r="AJ114" s="441"/>
      <c r="AK114" s="441"/>
      <c r="AL114" s="441"/>
      <c r="AM114" s="441"/>
      <c r="AN114" s="441"/>
      <c r="AO114" s="441"/>
      <c r="AP114" s="441"/>
      <c r="AQ114" s="441"/>
      <c r="AR114" s="441"/>
      <c r="AS114" s="441"/>
      <c r="AT114" s="442"/>
      <c r="AU114" s="449"/>
      <c r="AV114" s="450"/>
      <c r="AW114" s="450"/>
      <c r="AX114" s="450"/>
      <c r="AY114" s="450"/>
      <c r="AZ114" s="450"/>
      <c r="BA114" s="450"/>
      <c r="BB114" s="450"/>
      <c r="BC114" s="450"/>
      <c r="BD114" s="450"/>
      <c r="BE114" s="450"/>
      <c r="BF114" s="450"/>
      <c r="BG114" s="450"/>
      <c r="BH114" s="450"/>
      <c r="BI114" s="450"/>
      <c r="BJ114" s="450"/>
      <c r="BK114" s="450"/>
      <c r="BL114" s="451"/>
      <c r="BO114" s="1174"/>
      <c r="BP114" s="1093"/>
      <c r="BQ114" s="1093"/>
      <c r="BR114" s="1093"/>
      <c r="BS114" s="1093"/>
      <c r="BT114" s="1093"/>
      <c r="BU114" s="1093"/>
      <c r="BV114" s="1093"/>
      <c r="BW114" s="1093"/>
      <c r="BX114" s="1093"/>
      <c r="BY114" s="1093"/>
      <c r="BZ114" s="1093"/>
      <c r="CA114" s="1093"/>
      <c r="CB114" s="1093"/>
      <c r="CC114" s="1093"/>
      <c r="CD114" s="1093"/>
      <c r="CE114" s="1093"/>
      <c r="CF114" s="1175"/>
    </row>
    <row r="115" spans="1:84" x14ac:dyDescent="0.25">
      <c r="A115" s="440"/>
      <c r="B115" s="406">
        <v>2014</v>
      </c>
      <c r="C115" s="407">
        <v>44.186445003014001</v>
      </c>
      <c r="D115" s="407">
        <v>39.625705545197775</v>
      </c>
      <c r="E115" s="407">
        <v>27.840764103506007</v>
      </c>
      <c r="F115" s="407">
        <v>26.513451818278938</v>
      </c>
      <c r="G115" s="407"/>
      <c r="H115" s="482"/>
      <c r="I115" s="414"/>
      <c r="J115" s="422"/>
      <c r="K115" s="423"/>
      <c r="L115" s="423"/>
      <c r="M115" s="423"/>
      <c r="N115" s="423"/>
      <c r="O115" s="423"/>
      <c r="P115" s="423"/>
      <c r="Q115" s="423"/>
      <c r="R115" s="423"/>
      <c r="S115" s="423"/>
      <c r="T115" s="423"/>
      <c r="U115" s="423"/>
      <c r="V115" s="423"/>
      <c r="W115" s="423"/>
      <c r="X115" s="423"/>
      <c r="Y115" s="423"/>
      <c r="Z115" s="423"/>
      <c r="AA115" s="424"/>
      <c r="AB115" s="440"/>
      <c r="AC115" s="441"/>
      <c r="AD115" s="441"/>
      <c r="AE115" s="441"/>
      <c r="AF115" s="441"/>
      <c r="AG115" s="441"/>
      <c r="AH115" s="441"/>
      <c r="AI115" s="441"/>
      <c r="AJ115" s="441"/>
      <c r="AK115" s="441"/>
      <c r="AL115" s="441"/>
      <c r="AM115" s="441"/>
      <c r="AN115" s="441"/>
      <c r="AO115" s="441"/>
      <c r="AP115" s="441"/>
      <c r="AQ115" s="441"/>
      <c r="AR115" s="441"/>
      <c r="AS115" s="441"/>
      <c r="AT115" s="442"/>
      <c r="AU115" s="449"/>
      <c r="AV115" s="450"/>
      <c r="AW115" s="450"/>
      <c r="AX115" s="450"/>
      <c r="AY115" s="450"/>
      <c r="AZ115" s="450"/>
      <c r="BA115" s="450"/>
      <c r="BB115" s="450"/>
      <c r="BC115" s="450"/>
      <c r="BD115" s="450"/>
      <c r="BE115" s="450"/>
      <c r="BF115" s="450"/>
      <c r="BG115" s="450"/>
      <c r="BH115" s="450"/>
      <c r="BI115" s="450"/>
      <c r="BJ115" s="450"/>
      <c r="BK115" s="450"/>
      <c r="BL115" s="451"/>
      <c r="BO115" s="1174"/>
      <c r="BP115" s="1093"/>
      <c r="BQ115" s="1093"/>
      <c r="BR115" s="1093"/>
      <c r="BS115" s="1093"/>
      <c r="BT115" s="1093"/>
      <c r="BU115" s="1093"/>
      <c r="BV115" s="1093"/>
      <c r="BW115" s="1093"/>
      <c r="BX115" s="1093"/>
      <c r="BY115" s="1093"/>
      <c r="BZ115" s="1093"/>
      <c r="CA115" s="1093"/>
      <c r="CB115" s="1093"/>
      <c r="CC115" s="1093"/>
      <c r="CD115" s="1093"/>
      <c r="CE115" s="1093"/>
      <c r="CF115" s="1175"/>
    </row>
    <row r="116" spans="1:84" x14ac:dyDescent="0.25">
      <c r="A116" s="440"/>
      <c r="B116" s="406">
        <v>2015</v>
      </c>
      <c r="C116" s="407">
        <v>22.339037318050977</v>
      </c>
      <c r="D116" s="407">
        <v>36.728538643430987</v>
      </c>
      <c r="E116" s="407">
        <v>17.04536282185812</v>
      </c>
      <c r="F116" s="407">
        <v>24.926643203514416</v>
      </c>
      <c r="G116" s="407"/>
      <c r="H116" s="482"/>
      <c r="I116" s="414"/>
      <c r="J116" s="422"/>
      <c r="K116" s="423"/>
      <c r="L116" s="423"/>
      <c r="M116" s="423"/>
      <c r="N116" s="423"/>
      <c r="O116" s="423"/>
      <c r="P116" s="423"/>
      <c r="Q116" s="423"/>
      <c r="R116" s="423"/>
      <c r="S116" s="423"/>
      <c r="T116" s="423"/>
      <c r="U116" s="423"/>
      <c r="V116" s="423"/>
      <c r="W116" s="423"/>
      <c r="X116" s="423"/>
      <c r="Y116" s="423"/>
      <c r="Z116" s="423"/>
      <c r="AA116" s="424"/>
      <c r="AB116" s="440"/>
      <c r="AC116" s="441"/>
      <c r="AD116" s="441"/>
      <c r="AE116" s="441"/>
      <c r="AF116" s="441"/>
      <c r="AG116" s="441"/>
      <c r="AH116" s="441"/>
      <c r="AI116" s="441"/>
      <c r="AJ116" s="441"/>
      <c r="AK116" s="441"/>
      <c r="AL116" s="441"/>
      <c r="AM116" s="441"/>
      <c r="AN116" s="441"/>
      <c r="AO116" s="441"/>
      <c r="AP116" s="441"/>
      <c r="AQ116" s="441"/>
      <c r="AR116" s="441"/>
      <c r="AS116" s="441"/>
      <c r="AT116" s="442"/>
      <c r="AU116" s="449"/>
      <c r="AV116" s="450"/>
      <c r="AW116" s="450"/>
      <c r="AX116" s="450"/>
      <c r="AY116" s="450"/>
      <c r="AZ116" s="450"/>
      <c r="BA116" s="450"/>
      <c r="BB116" s="450"/>
      <c r="BC116" s="450"/>
      <c r="BD116" s="450"/>
      <c r="BE116" s="450"/>
      <c r="BF116" s="450"/>
      <c r="BG116" s="450"/>
      <c r="BH116" s="450"/>
      <c r="BI116" s="450"/>
      <c r="BJ116" s="450"/>
      <c r="BK116" s="450"/>
      <c r="BL116" s="451"/>
      <c r="BO116" s="1174"/>
      <c r="BP116" s="1093"/>
      <c r="BQ116" s="1093"/>
      <c r="BR116" s="1093"/>
      <c r="BS116" s="1093"/>
      <c r="BT116" s="1093"/>
      <c r="BU116" s="1093"/>
      <c r="BV116" s="1093"/>
      <c r="BW116" s="1093"/>
      <c r="BX116" s="1093"/>
      <c r="BY116" s="1093"/>
      <c r="BZ116" s="1093"/>
      <c r="CA116" s="1093"/>
      <c r="CB116" s="1093"/>
      <c r="CC116" s="1093"/>
      <c r="CD116" s="1093"/>
      <c r="CE116" s="1093"/>
      <c r="CF116" s="1175"/>
    </row>
    <row r="117" spans="1:84" x14ac:dyDescent="0.25">
      <c r="A117" s="440"/>
      <c r="B117" s="406">
        <v>2016</v>
      </c>
      <c r="C117" s="407">
        <v>58.931651949435548</v>
      </c>
      <c r="D117" s="407">
        <v>39.14760235818764</v>
      </c>
      <c r="E117" s="407">
        <v>47.021450961912741</v>
      </c>
      <c r="F117" s="407">
        <v>27.33390686047241</v>
      </c>
      <c r="G117" s="407"/>
      <c r="H117" s="482"/>
      <c r="I117" s="414"/>
      <c r="J117" s="422"/>
      <c r="K117" s="423"/>
      <c r="L117" s="423"/>
      <c r="M117" s="423"/>
      <c r="N117" s="423"/>
      <c r="O117" s="423"/>
      <c r="P117" s="423"/>
      <c r="Q117" s="423"/>
      <c r="R117" s="423"/>
      <c r="S117" s="423"/>
      <c r="T117" s="423"/>
      <c r="U117" s="423"/>
      <c r="V117" s="423"/>
      <c r="W117" s="423"/>
      <c r="X117" s="423"/>
      <c r="Y117" s="423"/>
      <c r="Z117" s="423"/>
      <c r="AA117" s="424"/>
      <c r="AB117" s="440"/>
      <c r="AC117" s="441"/>
      <c r="AD117" s="441"/>
      <c r="AE117" s="441"/>
      <c r="AF117" s="441"/>
      <c r="AG117" s="441"/>
      <c r="AH117" s="441"/>
      <c r="AI117" s="441"/>
      <c r="AJ117" s="441"/>
      <c r="AK117" s="441"/>
      <c r="AL117" s="441"/>
      <c r="AM117" s="441"/>
      <c r="AN117" s="441"/>
      <c r="AO117" s="441"/>
      <c r="AP117" s="441"/>
      <c r="AQ117" s="441"/>
      <c r="AR117" s="441"/>
      <c r="AS117" s="441"/>
      <c r="AT117" s="442"/>
      <c r="AU117" s="449"/>
      <c r="AV117" s="450"/>
      <c r="AW117" s="450"/>
      <c r="AX117" s="450"/>
      <c r="AY117" s="450"/>
      <c r="AZ117" s="450"/>
      <c r="BA117" s="450"/>
      <c r="BB117" s="450"/>
      <c r="BC117" s="450"/>
      <c r="BD117" s="450"/>
      <c r="BE117" s="450"/>
      <c r="BF117" s="450"/>
      <c r="BG117" s="450"/>
      <c r="BH117" s="450"/>
      <c r="BI117" s="450"/>
      <c r="BJ117" s="450"/>
      <c r="BK117" s="450"/>
      <c r="BL117" s="451"/>
      <c r="BO117" s="1174"/>
      <c r="BP117" s="1093"/>
      <c r="BQ117" s="1093"/>
      <c r="BR117" s="1093"/>
      <c r="BS117" s="1093"/>
      <c r="BT117" s="1093"/>
      <c r="BU117" s="1093"/>
      <c r="BV117" s="1093"/>
      <c r="BW117" s="1093"/>
      <c r="BX117" s="1093"/>
      <c r="BY117" s="1093"/>
      <c r="BZ117" s="1093"/>
      <c r="CA117" s="1093"/>
      <c r="CB117" s="1093"/>
      <c r="CC117" s="1093"/>
      <c r="CD117" s="1093"/>
      <c r="CE117" s="1093"/>
      <c r="CF117" s="1175"/>
    </row>
    <row r="118" spans="1:84" x14ac:dyDescent="0.25">
      <c r="A118" s="440"/>
      <c r="B118" s="406">
        <v>2017</v>
      </c>
      <c r="C118" s="407">
        <v>39.874411018976822</v>
      </c>
      <c r="D118" s="407">
        <v>39.227430790997929</v>
      </c>
      <c r="E118" s="407">
        <v>28.786054593758053</v>
      </c>
      <c r="F118" s="407">
        <v>27.493402315068856</v>
      </c>
      <c r="G118" s="407"/>
      <c r="H118" s="482"/>
      <c r="I118" s="414"/>
      <c r="J118" s="422"/>
      <c r="K118" s="423"/>
      <c r="L118" s="423"/>
      <c r="M118" s="423"/>
      <c r="N118" s="423"/>
      <c r="O118" s="423"/>
      <c r="P118" s="423"/>
      <c r="Q118" s="423"/>
      <c r="R118" s="423"/>
      <c r="S118" s="423"/>
      <c r="T118" s="423"/>
      <c r="U118" s="423"/>
      <c r="V118" s="423"/>
      <c r="W118" s="423"/>
      <c r="X118" s="423"/>
      <c r="Y118" s="423"/>
      <c r="Z118" s="423"/>
      <c r="AA118" s="424"/>
      <c r="AB118" s="440"/>
      <c r="AC118" s="441"/>
      <c r="AD118" s="441"/>
      <c r="AE118" s="441"/>
      <c r="AF118" s="441"/>
      <c r="AG118" s="441"/>
      <c r="AH118" s="441"/>
      <c r="AI118" s="441"/>
      <c r="AJ118" s="441"/>
      <c r="AK118" s="441"/>
      <c r="AL118" s="441"/>
      <c r="AM118" s="441"/>
      <c r="AN118" s="441"/>
      <c r="AO118" s="441"/>
      <c r="AP118" s="441"/>
      <c r="AQ118" s="441"/>
      <c r="AR118" s="441"/>
      <c r="AS118" s="441"/>
      <c r="AT118" s="442"/>
      <c r="AU118" s="449"/>
      <c r="AV118" s="450"/>
      <c r="AW118" s="450"/>
      <c r="AX118" s="450"/>
      <c r="AY118" s="450"/>
      <c r="AZ118" s="450"/>
      <c r="BA118" s="450"/>
      <c r="BB118" s="450"/>
      <c r="BC118" s="450"/>
      <c r="BD118" s="450"/>
      <c r="BE118" s="450"/>
      <c r="BF118" s="450"/>
      <c r="BG118" s="450"/>
      <c r="BH118" s="450"/>
      <c r="BI118" s="450"/>
      <c r="BJ118" s="450"/>
      <c r="BK118" s="450"/>
      <c r="BL118" s="451"/>
      <c r="BO118" s="1174"/>
      <c r="BP118" s="1093"/>
      <c r="BQ118" s="1093"/>
      <c r="BR118" s="1093"/>
      <c r="BS118" s="1093"/>
      <c r="BT118" s="1093"/>
      <c r="BU118" s="1093"/>
      <c r="BV118" s="1093"/>
      <c r="BW118" s="1093"/>
      <c r="BX118" s="1093"/>
      <c r="BY118" s="1093"/>
      <c r="BZ118" s="1093"/>
      <c r="CA118" s="1093"/>
      <c r="CB118" s="1093"/>
      <c r="CC118" s="1093"/>
      <c r="CD118" s="1093"/>
      <c r="CE118" s="1093"/>
      <c r="CF118" s="1175"/>
    </row>
    <row r="119" spans="1:84" s="368" customFormat="1" x14ac:dyDescent="0.25">
      <c r="A119" s="440"/>
      <c r="B119" s="406" t="s">
        <v>150</v>
      </c>
      <c r="C119" s="407">
        <v>41.990610190784977</v>
      </c>
      <c r="D119" s="407">
        <v>39.466560061567186</v>
      </c>
      <c r="E119" s="407">
        <v>31.366094546171421</v>
      </c>
      <c r="F119" s="407">
        <v>27.828550321902632</v>
      </c>
      <c r="G119" s="407"/>
      <c r="H119" s="482"/>
      <c r="I119" s="414"/>
      <c r="J119" s="422"/>
      <c r="K119" s="423"/>
      <c r="L119" s="423"/>
      <c r="M119" s="423"/>
      <c r="N119" s="423"/>
      <c r="O119" s="423"/>
      <c r="P119" s="423"/>
      <c r="Q119" s="423"/>
      <c r="R119" s="423"/>
      <c r="S119" s="423"/>
      <c r="T119" s="423"/>
      <c r="U119" s="423"/>
      <c r="V119" s="423"/>
      <c r="W119" s="423"/>
      <c r="X119" s="423"/>
      <c r="Y119" s="423"/>
      <c r="Z119" s="423"/>
      <c r="AA119" s="424"/>
      <c r="AB119" s="440"/>
      <c r="AC119" s="441"/>
      <c r="AD119" s="441"/>
      <c r="AE119" s="441"/>
      <c r="AF119" s="441"/>
      <c r="AG119" s="441"/>
      <c r="AH119" s="441"/>
      <c r="AI119" s="441"/>
      <c r="AJ119" s="441"/>
      <c r="AK119" s="441"/>
      <c r="AL119" s="441"/>
      <c r="AM119" s="441"/>
      <c r="AN119" s="441"/>
      <c r="AO119" s="441"/>
      <c r="AP119" s="441"/>
      <c r="AQ119" s="441"/>
      <c r="AR119" s="441"/>
      <c r="AS119" s="441"/>
      <c r="AT119" s="442"/>
      <c r="AU119" s="449"/>
      <c r="AV119" s="450"/>
      <c r="AW119" s="450"/>
      <c r="AX119" s="450"/>
      <c r="AY119" s="450"/>
      <c r="AZ119" s="450"/>
      <c r="BA119" s="450"/>
      <c r="BB119" s="450"/>
      <c r="BC119" s="450"/>
      <c r="BD119" s="450"/>
      <c r="BE119" s="450"/>
      <c r="BF119" s="450"/>
      <c r="BG119" s="450"/>
      <c r="BH119" s="450"/>
      <c r="BI119" s="450"/>
      <c r="BJ119" s="450"/>
      <c r="BK119" s="450"/>
      <c r="BL119" s="451"/>
      <c r="BO119" s="1174"/>
      <c r="BP119" s="1093"/>
      <c r="BQ119" s="1093"/>
      <c r="BR119" s="1093"/>
      <c r="BS119" s="1093"/>
      <c r="BT119" s="1093"/>
      <c r="BU119" s="1093"/>
      <c r="BV119" s="1093"/>
      <c r="BW119" s="1093"/>
      <c r="BX119" s="1093"/>
      <c r="BY119" s="1093"/>
      <c r="BZ119" s="1093"/>
      <c r="CA119" s="1093"/>
      <c r="CB119" s="1093"/>
      <c r="CC119" s="1093"/>
      <c r="CD119" s="1093"/>
      <c r="CE119" s="1093"/>
      <c r="CF119" s="1175"/>
    </row>
    <row r="120" spans="1:84" x14ac:dyDescent="0.25">
      <c r="A120" s="440"/>
      <c r="B120" s="406" t="s">
        <v>151</v>
      </c>
      <c r="C120" s="407">
        <v>53.344304800927361</v>
      </c>
      <c r="D120" s="407">
        <v>37.986128150149185</v>
      </c>
      <c r="E120" s="407">
        <v>35.993820076091083</v>
      </c>
      <c r="F120" s="407">
        <v>26.957506349235203</v>
      </c>
      <c r="G120" s="407"/>
      <c r="H120" s="442"/>
      <c r="I120" s="414"/>
      <c r="J120" s="422"/>
      <c r="K120" s="423"/>
      <c r="L120" s="423"/>
      <c r="M120" s="423"/>
      <c r="N120" s="423"/>
      <c r="O120" s="423"/>
      <c r="P120" s="423"/>
      <c r="Q120" s="423"/>
      <c r="R120" s="423"/>
      <c r="S120" s="423"/>
      <c r="T120" s="423"/>
      <c r="U120" s="423"/>
      <c r="V120" s="423"/>
      <c r="W120" s="423"/>
      <c r="X120" s="423"/>
      <c r="Y120" s="423"/>
      <c r="Z120" s="423"/>
      <c r="AA120" s="424"/>
      <c r="AB120" s="440"/>
      <c r="AC120" s="441"/>
      <c r="AD120" s="441"/>
      <c r="AE120" s="441"/>
      <c r="AF120" s="441"/>
      <c r="AG120" s="441"/>
      <c r="AH120" s="441"/>
      <c r="AI120" s="441"/>
      <c r="AJ120" s="441"/>
      <c r="AK120" s="441"/>
      <c r="AL120" s="441"/>
      <c r="AM120" s="441"/>
      <c r="AN120" s="441"/>
      <c r="AO120" s="441"/>
      <c r="AP120" s="441"/>
      <c r="AQ120" s="441"/>
      <c r="AR120" s="441"/>
      <c r="AS120" s="441"/>
      <c r="AT120" s="442"/>
      <c r="AU120" s="449"/>
      <c r="AV120" s="450"/>
      <c r="AW120" s="450"/>
      <c r="AX120" s="450"/>
      <c r="AY120" s="450"/>
      <c r="AZ120" s="450"/>
      <c r="BA120" s="450"/>
      <c r="BB120" s="450"/>
      <c r="BC120" s="450"/>
      <c r="BD120" s="450"/>
      <c r="BE120" s="450"/>
      <c r="BF120" s="450"/>
      <c r="BG120" s="450"/>
      <c r="BH120" s="450"/>
      <c r="BI120" s="450"/>
      <c r="BJ120" s="450"/>
      <c r="BK120" s="450"/>
      <c r="BL120" s="451"/>
      <c r="BO120" s="1174"/>
      <c r="BP120" s="1093"/>
      <c r="BQ120" s="1093"/>
      <c r="BR120" s="1093"/>
      <c r="BS120" s="1093"/>
      <c r="BT120" s="1093"/>
      <c r="BU120" s="1093"/>
      <c r="BV120" s="1093"/>
      <c r="BW120" s="1093"/>
      <c r="BX120" s="1093"/>
      <c r="BY120" s="1093"/>
      <c r="BZ120" s="1093"/>
      <c r="CA120" s="1093"/>
      <c r="CB120" s="1093"/>
      <c r="CC120" s="1093"/>
      <c r="CD120" s="1093"/>
      <c r="CE120" s="1093"/>
      <c r="CF120" s="1175"/>
    </row>
    <row r="121" spans="1:84" x14ac:dyDescent="0.25">
      <c r="A121" s="440"/>
      <c r="B121" s="406">
        <v>2020</v>
      </c>
      <c r="C121" s="407">
        <v>36.152027832722979</v>
      </c>
      <c r="D121" s="407">
        <v>38.816022527683195</v>
      </c>
      <c r="E121" s="407">
        <v>23.560900448447203</v>
      </c>
      <c r="F121" s="407">
        <v>27.206674668190754</v>
      </c>
      <c r="G121" s="407"/>
      <c r="H121" s="442"/>
      <c r="I121" s="414"/>
      <c r="J121" s="422"/>
      <c r="K121" s="423"/>
      <c r="L121" s="423"/>
      <c r="M121" s="423"/>
      <c r="N121" s="423"/>
      <c r="O121" s="423"/>
      <c r="P121" s="423"/>
      <c r="Q121" s="423"/>
      <c r="R121" s="423"/>
      <c r="S121" s="423"/>
      <c r="T121" s="423"/>
      <c r="U121" s="423"/>
      <c r="V121" s="423"/>
      <c r="W121" s="423"/>
      <c r="X121" s="423"/>
      <c r="Y121" s="423"/>
      <c r="Z121" s="423"/>
      <c r="AA121" s="424"/>
      <c r="AB121" s="440"/>
      <c r="AC121" s="441"/>
      <c r="AD121" s="441"/>
      <c r="AE121" s="441"/>
      <c r="AF121" s="441"/>
      <c r="AG121" s="441"/>
      <c r="AH121" s="441"/>
      <c r="AI121" s="441"/>
      <c r="AJ121" s="441"/>
      <c r="AK121" s="441"/>
      <c r="AL121" s="441"/>
      <c r="AM121" s="441"/>
      <c r="AN121" s="441"/>
      <c r="AO121" s="441"/>
      <c r="AP121" s="441"/>
      <c r="AQ121" s="441"/>
      <c r="AR121" s="441"/>
      <c r="AS121" s="441"/>
      <c r="AT121" s="442"/>
      <c r="AU121" s="449"/>
      <c r="AV121" s="450"/>
      <c r="AW121" s="450"/>
      <c r="AX121" s="450"/>
      <c r="AY121" s="450"/>
      <c r="AZ121" s="450"/>
      <c r="BA121" s="450"/>
      <c r="BB121" s="450"/>
      <c r="BC121" s="450"/>
      <c r="BD121" s="450"/>
      <c r="BE121" s="450"/>
      <c r="BF121" s="450"/>
      <c r="BG121" s="450"/>
      <c r="BH121" s="450"/>
      <c r="BI121" s="450"/>
      <c r="BJ121" s="450"/>
      <c r="BK121" s="450"/>
      <c r="BL121" s="451"/>
      <c r="BO121" s="1174"/>
      <c r="BP121" s="1093"/>
      <c r="BQ121" s="1093"/>
      <c r="BR121" s="1093"/>
      <c r="BS121" s="1093"/>
      <c r="BT121" s="1093"/>
      <c r="BU121" s="1093"/>
      <c r="BV121" s="1093"/>
      <c r="BW121" s="1093"/>
      <c r="BX121" s="1093"/>
      <c r="BY121" s="1093"/>
      <c r="BZ121" s="1093"/>
      <c r="CA121" s="1093"/>
      <c r="CB121" s="1093"/>
      <c r="CC121" s="1093"/>
      <c r="CD121" s="1093"/>
      <c r="CE121" s="1093"/>
      <c r="CF121" s="1175"/>
    </row>
    <row r="122" spans="1:84" x14ac:dyDescent="0.25">
      <c r="A122" s="440"/>
      <c r="B122" s="406">
        <v>2021</v>
      </c>
      <c r="C122" s="407">
        <v>23.73587173422295</v>
      </c>
      <c r="D122" s="407">
        <v>37.416087305464913</v>
      </c>
      <c r="E122" s="407">
        <v>14.322498131640371</v>
      </c>
      <c r="F122" s="407">
        <v>26.01059826352925</v>
      </c>
      <c r="G122" s="407"/>
      <c r="H122" s="442"/>
      <c r="I122" s="414"/>
      <c r="J122" s="422"/>
      <c r="K122" s="423"/>
      <c r="L122" s="423"/>
      <c r="M122" s="423"/>
      <c r="N122" s="423"/>
      <c r="O122" s="423"/>
      <c r="P122" s="423"/>
      <c r="Q122" s="423"/>
      <c r="R122" s="423"/>
      <c r="S122" s="423"/>
      <c r="T122" s="423"/>
      <c r="U122" s="423"/>
      <c r="V122" s="423"/>
      <c r="W122" s="423"/>
      <c r="X122" s="423"/>
      <c r="Y122" s="423"/>
      <c r="Z122" s="423"/>
      <c r="AA122" s="424"/>
      <c r="AB122" s="440"/>
      <c r="AC122" s="441"/>
      <c r="AD122" s="441"/>
      <c r="AE122" s="441"/>
      <c r="AF122" s="441"/>
      <c r="AG122" s="441"/>
      <c r="AH122" s="441"/>
      <c r="AI122" s="441"/>
      <c r="AJ122" s="441"/>
      <c r="AK122" s="441"/>
      <c r="AL122" s="441"/>
      <c r="AM122" s="441"/>
      <c r="AN122" s="441"/>
      <c r="AO122" s="441"/>
      <c r="AP122" s="441"/>
      <c r="AQ122" s="441"/>
      <c r="AR122" s="441"/>
      <c r="AS122" s="441"/>
      <c r="AT122" s="442"/>
      <c r="AU122" s="449"/>
      <c r="AV122" s="450"/>
      <c r="AW122" s="450"/>
      <c r="AX122" s="450"/>
      <c r="AY122" s="450"/>
      <c r="AZ122" s="450"/>
      <c r="BA122" s="450"/>
      <c r="BB122" s="450"/>
      <c r="BC122" s="450"/>
      <c r="BD122" s="450"/>
      <c r="BE122" s="450"/>
      <c r="BF122" s="450"/>
      <c r="BG122" s="450"/>
      <c r="BH122" s="450"/>
      <c r="BI122" s="450"/>
      <c r="BJ122" s="450"/>
      <c r="BK122" s="450"/>
      <c r="BL122" s="451"/>
      <c r="BO122" s="1174"/>
      <c r="BP122" s="1093"/>
      <c r="BQ122" s="1093"/>
      <c r="BR122" s="1093"/>
      <c r="BS122" s="1093"/>
      <c r="BT122" s="1093"/>
      <c r="BU122" s="1093"/>
      <c r="BV122" s="1093"/>
      <c r="BW122" s="1093"/>
      <c r="BX122" s="1093"/>
      <c r="BY122" s="1093"/>
      <c r="BZ122" s="1093"/>
      <c r="CA122" s="1093"/>
      <c r="CB122" s="1093"/>
      <c r="CC122" s="1093"/>
      <c r="CD122" s="1093"/>
      <c r="CE122" s="1093"/>
      <c r="CF122" s="1175"/>
    </row>
    <row r="123" spans="1:84" x14ac:dyDescent="0.25">
      <c r="A123" s="440"/>
      <c r="B123" s="406">
        <v>2022</v>
      </c>
      <c r="C123" s="407">
        <f>+'2022 Baseline'!$BE$33</f>
        <v>30.361445783132531</v>
      </c>
      <c r="D123" s="407">
        <f>+'2022 Baseline'!$BE$32</f>
        <v>36.946950618156869</v>
      </c>
      <c r="E123" s="407">
        <f>+'2022 Baseline'!$BE$30</f>
        <v>18.052208835341368</v>
      </c>
      <c r="F123" s="407">
        <f>+'2022 Baseline'!$BE$29</f>
        <v>25.481361952821146</v>
      </c>
      <c r="G123" s="407"/>
      <c r="H123" s="482"/>
      <c r="I123" s="414"/>
      <c r="J123" s="422"/>
      <c r="K123" s="423"/>
      <c r="L123" s="423"/>
      <c r="M123" s="423"/>
      <c r="N123" s="423"/>
      <c r="O123" s="423"/>
      <c r="P123" s="423"/>
      <c r="Q123" s="423"/>
      <c r="R123" s="423"/>
      <c r="S123" s="423"/>
      <c r="T123" s="423"/>
      <c r="U123" s="423"/>
      <c r="V123" s="423"/>
      <c r="W123" s="423"/>
      <c r="X123" s="423"/>
      <c r="Y123" s="423"/>
      <c r="Z123" s="423"/>
      <c r="AA123" s="424"/>
      <c r="AB123" s="440"/>
      <c r="AC123" s="441"/>
      <c r="AD123" s="441"/>
      <c r="AE123" s="441"/>
      <c r="AF123" s="441"/>
      <c r="AG123" s="441"/>
      <c r="AH123" s="441"/>
      <c r="AI123" s="441"/>
      <c r="AJ123" s="441"/>
      <c r="AK123" s="441"/>
      <c r="AL123" s="441"/>
      <c r="AM123" s="441"/>
      <c r="AN123" s="441"/>
      <c r="AO123" s="441"/>
      <c r="AP123" s="441"/>
      <c r="AQ123" s="441"/>
      <c r="AR123" s="441"/>
      <c r="AS123" s="441"/>
      <c r="AT123" s="442"/>
      <c r="AU123" s="449"/>
      <c r="AV123" s="450"/>
      <c r="AW123" s="450"/>
      <c r="AX123" s="450"/>
      <c r="AY123" s="450"/>
      <c r="AZ123" s="450"/>
      <c r="BA123" s="450"/>
      <c r="BB123" s="450"/>
      <c r="BC123" s="450"/>
      <c r="BD123" s="450"/>
      <c r="BE123" s="450"/>
      <c r="BF123" s="450"/>
      <c r="BG123" s="450"/>
      <c r="BH123" s="450"/>
      <c r="BI123" s="450"/>
      <c r="BJ123" s="450"/>
      <c r="BK123" s="450"/>
      <c r="BL123" s="451"/>
      <c r="BO123" s="1174"/>
      <c r="BP123" s="1093"/>
      <c r="BQ123" s="1093"/>
      <c r="BR123" s="1093"/>
      <c r="BS123" s="1093"/>
      <c r="BT123" s="1093"/>
      <c r="BU123" s="1093"/>
      <c r="BV123" s="1093"/>
      <c r="BW123" s="1093"/>
      <c r="BX123" s="1093"/>
      <c r="BY123" s="1093"/>
      <c r="BZ123" s="1093"/>
      <c r="CA123" s="1093"/>
      <c r="CB123" s="1093"/>
      <c r="CC123" s="1093"/>
      <c r="CD123" s="1093"/>
      <c r="CE123" s="1093"/>
      <c r="CF123" s="1175"/>
    </row>
    <row r="124" spans="1:84" ht="15.75" thickBot="1" x14ac:dyDescent="0.3">
      <c r="A124" s="443"/>
      <c r="B124" s="483"/>
      <c r="C124" s="484"/>
      <c r="D124" s="484"/>
      <c r="E124" s="484"/>
      <c r="F124" s="484"/>
      <c r="G124" s="484"/>
      <c r="H124" s="485"/>
      <c r="I124" s="414"/>
      <c r="J124" s="422"/>
      <c r="K124" s="423"/>
      <c r="L124" s="423"/>
      <c r="M124" s="423"/>
      <c r="N124" s="423"/>
      <c r="O124" s="423"/>
      <c r="P124" s="423"/>
      <c r="Q124" s="423"/>
      <c r="R124" s="423"/>
      <c r="S124" s="423"/>
      <c r="T124" s="423"/>
      <c r="U124" s="423"/>
      <c r="V124" s="423"/>
      <c r="W124" s="423"/>
      <c r="X124" s="423"/>
      <c r="Y124" s="423"/>
      <c r="Z124" s="423"/>
      <c r="AA124" s="424"/>
      <c r="AB124" s="440"/>
      <c r="AC124" s="441"/>
      <c r="AD124" s="441"/>
      <c r="AE124" s="441"/>
      <c r="AF124" s="441"/>
      <c r="AG124" s="441"/>
      <c r="AH124" s="441"/>
      <c r="AI124" s="441"/>
      <c r="AJ124" s="441"/>
      <c r="AK124" s="441"/>
      <c r="AL124" s="441"/>
      <c r="AM124" s="441"/>
      <c r="AN124" s="441"/>
      <c r="AO124" s="441"/>
      <c r="AP124" s="441"/>
      <c r="AQ124" s="441"/>
      <c r="AR124" s="441"/>
      <c r="AS124" s="441"/>
      <c r="AT124" s="442"/>
      <c r="AU124" s="449"/>
      <c r="AV124" s="450"/>
      <c r="AW124" s="450"/>
      <c r="AX124" s="450"/>
      <c r="AY124" s="450"/>
      <c r="AZ124" s="450"/>
      <c r="BA124" s="450"/>
      <c r="BB124" s="450"/>
      <c r="BC124" s="450"/>
      <c r="BD124" s="450"/>
      <c r="BE124" s="450"/>
      <c r="BF124" s="450"/>
      <c r="BG124" s="450"/>
      <c r="BH124" s="450"/>
      <c r="BI124" s="450"/>
      <c r="BJ124" s="450"/>
      <c r="BK124" s="450"/>
      <c r="BL124" s="451"/>
      <c r="BO124" s="1174"/>
      <c r="BP124" s="1093"/>
      <c r="BQ124" s="1093"/>
      <c r="BR124" s="1093"/>
      <c r="BS124" s="1093"/>
      <c r="BT124" s="1093"/>
      <c r="BU124" s="1093"/>
      <c r="BV124" s="1093"/>
      <c r="BW124" s="1093"/>
      <c r="BX124" s="1093"/>
      <c r="BY124" s="1093"/>
      <c r="BZ124" s="1093"/>
      <c r="CA124" s="1093"/>
      <c r="CB124" s="1093"/>
      <c r="CC124" s="1093"/>
      <c r="CD124" s="1093"/>
      <c r="CE124" s="1093"/>
      <c r="CF124" s="1175"/>
    </row>
    <row r="125" spans="1:84" x14ac:dyDescent="0.25">
      <c r="A125" s="437"/>
      <c r="B125" s="479" t="s">
        <v>56</v>
      </c>
      <c r="C125" s="486" t="s">
        <v>28</v>
      </c>
      <c r="D125" s="480"/>
      <c r="E125" s="480"/>
      <c r="F125" s="480"/>
      <c r="G125" s="480"/>
      <c r="H125" s="481"/>
      <c r="I125" s="414"/>
      <c r="J125" s="422"/>
      <c r="K125" s="423"/>
      <c r="L125" s="423"/>
      <c r="M125" s="423"/>
      <c r="N125" s="423"/>
      <c r="O125" s="423"/>
      <c r="P125" s="423"/>
      <c r="Q125" s="423"/>
      <c r="R125" s="423"/>
      <c r="S125" s="423"/>
      <c r="T125" s="423"/>
      <c r="U125" s="423"/>
      <c r="V125" s="423"/>
      <c r="W125" s="423"/>
      <c r="X125" s="423"/>
      <c r="Y125" s="423"/>
      <c r="Z125" s="423"/>
      <c r="AA125" s="424"/>
      <c r="AB125" s="440"/>
      <c r="AC125" s="441"/>
      <c r="AD125" s="441"/>
      <c r="AE125" s="441"/>
      <c r="AF125" s="441"/>
      <c r="AG125" s="441"/>
      <c r="AH125" s="441"/>
      <c r="AI125" s="441"/>
      <c r="AJ125" s="441"/>
      <c r="AK125" s="441"/>
      <c r="AL125" s="441"/>
      <c r="AM125" s="441"/>
      <c r="AN125" s="441"/>
      <c r="AO125" s="441"/>
      <c r="AP125" s="441"/>
      <c r="AQ125" s="441"/>
      <c r="AR125" s="441"/>
      <c r="AS125" s="441"/>
      <c r="AT125" s="442"/>
      <c r="AU125" s="449"/>
      <c r="AV125" s="450"/>
      <c r="AW125" s="450"/>
      <c r="AX125" s="450"/>
      <c r="AY125" s="450"/>
      <c r="AZ125" s="450"/>
      <c r="BA125" s="450"/>
      <c r="BB125" s="450"/>
      <c r="BC125" s="450"/>
      <c r="BD125" s="450"/>
      <c r="BE125" s="450"/>
      <c r="BF125" s="450"/>
      <c r="BG125" s="450"/>
      <c r="BH125" s="450"/>
      <c r="BI125" s="450"/>
      <c r="BJ125" s="450"/>
      <c r="BK125" s="450"/>
      <c r="BL125" s="451"/>
      <c r="BO125" s="1174"/>
      <c r="BP125" s="1093"/>
      <c r="BQ125" s="1093"/>
      <c r="BR125" s="1093"/>
      <c r="BS125" s="1093"/>
      <c r="BT125" s="1093"/>
      <c r="BU125" s="1093"/>
      <c r="BV125" s="1093"/>
      <c r="BW125" s="1093"/>
      <c r="BX125" s="1093"/>
      <c r="BY125" s="1093"/>
      <c r="BZ125" s="1093"/>
      <c r="CA125" s="1093"/>
      <c r="CB125" s="1093"/>
      <c r="CC125" s="1093"/>
      <c r="CD125" s="1093"/>
      <c r="CE125" s="1093"/>
      <c r="CF125" s="1175"/>
    </row>
    <row r="126" spans="1:84" s="189" customFormat="1" x14ac:dyDescent="0.25">
      <c r="A126" s="440"/>
      <c r="B126" s="456" t="s">
        <v>57</v>
      </c>
      <c r="C126" s="457" t="s">
        <v>29</v>
      </c>
      <c r="D126" s="457" t="s">
        <v>58</v>
      </c>
      <c r="E126" s="457" t="s">
        <v>100</v>
      </c>
      <c r="F126" s="457" t="s">
        <v>101</v>
      </c>
      <c r="G126" s="457" t="s">
        <v>205</v>
      </c>
      <c r="H126" s="482"/>
      <c r="I126" s="414"/>
      <c r="J126" s="422"/>
      <c r="K126" s="423"/>
      <c r="L126" s="423"/>
      <c r="M126" s="423"/>
      <c r="N126" s="423"/>
      <c r="O126" s="423"/>
      <c r="P126" s="423"/>
      <c r="Q126" s="423"/>
      <c r="R126" s="423"/>
      <c r="S126" s="423"/>
      <c r="T126" s="423"/>
      <c r="U126" s="423"/>
      <c r="V126" s="423"/>
      <c r="W126" s="423"/>
      <c r="X126" s="423"/>
      <c r="Y126" s="423"/>
      <c r="Z126" s="423"/>
      <c r="AA126" s="424"/>
      <c r="AB126" s="440"/>
      <c r="AC126" s="441"/>
      <c r="AD126" s="441"/>
      <c r="AE126" s="441"/>
      <c r="AF126" s="441"/>
      <c r="AG126" s="441"/>
      <c r="AH126" s="441"/>
      <c r="AI126" s="441"/>
      <c r="AJ126" s="441"/>
      <c r="AK126" s="441"/>
      <c r="AL126" s="441"/>
      <c r="AM126" s="441"/>
      <c r="AN126" s="441"/>
      <c r="AO126" s="441"/>
      <c r="AP126" s="441"/>
      <c r="AQ126" s="441"/>
      <c r="AR126" s="441"/>
      <c r="AS126" s="441"/>
      <c r="AT126" s="442"/>
      <c r="AU126" s="449"/>
      <c r="AV126" s="450"/>
      <c r="AW126" s="450"/>
      <c r="AX126" s="450"/>
      <c r="AY126" s="450"/>
      <c r="AZ126" s="450"/>
      <c r="BA126" s="450"/>
      <c r="BB126" s="450"/>
      <c r="BC126" s="450"/>
      <c r="BD126" s="450"/>
      <c r="BE126" s="450"/>
      <c r="BF126" s="450"/>
      <c r="BG126" s="450"/>
      <c r="BH126" s="450"/>
      <c r="BI126" s="450"/>
      <c r="BJ126" s="450"/>
      <c r="BK126" s="450"/>
      <c r="BL126" s="451"/>
      <c r="BO126" s="1174"/>
      <c r="BP126" s="1093"/>
      <c r="BQ126" s="1093"/>
      <c r="BR126" s="1093"/>
      <c r="BS126" s="1093"/>
      <c r="BT126" s="1093"/>
      <c r="BU126" s="1093"/>
      <c r="BV126" s="1093"/>
      <c r="BW126" s="1093"/>
      <c r="BX126" s="1093"/>
      <c r="BY126" s="1093"/>
      <c r="BZ126" s="1093"/>
      <c r="CA126" s="1093"/>
      <c r="CB126" s="1093"/>
      <c r="CC126" s="1093"/>
      <c r="CD126" s="1093"/>
      <c r="CE126" s="1093"/>
      <c r="CF126" s="1175"/>
    </row>
    <row r="127" spans="1:84" s="368" customFormat="1" x14ac:dyDescent="0.25">
      <c r="A127" s="440"/>
      <c r="B127" s="406">
        <v>2011</v>
      </c>
      <c r="C127" s="407">
        <v>52.333928243353206</v>
      </c>
      <c r="D127" s="407">
        <v>44.763839180751837</v>
      </c>
      <c r="E127" s="407">
        <v>36.657830503136388</v>
      </c>
      <c r="F127" s="407">
        <v>26.480315577731911</v>
      </c>
      <c r="G127" s="467">
        <v>159.3549999999999</v>
      </c>
      <c r="H127" s="482"/>
      <c r="I127" s="414"/>
      <c r="J127" s="422"/>
      <c r="K127" s="423"/>
      <c r="L127" s="423"/>
      <c r="M127" s="423"/>
      <c r="N127" s="423"/>
      <c r="O127" s="423"/>
      <c r="P127" s="423"/>
      <c r="Q127" s="423"/>
      <c r="R127" s="423"/>
      <c r="S127" s="423"/>
      <c r="T127" s="423"/>
      <c r="U127" s="423"/>
      <c r="V127" s="423"/>
      <c r="W127" s="423"/>
      <c r="X127" s="423"/>
      <c r="Y127" s="423"/>
      <c r="Z127" s="423"/>
      <c r="AA127" s="424"/>
      <c r="AB127" s="440"/>
      <c r="AC127" s="441"/>
      <c r="AD127" s="441"/>
      <c r="AE127" s="441"/>
      <c r="AF127" s="441"/>
      <c r="AG127" s="441"/>
      <c r="AH127" s="441"/>
      <c r="AI127" s="441"/>
      <c r="AJ127" s="441"/>
      <c r="AK127" s="441"/>
      <c r="AL127" s="441"/>
      <c r="AM127" s="441"/>
      <c r="AN127" s="441"/>
      <c r="AO127" s="441"/>
      <c r="AP127" s="441"/>
      <c r="AQ127" s="441"/>
      <c r="AR127" s="441"/>
      <c r="AS127" s="441"/>
      <c r="AT127" s="442"/>
      <c r="AU127" s="449"/>
      <c r="AV127" s="450"/>
      <c r="AW127" s="450"/>
      <c r="AX127" s="450"/>
      <c r="AY127" s="450"/>
      <c r="AZ127" s="450"/>
      <c r="BA127" s="450"/>
      <c r="BB127" s="450"/>
      <c r="BC127" s="450"/>
      <c r="BD127" s="450"/>
      <c r="BE127" s="450"/>
      <c r="BF127" s="450"/>
      <c r="BG127" s="450"/>
      <c r="BH127" s="450"/>
      <c r="BI127" s="450"/>
      <c r="BJ127" s="450"/>
      <c r="BK127" s="450"/>
      <c r="BL127" s="451"/>
      <c r="BO127" s="1174"/>
      <c r="BP127" s="1093"/>
      <c r="BQ127" s="1093"/>
      <c r="BR127" s="1093"/>
      <c r="BS127" s="1093"/>
      <c r="BT127" s="1093"/>
      <c r="BU127" s="1093"/>
      <c r="BV127" s="1093"/>
      <c r="BW127" s="1093"/>
      <c r="BX127" s="1093"/>
      <c r="BY127" s="1093"/>
      <c r="BZ127" s="1093"/>
      <c r="CA127" s="1093"/>
      <c r="CB127" s="1093"/>
      <c r="CC127" s="1093"/>
      <c r="CD127" s="1093"/>
      <c r="CE127" s="1093"/>
      <c r="CF127" s="1175"/>
    </row>
    <row r="128" spans="1:84" x14ac:dyDescent="0.25">
      <c r="A128" s="440"/>
      <c r="B128" s="406">
        <v>2012</v>
      </c>
      <c r="C128" s="407">
        <v>10.100710367772697</v>
      </c>
      <c r="D128" s="407">
        <v>36.960425101214575</v>
      </c>
      <c r="E128" s="407">
        <v>0</v>
      </c>
      <c r="F128" s="407">
        <v>20.519028340080968</v>
      </c>
      <c r="G128" s="467">
        <v>129.05541666666659</v>
      </c>
      <c r="H128" s="482"/>
      <c r="I128" s="414"/>
      <c r="J128" s="422"/>
      <c r="K128" s="423"/>
      <c r="L128" s="423"/>
      <c r="M128" s="423"/>
      <c r="N128" s="423"/>
      <c r="O128" s="423"/>
      <c r="P128" s="423"/>
      <c r="Q128" s="423"/>
      <c r="R128" s="423"/>
      <c r="S128" s="423"/>
      <c r="T128" s="423"/>
      <c r="U128" s="423"/>
      <c r="V128" s="423"/>
      <c r="W128" s="423"/>
      <c r="X128" s="423"/>
      <c r="Y128" s="423"/>
      <c r="Z128" s="423"/>
      <c r="AA128" s="424"/>
      <c r="AB128" s="440"/>
      <c r="AC128" s="441"/>
      <c r="AD128" s="441"/>
      <c r="AE128" s="441"/>
      <c r="AF128" s="441"/>
      <c r="AG128" s="441"/>
      <c r="AH128" s="441"/>
      <c r="AI128" s="441"/>
      <c r="AJ128" s="441"/>
      <c r="AK128" s="441"/>
      <c r="AL128" s="441"/>
      <c r="AM128" s="441"/>
      <c r="AN128" s="441"/>
      <c r="AO128" s="441"/>
      <c r="AP128" s="441"/>
      <c r="AQ128" s="441"/>
      <c r="AR128" s="441"/>
      <c r="AS128" s="441"/>
      <c r="AT128" s="442"/>
      <c r="AU128" s="449"/>
      <c r="AV128" s="450"/>
      <c r="AW128" s="450"/>
      <c r="AX128" s="450"/>
      <c r="AY128" s="450"/>
      <c r="AZ128" s="450"/>
      <c r="BA128" s="450"/>
      <c r="BB128" s="450"/>
      <c r="BC128" s="450"/>
      <c r="BD128" s="450"/>
      <c r="BE128" s="450"/>
      <c r="BF128" s="450"/>
      <c r="BG128" s="450"/>
      <c r="BH128" s="450"/>
      <c r="BI128" s="450"/>
      <c r="BJ128" s="450"/>
      <c r="BK128" s="450"/>
      <c r="BL128" s="451"/>
      <c r="BO128" s="1174"/>
      <c r="BP128" s="1093"/>
      <c r="BQ128" s="1093"/>
      <c r="BR128" s="1093"/>
      <c r="BS128" s="1093"/>
      <c r="BT128" s="1093"/>
      <c r="BU128" s="1093"/>
      <c r="BV128" s="1093"/>
      <c r="BW128" s="1093"/>
      <c r="BX128" s="1093"/>
      <c r="BY128" s="1093"/>
      <c r="BZ128" s="1093"/>
      <c r="CA128" s="1093"/>
      <c r="CB128" s="1093"/>
      <c r="CC128" s="1093"/>
      <c r="CD128" s="1093"/>
      <c r="CE128" s="1093"/>
      <c r="CF128" s="1175"/>
    </row>
    <row r="129" spans="1:84" x14ac:dyDescent="0.25">
      <c r="A129" s="440"/>
      <c r="B129" s="406">
        <v>2013</v>
      </c>
      <c r="C129" s="407">
        <v>30.490274526074529</v>
      </c>
      <c r="D129" s="407">
        <v>36.359112730197225</v>
      </c>
      <c r="E129" s="407">
        <v>15.986525600371415</v>
      </c>
      <c r="F129" s="407">
        <v>20.097793944156823</v>
      </c>
      <c r="G129" s="467">
        <v>87.583750000000123</v>
      </c>
      <c r="H129" s="482"/>
      <c r="I129" s="414"/>
      <c r="J129" s="422"/>
      <c r="K129" s="423"/>
      <c r="L129" s="423"/>
      <c r="M129" s="423"/>
      <c r="N129" s="423"/>
      <c r="O129" s="423"/>
      <c r="P129" s="423"/>
      <c r="Q129" s="423"/>
      <c r="R129" s="423"/>
      <c r="S129" s="423"/>
      <c r="T129" s="423"/>
      <c r="U129" s="423"/>
      <c r="V129" s="423"/>
      <c r="W129" s="423"/>
      <c r="X129" s="423"/>
      <c r="Y129" s="423"/>
      <c r="Z129" s="423"/>
      <c r="AA129" s="424"/>
      <c r="AB129" s="440"/>
      <c r="AC129" s="441"/>
      <c r="AD129" s="441"/>
      <c r="AE129" s="441"/>
      <c r="AF129" s="441"/>
      <c r="AG129" s="441"/>
      <c r="AH129" s="441"/>
      <c r="AI129" s="441"/>
      <c r="AJ129" s="441"/>
      <c r="AK129" s="441"/>
      <c r="AL129" s="441"/>
      <c r="AM129" s="441"/>
      <c r="AN129" s="441"/>
      <c r="AO129" s="441"/>
      <c r="AP129" s="441"/>
      <c r="AQ129" s="441"/>
      <c r="AR129" s="441"/>
      <c r="AS129" s="441"/>
      <c r="AT129" s="442"/>
      <c r="AU129" s="449"/>
      <c r="AV129" s="450"/>
      <c r="AW129" s="450"/>
      <c r="AX129" s="450"/>
      <c r="AY129" s="450"/>
      <c r="AZ129" s="450"/>
      <c r="BA129" s="450"/>
      <c r="BB129" s="450"/>
      <c r="BC129" s="450"/>
      <c r="BD129" s="450"/>
      <c r="BE129" s="450"/>
      <c r="BF129" s="450"/>
      <c r="BG129" s="450"/>
      <c r="BH129" s="450"/>
      <c r="BI129" s="450"/>
      <c r="BJ129" s="450"/>
      <c r="BK129" s="450"/>
      <c r="BL129" s="451"/>
      <c r="BO129" s="1174"/>
      <c r="BP129" s="1093"/>
      <c r="BQ129" s="1093"/>
      <c r="BR129" s="1093"/>
      <c r="BS129" s="1093"/>
      <c r="BT129" s="1093"/>
      <c r="BU129" s="1093"/>
      <c r="BV129" s="1093"/>
      <c r="BW129" s="1093"/>
      <c r="BX129" s="1093"/>
      <c r="BY129" s="1093"/>
      <c r="BZ129" s="1093"/>
      <c r="CA129" s="1093"/>
      <c r="CB129" s="1093"/>
      <c r="CC129" s="1093"/>
      <c r="CD129" s="1093"/>
      <c r="CE129" s="1093"/>
      <c r="CF129" s="1175"/>
    </row>
    <row r="130" spans="1:84" x14ac:dyDescent="0.25">
      <c r="A130" s="440"/>
      <c r="B130" s="406">
        <v>2014</v>
      </c>
      <c r="C130" s="407">
        <v>44.972638965255499</v>
      </c>
      <c r="D130" s="407">
        <v>37.643982083965405</v>
      </c>
      <c r="E130" s="407">
        <v>35.755243107375748</v>
      </c>
      <c r="F130" s="407">
        <v>22.433396813295484</v>
      </c>
      <c r="G130" s="467">
        <v>203.73958333333326</v>
      </c>
      <c r="H130" s="482"/>
      <c r="I130" s="414"/>
      <c r="J130" s="422"/>
      <c r="K130" s="423"/>
      <c r="L130" s="423"/>
      <c r="M130" s="423"/>
      <c r="N130" s="423"/>
      <c r="O130" s="423"/>
      <c r="P130" s="423"/>
      <c r="Q130" s="423"/>
      <c r="R130" s="423"/>
      <c r="S130" s="423"/>
      <c r="T130" s="423"/>
      <c r="U130" s="423"/>
      <c r="V130" s="423"/>
      <c r="W130" s="423"/>
      <c r="X130" s="423"/>
      <c r="Y130" s="423"/>
      <c r="Z130" s="423"/>
      <c r="AA130" s="424"/>
      <c r="AB130" s="440"/>
      <c r="AC130" s="441"/>
      <c r="AD130" s="441"/>
      <c r="AE130" s="441"/>
      <c r="AF130" s="441"/>
      <c r="AG130" s="441"/>
      <c r="AH130" s="441"/>
      <c r="AI130" s="441"/>
      <c r="AJ130" s="441"/>
      <c r="AK130" s="441"/>
      <c r="AL130" s="441"/>
      <c r="AM130" s="441"/>
      <c r="AN130" s="441"/>
      <c r="AO130" s="441"/>
      <c r="AP130" s="441"/>
      <c r="AQ130" s="441"/>
      <c r="AR130" s="441"/>
      <c r="AS130" s="441"/>
      <c r="AT130" s="442"/>
      <c r="AU130" s="449"/>
      <c r="AV130" s="450"/>
      <c r="AW130" s="450"/>
      <c r="AX130" s="450"/>
      <c r="AY130" s="450"/>
      <c r="AZ130" s="450"/>
      <c r="BA130" s="450"/>
      <c r="BB130" s="450"/>
      <c r="BC130" s="450"/>
      <c r="BD130" s="450"/>
      <c r="BE130" s="450"/>
      <c r="BF130" s="450"/>
      <c r="BG130" s="450"/>
      <c r="BH130" s="450"/>
      <c r="BI130" s="450"/>
      <c r="BJ130" s="450"/>
      <c r="BK130" s="450"/>
      <c r="BL130" s="451"/>
      <c r="BO130" s="1174"/>
      <c r="BP130" s="1093"/>
      <c r="BQ130" s="1093"/>
      <c r="BR130" s="1093"/>
      <c r="BS130" s="1093"/>
      <c r="BT130" s="1093"/>
      <c r="BU130" s="1093"/>
      <c r="BV130" s="1093"/>
      <c r="BW130" s="1093"/>
      <c r="BX130" s="1093"/>
      <c r="BY130" s="1093"/>
      <c r="BZ130" s="1093"/>
      <c r="CA130" s="1093"/>
      <c r="CB130" s="1093"/>
      <c r="CC130" s="1093"/>
      <c r="CD130" s="1093"/>
      <c r="CE130" s="1093"/>
      <c r="CF130" s="1175"/>
    </row>
    <row r="131" spans="1:84" x14ac:dyDescent="0.25">
      <c r="A131" s="440"/>
      <c r="B131" s="406">
        <v>2015</v>
      </c>
      <c r="C131" s="407">
        <v>29.319893583860697</v>
      </c>
      <c r="D131" s="407">
        <v>35.910720800026539</v>
      </c>
      <c r="E131" s="407">
        <v>22.25133926306097</v>
      </c>
      <c r="F131" s="468">
        <v>22.401117671705787</v>
      </c>
      <c r="G131" s="467">
        <v>241.84958333333361</v>
      </c>
      <c r="H131" s="482"/>
      <c r="I131" s="414"/>
      <c r="J131" s="422"/>
      <c r="K131" s="423"/>
      <c r="L131" s="423"/>
      <c r="M131" s="423"/>
      <c r="N131" s="423"/>
      <c r="O131" s="423"/>
      <c r="P131" s="423"/>
      <c r="Q131" s="423"/>
      <c r="R131" s="423"/>
      <c r="S131" s="423"/>
      <c r="T131" s="423"/>
      <c r="U131" s="423"/>
      <c r="V131" s="423"/>
      <c r="W131" s="423"/>
      <c r="X131" s="423"/>
      <c r="Y131" s="423"/>
      <c r="Z131" s="423"/>
      <c r="AA131" s="424"/>
      <c r="AB131" s="440"/>
      <c r="AC131" s="441"/>
      <c r="AD131" s="441"/>
      <c r="AE131" s="441"/>
      <c r="AF131" s="441"/>
      <c r="AG131" s="441"/>
      <c r="AH131" s="441"/>
      <c r="AI131" s="441"/>
      <c r="AJ131" s="441"/>
      <c r="AK131" s="441"/>
      <c r="AL131" s="441"/>
      <c r="AM131" s="441"/>
      <c r="AN131" s="441"/>
      <c r="AO131" s="441"/>
      <c r="AP131" s="441"/>
      <c r="AQ131" s="441"/>
      <c r="AR131" s="441"/>
      <c r="AS131" s="441"/>
      <c r="AT131" s="442"/>
      <c r="AU131" s="449"/>
      <c r="AV131" s="450"/>
      <c r="AW131" s="450"/>
      <c r="AX131" s="450"/>
      <c r="AY131" s="450"/>
      <c r="AZ131" s="450"/>
      <c r="BA131" s="450"/>
      <c r="BB131" s="450"/>
      <c r="BC131" s="450"/>
      <c r="BD131" s="450"/>
      <c r="BE131" s="450"/>
      <c r="BF131" s="450"/>
      <c r="BG131" s="450"/>
      <c r="BH131" s="450"/>
      <c r="BI131" s="450"/>
      <c r="BJ131" s="450"/>
      <c r="BK131" s="450"/>
      <c r="BL131" s="451"/>
      <c r="BO131" s="1174"/>
      <c r="BP131" s="1093"/>
      <c r="BQ131" s="1093"/>
      <c r="BR131" s="1093"/>
      <c r="BS131" s="1093"/>
      <c r="BT131" s="1093"/>
      <c r="BU131" s="1093"/>
      <c r="BV131" s="1093"/>
      <c r="BW131" s="1093"/>
      <c r="BX131" s="1093"/>
      <c r="BY131" s="1093"/>
      <c r="BZ131" s="1093"/>
      <c r="CA131" s="1093"/>
      <c r="CB131" s="1093"/>
      <c r="CC131" s="1093"/>
      <c r="CD131" s="1093"/>
      <c r="CE131" s="1093"/>
      <c r="CF131" s="1175"/>
    </row>
    <row r="132" spans="1:84" x14ac:dyDescent="0.25">
      <c r="A132" s="440"/>
      <c r="B132" s="406">
        <v>2016</v>
      </c>
      <c r="C132" s="407">
        <v>38.639508808793629</v>
      </c>
      <c r="D132" s="407">
        <v>36.165550680405254</v>
      </c>
      <c r="E132" s="407">
        <v>25.0464586898932</v>
      </c>
      <c r="F132" s="468">
        <v>22.671338750504145</v>
      </c>
      <c r="G132" s="467">
        <v>210.16125000000011</v>
      </c>
      <c r="H132" s="482"/>
      <c r="I132" s="414"/>
      <c r="J132" s="422"/>
      <c r="K132" s="423"/>
      <c r="L132" s="423"/>
      <c r="M132" s="423"/>
      <c r="N132" s="423"/>
      <c r="O132" s="423"/>
      <c r="P132" s="423"/>
      <c r="Q132" s="423"/>
      <c r="R132" s="423"/>
      <c r="S132" s="423"/>
      <c r="T132" s="423"/>
      <c r="U132" s="423"/>
      <c r="V132" s="423"/>
      <c r="W132" s="423"/>
      <c r="X132" s="423"/>
      <c r="Y132" s="423"/>
      <c r="Z132" s="423"/>
      <c r="AA132" s="424"/>
      <c r="AB132" s="440"/>
      <c r="AC132" s="441"/>
      <c r="AD132" s="441"/>
      <c r="AE132" s="441"/>
      <c r="AF132" s="441"/>
      <c r="AG132" s="441"/>
      <c r="AH132" s="441"/>
      <c r="AI132" s="441"/>
      <c r="AJ132" s="441"/>
      <c r="AK132" s="441"/>
      <c r="AL132" s="441"/>
      <c r="AM132" s="441"/>
      <c r="AN132" s="441"/>
      <c r="AO132" s="441"/>
      <c r="AP132" s="441"/>
      <c r="AQ132" s="441"/>
      <c r="AR132" s="441"/>
      <c r="AS132" s="441"/>
      <c r="AT132" s="442"/>
      <c r="AU132" s="449"/>
      <c r="AV132" s="450"/>
      <c r="AW132" s="450"/>
      <c r="AX132" s="450"/>
      <c r="AY132" s="450"/>
      <c r="AZ132" s="450"/>
      <c r="BA132" s="450"/>
      <c r="BB132" s="450"/>
      <c r="BC132" s="450"/>
      <c r="BD132" s="450"/>
      <c r="BE132" s="450"/>
      <c r="BF132" s="450"/>
      <c r="BG132" s="450"/>
      <c r="BH132" s="450"/>
      <c r="BI132" s="450"/>
      <c r="BJ132" s="450"/>
      <c r="BK132" s="450"/>
      <c r="BL132" s="451"/>
      <c r="BO132" s="1174"/>
      <c r="BP132" s="1093"/>
      <c r="BQ132" s="1093"/>
      <c r="BR132" s="1093"/>
      <c r="BS132" s="1093"/>
      <c r="BT132" s="1093"/>
      <c r="BU132" s="1093"/>
      <c r="BV132" s="1093"/>
      <c r="BW132" s="1093"/>
      <c r="BX132" s="1093"/>
      <c r="BY132" s="1093"/>
      <c r="BZ132" s="1093"/>
      <c r="CA132" s="1093"/>
      <c r="CB132" s="1093"/>
      <c r="CC132" s="1093"/>
      <c r="CD132" s="1093"/>
      <c r="CE132" s="1093"/>
      <c r="CF132" s="1175"/>
    </row>
    <row r="133" spans="1:84" x14ac:dyDescent="0.25">
      <c r="A133" s="440"/>
      <c r="B133" s="406">
        <v>2017</v>
      </c>
      <c r="C133" s="407">
        <v>44.958461404627961</v>
      </c>
      <c r="D133" s="407">
        <v>37.282598184807092</v>
      </c>
      <c r="E133" s="407">
        <v>35.908049643333527</v>
      </c>
      <c r="F133" s="468">
        <v>24.489066554373053</v>
      </c>
      <c r="G133" s="467">
        <v>311.16375000000016</v>
      </c>
      <c r="H133" s="482"/>
      <c r="I133" s="414"/>
      <c r="J133" s="422"/>
      <c r="K133" s="423"/>
      <c r="L133" s="423"/>
      <c r="M133" s="423"/>
      <c r="N133" s="423"/>
      <c r="O133" s="423"/>
      <c r="P133" s="423"/>
      <c r="Q133" s="423"/>
      <c r="R133" s="423"/>
      <c r="S133" s="423"/>
      <c r="T133" s="423"/>
      <c r="U133" s="423"/>
      <c r="V133" s="423"/>
      <c r="W133" s="423"/>
      <c r="X133" s="423"/>
      <c r="Y133" s="423"/>
      <c r="Z133" s="423"/>
      <c r="AA133" s="424"/>
      <c r="AB133" s="440"/>
      <c r="AC133" s="441"/>
      <c r="AD133" s="441"/>
      <c r="AE133" s="441"/>
      <c r="AF133" s="441"/>
      <c r="AG133" s="441"/>
      <c r="AH133" s="441"/>
      <c r="AI133" s="441"/>
      <c r="AJ133" s="441"/>
      <c r="AK133" s="441"/>
      <c r="AL133" s="441"/>
      <c r="AM133" s="441"/>
      <c r="AN133" s="441"/>
      <c r="AO133" s="441"/>
      <c r="AP133" s="441"/>
      <c r="AQ133" s="441"/>
      <c r="AR133" s="441"/>
      <c r="AS133" s="441"/>
      <c r="AT133" s="442"/>
      <c r="AU133" s="449"/>
      <c r="AV133" s="450"/>
      <c r="AW133" s="450"/>
      <c r="AX133" s="450"/>
      <c r="AY133" s="450"/>
      <c r="AZ133" s="450"/>
      <c r="BA133" s="450"/>
      <c r="BB133" s="450"/>
      <c r="BC133" s="450"/>
      <c r="BD133" s="450"/>
      <c r="BE133" s="450"/>
      <c r="BF133" s="450"/>
      <c r="BG133" s="450"/>
      <c r="BH133" s="450"/>
      <c r="BI133" s="450"/>
      <c r="BJ133" s="450"/>
      <c r="BK133" s="450"/>
      <c r="BL133" s="451"/>
      <c r="BO133" s="1174"/>
      <c r="BP133" s="1093"/>
      <c r="BQ133" s="1093"/>
      <c r="BR133" s="1093"/>
      <c r="BS133" s="1093"/>
      <c r="BT133" s="1093"/>
      <c r="BU133" s="1093"/>
      <c r="BV133" s="1093"/>
      <c r="BW133" s="1093"/>
      <c r="BX133" s="1093"/>
      <c r="BY133" s="1093"/>
      <c r="BZ133" s="1093"/>
      <c r="CA133" s="1093"/>
      <c r="CB133" s="1093"/>
      <c r="CC133" s="1093"/>
      <c r="CD133" s="1093"/>
      <c r="CE133" s="1093"/>
      <c r="CF133" s="1175"/>
    </row>
    <row r="134" spans="1:84" s="368" customFormat="1" x14ac:dyDescent="0.25">
      <c r="A134" s="440"/>
      <c r="B134" s="406" t="s">
        <v>150</v>
      </c>
      <c r="C134" s="407">
        <v>38.208288473590308</v>
      </c>
      <c r="D134" s="407">
        <v>37.47646330289087</v>
      </c>
      <c r="E134" s="407">
        <v>26.170879465218295</v>
      </c>
      <c r="F134" s="468">
        <v>24.714611921347277</v>
      </c>
      <c r="G134" s="467">
        <v>273.8620833333332</v>
      </c>
      <c r="H134" s="482"/>
      <c r="I134" s="414"/>
      <c r="J134" s="422"/>
      <c r="K134" s="423"/>
      <c r="L134" s="423"/>
      <c r="M134" s="423"/>
      <c r="N134" s="423"/>
      <c r="O134" s="423"/>
      <c r="P134" s="423"/>
      <c r="Q134" s="423"/>
      <c r="R134" s="423"/>
      <c r="S134" s="423"/>
      <c r="T134" s="423"/>
      <c r="U134" s="423"/>
      <c r="V134" s="423"/>
      <c r="W134" s="423"/>
      <c r="X134" s="423"/>
      <c r="Y134" s="423"/>
      <c r="Z134" s="423"/>
      <c r="AA134" s="424"/>
      <c r="AB134" s="440"/>
      <c r="AC134" s="441"/>
      <c r="AD134" s="441"/>
      <c r="AE134" s="441"/>
      <c r="AF134" s="441"/>
      <c r="AG134" s="441"/>
      <c r="AH134" s="441"/>
      <c r="AI134" s="441"/>
      <c r="AJ134" s="441"/>
      <c r="AK134" s="441"/>
      <c r="AL134" s="441"/>
      <c r="AM134" s="441"/>
      <c r="AN134" s="441"/>
      <c r="AO134" s="441"/>
      <c r="AP134" s="441"/>
      <c r="AQ134" s="441"/>
      <c r="AR134" s="441"/>
      <c r="AS134" s="441"/>
      <c r="AT134" s="442"/>
      <c r="AU134" s="449"/>
      <c r="AV134" s="450"/>
      <c r="AW134" s="450"/>
      <c r="AX134" s="450"/>
      <c r="AY134" s="450"/>
      <c r="AZ134" s="450"/>
      <c r="BA134" s="450"/>
      <c r="BB134" s="450"/>
      <c r="BC134" s="450"/>
      <c r="BD134" s="450"/>
      <c r="BE134" s="450"/>
      <c r="BF134" s="450"/>
      <c r="BG134" s="450"/>
      <c r="BH134" s="450"/>
      <c r="BI134" s="450"/>
      <c r="BJ134" s="450"/>
      <c r="BK134" s="450"/>
      <c r="BL134" s="451"/>
      <c r="BO134" s="1174"/>
      <c r="BP134" s="1093"/>
      <c r="BQ134" s="1093"/>
      <c r="BR134" s="1093"/>
      <c r="BS134" s="1093"/>
      <c r="BT134" s="1093"/>
      <c r="BU134" s="1093"/>
      <c r="BV134" s="1093"/>
      <c r="BW134" s="1093"/>
      <c r="BX134" s="1093"/>
      <c r="BY134" s="1093"/>
      <c r="BZ134" s="1093"/>
      <c r="CA134" s="1093"/>
      <c r="CB134" s="1093"/>
      <c r="CC134" s="1093"/>
      <c r="CD134" s="1093"/>
      <c r="CE134" s="1093"/>
      <c r="CF134" s="1175"/>
    </row>
    <row r="135" spans="1:84" x14ac:dyDescent="0.25">
      <c r="A135" s="440"/>
      <c r="B135" s="406" t="s">
        <v>151</v>
      </c>
      <c r="C135" s="407">
        <v>94.376134434100038</v>
      </c>
      <c r="D135" s="407">
        <v>38.49818122507785</v>
      </c>
      <c r="E135" s="407">
        <v>87.273845072896918</v>
      </c>
      <c r="F135" s="468">
        <v>25.622257183778668</v>
      </c>
      <c r="G135" s="467">
        <v>39.336666666666133</v>
      </c>
      <c r="H135" s="442"/>
      <c r="I135" s="414"/>
      <c r="J135" s="422"/>
      <c r="K135" s="423"/>
      <c r="L135" s="423"/>
      <c r="M135" s="423"/>
      <c r="N135" s="423"/>
      <c r="O135" s="423"/>
      <c r="P135" s="423"/>
      <c r="Q135" s="423"/>
      <c r="R135" s="423"/>
      <c r="S135" s="423"/>
      <c r="T135" s="423"/>
      <c r="U135" s="423"/>
      <c r="V135" s="423"/>
      <c r="W135" s="423"/>
      <c r="X135" s="423"/>
      <c r="Y135" s="423"/>
      <c r="Z135" s="423"/>
      <c r="AA135" s="424"/>
      <c r="AB135" s="440"/>
      <c r="AC135" s="441"/>
      <c r="AD135" s="441"/>
      <c r="AE135" s="441"/>
      <c r="AF135" s="441"/>
      <c r="AG135" s="441"/>
      <c r="AH135" s="441"/>
      <c r="AI135" s="441"/>
      <c r="AJ135" s="441"/>
      <c r="AK135" s="441"/>
      <c r="AL135" s="441"/>
      <c r="AM135" s="441"/>
      <c r="AN135" s="441"/>
      <c r="AO135" s="441"/>
      <c r="AP135" s="441"/>
      <c r="AQ135" s="441"/>
      <c r="AR135" s="441"/>
      <c r="AS135" s="441"/>
      <c r="AT135" s="442"/>
      <c r="AU135" s="449"/>
      <c r="AV135" s="450"/>
      <c r="AW135" s="450"/>
      <c r="AX135" s="450"/>
      <c r="AY135" s="450"/>
      <c r="AZ135" s="450"/>
      <c r="BA135" s="450"/>
      <c r="BB135" s="450"/>
      <c r="BC135" s="450"/>
      <c r="BD135" s="450"/>
      <c r="BE135" s="450"/>
      <c r="BF135" s="450"/>
      <c r="BG135" s="450"/>
      <c r="BH135" s="450"/>
      <c r="BI135" s="450"/>
      <c r="BJ135" s="450"/>
      <c r="BK135" s="450"/>
      <c r="BL135" s="451"/>
      <c r="BO135" s="1174"/>
      <c r="BP135" s="1093"/>
      <c r="BQ135" s="1093"/>
      <c r="BR135" s="1093"/>
      <c r="BS135" s="1093"/>
      <c r="BT135" s="1093"/>
      <c r="BU135" s="1093"/>
      <c r="BV135" s="1093"/>
      <c r="BW135" s="1093"/>
      <c r="BX135" s="1093"/>
      <c r="BY135" s="1093"/>
      <c r="BZ135" s="1093"/>
      <c r="CA135" s="1093"/>
      <c r="CB135" s="1093"/>
      <c r="CC135" s="1093"/>
      <c r="CD135" s="1093"/>
      <c r="CE135" s="1093"/>
      <c r="CF135" s="1175"/>
    </row>
    <row r="136" spans="1:84" x14ac:dyDescent="0.25">
      <c r="A136" s="440"/>
      <c r="B136" s="406">
        <v>2020</v>
      </c>
      <c r="C136" s="407">
        <v>26.657430823397323</v>
      </c>
      <c r="D136" s="407">
        <v>37.386353970986512</v>
      </c>
      <c r="E136" s="407">
        <v>17.068822061095904</v>
      </c>
      <c r="F136" s="468">
        <v>24.819103501546579</v>
      </c>
      <c r="G136" s="467">
        <v>207.85208333333367</v>
      </c>
      <c r="H136" s="442"/>
      <c r="I136" s="414"/>
      <c r="J136" s="422"/>
      <c r="K136" s="423"/>
      <c r="L136" s="423"/>
      <c r="M136" s="423"/>
      <c r="N136" s="423"/>
      <c r="O136" s="423"/>
      <c r="P136" s="423"/>
      <c r="Q136" s="423"/>
      <c r="R136" s="423"/>
      <c r="S136" s="423"/>
      <c r="T136" s="423"/>
      <c r="U136" s="423"/>
      <c r="V136" s="423"/>
      <c r="W136" s="423"/>
      <c r="X136" s="423"/>
      <c r="Y136" s="423"/>
      <c r="Z136" s="423"/>
      <c r="AA136" s="424"/>
      <c r="AB136" s="440"/>
      <c r="AC136" s="441"/>
      <c r="AD136" s="441"/>
      <c r="AE136" s="441"/>
      <c r="AF136" s="441"/>
      <c r="AG136" s="441"/>
      <c r="AH136" s="441"/>
      <c r="AI136" s="441"/>
      <c r="AJ136" s="441"/>
      <c r="AK136" s="441"/>
      <c r="AL136" s="441"/>
      <c r="AM136" s="441"/>
      <c r="AN136" s="441"/>
      <c r="AO136" s="441"/>
      <c r="AP136" s="441"/>
      <c r="AQ136" s="441"/>
      <c r="AR136" s="441"/>
      <c r="AS136" s="441"/>
      <c r="AT136" s="442"/>
      <c r="AU136" s="449"/>
      <c r="AV136" s="450"/>
      <c r="AW136" s="450"/>
      <c r="AX136" s="450"/>
      <c r="AY136" s="450"/>
      <c r="AZ136" s="450"/>
      <c r="BA136" s="450"/>
      <c r="BB136" s="450"/>
      <c r="BC136" s="450"/>
      <c r="BD136" s="450"/>
      <c r="BE136" s="450"/>
      <c r="BF136" s="450"/>
      <c r="BG136" s="450"/>
      <c r="BH136" s="450"/>
      <c r="BI136" s="450"/>
      <c r="BJ136" s="450"/>
      <c r="BK136" s="450"/>
      <c r="BL136" s="451"/>
      <c r="BO136" s="1174"/>
      <c r="BP136" s="1093"/>
      <c r="BQ136" s="1093"/>
      <c r="BR136" s="1093"/>
      <c r="BS136" s="1093"/>
      <c r="BT136" s="1093"/>
      <c r="BU136" s="1093"/>
      <c r="BV136" s="1093"/>
      <c r="BW136" s="1093"/>
      <c r="BX136" s="1093"/>
      <c r="BY136" s="1093"/>
      <c r="BZ136" s="1093"/>
      <c r="CA136" s="1093"/>
      <c r="CB136" s="1093"/>
      <c r="CC136" s="1093"/>
      <c r="CD136" s="1093"/>
      <c r="CE136" s="1093"/>
      <c r="CF136" s="1175"/>
    </row>
    <row r="137" spans="1:84" x14ac:dyDescent="0.25">
      <c r="A137" s="440"/>
      <c r="B137" s="406">
        <v>2021</v>
      </c>
      <c r="C137" s="468">
        <v>22.155416250581638</v>
      </c>
      <c r="D137" s="468">
        <v>36.342046246454665</v>
      </c>
      <c r="E137" s="468">
        <v>13.666236203840709</v>
      </c>
      <c r="F137" s="468">
        <v>24.054408268496719</v>
      </c>
      <c r="G137" s="467">
        <v>164.41041666666661</v>
      </c>
      <c r="H137" s="442"/>
      <c r="I137" s="414"/>
      <c r="J137" s="422"/>
      <c r="K137" s="423"/>
      <c r="L137" s="423"/>
      <c r="M137" s="423"/>
      <c r="N137" s="423"/>
      <c r="O137" s="423"/>
      <c r="P137" s="423"/>
      <c r="Q137" s="423"/>
      <c r="R137" s="423"/>
      <c r="S137" s="423"/>
      <c r="T137" s="423"/>
      <c r="U137" s="423"/>
      <c r="V137" s="423"/>
      <c r="W137" s="423"/>
      <c r="X137" s="423"/>
      <c r="Y137" s="423"/>
      <c r="Z137" s="423"/>
      <c r="AA137" s="424"/>
      <c r="AB137" s="440"/>
      <c r="AC137" s="441"/>
      <c r="AD137" s="441"/>
      <c r="AE137" s="441"/>
      <c r="AF137" s="441"/>
      <c r="AG137" s="441"/>
      <c r="AH137" s="441"/>
      <c r="AI137" s="441"/>
      <c r="AJ137" s="441"/>
      <c r="AK137" s="441"/>
      <c r="AL137" s="441"/>
      <c r="AM137" s="441"/>
      <c r="AN137" s="441"/>
      <c r="AO137" s="441"/>
      <c r="AP137" s="441"/>
      <c r="AQ137" s="441"/>
      <c r="AR137" s="441"/>
      <c r="AS137" s="441"/>
      <c r="AT137" s="442"/>
      <c r="AU137" s="449"/>
      <c r="AV137" s="450"/>
      <c r="AW137" s="450"/>
      <c r="AX137" s="450"/>
      <c r="AY137" s="450"/>
      <c r="AZ137" s="450"/>
      <c r="BA137" s="450"/>
      <c r="BB137" s="450"/>
      <c r="BC137" s="450"/>
      <c r="BD137" s="450"/>
      <c r="BE137" s="450"/>
      <c r="BF137" s="450"/>
      <c r="BG137" s="450"/>
      <c r="BH137" s="450"/>
      <c r="BI137" s="450"/>
      <c r="BJ137" s="450"/>
      <c r="BK137" s="450"/>
      <c r="BL137" s="451"/>
      <c r="BO137" s="1174"/>
      <c r="BP137" s="1093"/>
      <c r="BQ137" s="1093"/>
      <c r="BR137" s="1093"/>
      <c r="BS137" s="1093"/>
      <c r="BT137" s="1093"/>
      <c r="BU137" s="1093"/>
      <c r="BV137" s="1093"/>
      <c r="BW137" s="1093"/>
      <c r="BX137" s="1093"/>
      <c r="BY137" s="1093"/>
      <c r="BZ137" s="1093"/>
      <c r="CA137" s="1093"/>
      <c r="CB137" s="1093"/>
      <c r="CC137" s="1093"/>
      <c r="CD137" s="1093"/>
      <c r="CE137" s="1093"/>
      <c r="CF137" s="1175"/>
    </row>
    <row r="138" spans="1:84" x14ac:dyDescent="0.25">
      <c r="A138" s="440"/>
      <c r="B138" s="406">
        <v>2022</v>
      </c>
      <c r="C138" s="468">
        <f>+'2022 Results'!$T$38</f>
        <v>12.340896513558384</v>
      </c>
      <c r="D138" s="468">
        <f>+'2022 Results'!$T$37</f>
        <v>34.881909963922539</v>
      </c>
      <c r="E138" s="468">
        <f>+'2022 Results'!$T$41</f>
        <v>2.1582733812949639</v>
      </c>
      <c r="F138" s="468">
        <f>+'2022 Results'!$T$40</f>
        <v>22.722332874116745</v>
      </c>
      <c r="G138" s="467">
        <f>+'2022 Baseline'!$T$9-'2021 Baseline Q4'!$T$9</f>
        <v>189.58333333333348</v>
      </c>
      <c r="H138" s="482"/>
      <c r="I138" s="414"/>
      <c r="J138" s="422"/>
      <c r="K138" s="423"/>
      <c r="L138" s="423"/>
      <c r="M138" s="423"/>
      <c r="N138" s="423"/>
      <c r="O138" s="423"/>
      <c r="P138" s="423"/>
      <c r="Q138" s="423"/>
      <c r="R138" s="423"/>
      <c r="S138" s="423"/>
      <c r="T138" s="423"/>
      <c r="U138" s="423"/>
      <c r="V138" s="423"/>
      <c r="W138" s="423"/>
      <c r="X138" s="423"/>
      <c r="Y138" s="423"/>
      <c r="Z138" s="423"/>
      <c r="AA138" s="424"/>
      <c r="AB138" s="440"/>
      <c r="AC138" s="441"/>
      <c r="AD138" s="441"/>
      <c r="AE138" s="441"/>
      <c r="AF138" s="441"/>
      <c r="AG138" s="441"/>
      <c r="AH138" s="441"/>
      <c r="AI138" s="441"/>
      <c r="AJ138" s="441"/>
      <c r="AK138" s="441"/>
      <c r="AL138" s="441"/>
      <c r="AM138" s="441"/>
      <c r="AN138" s="441"/>
      <c r="AO138" s="441"/>
      <c r="AP138" s="441"/>
      <c r="AQ138" s="441"/>
      <c r="AR138" s="441"/>
      <c r="AS138" s="441"/>
      <c r="AT138" s="442"/>
      <c r="AU138" s="449"/>
      <c r="AV138" s="450"/>
      <c r="AW138" s="450"/>
      <c r="AX138" s="450"/>
      <c r="AY138" s="450"/>
      <c r="AZ138" s="450"/>
      <c r="BA138" s="450"/>
      <c r="BB138" s="450"/>
      <c r="BC138" s="450"/>
      <c r="BD138" s="450"/>
      <c r="BE138" s="450"/>
      <c r="BF138" s="450"/>
      <c r="BG138" s="450"/>
      <c r="BH138" s="450"/>
      <c r="BI138" s="450"/>
      <c r="BJ138" s="450"/>
      <c r="BK138" s="450"/>
      <c r="BL138" s="451"/>
      <c r="BO138" s="1174"/>
      <c r="BP138" s="1093"/>
      <c r="BQ138" s="1093"/>
      <c r="BR138" s="1093"/>
      <c r="BS138" s="1093"/>
      <c r="BT138" s="1093"/>
      <c r="BU138" s="1093"/>
      <c r="BV138" s="1093"/>
      <c r="BW138" s="1093"/>
      <c r="BX138" s="1093"/>
      <c r="BY138" s="1093"/>
      <c r="BZ138" s="1093"/>
      <c r="CA138" s="1093"/>
      <c r="CB138" s="1093"/>
      <c r="CC138" s="1093"/>
      <c r="CD138" s="1093"/>
      <c r="CE138" s="1093"/>
      <c r="CF138" s="1175"/>
    </row>
    <row r="139" spans="1:84" ht="15.75" thickBot="1" x14ac:dyDescent="0.3">
      <c r="A139" s="443"/>
      <c r="B139" s="483"/>
      <c r="C139" s="484"/>
      <c r="D139" s="484"/>
      <c r="E139" s="484"/>
      <c r="F139" s="484"/>
      <c r="G139" s="484"/>
      <c r="H139" s="485"/>
      <c r="I139" s="414"/>
      <c r="J139" s="422"/>
      <c r="K139" s="423"/>
      <c r="L139" s="423"/>
      <c r="M139" s="423"/>
      <c r="N139" s="423"/>
      <c r="O139" s="423"/>
      <c r="P139" s="423"/>
      <c r="Q139" s="423"/>
      <c r="R139" s="423"/>
      <c r="S139" s="423"/>
      <c r="T139" s="423"/>
      <c r="U139" s="423"/>
      <c r="V139" s="423"/>
      <c r="W139" s="423"/>
      <c r="X139" s="423"/>
      <c r="Y139" s="423"/>
      <c r="Z139" s="423"/>
      <c r="AA139" s="424"/>
      <c r="AB139" s="440"/>
      <c r="AC139" s="441"/>
      <c r="AD139" s="441"/>
      <c r="AE139" s="441"/>
      <c r="AF139" s="441"/>
      <c r="AG139" s="441"/>
      <c r="AH139" s="441"/>
      <c r="AI139" s="441"/>
      <c r="AJ139" s="441"/>
      <c r="AK139" s="441"/>
      <c r="AL139" s="441"/>
      <c r="AM139" s="441"/>
      <c r="AN139" s="441"/>
      <c r="AO139" s="441"/>
      <c r="AP139" s="441"/>
      <c r="AQ139" s="441"/>
      <c r="AR139" s="441"/>
      <c r="AS139" s="441"/>
      <c r="AT139" s="442"/>
      <c r="AU139" s="449"/>
      <c r="AV139" s="450"/>
      <c r="AW139" s="450"/>
      <c r="AX139" s="450"/>
      <c r="AY139" s="450"/>
      <c r="AZ139" s="450"/>
      <c r="BA139" s="450"/>
      <c r="BB139" s="450"/>
      <c r="BC139" s="450"/>
      <c r="BD139" s="450"/>
      <c r="BE139" s="450"/>
      <c r="BF139" s="450"/>
      <c r="BG139" s="450"/>
      <c r="BH139" s="450"/>
      <c r="BI139" s="450"/>
      <c r="BJ139" s="450"/>
      <c r="BK139" s="450"/>
      <c r="BL139" s="451"/>
      <c r="BO139" s="1174"/>
      <c r="BP139" s="1093"/>
      <c r="BQ139" s="1093"/>
      <c r="BR139" s="1093"/>
      <c r="BS139" s="1093"/>
      <c r="BT139" s="1093"/>
      <c r="BU139" s="1093"/>
      <c r="BV139" s="1093"/>
      <c r="BW139" s="1093"/>
      <c r="BX139" s="1093"/>
      <c r="BY139" s="1093"/>
      <c r="BZ139" s="1093"/>
      <c r="CA139" s="1093"/>
      <c r="CB139" s="1093"/>
      <c r="CC139" s="1093"/>
      <c r="CD139" s="1093"/>
      <c r="CE139" s="1093"/>
      <c r="CF139" s="1175"/>
    </row>
    <row r="140" spans="1:84" x14ac:dyDescent="0.25">
      <c r="A140" s="437"/>
      <c r="B140" s="479" t="s">
        <v>56</v>
      </c>
      <c r="C140" s="486" t="s">
        <v>85</v>
      </c>
      <c r="D140" s="480"/>
      <c r="E140" s="480"/>
      <c r="F140" s="480"/>
      <c r="G140" s="480"/>
      <c r="H140" s="481"/>
      <c r="I140" s="414"/>
      <c r="J140" s="422"/>
      <c r="K140" s="423"/>
      <c r="L140" s="423"/>
      <c r="M140" s="423"/>
      <c r="N140" s="423"/>
      <c r="O140" s="423"/>
      <c r="P140" s="423"/>
      <c r="Q140" s="423"/>
      <c r="R140" s="423"/>
      <c r="S140" s="423"/>
      <c r="T140" s="423"/>
      <c r="U140" s="423"/>
      <c r="V140" s="423"/>
      <c r="W140" s="423"/>
      <c r="X140" s="423"/>
      <c r="Y140" s="423"/>
      <c r="Z140" s="423"/>
      <c r="AA140" s="424"/>
      <c r="AB140" s="440"/>
      <c r="AC140" s="441"/>
      <c r="AD140" s="441"/>
      <c r="AE140" s="441"/>
      <c r="AF140" s="441"/>
      <c r="AG140" s="441"/>
      <c r="AH140" s="441"/>
      <c r="AI140" s="441"/>
      <c r="AJ140" s="441"/>
      <c r="AK140" s="441"/>
      <c r="AL140" s="441"/>
      <c r="AM140" s="441"/>
      <c r="AN140" s="441"/>
      <c r="AO140" s="441"/>
      <c r="AP140" s="441"/>
      <c r="AQ140" s="441"/>
      <c r="AR140" s="441"/>
      <c r="AS140" s="441"/>
      <c r="AT140" s="442"/>
      <c r="AU140" s="449"/>
      <c r="AV140" s="450"/>
      <c r="AW140" s="450"/>
      <c r="AX140" s="450"/>
      <c r="AY140" s="450"/>
      <c r="AZ140" s="450"/>
      <c r="BA140" s="450"/>
      <c r="BB140" s="450"/>
      <c r="BC140" s="450"/>
      <c r="BD140" s="450"/>
      <c r="BE140" s="450"/>
      <c r="BF140" s="450"/>
      <c r="BG140" s="450"/>
      <c r="BH140" s="450"/>
      <c r="BI140" s="450"/>
      <c r="BJ140" s="450"/>
      <c r="BK140" s="450"/>
      <c r="BL140" s="451"/>
      <c r="BO140" s="1174"/>
      <c r="BP140" s="1093"/>
      <c r="BQ140" s="1093"/>
      <c r="BR140" s="1093"/>
      <c r="BS140" s="1093"/>
      <c r="BT140" s="1093"/>
      <c r="BU140" s="1093"/>
      <c r="BV140" s="1093"/>
      <c r="BW140" s="1093"/>
      <c r="BX140" s="1093"/>
      <c r="BY140" s="1093"/>
      <c r="BZ140" s="1093"/>
      <c r="CA140" s="1093"/>
      <c r="CB140" s="1093"/>
      <c r="CC140" s="1093"/>
      <c r="CD140" s="1093"/>
      <c r="CE140" s="1093"/>
      <c r="CF140" s="1175"/>
    </row>
    <row r="141" spans="1:84" s="189" customFormat="1" x14ac:dyDescent="0.25">
      <c r="A141" s="440"/>
      <c r="B141" s="456" t="s">
        <v>57</v>
      </c>
      <c r="C141" s="457" t="s">
        <v>29</v>
      </c>
      <c r="D141" s="457" t="s">
        <v>58</v>
      </c>
      <c r="E141" s="457" t="s">
        <v>100</v>
      </c>
      <c r="F141" s="457" t="s">
        <v>101</v>
      </c>
      <c r="G141" s="457" t="s">
        <v>205</v>
      </c>
      <c r="H141" s="482"/>
      <c r="I141" s="414"/>
      <c r="J141" s="422"/>
      <c r="K141" s="423"/>
      <c r="L141" s="423"/>
      <c r="M141" s="423"/>
      <c r="N141" s="423"/>
      <c r="O141" s="423"/>
      <c r="P141" s="423"/>
      <c r="Q141" s="423"/>
      <c r="R141" s="423"/>
      <c r="S141" s="423"/>
      <c r="T141" s="423"/>
      <c r="U141" s="423"/>
      <c r="V141" s="423"/>
      <c r="W141" s="423"/>
      <c r="X141" s="423"/>
      <c r="Y141" s="423"/>
      <c r="Z141" s="423"/>
      <c r="AA141" s="424"/>
      <c r="AB141" s="440"/>
      <c r="AC141" s="441"/>
      <c r="AD141" s="441"/>
      <c r="AE141" s="441"/>
      <c r="AF141" s="441"/>
      <c r="AG141" s="441"/>
      <c r="AH141" s="441"/>
      <c r="AI141" s="441"/>
      <c r="AJ141" s="441"/>
      <c r="AK141" s="441"/>
      <c r="AL141" s="441"/>
      <c r="AM141" s="441"/>
      <c r="AN141" s="441"/>
      <c r="AO141" s="441"/>
      <c r="AP141" s="441"/>
      <c r="AQ141" s="441"/>
      <c r="AR141" s="441"/>
      <c r="AS141" s="441"/>
      <c r="AT141" s="442"/>
      <c r="AU141" s="449"/>
      <c r="AV141" s="450"/>
      <c r="AW141" s="450"/>
      <c r="AX141" s="450"/>
      <c r="AY141" s="450"/>
      <c r="AZ141" s="450"/>
      <c r="BA141" s="450"/>
      <c r="BB141" s="450"/>
      <c r="BC141" s="450"/>
      <c r="BD141" s="450"/>
      <c r="BE141" s="450"/>
      <c r="BF141" s="450"/>
      <c r="BG141" s="450"/>
      <c r="BH141" s="450"/>
      <c r="BI141" s="450"/>
      <c r="BJ141" s="450"/>
      <c r="BK141" s="450"/>
      <c r="BL141" s="451"/>
      <c r="BO141" s="1174"/>
      <c r="BP141" s="1093"/>
      <c r="BQ141" s="1093"/>
      <c r="BR141" s="1093"/>
      <c r="BS141" s="1093"/>
      <c r="BT141" s="1093"/>
      <c r="BU141" s="1093"/>
      <c r="BV141" s="1093"/>
      <c r="BW141" s="1093"/>
      <c r="BX141" s="1093"/>
      <c r="BY141" s="1093"/>
      <c r="BZ141" s="1093"/>
      <c r="CA141" s="1093"/>
      <c r="CB141" s="1093"/>
      <c r="CC141" s="1093"/>
      <c r="CD141" s="1093"/>
      <c r="CE141" s="1093"/>
      <c r="CF141" s="1175"/>
    </row>
    <row r="142" spans="1:84" s="368" customFormat="1" x14ac:dyDescent="0.25">
      <c r="A142" s="440"/>
      <c r="B142" s="406">
        <v>2011</v>
      </c>
      <c r="C142" s="407">
        <v>30.777831529104187</v>
      </c>
      <c r="D142" s="407">
        <v>37.635591636835684</v>
      </c>
      <c r="E142" s="407">
        <v>21.713222078766691</v>
      </c>
      <c r="F142" s="407">
        <v>27.722220309979939</v>
      </c>
      <c r="G142" s="467">
        <v>193.58708333333334</v>
      </c>
      <c r="H142" s="482"/>
      <c r="I142" s="414"/>
      <c r="J142" s="422"/>
      <c r="K142" s="423"/>
      <c r="L142" s="423"/>
      <c r="M142" s="423"/>
      <c r="N142" s="423"/>
      <c r="O142" s="423"/>
      <c r="P142" s="423"/>
      <c r="Q142" s="423"/>
      <c r="R142" s="423"/>
      <c r="S142" s="423"/>
      <c r="T142" s="423"/>
      <c r="U142" s="423"/>
      <c r="V142" s="423"/>
      <c r="W142" s="423"/>
      <c r="X142" s="423"/>
      <c r="Y142" s="423"/>
      <c r="Z142" s="423"/>
      <c r="AA142" s="424"/>
      <c r="AB142" s="440"/>
      <c r="AC142" s="441"/>
      <c r="AD142" s="441"/>
      <c r="AE142" s="441"/>
      <c r="AF142" s="441"/>
      <c r="AG142" s="441"/>
      <c r="AH142" s="441"/>
      <c r="AI142" s="441"/>
      <c r="AJ142" s="441"/>
      <c r="AK142" s="441"/>
      <c r="AL142" s="441"/>
      <c r="AM142" s="441"/>
      <c r="AN142" s="441"/>
      <c r="AO142" s="441"/>
      <c r="AP142" s="441"/>
      <c r="AQ142" s="441"/>
      <c r="AR142" s="441"/>
      <c r="AS142" s="441"/>
      <c r="AT142" s="442"/>
      <c r="AU142" s="449"/>
      <c r="AV142" s="450"/>
      <c r="AW142" s="450"/>
      <c r="AX142" s="450"/>
      <c r="AY142" s="450"/>
      <c r="AZ142" s="450"/>
      <c r="BA142" s="450"/>
      <c r="BB142" s="450"/>
      <c r="BC142" s="450"/>
      <c r="BD142" s="450"/>
      <c r="BE142" s="450"/>
      <c r="BF142" s="450"/>
      <c r="BG142" s="450"/>
      <c r="BH142" s="450"/>
      <c r="BI142" s="450"/>
      <c r="BJ142" s="450"/>
      <c r="BK142" s="450"/>
      <c r="BL142" s="451"/>
      <c r="BO142" s="1174"/>
      <c r="BP142" s="1093"/>
      <c r="BQ142" s="1093"/>
      <c r="BR142" s="1093"/>
      <c r="BS142" s="1093"/>
      <c r="BT142" s="1093"/>
      <c r="BU142" s="1093"/>
      <c r="BV142" s="1093"/>
      <c r="BW142" s="1093"/>
      <c r="BX142" s="1093"/>
      <c r="BY142" s="1093"/>
      <c r="BZ142" s="1093"/>
      <c r="CA142" s="1093"/>
      <c r="CB142" s="1093"/>
      <c r="CC142" s="1093"/>
      <c r="CD142" s="1093"/>
      <c r="CE142" s="1093"/>
      <c r="CF142" s="1175"/>
    </row>
    <row r="143" spans="1:84" x14ac:dyDescent="0.25">
      <c r="A143" s="440"/>
      <c r="B143" s="406">
        <v>2012</v>
      </c>
      <c r="C143" s="407">
        <v>27.365265855882186</v>
      </c>
      <c r="D143" s="407">
        <v>36.351262398654235</v>
      </c>
      <c r="E143" s="407">
        <v>18.191474721758752</v>
      </c>
      <c r="F143" s="407">
        <v>26.53037737513149</v>
      </c>
      <c r="G143" s="467">
        <v>176.94666666666694</v>
      </c>
      <c r="H143" s="482"/>
      <c r="I143" s="414"/>
      <c r="J143" s="422"/>
      <c r="K143" s="423"/>
      <c r="L143" s="423"/>
      <c r="M143" s="423"/>
      <c r="N143" s="423"/>
      <c r="O143" s="423"/>
      <c r="P143" s="423"/>
      <c r="Q143" s="423"/>
      <c r="R143" s="423"/>
      <c r="S143" s="423"/>
      <c r="T143" s="423"/>
      <c r="U143" s="423"/>
      <c r="V143" s="423"/>
      <c r="W143" s="423"/>
      <c r="X143" s="423"/>
      <c r="Y143" s="423"/>
      <c r="Z143" s="423"/>
      <c r="AA143" s="424"/>
      <c r="AB143" s="440"/>
      <c r="AC143" s="441"/>
      <c r="AD143" s="441"/>
      <c r="AE143" s="441"/>
      <c r="AF143" s="441"/>
      <c r="AG143" s="441"/>
      <c r="AH143" s="441"/>
      <c r="AI143" s="441"/>
      <c r="AJ143" s="441"/>
      <c r="AK143" s="441"/>
      <c r="AL143" s="441"/>
      <c r="AM143" s="441"/>
      <c r="AN143" s="441"/>
      <c r="AO143" s="441"/>
      <c r="AP143" s="441"/>
      <c r="AQ143" s="441"/>
      <c r="AR143" s="441"/>
      <c r="AS143" s="441"/>
      <c r="AT143" s="442"/>
      <c r="AU143" s="449"/>
      <c r="AV143" s="450"/>
      <c r="AW143" s="450"/>
      <c r="AX143" s="450"/>
      <c r="AY143" s="450"/>
      <c r="AZ143" s="450"/>
      <c r="BA143" s="450"/>
      <c r="BB143" s="450"/>
      <c r="BC143" s="450"/>
      <c r="BD143" s="450"/>
      <c r="BE143" s="450"/>
      <c r="BF143" s="450"/>
      <c r="BG143" s="450"/>
      <c r="BH143" s="450"/>
      <c r="BI143" s="450"/>
      <c r="BJ143" s="450"/>
      <c r="BK143" s="450"/>
      <c r="BL143" s="451"/>
      <c r="BO143" s="1174"/>
      <c r="BP143" s="1093"/>
      <c r="BQ143" s="1093"/>
      <c r="BR143" s="1093"/>
      <c r="BS143" s="1093"/>
      <c r="BT143" s="1093"/>
      <c r="BU143" s="1093"/>
      <c r="BV143" s="1093"/>
      <c r="BW143" s="1093"/>
      <c r="BX143" s="1093"/>
      <c r="BY143" s="1093"/>
      <c r="BZ143" s="1093"/>
      <c r="CA143" s="1093"/>
      <c r="CB143" s="1093"/>
      <c r="CC143" s="1093"/>
      <c r="CD143" s="1093"/>
      <c r="CE143" s="1093"/>
      <c r="CF143" s="1175"/>
    </row>
    <row r="144" spans="1:84" x14ac:dyDescent="0.25">
      <c r="A144" s="440"/>
      <c r="B144" s="406">
        <v>2013</v>
      </c>
      <c r="C144" s="407">
        <v>15.432592355669293</v>
      </c>
      <c r="D144" s="407">
        <v>34.910282307532839</v>
      </c>
      <c r="E144" s="407">
        <v>11.033249494787938</v>
      </c>
      <c r="F144" s="407">
        <v>25.462859569302999</v>
      </c>
      <c r="G144" s="467">
        <v>88.994583333333367</v>
      </c>
      <c r="H144" s="482"/>
      <c r="I144" s="414"/>
      <c r="J144" s="422"/>
      <c r="K144" s="423"/>
      <c r="L144" s="423"/>
      <c r="M144" s="423"/>
      <c r="N144" s="423"/>
      <c r="O144" s="423"/>
      <c r="P144" s="423"/>
      <c r="Q144" s="423"/>
      <c r="R144" s="423"/>
      <c r="S144" s="423"/>
      <c r="T144" s="423"/>
      <c r="U144" s="423"/>
      <c r="V144" s="423"/>
      <c r="W144" s="423"/>
      <c r="X144" s="423"/>
      <c r="Y144" s="423"/>
      <c r="Z144" s="423"/>
      <c r="AA144" s="424"/>
      <c r="AB144" s="440"/>
      <c r="AC144" s="441"/>
      <c r="AD144" s="441"/>
      <c r="AE144" s="441"/>
      <c r="AF144" s="441"/>
      <c r="AG144" s="441"/>
      <c r="AH144" s="441"/>
      <c r="AI144" s="441"/>
      <c r="AJ144" s="441"/>
      <c r="AK144" s="441"/>
      <c r="AL144" s="441"/>
      <c r="AM144" s="441"/>
      <c r="AN144" s="441"/>
      <c r="AO144" s="441"/>
      <c r="AP144" s="441"/>
      <c r="AQ144" s="441"/>
      <c r="AR144" s="441"/>
      <c r="AS144" s="441"/>
      <c r="AT144" s="442"/>
      <c r="AU144" s="449"/>
      <c r="AV144" s="450"/>
      <c r="AW144" s="450"/>
      <c r="AX144" s="450"/>
      <c r="AY144" s="450"/>
      <c r="AZ144" s="450"/>
      <c r="BA144" s="450"/>
      <c r="BB144" s="450"/>
      <c r="BC144" s="450"/>
      <c r="BD144" s="450"/>
      <c r="BE144" s="450"/>
      <c r="BF144" s="450"/>
      <c r="BG144" s="450"/>
      <c r="BH144" s="450"/>
      <c r="BI144" s="450"/>
      <c r="BJ144" s="450"/>
      <c r="BK144" s="450"/>
      <c r="BL144" s="451"/>
      <c r="BO144" s="1174"/>
      <c r="BP144" s="1093"/>
      <c r="BQ144" s="1093"/>
      <c r="BR144" s="1093"/>
      <c r="BS144" s="1093"/>
      <c r="BT144" s="1093"/>
      <c r="BU144" s="1093"/>
      <c r="BV144" s="1093"/>
      <c r="BW144" s="1093"/>
      <c r="BX144" s="1093"/>
      <c r="BY144" s="1093"/>
      <c r="BZ144" s="1093"/>
      <c r="CA144" s="1093"/>
      <c r="CB144" s="1093"/>
      <c r="CC144" s="1093"/>
      <c r="CD144" s="1093"/>
      <c r="CE144" s="1093"/>
      <c r="CF144" s="1175"/>
    </row>
    <row r="145" spans="1:84" x14ac:dyDescent="0.25">
      <c r="A145" s="440"/>
      <c r="B145" s="406">
        <v>2014</v>
      </c>
      <c r="C145" s="407">
        <v>17.009298818798676</v>
      </c>
      <c r="D145" s="407">
        <v>33.288509247756814</v>
      </c>
      <c r="E145" s="407">
        <v>11.111837145011295</v>
      </c>
      <c r="F145" s="407">
        <v>24.162701867766366</v>
      </c>
      <c r="G145" s="467">
        <v>114.34708333333356</v>
      </c>
      <c r="H145" s="482"/>
      <c r="I145" s="414"/>
      <c r="J145" s="422"/>
      <c r="K145" s="423"/>
      <c r="L145" s="423"/>
      <c r="M145" s="423"/>
      <c r="N145" s="423"/>
      <c r="O145" s="423"/>
      <c r="P145" s="423"/>
      <c r="Q145" s="423"/>
      <c r="R145" s="423"/>
      <c r="S145" s="423"/>
      <c r="T145" s="423"/>
      <c r="U145" s="423"/>
      <c r="V145" s="423"/>
      <c r="W145" s="423"/>
      <c r="X145" s="423"/>
      <c r="Y145" s="423"/>
      <c r="Z145" s="423"/>
      <c r="AA145" s="424"/>
      <c r="AB145" s="440"/>
      <c r="AC145" s="441"/>
      <c r="AD145" s="441"/>
      <c r="AE145" s="441"/>
      <c r="AF145" s="441"/>
      <c r="AG145" s="441"/>
      <c r="AH145" s="441"/>
      <c r="AI145" s="441"/>
      <c r="AJ145" s="441"/>
      <c r="AK145" s="441"/>
      <c r="AL145" s="441"/>
      <c r="AM145" s="441"/>
      <c r="AN145" s="441"/>
      <c r="AO145" s="441"/>
      <c r="AP145" s="441"/>
      <c r="AQ145" s="441"/>
      <c r="AR145" s="441"/>
      <c r="AS145" s="441"/>
      <c r="AT145" s="442"/>
      <c r="AU145" s="449"/>
      <c r="AV145" s="450"/>
      <c r="AW145" s="450"/>
      <c r="AX145" s="450"/>
      <c r="AY145" s="450"/>
      <c r="AZ145" s="450"/>
      <c r="BA145" s="450"/>
      <c r="BB145" s="450"/>
      <c r="BC145" s="450"/>
      <c r="BD145" s="450"/>
      <c r="BE145" s="450"/>
      <c r="BF145" s="450"/>
      <c r="BG145" s="450"/>
      <c r="BH145" s="450"/>
      <c r="BI145" s="450"/>
      <c r="BJ145" s="450"/>
      <c r="BK145" s="450"/>
      <c r="BL145" s="451"/>
      <c r="BO145" s="1174"/>
      <c r="BP145" s="1093"/>
      <c r="BQ145" s="1093"/>
      <c r="BR145" s="1093"/>
      <c r="BS145" s="1093"/>
      <c r="BT145" s="1093"/>
      <c r="BU145" s="1093"/>
      <c r="BV145" s="1093"/>
      <c r="BW145" s="1093"/>
      <c r="BX145" s="1093"/>
      <c r="BY145" s="1093"/>
      <c r="BZ145" s="1093"/>
      <c r="CA145" s="1093"/>
      <c r="CB145" s="1093"/>
      <c r="CC145" s="1093"/>
      <c r="CD145" s="1093"/>
      <c r="CE145" s="1093"/>
      <c r="CF145" s="1175"/>
    </row>
    <row r="146" spans="1:84" x14ac:dyDescent="0.25">
      <c r="A146" s="440"/>
      <c r="B146" s="406">
        <v>2015</v>
      </c>
      <c r="C146" s="407">
        <v>28.475592770413119</v>
      </c>
      <c r="D146" s="407">
        <v>32.701338236722883</v>
      </c>
      <c r="E146" s="407">
        <v>13.966277221557673</v>
      </c>
      <c r="F146" s="407">
        <v>22.918748228298686</v>
      </c>
      <c r="G146" s="467">
        <v>211</v>
      </c>
      <c r="H146" s="482"/>
      <c r="I146" s="414"/>
      <c r="J146" s="422"/>
      <c r="K146" s="423"/>
      <c r="L146" s="423"/>
      <c r="M146" s="423"/>
      <c r="N146" s="423"/>
      <c r="O146" s="423"/>
      <c r="P146" s="423"/>
      <c r="Q146" s="423"/>
      <c r="R146" s="423"/>
      <c r="S146" s="423"/>
      <c r="T146" s="423"/>
      <c r="U146" s="423"/>
      <c r="V146" s="423"/>
      <c r="W146" s="423"/>
      <c r="X146" s="423"/>
      <c r="Y146" s="423"/>
      <c r="Z146" s="423"/>
      <c r="AA146" s="424"/>
      <c r="AB146" s="440"/>
      <c r="AC146" s="441"/>
      <c r="AD146" s="441"/>
      <c r="AE146" s="441"/>
      <c r="AF146" s="441"/>
      <c r="AG146" s="441"/>
      <c r="AH146" s="441"/>
      <c r="AI146" s="441"/>
      <c r="AJ146" s="441"/>
      <c r="AK146" s="441"/>
      <c r="AL146" s="441"/>
      <c r="AM146" s="441"/>
      <c r="AN146" s="441"/>
      <c r="AO146" s="441"/>
      <c r="AP146" s="441"/>
      <c r="AQ146" s="441"/>
      <c r="AR146" s="441"/>
      <c r="AS146" s="441"/>
      <c r="AT146" s="442"/>
      <c r="AU146" s="449"/>
      <c r="AV146" s="450"/>
      <c r="AW146" s="450"/>
      <c r="AX146" s="450"/>
      <c r="AY146" s="450"/>
      <c r="AZ146" s="450"/>
      <c r="BA146" s="450"/>
      <c r="BB146" s="450"/>
      <c r="BC146" s="450"/>
      <c r="BD146" s="450"/>
      <c r="BE146" s="450"/>
      <c r="BF146" s="450"/>
      <c r="BG146" s="450"/>
      <c r="BH146" s="450"/>
      <c r="BI146" s="450"/>
      <c r="BJ146" s="450"/>
      <c r="BK146" s="450"/>
      <c r="BL146" s="451"/>
      <c r="BO146" s="1174"/>
      <c r="BP146" s="1093"/>
      <c r="BQ146" s="1093"/>
      <c r="BR146" s="1093"/>
      <c r="BS146" s="1093"/>
      <c r="BT146" s="1093"/>
      <c r="BU146" s="1093"/>
      <c r="BV146" s="1093"/>
      <c r="BW146" s="1093"/>
      <c r="BX146" s="1093"/>
      <c r="BY146" s="1093"/>
      <c r="BZ146" s="1093"/>
      <c r="CA146" s="1093"/>
      <c r="CB146" s="1093"/>
      <c r="CC146" s="1093"/>
      <c r="CD146" s="1093"/>
      <c r="CE146" s="1093"/>
      <c r="CF146" s="1175"/>
    </row>
    <row r="147" spans="1:84" x14ac:dyDescent="0.25">
      <c r="A147" s="440"/>
      <c r="B147" s="406">
        <v>2016</v>
      </c>
      <c r="C147" s="407">
        <v>95.177578719922792</v>
      </c>
      <c r="D147" s="407">
        <v>38.137020564546745</v>
      </c>
      <c r="E147" s="407">
        <v>80.160691434685006</v>
      </c>
      <c r="F147" s="407">
        <v>27.899025797671964</v>
      </c>
      <c r="G147" s="467">
        <v>235.03708333333338</v>
      </c>
      <c r="H147" s="482"/>
      <c r="I147" s="414"/>
      <c r="J147" s="422"/>
      <c r="K147" s="423"/>
      <c r="L147" s="423"/>
      <c r="M147" s="423"/>
      <c r="N147" s="423"/>
      <c r="O147" s="423"/>
      <c r="P147" s="423"/>
      <c r="Q147" s="423"/>
      <c r="R147" s="423"/>
      <c r="S147" s="423"/>
      <c r="T147" s="423"/>
      <c r="U147" s="423"/>
      <c r="V147" s="423"/>
      <c r="W147" s="423"/>
      <c r="X147" s="423"/>
      <c r="Y147" s="423"/>
      <c r="Z147" s="423"/>
      <c r="AA147" s="424"/>
      <c r="AB147" s="440"/>
      <c r="AC147" s="441"/>
      <c r="AD147" s="441"/>
      <c r="AE147" s="441"/>
      <c r="AF147" s="441"/>
      <c r="AG147" s="441"/>
      <c r="AH147" s="441"/>
      <c r="AI147" s="441"/>
      <c r="AJ147" s="441"/>
      <c r="AK147" s="441"/>
      <c r="AL147" s="441"/>
      <c r="AM147" s="441"/>
      <c r="AN147" s="441"/>
      <c r="AO147" s="441"/>
      <c r="AP147" s="441"/>
      <c r="AQ147" s="441"/>
      <c r="AR147" s="441"/>
      <c r="AS147" s="441"/>
      <c r="AT147" s="442"/>
      <c r="AU147" s="449"/>
      <c r="AV147" s="450"/>
      <c r="AW147" s="450"/>
      <c r="AX147" s="450"/>
      <c r="AY147" s="450"/>
      <c r="AZ147" s="450"/>
      <c r="BA147" s="450"/>
      <c r="BB147" s="450"/>
      <c r="BC147" s="450"/>
      <c r="BD147" s="450"/>
      <c r="BE147" s="450"/>
      <c r="BF147" s="450"/>
      <c r="BG147" s="450"/>
      <c r="BH147" s="450"/>
      <c r="BI147" s="450"/>
      <c r="BJ147" s="450"/>
      <c r="BK147" s="450"/>
      <c r="BL147" s="451"/>
      <c r="BO147" s="1174"/>
      <c r="BP147" s="1093"/>
      <c r="BQ147" s="1093"/>
      <c r="BR147" s="1093"/>
      <c r="BS147" s="1093"/>
      <c r="BT147" s="1093"/>
      <c r="BU147" s="1093"/>
      <c r="BV147" s="1093"/>
      <c r="BW147" s="1093"/>
      <c r="BX147" s="1093"/>
      <c r="BY147" s="1093"/>
      <c r="BZ147" s="1093"/>
      <c r="CA147" s="1093"/>
      <c r="CB147" s="1093"/>
      <c r="CC147" s="1093"/>
      <c r="CD147" s="1093"/>
      <c r="CE147" s="1093"/>
      <c r="CF147" s="1175"/>
    </row>
    <row r="148" spans="1:84" x14ac:dyDescent="0.25">
      <c r="A148" s="440"/>
      <c r="B148" s="406">
        <v>2017</v>
      </c>
      <c r="C148" s="407">
        <v>35.074459327995285</v>
      </c>
      <c r="D148" s="407">
        <v>37.994578681856801</v>
      </c>
      <c r="E148" s="407">
        <v>18.439721619396909</v>
      </c>
      <c r="F148" s="407">
        <v>27.45906689007213</v>
      </c>
      <c r="G148" s="467">
        <v>103.00041666666675</v>
      </c>
      <c r="H148" s="482"/>
      <c r="I148" s="414"/>
      <c r="J148" s="422"/>
      <c r="K148" s="423"/>
      <c r="L148" s="423"/>
      <c r="M148" s="423"/>
      <c r="N148" s="423"/>
      <c r="O148" s="423"/>
      <c r="P148" s="423"/>
      <c r="Q148" s="423"/>
      <c r="R148" s="423"/>
      <c r="S148" s="423"/>
      <c r="T148" s="423"/>
      <c r="U148" s="423"/>
      <c r="V148" s="423"/>
      <c r="W148" s="423"/>
      <c r="X148" s="423"/>
      <c r="Y148" s="423"/>
      <c r="Z148" s="423"/>
      <c r="AA148" s="424"/>
      <c r="AB148" s="440"/>
      <c r="AC148" s="441"/>
      <c r="AD148" s="441"/>
      <c r="AE148" s="441"/>
      <c r="AF148" s="441"/>
      <c r="AG148" s="441"/>
      <c r="AH148" s="441"/>
      <c r="AI148" s="441"/>
      <c r="AJ148" s="441"/>
      <c r="AK148" s="441"/>
      <c r="AL148" s="441"/>
      <c r="AM148" s="441"/>
      <c r="AN148" s="441"/>
      <c r="AO148" s="441"/>
      <c r="AP148" s="441"/>
      <c r="AQ148" s="441"/>
      <c r="AR148" s="441"/>
      <c r="AS148" s="441"/>
      <c r="AT148" s="442"/>
      <c r="AU148" s="449"/>
      <c r="AV148" s="450"/>
      <c r="AW148" s="450"/>
      <c r="AX148" s="450"/>
      <c r="AY148" s="450"/>
      <c r="AZ148" s="450"/>
      <c r="BA148" s="450"/>
      <c r="BB148" s="450"/>
      <c r="BC148" s="450"/>
      <c r="BD148" s="450"/>
      <c r="BE148" s="450"/>
      <c r="BF148" s="450"/>
      <c r="BG148" s="450"/>
      <c r="BH148" s="450"/>
      <c r="BI148" s="450"/>
      <c r="BJ148" s="450"/>
      <c r="BK148" s="450"/>
      <c r="BL148" s="451"/>
      <c r="BO148" s="1174"/>
      <c r="BP148" s="1093"/>
      <c r="BQ148" s="1093"/>
      <c r="BR148" s="1093"/>
      <c r="BS148" s="1093"/>
      <c r="BT148" s="1093"/>
      <c r="BU148" s="1093"/>
      <c r="BV148" s="1093"/>
      <c r="BW148" s="1093"/>
      <c r="BX148" s="1093"/>
      <c r="BY148" s="1093"/>
      <c r="BZ148" s="1093"/>
      <c r="CA148" s="1093"/>
      <c r="CB148" s="1093"/>
      <c r="CC148" s="1093"/>
      <c r="CD148" s="1093"/>
      <c r="CE148" s="1093"/>
      <c r="CF148" s="1175"/>
    </row>
    <row r="149" spans="1:84" s="368" customFormat="1" x14ac:dyDescent="0.25">
      <c r="A149" s="440"/>
      <c r="B149" s="406" t="s">
        <v>150</v>
      </c>
      <c r="C149" s="407">
        <v>69.021790496193248</v>
      </c>
      <c r="D149" s="407">
        <v>39.92342875198463</v>
      </c>
      <c r="E149" s="407">
        <v>55.924389603570482</v>
      </c>
      <c r="F149" s="407">
        <v>29.228653536809563</v>
      </c>
      <c r="G149" s="467">
        <v>233.64208333333318</v>
      </c>
      <c r="H149" s="482"/>
      <c r="I149" s="414"/>
      <c r="J149" s="422"/>
      <c r="K149" s="423"/>
      <c r="L149" s="423"/>
      <c r="M149" s="423"/>
      <c r="N149" s="423"/>
      <c r="O149" s="423"/>
      <c r="P149" s="423"/>
      <c r="Q149" s="423"/>
      <c r="R149" s="423"/>
      <c r="S149" s="423"/>
      <c r="T149" s="423"/>
      <c r="U149" s="423"/>
      <c r="V149" s="423"/>
      <c r="W149" s="423"/>
      <c r="X149" s="423"/>
      <c r="Y149" s="423"/>
      <c r="Z149" s="423"/>
      <c r="AA149" s="424"/>
      <c r="AB149" s="440"/>
      <c r="AC149" s="441"/>
      <c r="AD149" s="441"/>
      <c r="AE149" s="441"/>
      <c r="AF149" s="441"/>
      <c r="AG149" s="441"/>
      <c r="AH149" s="441"/>
      <c r="AI149" s="441"/>
      <c r="AJ149" s="441"/>
      <c r="AK149" s="441"/>
      <c r="AL149" s="441"/>
      <c r="AM149" s="441"/>
      <c r="AN149" s="441"/>
      <c r="AO149" s="441"/>
      <c r="AP149" s="441"/>
      <c r="AQ149" s="441"/>
      <c r="AR149" s="441"/>
      <c r="AS149" s="441"/>
      <c r="AT149" s="442"/>
      <c r="AU149" s="449"/>
      <c r="AV149" s="450"/>
      <c r="AW149" s="450"/>
      <c r="AX149" s="450"/>
      <c r="AY149" s="450"/>
      <c r="AZ149" s="450"/>
      <c r="BA149" s="450"/>
      <c r="BB149" s="450"/>
      <c r="BC149" s="450"/>
      <c r="BD149" s="450"/>
      <c r="BE149" s="450"/>
      <c r="BF149" s="450"/>
      <c r="BG149" s="450"/>
      <c r="BH149" s="450"/>
      <c r="BI149" s="450"/>
      <c r="BJ149" s="450"/>
      <c r="BK149" s="450"/>
      <c r="BL149" s="451"/>
      <c r="BO149" s="1174"/>
      <c r="BP149" s="1093"/>
      <c r="BQ149" s="1093"/>
      <c r="BR149" s="1093"/>
      <c r="BS149" s="1093"/>
      <c r="BT149" s="1093"/>
      <c r="BU149" s="1093"/>
      <c r="BV149" s="1093"/>
      <c r="BW149" s="1093"/>
      <c r="BX149" s="1093"/>
      <c r="BY149" s="1093"/>
      <c r="BZ149" s="1093"/>
      <c r="CA149" s="1093"/>
      <c r="CB149" s="1093"/>
      <c r="CC149" s="1093"/>
      <c r="CD149" s="1093"/>
      <c r="CE149" s="1093"/>
      <c r="CF149" s="1175"/>
    </row>
    <row r="150" spans="1:84" x14ac:dyDescent="0.25">
      <c r="A150" s="440"/>
      <c r="B150" s="406" t="s">
        <v>151</v>
      </c>
      <c r="C150" s="407">
        <v>58.650553351430517</v>
      </c>
      <c r="D150" s="407">
        <v>41.025500812260844</v>
      </c>
      <c r="E150" s="407">
        <v>37.311547295886427</v>
      </c>
      <c r="F150" s="407">
        <v>29.704323537869055</v>
      </c>
      <c r="G150" s="467">
        <v>232.57000000000016</v>
      </c>
      <c r="H150" s="442"/>
      <c r="I150" s="414"/>
      <c r="J150" s="422"/>
      <c r="K150" s="423"/>
      <c r="L150" s="423"/>
      <c r="M150" s="423"/>
      <c r="N150" s="423"/>
      <c r="O150" s="423"/>
      <c r="P150" s="423"/>
      <c r="Q150" s="423"/>
      <c r="R150" s="423"/>
      <c r="S150" s="423"/>
      <c r="T150" s="423"/>
      <c r="U150" s="423"/>
      <c r="V150" s="423"/>
      <c r="W150" s="423"/>
      <c r="X150" s="423"/>
      <c r="Y150" s="423"/>
      <c r="Z150" s="423"/>
      <c r="AA150" s="424"/>
      <c r="AB150" s="440"/>
      <c r="AC150" s="441"/>
      <c r="AD150" s="441"/>
      <c r="AE150" s="441"/>
      <c r="AF150" s="441"/>
      <c r="AG150" s="441"/>
      <c r="AH150" s="441"/>
      <c r="AI150" s="441"/>
      <c r="AJ150" s="441"/>
      <c r="AK150" s="441"/>
      <c r="AL150" s="441"/>
      <c r="AM150" s="441"/>
      <c r="AN150" s="441"/>
      <c r="AO150" s="441"/>
      <c r="AP150" s="441"/>
      <c r="AQ150" s="441"/>
      <c r="AR150" s="441"/>
      <c r="AS150" s="441"/>
      <c r="AT150" s="442"/>
      <c r="AU150" s="449"/>
      <c r="AV150" s="450"/>
      <c r="AW150" s="450"/>
      <c r="AX150" s="450"/>
      <c r="AY150" s="450"/>
      <c r="AZ150" s="450"/>
      <c r="BA150" s="450"/>
      <c r="BB150" s="450"/>
      <c r="BC150" s="450"/>
      <c r="BD150" s="450"/>
      <c r="BE150" s="450"/>
      <c r="BF150" s="450"/>
      <c r="BG150" s="450"/>
      <c r="BH150" s="450"/>
      <c r="BI150" s="450"/>
      <c r="BJ150" s="450"/>
      <c r="BK150" s="450"/>
      <c r="BL150" s="451"/>
      <c r="BO150" s="1174"/>
      <c r="BP150" s="1093"/>
      <c r="BQ150" s="1093"/>
      <c r="BR150" s="1093"/>
      <c r="BS150" s="1093"/>
      <c r="BT150" s="1093"/>
      <c r="BU150" s="1093"/>
      <c r="BV150" s="1093"/>
      <c r="BW150" s="1093"/>
      <c r="BX150" s="1093"/>
      <c r="BY150" s="1093"/>
      <c r="BZ150" s="1093"/>
      <c r="CA150" s="1093"/>
      <c r="CB150" s="1093"/>
      <c r="CC150" s="1093"/>
      <c r="CD150" s="1093"/>
      <c r="CE150" s="1093"/>
      <c r="CF150" s="1175"/>
    </row>
    <row r="151" spans="1:84" x14ac:dyDescent="0.25">
      <c r="A151" s="440"/>
      <c r="B151" s="406">
        <v>2020</v>
      </c>
      <c r="C151" s="407">
        <v>59.563535035141832</v>
      </c>
      <c r="D151" s="407">
        <v>41.815978671184197</v>
      </c>
      <c r="E151" s="407">
        <v>48.205651697095433</v>
      </c>
      <c r="F151" s="407">
        <v>30.493236218399783</v>
      </c>
      <c r="G151" s="467">
        <v>251.89500000000044</v>
      </c>
      <c r="H151" s="442"/>
      <c r="I151" s="414"/>
      <c r="J151" s="422"/>
      <c r="K151" s="423"/>
      <c r="L151" s="423"/>
      <c r="M151" s="423"/>
      <c r="N151" s="423"/>
      <c r="O151" s="423"/>
      <c r="P151" s="423"/>
      <c r="Q151" s="423"/>
      <c r="R151" s="423"/>
      <c r="S151" s="423"/>
      <c r="T151" s="423"/>
      <c r="U151" s="423"/>
      <c r="V151" s="423"/>
      <c r="W151" s="423"/>
      <c r="X151" s="423"/>
      <c r="Y151" s="423"/>
      <c r="Z151" s="423"/>
      <c r="AA151" s="424"/>
      <c r="AB151" s="440"/>
      <c r="AC151" s="441"/>
      <c r="AD151" s="441"/>
      <c r="AE151" s="441"/>
      <c r="AF151" s="441"/>
      <c r="AG151" s="441"/>
      <c r="AH151" s="441"/>
      <c r="AI151" s="441"/>
      <c r="AJ151" s="441"/>
      <c r="AK151" s="441"/>
      <c r="AL151" s="441"/>
      <c r="AM151" s="441"/>
      <c r="AN151" s="441"/>
      <c r="AO151" s="441"/>
      <c r="AP151" s="441"/>
      <c r="AQ151" s="441"/>
      <c r="AR151" s="441"/>
      <c r="AS151" s="441"/>
      <c r="AT151" s="442"/>
      <c r="AU151" s="449"/>
      <c r="AV151" s="450"/>
      <c r="AW151" s="450"/>
      <c r="AX151" s="450"/>
      <c r="AY151" s="450"/>
      <c r="AZ151" s="450"/>
      <c r="BA151" s="450"/>
      <c r="BB151" s="450"/>
      <c r="BC151" s="450"/>
      <c r="BD151" s="450"/>
      <c r="BE151" s="450"/>
      <c r="BF151" s="450"/>
      <c r="BG151" s="450"/>
      <c r="BH151" s="450"/>
      <c r="BI151" s="450"/>
      <c r="BJ151" s="450"/>
      <c r="BK151" s="450"/>
      <c r="BL151" s="451"/>
      <c r="BO151" s="1174"/>
      <c r="BP151" s="1093"/>
      <c r="BQ151" s="1093"/>
      <c r="BR151" s="1093"/>
      <c r="BS151" s="1093"/>
      <c r="BT151" s="1093"/>
      <c r="BU151" s="1093"/>
      <c r="BV151" s="1093"/>
      <c r="BW151" s="1093"/>
      <c r="BX151" s="1093"/>
      <c r="BY151" s="1093"/>
      <c r="BZ151" s="1093"/>
      <c r="CA151" s="1093"/>
      <c r="CB151" s="1093"/>
      <c r="CC151" s="1093"/>
      <c r="CD151" s="1093"/>
      <c r="CE151" s="1093"/>
      <c r="CF151" s="1175"/>
    </row>
    <row r="152" spans="1:84" x14ac:dyDescent="0.25">
      <c r="A152" s="440"/>
      <c r="B152" s="406">
        <v>2021</v>
      </c>
      <c r="C152" s="407">
        <v>38.560924126093077</v>
      </c>
      <c r="D152" s="407">
        <v>41.585853790395163</v>
      </c>
      <c r="E152" s="407">
        <v>23.149930798790667</v>
      </c>
      <c r="F152" s="407">
        <v>29.974081389847544</v>
      </c>
      <c r="G152" s="467">
        <v>233.37166666666644</v>
      </c>
      <c r="H152" s="442"/>
      <c r="I152" s="414"/>
      <c r="J152" s="422"/>
      <c r="K152" s="423"/>
      <c r="L152" s="423"/>
      <c r="M152" s="423"/>
      <c r="N152" s="423"/>
      <c r="O152" s="423"/>
      <c r="P152" s="423"/>
      <c r="Q152" s="423"/>
      <c r="R152" s="423"/>
      <c r="S152" s="423"/>
      <c r="T152" s="423"/>
      <c r="U152" s="423"/>
      <c r="V152" s="423"/>
      <c r="W152" s="423"/>
      <c r="X152" s="423"/>
      <c r="Y152" s="423"/>
      <c r="Z152" s="423"/>
      <c r="AA152" s="424"/>
      <c r="AB152" s="440"/>
      <c r="AC152" s="441"/>
      <c r="AD152" s="441"/>
      <c r="AE152" s="441"/>
      <c r="AF152" s="441"/>
      <c r="AG152" s="441"/>
      <c r="AH152" s="441"/>
      <c r="AI152" s="441"/>
      <c r="AJ152" s="441"/>
      <c r="AK152" s="441"/>
      <c r="AL152" s="441"/>
      <c r="AM152" s="441"/>
      <c r="AN152" s="441"/>
      <c r="AO152" s="441"/>
      <c r="AP152" s="441"/>
      <c r="AQ152" s="441"/>
      <c r="AR152" s="441"/>
      <c r="AS152" s="441"/>
      <c r="AT152" s="442"/>
      <c r="AU152" s="449"/>
      <c r="AV152" s="450"/>
      <c r="AW152" s="450"/>
      <c r="AX152" s="450"/>
      <c r="AY152" s="450"/>
      <c r="AZ152" s="450"/>
      <c r="BA152" s="450"/>
      <c r="BB152" s="450"/>
      <c r="BC152" s="450"/>
      <c r="BD152" s="450"/>
      <c r="BE152" s="450"/>
      <c r="BF152" s="450"/>
      <c r="BG152" s="450"/>
      <c r="BH152" s="450"/>
      <c r="BI152" s="450"/>
      <c r="BJ152" s="450"/>
      <c r="BK152" s="450"/>
      <c r="BL152" s="451"/>
      <c r="BO152" s="1174"/>
      <c r="BP152" s="1093"/>
      <c r="BQ152" s="1093"/>
      <c r="BR152" s="1093"/>
      <c r="BS152" s="1093"/>
      <c r="BT152" s="1093"/>
      <c r="BU152" s="1093"/>
      <c r="BV152" s="1093"/>
      <c r="BW152" s="1093"/>
      <c r="BX152" s="1093"/>
      <c r="BY152" s="1093"/>
      <c r="BZ152" s="1093"/>
      <c r="CA152" s="1093"/>
      <c r="CB152" s="1093"/>
      <c r="CC152" s="1093"/>
      <c r="CD152" s="1093"/>
      <c r="CE152" s="1093"/>
      <c r="CF152" s="1175"/>
    </row>
    <row r="153" spans="1:84" x14ac:dyDescent="0.25">
      <c r="A153" s="440"/>
      <c r="B153" s="406">
        <v>2022</v>
      </c>
      <c r="C153" s="407">
        <f>+'2022 Results'!$AC$38</f>
        <v>25.734710087370928</v>
      </c>
      <c r="D153" s="407">
        <f>+'2022 Results'!$AC$37</f>
        <v>40.565202793154228</v>
      </c>
      <c r="E153" s="407">
        <f>+'2022 Results'!$AC$41</f>
        <v>11.358220810166799</v>
      </c>
      <c r="F153" s="407">
        <f>+'2022 Results'!$AC$40</f>
        <v>28.775410996018216</v>
      </c>
      <c r="G153" s="467">
        <f>+'2022 Baseline'!$AC$9-'2021 Baseline Q4'!$AC$9</f>
        <v>208.58333333333348</v>
      </c>
      <c r="H153" s="482"/>
      <c r="I153" s="414"/>
      <c r="J153" s="422"/>
      <c r="K153" s="423"/>
      <c r="L153" s="423"/>
      <c r="M153" s="423"/>
      <c r="N153" s="423"/>
      <c r="O153" s="423"/>
      <c r="P153" s="423"/>
      <c r="Q153" s="423"/>
      <c r="R153" s="423"/>
      <c r="S153" s="423"/>
      <c r="T153" s="423"/>
      <c r="U153" s="423"/>
      <c r="V153" s="423"/>
      <c r="W153" s="423"/>
      <c r="X153" s="423"/>
      <c r="Y153" s="423"/>
      <c r="Z153" s="423"/>
      <c r="AA153" s="424"/>
      <c r="AB153" s="440"/>
      <c r="AC153" s="441"/>
      <c r="AD153" s="441"/>
      <c r="AE153" s="441"/>
      <c r="AF153" s="441"/>
      <c r="AG153" s="441"/>
      <c r="AH153" s="441"/>
      <c r="AI153" s="441"/>
      <c r="AJ153" s="441"/>
      <c r="AK153" s="441"/>
      <c r="AL153" s="441"/>
      <c r="AM153" s="441"/>
      <c r="AN153" s="441"/>
      <c r="AO153" s="441"/>
      <c r="AP153" s="441"/>
      <c r="AQ153" s="441"/>
      <c r="AR153" s="441"/>
      <c r="AS153" s="441"/>
      <c r="AT153" s="442"/>
      <c r="AU153" s="449"/>
      <c r="AV153" s="450"/>
      <c r="AW153" s="450"/>
      <c r="AX153" s="450"/>
      <c r="AY153" s="450"/>
      <c r="AZ153" s="450"/>
      <c r="BA153" s="450"/>
      <c r="BB153" s="450"/>
      <c r="BC153" s="450"/>
      <c r="BD153" s="450"/>
      <c r="BE153" s="450"/>
      <c r="BF153" s="450"/>
      <c r="BG153" s="450"/>
      <c r="BH153" s="450"/>
      <c r="BI153" s="450"/>
      <c r="BJ153" s="450"/>
      <c r="BK153" s="450"/>
      <c r="BL153" s="451"/>
      <c r="BO153" s="1174"/>
      <c r="BP153" s="1093"/>
      <c r="BQ153" s="1093"/>
      <c r="BR153" s="1093"/>
      <c r="BS153" s="1093"/>
      <c r="BT153" s="1093"/>
      <c r="BU153" s="1093"/>
      <c r="BV153" s="1093"/>
      <c r="BW153" s="1093"/>
      <c r="BX153" s="1093"/>
      <c r="BY153" s="1093"/>
      <c r="BZ153" s="1093"/>
      <c r="CA153" s="1093"/>
      <c r="CB153" s="1093"/>
      <c r="CC153" s="1093"/>
      <c r="CD153" s="1093"/>
      <c r="CE153" s="1093"/>
      <c r="CF153" s="1175"/>
    </row>
    <row r="154" spans="1:84" ht="15.75" thickBot="1" x14ac:dyDescent="0.3">
      <c r="A154" s="443"/>
      <c r="B154" s="483"/>
      <c r="C154" s="484"/>
      <c r="D154" s="484"/>
      <c r="E154" s="484"/>
      <c r="F154" s="484"/>
      <c r="G154" s="484"/>
      <c r="H154" s="485"/>
      <c r="I154" s="414"/>
      <c r="J154" s="422"/>
      <c r="K154" s="423"/>
      <c r="L154" s="423"/>
      <c r="M154" s="423"/>
      <c r="N154" s="423"/>
      <c r="O154" s="423"/>
      <c r="P154" s="423"/>
      <c r="Q154" s="423"/>
      <c r="R154" s="423"/>
      <c r="S154" s="423"/>
      <c r="T154" s="423"/>
      <c r="U154" s="423"/>
      <c r="V154" s="423"/>
      <c r="W154" s="423"/>
      <c r="X154" s="423"/>
      <c r="Y154" s="423"/>
      <c r="Z154" s="423"/>
      <c r="AA154" s="424"/>
      <c r="AB154" s="440"/>
      <c r="AC154" s="441"/>
      <c r="AD154" s="441"/>
      <c r="AE154" s="441"/>
      <c r="AF154" s="441"/>
      <c r="AG154" s="441"/>
      <c r="AH154" s="441"/>
      <c r="AI154" s="441"/>
      <c r="AJ154" s="441"/>
      <c r="AK154" s="441"/>
      <c r="AL154" s="441"/>
      <c r="AM154" s="441"/>
      <c r="AN154" s="441"/>
      <c r="AO154" s="441"/>
      <c r="AP154" s="441"/>
      <c r="AQ154" s="441"/>
      <c r="AR154" s="441"/>
      <c r="AS154" s="441"/>
      <c r="AT154" s="442"/>
      <c r="AU154" s="449"/>
      <c r="AV154" s="450"/>
      <c r="AW154" s="450"/>
      <c r="AX154" s="450"/>
      <c r="AY154" s="450"/>
      <c r="AZ154" s="450"/>
      <c r="BA154" s="450"/>
      <c r="BB154" s="450"/>
      <c r="BC154" s="450"/>
      <c r="BD154" s="450"/>
      <c r="BE154" s="450"/>
      <c r="BF154" s="450"/>
      <c r="BG154" s="450"/>
      <c r="BH154" s="450"/>
      <c r="BI154" s="450"/>
      <c r="BJ154" s="450"/>
      <c r="BK154" s="450"/>
      <c r="BL154" s="451"/>
      <c r="BO154" s="1174"/>
      <c r="BP154" s="1093"/>
      <c r="BQ154" s="1093"/>
      <c r="BR154" s="1093"/>
      <c r="BS154" s="1093"/>
      <c r="BT154" s="1093"/>
      <c r="BU154" s="1093"/>
      <c r="BV154" s="1093"/>
      <c r="BW154" s="1093"/>
      <c r="BX154" s="1093"/>
      <c r="BY154" s="1093"/>
      <c r="BZ154" s="1093"/>
      <c r="CA154" s="1093"/>
      <c r="CB154" s="1093"/>
      <c r="CC154" s="1093"/>
      <c r="CD154" s="1093"/>
      <c r="CE154" s="1093"/>
      <c r="CF154" s="1175"/>
    </row>
    <row r="155" spans="1:84" x14ac:dyDescent="0.25">
      <c r="A155" s="437"/>
      <c r="B155" s="479" t="s">
        <v>56</v>
      </c>
      <c r="C155" s="486" t="s">
        <v>32</v>
      </c>
      <c r="D155" s="480"/>
      <c r="E155" s="480"/>
      <c r="F155" s="480"/>
      <c r="G155" s="480"/>
      <c r="H155" s="481"/>
      <c r="I155" s="414"/>
      <c r="J155" s="422"/>
      <c r="K155" s="423"/>
      <c r="L155" s="423"/>
      <c r="M155" s="423"/>
      <c r="N155" s="423"/>
      <c r="O155" s="423"/>
      <c r="P155" s="423"/>
      <c r="Q155" s="423"/>
      <c r="R155" s="423"/>
      <c r="S155" s="423"/>
      <c r="T155" s="423"/>
      <c r="U155" s="423"/>
      <c r="V155" s="423"/>
      <c r="W155" s="423"/>
      <c r="X155" s="423"/>
      <c r="Y155" s="423"/>
      <c r="Z155" s="423"/>
      <c r="AA155" s="424"/>
      <c r="AB155" s="440"/>
      <c r="AC155" s="441"/>
      <c r="AD155" s="441"/>
      <c r="AE155" s="441"/>
      <c r="AF155" s="441"/>
      <c r="AG155" s="441"/>
      <c r="AH155" s="441"/>
      <c r="AI155" s="441"/>
      <c r="AJ155" s="441"/>
      <c r="AK155" s="441"/>
      <c r="AL155" s="441"/>
      <c r="AM155" s="441"/>
      <c r="AN155" s="441"/>
      <c r="AO155" s="441"/>
      <c r="AP155" s="441"/>
      <c r="AQ155" s="441"/>
      <c r="AR155" s="441"/>
      <c r="AS155" s="441"/>
      <c r="AT155" s="442"/>
      <c r="AU155" s="449"/>
      <c r="AV155" s="450"/>
      <c r="AW155" s="450"/>
      <c r="AX155" s="450"/>
      <c r="AY155" s="450"/>
      <c r="AZ155" s="450"/>
      <c r="BA155" s="450"/>
      <c r="BB155" s="450"/>
      <c r="BC155" s="450"/>
      <c r="BD155" s="450"/>
      <c r="BE155" s="450"/>
      <c r="BF155" s="450"/>
      <c r="BG155" s="450"/>
      <c r="BH155" s="450"/>
      <c r="BI155" s="450"/>
      <c r="BJ155" s="450"/>
      <c r="BK155" s="450"/>
      <c r="BL155" s="451"/>
      <c r="BO155" s="1174"/>
      <c r="BP155" s="1093"/>
      <c r="BQ155" s="1093"/>
      <c r="BR155" s="1093"/>
      <c r="BS155" s="1093"/>
      <c r="BT155" s="1093"/>
      <c r="BU155" s="1093"/>
      <c r="BV155" s="1093"/>
      <c r="BW155" s="1093"/>
      <c r="BX155" s="1093"/>
      <c r="BY155" s="1093"/>
      <c r="BZ155" s="1093"/>
      <c r="CA155" s="1093"/>
      <c r="CB155" s="1093"/>
      <c r="CC155" s="1093"/>
      <c r="CD155" s="1093"/>
      <c r="CE155" s="1093"/>
      <c r="CF155" s="1175"/>
    </row>
    <row r="156" spans="1:84" s="189" customFormat="1" x14ac:dyDescent="0.25">
      <c r="A156" s="440"/>
      <c r="B156" s="456" t="s">
        <v>57</v>
      </c>
      <c r="C156" s="457" t="s">
        <v>29</v>
      </c>
      <c r="D156" s="457" t="s">
        <v>58</v>
      </c>
      <c r="E156" s="457" t="s">
        <v>100</v>
      </c>
      <c r="F156" s="457" t="s">
        <v>101</v>
      </c>
      <c r="G156" s="457" t="s">
        <v>205</v>
      </c>
      <c r="H156" s="482"/>
      <c r="I156" s="414"/>
      <c r="J156" s="422"/>
      <c r="K156" s="423"/>
      <c r="L156" s="423"/>
      <c r="M156" s="423"/>
      <c r="N156" s="423"/>
      <c r="O156" s="423"/>
      <c r="P156" s="423"/>
      <c r="Q156" s="423"/>
      <c r="R156" s="423"/>
      <c r="S156" s="423"/>
      <c r="T156" s="423"/>
      <c r="U156" s="423"/>
      <c r="V156" s="423"/>
      <c r="W156" s="423"/>
      <c r="X156" s="423"/>
      <c r="Y156" s="423"/>
      <c r="Z156" s="423"/>
      <c r="AA156" s="424"/>
      <c r="AB156" s="440"/>
      <c r="AC156" s="441"/>
      <c r="AD156" s="441"/>
      <c r="AE156" s="441"/>
      <c r="AF156" s="441"/>
      <c r="AG156" s="441"/>
      <c r="AH156" s="441"/>
      <c r="AI156" s="441"/>
      <c r="AJ156" s="441"/>
      <c r="AK156" s="441"/>
      <c r="AL156" s="441"/>
      <c r="AM156" s="441"/>
      <c r="AN156" s="441"/>
      <c r="AO156" s="441"/>
      <c r="AP156" s="441"/>
      <c r="AQ156" s="441"/>
      <c r="AR156" s="441"/>
      <c r="AS156" s="441"/>
      <c r="AT156" s="442"/>
      <c r="AU156" s="449"/>
      <c r="AV156" s="450"/>
      <c r="AW156" s="450"/>
      <c r="AX156" s="450"/>
      <c r="AY156" s="450"/>
      <c r="AZ156" s="450"/>
      <c r="BA156" s="450"/>
      <c r="BB156" s="450"/>
      <c r="BC156" s="450"/>
      <c r="BD156" s="450"/>
      <c r="BE156" s="450"/>
      <c r="BF156" s="450"/>
      <c r="BG156" s="450"/>
      <c r="BH156" s="450"/>
      <c r="BI156" s="450"/>
      <c r="BJ156" s="450"/>
      <c r="BK156" s="450"/>
      <c r="BL156" s="451"/>
      <c r="BO156" s="1174"/>
      <c r="BP156" s="1093"/>
      <c r="BQ156" s="1093"/>
      <c r="BR156" s="1093"/>
      <c r="BS156" s="1093"/>
      <c r="BT156" s="1093"/>
      <c r="BU156" s="1093"/>
      <c r="BV156" s="1093"/>
      <c r="BW156" s="1093"/>
      <c r="BX156" s="1093"/>
      <c r="BY156" s="1093"/>
      <c r="BZ156" s="1093"/>
      <c r="CA156" s="1093"/>
      <c r="CB156" s="1093"/>
      <c r="CC156" s="1093"/>
      <c r="CD156" s="1093"/>
      <c r="CE156" s="1093"/>
      <c r="CF156" s="1175"/>
    </row>
    <row r="157" spans="1:84" s="368" customFormat="1" x14ac:dyDescent="0.25">
      <c r="A157" s="440"/>
      <c r="B157" s="406">
        <v>2011</v>
      </c>
      <c r="C157" s="407">
        <v>28.782464234065181</v>
      </c>
      <c r="D157" s="407">
        <v>27.621907533368127</v>
      </c>
      <c r="E157" s="407">
        <v>27.515965690199881</v>
      </c>
      <c r="F157" s="407">
        <v>18.391607773070223</v>
      </c>
      <c r="G157" s="467">
        <v>236.17750000000007</v>
      </c>
      <c r="H157" s="482"/>
      <c r="I157" s="414"/>
      <c r="J157" s="422"/>
      <c r="K157" s="423"/>
      <c r="L157" s="423"/>
      <c r="M157" s="423"/>
      <c r="N157" s="423"/>
      <c r="O157" s="423"/>
      <c r="P157" s="423"/>
      <c r="Q157" s="423"/>
      <c r="R157" s="423"/>
      <c r="S157" s="423"/>
      <c r="T157" s="423"/>
      <c r="U157" s="423"/>
      <c r="V157" s="423"/>
      <c r="W157" s="423"/>
      <c r="X157" s="423"/>
      <c r="Y157" s="423"/>
      <c r="Z157" s="423"/>
      <c r="AA157" s="424"/>
      <c r="AB157" s="440"/>
      <c r="AC157" s="441"/>
      <c r="AD157" s="441"/>
      <c r="AE157" s="441"/>
      <c r="AF157" s="441"/>
      <c r="AG157" s="441"/>
      <c r="AH157" s="441"/>
      <c r="AI157" s="441"/>
      <c r="AJ157" s="441"/>
      <c r="AK157" s="441"/>
      <c r="AL157" s="441"/>
      <c r="AM157" s="441"/>
      <c r="AN157" s="441"/>
      <c r="AO157" s="441"/>
      <c r="AP157" s="441"/>
      <c r="AQ157" s="441"/>
      <c r="AR157" s="441"/>
      <c r="AS157" s="441"/>
      <c r="AT157" s="442"/>
      <c r="AU157" s="449"/>
      <c r="AV157" s="450"/>
      <c r="AW157" s="450"/>
      <c r="AX157" s="450"/>
      <c r="AY157" s="450"/>
      <c r="AZ157" s="450"/>
      <c r="BA157" s="450"/>
      <c r="BB157" s="450"/>
      <c r="BC157" s="450"/>
      <c r="BD157" s="450"/>
      <c r="BE157" s="450"/>
      <c r="BF157" s="450"/>
      <c r="BG157" s="450"/>
      <c r="BH157" s="450"/>
      <c r="BI157" s="450"/>
      <c r="BJ157" s="450"/>
      <c r="BK157" s="450"/>
      <c r="BL157" s="451"/>
      <c r="BO157" s="1174"/>
      <c r="BP157" s="1093"/>
      <c r="BQ157" s="1093"/>
      <c r="BR157" s="1093"/>
      <c r="BS157" s="1093"/>
      <c r="BT157" s="1093"/>
      <c r="BU157" s="1093"/>
      <c r="BV157" s="1093"/>
      <c r="BW157" s="1093"/>
      <c r="BX157" s="1093"/>
      <c r="BY157" s="1093"/>
      <c r="BZ157" s="1093"/>
      <c r="CA157" s="1093"/>
      <c r="CB157" s="1093"/>
      <c r="CC157" s="1093"/>
      <c r="CD157" s="1093"/>
      <c r="CE157" s="1093"/>
      <c r="CF157" s="1175"/>
    </row>
    <row r="158" spans="1:84" x14ac:dyDescent="0.25">
      <c r="A158" s="440"/>
      <c r="B158" s="406">
        <v>2012</v>
      </c>
      <c r="C158" s="407">
        <v>46.270554780366361</v>
      </c>
      <c r="D158" s="407">
        <v>31.356306878269461</v>
      </c>
      <c r="E158" s="407">
        <v>34.481987153446262</v>
      </c>
      <c r="F158" s="407">
        <v>21.61371291675362</v>
      </c>
      <c r="G158" s="467">
        <v>202.35416666666652</v>
      </c>
      <c r="H158" s="482"/>
      <c r="I158" s="414"/>
      <c r="J158" s="422"/>
      <c r="K158" s="423"/>
      <c r="L158" s="423"/>
      <c r="M158" s="423"/>
      <c r="N158" s="423"/>
      <c r="O158" s="423"/>
      <c r="P158" s="423"/>
      <c r="Q158" s="423"/>
      <c r="R158" s="423"/>
      <c r="S158" s="423"/>
      <c r="T158" s="423"/>
      <c r="U158" s="423"/>
      <c r="V158" s="423"/>
      <c r="W158" s="423"/>
      <c r="X158" s="423"/>
      <c r="Y158" s="423"/>
      <c r="Z158" s="423"/>
      <c r="AA158" s="424"/>
      <c r="AB158" s="440"/>
      <c r="AC158" s="441"/>
      <c r="AD158" s="441"/>
      <c r="AE158" s="441"/>
      <c r="AF158" s="441"/>
      <c r="AG158" s="441"/>
      <c r="AH158" s="441"/>
      <c r="AI158" s="441"/>
      <c r="AJ158" s="441"/>
      <c r="AK158" s="441"/>
      <c r="AL158" s="441"/>
      <c r="AM158" s="441"/>
      <c r="AN158" s="441"/>
      <c r="AO158" s="441"/>
      <c r="AP158" s="441"/>
      <c r="AQ158" s="441"/>
      <c r="AR158" s="441"/>
      <c r="AS158" s="441"/>
      <c r="AT158" s="442"/>
      <c r="AU158" s="449"/>
      <c r="AV158" s="450"/>
      <c r="AW158" s="450"/>
      <c r="AX158" s="450"/>
      <c r="AY158" s="450"/>
      <c r="AZ158" s="450"/>
      <c r="BA158" s="450"/>
      <c r="BB158" s="450"/>
      <c r="BC158" s="450"/>
      <c r="BD158" s="450"/>
      <c r="BE158" s="450"/>
      <c r="BF158" s="450"/>
      <c r="BG158" s="450"/>
      <c r="BH158" s="450"/>
      <c r="BI158" s="450"/>
      <c r="BJ158" s="450"/>
      <c r="BK158" s="450"/>
      <c r="BL158" s="451"/>
      <c r="BO158" s="1174"/>
      <c r="BP158" s="1093"/>
      <c r="BQ158" s="1093"/>
      <c r="BR158" s="1093"/>
      <c r="BS158" s="1093"/>
      <c r="BT158" s="1093"/>
      <c r="BU158" s="1093"/>
      <c r="BV158" s="1093"/>
      <c r="BW158" s="1093"/>
      <c r="BX158" s="1093"/>
      <c r="BY158" s="1093"/>
      <c r="BZ158" s="1093"/>
      <c r="CA158" s="1093"/>
      <c r="CB158" s="1093"/>
      <c r="CC158" s="1093"/>
      <c r="CD158" s="1093"/>
      <c r="CE158" s="1093"/>
      <c r="CF158" s="1175"/>
    </row>
    <row r="159" spans="1:84" x14ac:dyDescent="0.25">
      <c r="A159" s="440"/>
      <c r="B159" s="406">
        <v>2013</v>
      </c>
      <c r="C159" s="407">
        <v>49.250579523039328</v>
      </c>
      <c r="D159" s="407">
        <v>34.885202270778407</v>
      </c>
      <c r="E159" s="407">
        <v>44.622074188547764</v>
      </c>
      <c r="F159" s="407">
        <v>26.151147977292222</v>
      </c>
      <c r="G159" s="467">
        <v>250.73291666666694</v>
      </c>
      <c r="H159" s="482"/>
      <c r="I159" s="414"/>
      <c r="J159" s="422"/>
      <c r="K159" s="423"/>
      <c r="L159" s="423"/>
      <c r="M159" s="423"/>
      <c r="N159" s="423"/>
      <c r="O159" s="423"/>
      <c r="P159" s="423"/>
      <c r="Q159" s="423"/>
      <c r="R159" s="423"/>
      <c r="S159" s="423"/>
      <c r="T159" s="423"/>
      <c r="U159" s="423"/>
      <c r="V159" s="423"/>
      <c r="W159" s="423"/>
      <c r="X159" s="423"/>
      <c r="Y159" s="423"/>
      <c r="Z159" s="423"/>
      <c r="AA159" s="424"/>
      <c r="AB159" s="440"/>
      <c r="AC159" s="441"/>
      <c r="AD159" s="441"/>
      <c r="AE159" s="441"/>
      <c r="AF159" s="441"/>
      <c r="AG159" s="441"/>
      <c r="AH159" s="441"/>
      <c r="AI159" s="441"/>
      <c r="AJ159" s="441"/>
      <c r="AK159" s="441"/>
      <c r="AL159" s="441"/>
      <c r="AM159" s="441"/>
      <c r="AN159" s="441"/>
      <c r="AO159" s="441"/>
      <c r="AP159" s="441"/>
      <c r="AQ159" s="441"/>
      <c r="AR159" s="441"/>
      <c r="AS159" s="441"/>
      <c r="AT159" s="442"/>
      <c r="AU159" s="449"/>
      <c r="AV159" s="450"/>
      <c r="AW159" s="450"/>
      <c r="AX159" s="450"/>
      <c r="AY159" s="450"/>
      <c r="AZ159" s="450"/>
      <c r="BA159" s="450"/>
      <c r="BB159" s="450"/>
      <c r="BC159" s="450"/>
      <c r="BD159" s="450"/>
      <c r="BE159" s="450"/>
      <c r="BF159" s="450"/>
      <c r="BG159" s="450"/>
      <c r="BH159" s="450"/>
      <c r="BI159" s="450"/>
      <c r="BJ159" s="450"/>
      <c r="BK159" s="450"/>
      <c r="BL159" s="451"/>
      <c r="BO159" s="1174"/>
      <c r="BP159" s="1093"/>
      <c r="BQ159" s="1093"/>
      <c r="BR159" s="1093"/>
      <c r="BS159" s="1093"/>
      <c r="BT159" s="1093"/>
      <c r="BU159" s="1093"/>
      <c r="BV159" s="1093"/>
      <c r="BW159" s="1093"/>
      <c r="BX159" s="1093"/>
      <c r="BY159" s="1093"/>
      <c r="BZ159" s="1093"/>
      <c r="CA159" s="1093"/>
      <c r="CB159" s="1093"/>
      <c r="CC159" s="1093"/>
      <c r="CD159" s="1093"/>
      <c r="CE159" s="1093"/>
      <c r="CF159" s="1175"/>
    </row>
    <row r="160" spans="1:84" x14ac:dyDescent="0.25">
      <c r="A160" s="440"/>
      <c r="B160" s="406">
        <v>2014</v>
      </c>
      <c r="C160" s="407">
        <v>40.31513753111912</v>
      </c>
      <c r="D160" s="407">
        <v>35.487239818699912</v>
      </c>
      <c r="E160" s="407">
        <v>39.25784807820753</v>
      </c>
      <c r="F160" s="407">
        <v>27.604337603277276</v>
      </c>
      <c r="G160" s="467">
        <v>148.23916666666651</v>
      </c>
      <c r="H160" s="482"/>
      <c r="I160" s="414"/>
      <c r="J160" s="422"/>
      <c r="K160" s="423"/>
      <c r="L160" s="423"/>
      <c r="M160" s="423"/>
      <c r="N160" s="423"/>
      <c r="O160" s="423"/>
      <c r="P160" s="423"/>
      <c r="Q160" s="423"/>
      <c r="R160" s="423"/>
      <c r="S160" s="423"/>
      <c r="T160" s="423"/>
      <c r="U160" s="423"/>
      <c r="V160" s="423"/>
      <c r="W160" s="423"/>
      <c r="X160" s="423"/>
      <c r="Y160" s="423"/>
      <c r="Z160" s="423"/>
      <c r="AA160" s="424"/>
      <c r="AB160" s="440"/>
      <c r="AC160" s="441"/>
      <c r="AD160" s="441"/>
      <c r="AE160" s="441"/>
      <c r="AF160" s="441"/>
      <c r="AG160" s="441"/>
      <c r="AH160" s="441"/>
      <c r="AI160" s="441"/>
      <c r="AJ160" s="441"/>
      <c r="AK160" s="441"/>
      <c r="AL160" s="441"/>
      <c r="AM160" s="441"/>
      <c r="AN160" s="441"/>
      <c r="AO160" s="441"/>
      <c r="AP160" s="441"/>
      <c r="AQ160" s="441"/>
      <c r="AR160" s="441"/>
      <c r="AS160" s="441"/>
      <c r="AT160" s="442"/>
      <c r="AU160" s="449"/>
      <c r="AV160" s="450"/>
      <c r="AW160" s="450"/>
      <c r="AX160" s="450"/>
      <c r="AY160" s="450"/>
      <c r="AZ160" s="450"/>
      <c r="BA160" s="450"/>
      <c r="BB160" s="450"/>
      <c r="BC160" s="450"/>
      <c r="BD160" s="450"/>
      <c r="BE160" s="450"/>
      <c r="BF160" s="450"/>
      <c r="BG160" s="450"/>
      <c r="BH160" s="450"/>
      <c r="BI160" s="450"/>
      <c r="BJ160" s="450"/>
      <c r="BK160" s="450"/>
      <c r="BL160" s="451"/>
      <c r="BO160" s="1174"/>
      <c r="BP160" s="1093"/>
      <c r="BQ160" s="1093"/>
      <c r="BR160" s="1093"/>
      <c r="BS160" s="1093"/>
      <c r="BT160" s="1093"/>
      <c r="BU160" s="1093"/>
      <c r="BV160" s="1093"/>
      <c r="BW160" s="1093"/>
      <c r="BX160" s="1093"/>
      <c r="BY160" s="1093"/>
      <c r="BZ160" s="1093"/>
      <c r="CA160" s="1093"/>
      <c r="CB160" s="1093"/>
      <c r="CC160" s="1093"/>
      <c r="CD160" s="1093"/>
      <c r="CE160" s="1093"/>
      <c r="CF160" s="1175"/>
    </row>
    <row r="161" spans="1:84" x14ac:dyDescent="0.25">
      <c r="A161" s="440"/>
      <c r="B161" s="406">
        <v>2015</v>
      </c>
      <c r="C161" s="407">
        <v>23.804073019728037</v>
      </c>
      <c r="D161" s="407">
        <v>33.797448673301481</v>
      </c>
      <c r="E161" s="407">
        <v>19.673322317998142</v>
      </c>
      <c r="F161" s="468">
        <v>26.457237708729537</v>
      </c>
      <c r="G161" s="467">
        <v>180.3283333333336</v>
      </c>
      <c r="H161" s="482"/>
      <c r="I161" s="414"/>
      <c r="J161" s="422"/>
      <c r="K161" s="423"/>
      <c r="L161" s="423"/>
      <c r="M161" s="423"/>
      <c r="N161" s="423"/>
      <c r="O161" s="423"/>
      <c r="P161" s="423"/>
      <c r="Q161" s="423"/>
      <c r="R161" s="423"/>
      <c r="S161" s="423"/>
      <c r="T161" s="423"/>
      <c r="U161" s="423"/>
      <c r="V161" s="423"/>
      <c r="W161" s="423"/>
      <c r="X161" s="423"/>
      <c r="Y161" s="423"/>
      <c r="Z161" s="423"/>
      <c r="AA161" s="424"/>
      <c r="AB161" s="440"/>
      <c r="AC161" s="441"/>
      <c r="AD161" s="441"/>
      <c r="AE161" s="441"/>
      <c r="AF161" s="441"/>
      <c r="AG161" s="441"/>
      <c r="AH161" s="441"/>
      <c r="AI161" s="441"/>
      <c r="AJ161" s="441"/>
      <c r="AK161" s="441"/>
      <c r="AL161" s="441"/>
      <c r="AM161" s="441"/>
      <c r="AN161" s="441"/>
      <c r="AO161" s="441"/>
      <c r="AP161" s="441"/>
      <c r="AQ161" s="441"/>
      <c r="AR161" s="441"/>
      <c r="AS161" s="441"/>
      <c r="AT161" s="442"/>
      <c r="AU161" s="449"/>
      <c r="AV161" s="450"/>
      <c r="AW161" s="450"/>
      <c r="AX161" s="450"/>
      <c r="AY161" s="450"/>
      <c r="AZ161" s="450"/>
      <c r="BA161" s="450"/>
      <c r="BB161" s="450"/>
      <c r="BC161" s="450"/>
      <c r="BD161" s="450"/>
      <c r="BE161" s="450"/>
      <c r="BF161" s="450"/>
      <c r="BG161" s="450"/>
      <c r="BH161" s="450"/>
      <c r="BI161" s="450"/>
      <c r="BJ161" s="450"/>
      <c r="BK161" s="450"/>
      <c r="BL161" s="451"/>
      <c r="BO161" s="1174"/>
      <c r="BP161" s="1093"/>
      <c r="BQ161" s="1093"/>
      <c r="BR161" s="1093"/>
      <c r="BS161" s="1093"/>
      <c r="BT161" s="1093"/>
      <c r="BU161" s="1093"/>
      <c r="BV161" s="1093"/>
      <c r="BW161" s="1093"/>
      <c r="BX161" s="1093"/>
      <c r="BY161" s="1093"/>
      <c r="BZ161" s="1093"/>
      <c r="CA161" s="1093"/>
      <c r="CB161" s="1093"/>
      <c r="CC161" s="1093"/>
      <c r="CD161" s="1093"/>
      <c r="CE161" s="1093"/>
      <c r="CF161" s="1175"/>
    </row>
    <row r="162" spans="1:84" x14ac:dyDescent="0.25">
      <c r="A162" s="440"/>
      <c r="B162" s="406">
        <v>2016</v>
      </c>
      <c r="C162" s="407">
        <v>26.568397774233464</v>
      </c>
      <c r="D162" s="407">
        <v>32.689648110482572</v>
      </c>
      <c r="E162" s="407">
        <v>22.367442396954882</v>
      </c>
      <c r="F162" s="468">
        <v>25.830505705945853</v>
      </c>
      <c r="G162" s="467">
        <v>295.64874999999961</v>
      </c>
      <c r="H162" s="482"/>
      <c r="I162" s="414"/>
      <c r="J162" s="422"/>
      <c r="K162" s="423"/>
      <c r="L162" s="423"/>
      <c r="M162" s="423"/>
      <c r="N162" s="423"/>
      <c r="O162" s="423"/>
      <c r="P162" s="423"/>
      <c r="Q162" s="423"/>
      <c r="R162" s="423"/>
      <c r="S162" s="423"/>
      <c r="T162" s="423"/>
      <c r="U162" s="423"/>
      <c r="V162" s="423"/>
      <c r="W162" s="423"/>
      <c r="X162" s="423"/>
      <c r="Y162" s="423"/>
      <c r="Z162" s="423"/>
      <c r="AA162" s="424"/>
      <c r="AB162" s="440"/>
      <c r="AC162" s="441"/>
      <c r="AD162" s="441"/>
      <c r="AE162" s="441"/>
      <c r="AF162" s="441"/>
      <c r="AG162" s="441"/>
      <c r="AH162" s="441"/>
      <c r="AI162" s="441"/>
      <c r="AJ162" s="441"/>
      <c r="AK162" s="441"/>
      <c r="AL162" s="441"/>
      <c r="AM162" s="441"/>
      <c r="AN162" s="441"/>
      <c r="AO162" s="441"/>
      <c r="AP162" s="441"/>
      <c r="AQ162" s="441"/>
      <c r="AR162" s="441"/>
      <c r="AS162" s="441"/>
      <c r="AT162" s="442"/>
      <c r="AU162" s="449"/>
      <c r="AV162" s="450"/>
      <c r="AW162" s="450"/>
      <c r="AX162" s="450"/>
      <c r="AY162" s="450"/>
      <c r="AZ162" s="450"/>
      <c r="BA162" s="450"/>
      <c r="BB162" s="450"/>
      <c r="BC162" s="450"/>
      <c r="BD162" s="450"/>
      <c r="BE162" s="450"/>
      <c r="BF162" s="450"/>
      <c r="BG162" s="450"/>
      <c r="BH162" s="450"/>
      <c r="BI162" s="450"/>
      <c r="BJ162" s="450"/>
      <c r="BK162" s="450"/>
      <c r="BL162" s="451"/>
      <c r="BO162" s="1174"/>
      <c r="BP162" s="1093"/>
      <c r="BQ162" s="1093"/>
      <c r="BR162" s="1093"/>
      <c r="BS162" s="1093"/>
      <c r="BT162" s="1093"/>
      <c r="BU162" s="1093"/>
      <c r="BV162" s="1093"/>
      <c r="BW162" s="1093"/>
      <c r="BX162" s="1093"/>
      <c r="BY162" s="1093"/>
      <c r="BZ162" s="1093"/>
      <c r="CA162" s="1093"/>
      <c r="CB162" s="1093"/>
      <c r="CC162" s="1093"/>
      <c r="CD162" s="1093"/>
      <c r="CE162" s="1093"/>
      <c r="CF162" s="1175"/>
    </row>
    <row r="163" spans="1:84" x14ac:dyDescent="0.25">
      <c r="A163" s="440"/>
      <c r="B163" s="406">
        <v>2017</v>
      </c>
      <c r="C163" s="407">
        <v>27.558121602344137</v>
      </c>
      <c r="D163" s="407">
        <v>31.871391018294474</v>
      </c>
      <c r="E163" s="407">
        <v>20.620156533137944</v>
      </c>
      <c r="F163" s="468">
        <v>24.999679799334078</v>
      </c>
      <c r="G163" s="467">
        <v>237.31750000000011</v>
      </c>
      <c r="H163" s="482"/>
      <c r="I163" s="414"/>
      <c r="J163" s="422"/>
      <c r="K163" s="423"/>
      <c r="L163" s="423"/>
      <c r="M163" s="423"/>
      <c r="N163" s="423"/>
      <c r="O163" s="423"/>
      <c r="P163" s="423"/>
      <c r="Q163" s="423"/>
      <c r="R163" s="423"/>
      <c r="S163" s="423"/>
      <c r="T163" s="423"/>
      <c r="U163" s="423"/>
      <c r="V163" s="423"/>
      <c r="W163" s="423"/>
      <c r="X163" s="423"/>
      <c r="Y163" s="423"/>
      <c r="Z163" s="423"/>
      <c r="AA163" s="424"/>
      <c r="AB163" s="440"/>
      <c r="AC163" s="441"/>
      <c r="AD163" s="441"/>
      <c r="AE163" s="441"/>
      <c r="AF163" s="441"/>
      <c r="AG163" s="441"/>
      <c r="AH163" s="441"/>
      <c r="AI163" s="441"/>
      <c r="AJ163" s="441"/>
      <c r="AK163" s="441"/>
      <c r="AL163" s="441"/>
      <c r="AM163" s="441"/>
      <c r="AN163" s="441"/>
      <c r="AO163" s="441"/>
      <c r="AP163" s="441"/>
      <c r="AQ163" s="441"/>
      <c r="AR163" s="441"/>
      <c r="AS163" s="441"/>
      <c r="AT163" s="442"/>
      <c r="AU163" s="449"/>
      <c r="AV163" s="450"/>
      <c r="AW163" s="450"/>
      <c r="AX163" s="450"/>
      <c r="AY163" s="450"/>
      <c r="AZ163" s="450"/>
      <c r="BA163" s="450"/>
      <c r="BB163" s="450"/>
      <c r="BC163" s="450"/>
      <c r="BD163" s="450"/>
      <c r="BE163" s="450"/>
      <c r="BF163" s="450"/>
      <c r="BG163" s="450"/>
      <c r="BH163" s="450"/>
      <c r="BI163" s="450"/>
      <c r="BJ163" s="450"/>
      <c r="BK163" s="450"/>
      <c r="BL163" s="451"/>
      <c r="BO163" s="1174"/>
      <c r="BP163" s="1093"/>
      <c r="BQ163" s="1093"/>
      <c r="BR163" s="1093"/>
      <c r="BS163" s="1093"/>
      <c r="BT163" s="1093"/>
      <c r="BU163" s="1093"/>
      <c r="BV163" s="1093"/>
      <c r="BW163" s="1093"/>
      <c r="BX163" s="1093"/>
      <c r="BY163" s="1093"/>
      <c r="BZ163" s="1093"/>
      <c r="CA163" s="1093"/>
      <c r="CB163" s="1093"/>
      <c r="CC163" s="1093"/>
      <c r="CD163" s="1093"/>
      <c r="CE163" s="1093"/>
      <c r="CF163" s="1175"/>
    </row>
    <row r="164" spans="1:84" s="368" customFormat="1" x14ac:dyDescent="0.25">
      <c r="A164" s="440"/>
      <c r="B164" s="406" t="s">
        <v>150</v>
      </c>
      <c r="C164" s="407">
        <v>38.439132276128198</v>
      </c>
      <c r="D164" s="407">
        <v>32.516236518849709</v>
      </c>
      <c r="E164" s="407">
        <v>29.67530939720486</v>
      </c>
      <c r="F164" s="468">
        <v>25.458750671660788</v>
      </c>
      <c r="G164" s="467">
        <v>217.36583333333328</v>
      </c>
      <c r="H164" s="482"/>
      <c r="I164" s="414"/>
      <c r="J164" s="422"/>
      <c r="K164" s="423"/>
      <c r="L164" s="423"/>
      <c r="M164" s="423"/>
      <c r="N164" s="423"/>
      <c r="O164" s="423"/>
      <c r="P164" s="423"/>
      <c r="Q164" s="423"/>
      <c r="R164" s="423"/>
      <c r="S164" s="423"/>
      <c r="T164" s="423"/>
      <c r="U164" s="423"/>
      <c r="V164" s="423"/>
      <c r="W164" s="423"/>
      <c r="X164" s="423"/>
      <c r="Y164" s="423"/>
      <c r="Z164" s="423"/>
      <c r="AA164" s="424"/>
      <c r="AB164" s="440"/>
      <c r="AC164" s="441"/>
      <c r="AD164" s="441"/>
      <c r="AE164" s="441"/>
      <c r="AF164" s="441"/>
      <c r="AG164" s="441"/>
      <c r="AH164" s="441"/>
      <c r="AI164" s="441"/>
      <c r="AJ164" s="441"/>
      <c r="AK164" s="441"/>
      <c r="AL164" s="441"/>
      <c r="AM164" s="441"/>
      <c r="AN164" s="441"/>
      <c r="AO164" s="441"/>
      <c r="AP164" s="441"/>
      <c r="AQ164" s="441"/>
      <c r="AR164" s="441"/>
      <c r="AS164" s="441"/>
      <c r="AT164" s="442"/>
      <c r="AU164" s="449"/>
      <c r="AV164" s="450"/>
      <c r="AW164" s="450"/>
      <c r="AX164" s="450"/>
      <c r="AY164" s="450"/>
      <c r="AZ164" s="450"/>
      <c r="BA164" s="450"/>
      <c r="BB164" s="450"/>
      <c r="BC164" s="450"/>
      <c r="BD164" s="450"/>
      <c r="BE164" s="450"/>
      <c r="BF164" s="450"/>
      <c r="BG164" s="450"/>
      <c r="BH164" s="450"/>
      <c r="BI164" s="450"/>
      <c r="BJ164" s="450"/>
      <c r="BK164" s="450"/>
      <c r="BL164" s="451"/>
      <c r="BO164" s="1174"/>
      <c r="BP164" s="1093"/>
      <c r="BQ164" s="1093"/>
      <c r="BR164" s="1093"/>
      <c r="BS164" s="1093"/>
      <c r="BT164" s="1093"/>
      <c r="BU164" s="1093"/>
      <c r="BV164" s="1093"/>
      <c r="BW164" s="1093"/>
      <c r="BX164" s="1093"/>
      <c r="BY164" s="1093"/>
      <c r="BZ164" s="1093"/>
      <c r="CA164" s="1093"/>
      <c r="CB164" s="1093"/>
      <c r="CC164" s="1093"/>
      <c r="CD164" s="1093"/>
      <c r="CE164" s="1093"/>
      <c r="CF164" s="1175"/>
    </row>
    <row r="165" spans="1:84" x14ac:dyDescent="0.25">
      <c r="A165" s="440"/>
      <c r="B165" s="406" t="s">
        <v>151</v>
      </c>
      <c r="C165" s="407">
        <v>31.652862801584359</v>
      </c>
      <c r="D165" s="407">
        <v>32.428645621219303</v>
      </c>
      <c r="E165" s="407">
        <v>23.706910662258107</v>
      </c>
      <c r="F165" s="468">
        <v>25.281023187189227</v>
      </c>
      <c r="G165" s="467">
        <v>259.9050000000002</v>
      </c>
      <c r="H165" s="442"/>
      <c r="I165" s="414"/>
      <c r="J165" s="422"/>
      <c r="K165" s="423"/>
      <c r="L165" s="423"/>
      <c r="M165" s="423"/>
      <c r="N165" s="423"/>
      <c r="O165" s="423"/>
      <c r="P165" s="423"/>
      <c r="Q165" s="423"/>
      <c r="R165" s="423"/>
      <c r="S165" s="423"/>
      <c r="T165" s="423"/>
      <c r="U165" s="423"/>
      <c r="V165" s="423"/>
      <c r="W165" s="423"/>
      <c r="X165" s="423"/>
      <c r="Y165" s="423"/>
      <c r="Z165" s="423"/>
      <c r="AA165" s="424"/>
      <c r="AB165" s="440"/>
      <c r="AC165" s="441"/>
      <c r="AD165" s="441"/>
      <c r="AE165" s="441"/>
      <c r="AF165" s="441"/>
      <c r="AG165" s="441"/>
      <c r="AH165" s="441"/>
      <c r="AI165" s="441"/>
      <c r="AJ165" s="441"/>
      <c r="AK165" s="441"/>
      <c r="AL165" s="441"/>
      <c r="AM165" s="441"/>
      <c r="AN165" s="441"/>
      <c r="AO165" s="441"/>
      <c r="AP165" s="441"/>
      <c r="AQ165" s="441"/>
      <c r="AR165" s="441"/>
      <c r="AS165" s="441"/>
      <c r="AT165" s="442"/>
      <c r="AU165" s="449"/>
      <c r="AV165" s="450"/>
      <c r="AW165" s="450"/>
      <c r="AX165" s="450"/>
      <c r="AY165" s="450"/>
      <c r="AZ165" s="450"/>
      <c r="BA165" s="450"/>
      <c r="BB165" s="450"/>
      <c r="BC165" s="450"/>
      <c r="BD165" s="450"/>
      <c r="BE165" s="450"/>
      <c r="BF165" s="450"/>
      <c r="BG165" s="450"/>
      <c r="BH165" s="450"/>
      <c r="BI165" s="450"/>
      <c r="BJ165" s="450"/>
      <c r="BK165" s="450"/>
      <c r="BL165" s="451"/>
      <c r="BO165" s="1174"/>
      <c r="BP165" s="1093"/>
      <c r="BQ165" s="1093"/>
      <c r="BR165" s="1093"/>
      <c r="BS165" s="1093"/>
      <c r="BT165" s="1093"/>
      <c r="BU165" s="1093"/>
      <c r="BV165" s="1093"/>
      <c r="BW165" s="1093"/>
      <c r="BX165" s="1093"/>
      <c r="BY165" s="1093"/>
      <c r="BZ165" s="1093"/>
      <c r="CA165" s="1093"/>
      <c r="CB165" s="1093"/>
      <c r="CC165" s="1093"/>
      <c r="CD165" s="1093"/>
      <c r="CE165" s="1093"/>
      <c r="CF165" s="1175"/>
    </row>
    <row r="166" spans="1:84" x14ac:dyDescent="0.25">
      <c r="A166" s="440"/>
      <c r="B166" s="406">
        <v>2020</v>
      </c>
      <c r="C166" s="407">
        <v>43.872103799814404</v>
      </c>
      <c r="D166" s="407">
        <v>32.679331979013583</v>
      </c>
      <c r="E166" s="407">
        <v>36.95644114921226</v>
      </c>
      <c r="F166" s="468">
        <v>25.536790976868414</v>
      </c>
      <c r="G166" s="467">
        <v>74.000833333333048</v>
      </c>
      <c r="H166" s="442"/>
      <c r="I166" s="414"/>
      <c r="J166" s="422"/>
      <c r="K166" s="423"/>
      <c r="L166" s="423"/>
      <c r="M166" s="423"/>
      <c r="N166" s="423"/>
      <c r="O166" s="423"/>
      <c r="P166" s="423"/>
      <c r="Q166" s="423"/>
      <c r="R166" s="423"/>
      <c r="S166" s="423"/>
      <c r="T166" s="423"/>
      <c r="U166" s="423"/>
      <c r="V166" s="423"/>
      <c r="W166" s="423"/>
      <c r="X166" s="423"/>
      <c r="Y166" s="423"/>
      <c r="Z166" s="423"/>
      <c r="AA166" s="424"/>
      <c r="AB166" s="440"/>
      <c r="AC166" s="441"/>
      <c r="AD166" s="441"/>
      <c r="AE166" s="441"/>
      <c r="AF166" s="441"/>
      <c r="AG166" s="441"/>
      <c r="AH166" s="441"/>
      <c r="AI166" s="441"/>
      <c r="AJ166" s="441"/>
      <c r="AK166" s="441"/>
      <c r="AL166" s="441"/>
      <c r="AM166" s="441"/>
      <c r="AN166" s="441"/>
      <c r="AO166" s="441"/>
      <c r="AP166" s="441"/>
      <c r="AQ166" s="441"/>
      <c r="AR166" s="441"/>
      <c r="AS166" s="441"/>
      <c r="AT166" s="442"/>
      <c r="AU166" s="449"/>
      <c r="AV166" s="450"/>
      <c r="AW166" s="450"/>
      <c r="AX166" s="450"/>
      <c r="AY166" s="450"/>
      <c r="AZ166" s="450"/>
      <c r="BA166" s="450"/>
      <c r="BB166" s="450"/>
      <c r="BC166" s="450"/>
      <c r="BD166" s="450"/>
      <c r="BE166" s="450"/>
      <c r="BF166" s="450"/>
      <c r="BG166" s="450"/>
      <c r="BH166" s="450"/>
      <c r="BI166" s="450"/>
      <c r="BJ166" s="450"/>
      <c r="BK166" s="450"/>
      <c r="BL166" s="451"/>
      <c r="BO166" s="1174"/>
      <c r="BP166" s="1093"/>
      <c r="BQ166" s="1093"/>
      <c r="BR166" s="1093"/>
      <c r="BS166" s="1093"/>
      <c r="BT166" s="1093"/>
      <c r="BU166" s="1093"/>
      <c r="BV166" s="1093"/>
      <c r="BW166" s="1093"/>
      <c r="BX166" s="1093"/>
      <c r="BY166" s="1093"/>
      <c r="BZ166" s="1093"/>
      <c r="CA166" s="1093"/>
      <c r="CB166" s="1093"/>
      <c r="CC166" s="1093"/>
      <c r="CD166" s="1093"/>
      <c r="CE166" s="1093"/>
      <c r="CF166" s="1175"/>
    </row>
    <row r="167" spans="1:84" x14ac:dyDescent="0.25">
      <c r="A167" s="440"/>
      <c r="B167" s="406">
        <v>2021</v>
      </c>
      <c r="C167" s="468">
        <v>14.720976043718657</v>
      </c>
      <c r="D167" s="468">
        <v>30.205639596073329</v>
      </c>
      <c r="E167" s="468">
        <v>13.614284806506967</v>
      </c>
      <c r="F167" s="468">
        <v>23.894512986308197</v>
      </c>
      <c r="G167" s="467">
        <v>246.81916666666666</v>
      </c>
      <c r="H167" s="442"/>
      <c r="I167" s="414"/>
      <c r="J167" s="422"/>
      <c r="K167" s="423"/>
      <c r="L167" s="423"/>
      <c r="M167" s="423"/>
      <c r="N167" s="423"/>
      <c r="O167" s="423"/>
      <c r="P167" s="423"/>
      <c r="Q167" s="423"/>
      <c r="R167" s="423"/>
      <c r="S167" s="423"/>
      <c r="T167" s="423"/>
      <c r="U167" s="423"/>
      <c r="V167" s="423"/>
      <c r="W167" s="423"/>
      <c r="X167" s="423"/>
      <c r="Y167" s="423"/>
      <c r="Z167" s="423"/>
      <c r="AA167" s="424"/>
      <c r="AB167" s="440"/>
      <c r="AC167" s="441"/>
      <c r="AD167" s="441"/>
      <c r="AE167" s="441"/>
      <c r="AF167" s="441"/>
      <c r="AG167" s="441"/>
      <c r="AH167" s="441"/>
      <c r="AI167" s="441"/>
      <c r="AJ167" s="441"/>
      <c r="AK167" s="441"/>
      <c r="AL167" s="441"/>
      <c r="AM167" s="441"/>
      <c r="AN167" s="441"/>
      <c r="AO167" s="441"/>
      <c r="AP167" s="441"/>
      <c r="AQ167" s="441"/>
      <c r="AR167" s="441"/>
      <c r="AS167" s="441"/>
      <c r="AT167" s="442"/>
      <c r="AU167" s="449"/>
      <c r="AV167" s="450"/>
      <c r="AW167" s="450"/>
      <c r="AX167" s="450"/>
      <c r="AY167" s="450"/>
      <c r="AZ167" s="450"/>
      <c r="BA167" s="450"/>
      <c r="BB167" s="450"/>
      <c r="BC167" s="450"/>
      <c r="BD167" s="450"/>
      <c r="BE167" s="450"/>
      <c r="BF167" s="450"/>
      <c r="BG167" s="450"/>
      <c r="BH167" s="450"/>
      <c r="BI167" s="450"/>
      <c r="BJ167" s="450"/>
      <c r="BK167" s="450"/>
      <c r="BL167" s="451"/>
      <c r="BO167" s="1174"/>
      <c r="BP167" s="1093"/>
      <c r="BQ167" s="1093"/>
      <c r="BR167" s="1093"/>
      <c r="BS167" s="1093"/>
      <c r="BT167" s="1093"/>
      <c r="BU167" s="1093"/>
      <c r="BV167" s="1093"/>
      <c r="BW167" s="1093"/>
      <c r="BX167" s="1093"/>
      <c r="BY167" s="1093"/>
      <c r="BZ167" s="1093"/>
      <c r="CA167" s="1093"/>
      <c r="CB167" s="1093"/>
      <c r="CC167" s="1093"/>
      <c r="CD167" s="1093"/>
      <c r="CE167" s="1093"/>
      <c r="CF167" s="1175"/>
    </row>
    <row r="168" spans="1:84" x14ac:dyDescent="0.25">
      <c r="A168" s="440"/>
      <c r="B168" s="406">
        <v>2022</v>
      </c>
      <c r="C168" s="468">
        <f>+'2022 Results'!$W$38</f>
        <v>15.395480225988701</v>
      </c>
      <c r="D168" s="468">
        <f>+'2022 Results'!$W$37</f>
        <v>29.506078201004613</v>
      </c>
      <c r="E168" s="468">
        <f>+'2022 Results'!$W$41</f>
        <v>10.663841807909604</v>
      </c>
      <c r="F168" s="468">
        <f>+'2022 Results'!$W$40</f>
        <v>23.269559091081941</v>
      </c>
      <c r="G168" s="467">
        <f>+'2022 Baseline'!$W$9-'2021 Baseline Q4'!$W$9</f>
        <v>162.41666666666697</v>
      </c>
      <c r="H168" s="482"/>
      <c r="I168" s="414"/>
      <c r="J168" s="422"/>
      <c r="K168" s="423"/>
      <c r="L168" s="423"/>
      <c r="M168" s="423"/>
      <c r="N168" s="423"/>
      <c r="O168" s="423"/>
      <c r="P168" s="423"/>
      <c r="Q168" s="423"/>
      <c r="R168" s="423"/>
      <c r="S168" s="423"/>
      <c r="T168" s="423"/>
      <c r="U168" s="423"/>
      <c r="V168" s="423"/>
      <c r="W168" s="423"/>
      <c r="X168" s="423"/>
      <c r="Y168" s="423"/>
      <c r="Z168" s="423"/>
      <c r="AA168" s="424"/>
      <c r="AB168" s="440"/>
      <c r="AC168" s="441"/>
      <c r="AD168" s="441"/>
      <c r="AE168" s="441"/>
      <c r="AF168" s="441"/>
      <c r="AG168" s="441"/>
      <c r="AH168" s="441"/>
      <c r="AI168" s="441"/>
      <c r="AJ168" s="441"/>
      <c r="AK168" s="441"/>
      <c r="AL168" s="441"/>
      <c r="AM168" s="441"/>
      <c r="AN168" s="441"/>
      <c r="AO168" s="441"/>
      <c r="AP168" s="441"/>
      <c r="AQ168" s="441"/>
      <c r="AR168" s="441"/>
      <c r="AS168" s="441"/>
      <c r="AT168" s="442"/>
      <c r="AU168" s="449"/>
      <c r="AV168" s="450"/>
      <c r="AW168" s="450"/>
      <c r="AX168" s="450"/>
      <c r="AY168" s="450"/>
      <c r="AZ168" s="450"/>
      <c r="BA168" s="450"/>
      <c r="BB168" s="450"/>
      <c r="BC168" s="450"/>
      <c r="BD168" s="450"/>
      <c r="BE168" s="450"/>
      <c r="BF168" s="450"/>
      <c r="BG168" s="450"/>
      <c r="BH168" s="450"/>
      <c r="BI168" s="450"/>
      <c r="BJ168" s="450"/>
      <c r="BK168" s="450"/>
      <c r="BL168" s="451"/>
      <c r="BO168" s="1174"/>
      <c r="BP168" s="1093"/>
      <c r="BQ168" s="1093"/>
      <c r="BR168" s="1093"/>
      <c r="BS168" s="1093"/>
      <c r="BT168" s="1093"/>
      <c r="BU168" s="1093"/>
      <c r="BV168" s="1093"/>
      <c r="BW168" s="1093"/>
      <c r="BX168" s="1093"/>
      <c r="BY168" s="1093"/>
      <c r="BZ168" s="1093"/>
      <c r="CA168" s="1093"/>
      <c r="CB168" s="1093"/>
      <c r="CC168" s="1093"/>
      <c r="CD168" s="1093"/>
      <c r="CE168" s="1093"/>
      <c r="CF168" s="1175"/>
    </row>
    <row r="169" spans="1:84" ht="15.75" thickBot="1" x14ac:dyDescent="0.3">
      <c r="A169" s="443"/>
      <c r="B169" s="483"/>
      <c r="C169" s="484"/>
      <c r="D169" s="484"/>
      <c r="E169" s="484"/>
      <c r="F169" s="484"/>
      <c r="G169" s="484"/>
      <c r="H169" s="485"/>
      <c r="I169" s="414"/>
      <c r="J169" s="422"/>
      <c r="K169" s="423"/>
      <c r="L169" s="423"/>
      <c r="M169" s="423"/>
      <c r="N169" s="423"/>
      <c r="O169" s="423"/>
      <c r="P169" s="423"/>
      <c r="Q169" s="423"/>
      <c r="R169" s="423"/>
      <c r="S169" s="423"/>
      <c r="T169" s="423"/>
      <c r="U169" s="423"/>
      <c r="V169" s="423"/>
      <c r="W169" s="423"/>
      <c r="X169" s="423"/>
      <c r="Y169" s="423"/>
      <c r="Z169" s="423"/>
      <c r="AA169" s="424"/>
      <c r="AB169" s="440"/>
      <c r="AC169" s="441"/>
      <c r="AD169" s="441"/>
      <c r="AE169" s="441"/>
      <c r="AF169" s="441"/>
      <c r="AG169" s="441"/>
      <c r="AH169" s="441"/>
      <c r="AI169" s="441"/>
      <c r="AJ169" s="441"/>
      <c r="AK169" s="441"/>
      <c r="AL169" s="441"/>
      <c r="AM169" s="441"/>
      <c r="AN169" s="441"/>
      <c r="AO169" s="441"/>
      <c r="AP169" s="441"/>
      <c r="AQ169" s="441"/>
      <c r="AR169" s="441"/>
      <c r="AS169" s="441"/>
      <c r="AT169" s="442"/>
      <c r="AU169" s="449"/>
      <c r="AV169" s="450"/>
      <c r="AW169" s="450"/>
      <c r="AX169" s="450"/>
      <c r="AY169" s="450"/>
      <c r="AZ169" s="450"/>
      <c r="BA169" s="450"/>
      <c r="BB169" s="450"/>
      <c r="BC169" s="450"/>
      <c r="BD169" s="450"/>
      <c r="BE169" s="450"/>
      <c r="BF169" s="450"/>
      <c r="BG169" s="450"/>
      <c r="BH169" s="450"/>
      <c r="BI169" s="450"/>
      <c r="BJ169" s="450"/>
      <c r="BK169" s="450"/>
      <c r="BL169" s="451"/>
      <c r="BO169" s="1174"/>
      <c r="BP169" s="1093"/>
      <c r="BQ169" s="1093"/>
      <c r="BR169" s="1093"/>
      <c r="BS169" s="1093"/>
      <c r="BT169" s="1093"/>
      <c r="BU169" s="1093"/>
      <c r="BV169" s="1093"/>
      <c r="BW169" s="1093"/>
      <c r="BX169" s="1093"/>
      <c r="BY169" s="1093"/>
      <c r="BZ169" s="1093"/>
      <c r="CA169" s="1093"/>
      <c r="CB169" s="1093"/>
      <c r="CC169" s="1093"/>
      <c r="CD169" s="1093"/>
      <c r="CE169" s="1093"/>
      <c r="CF169" s="1175"/>
    </row>
    <row r="170" spans="1:84" x14ac:dyDescent="0.25">
      <c r="A170" s="437"/>
      <c r="B170" s="479" t="s">
        <v>56</v>
      </c>
      <c r="C170" s="486" t="s">
        <v>195</v>
      </c>
      <c r="D170" s="480"/>
      <c r="E170" s="480"/>
      <c r="F170" s="480"/>
      <c r="G170" s="480"/>
      <c r="H170" s="481"/>
      <c r="I170" s="414"/>
      <c r="J170" s="422"/>
      <c r="K170" s="423"/>
      <c r="L170" s="423"/>
      <c r="M170" s="423"/>
      <c r="N170" s="423"/>
      <c r="O170" s="423"/>
      <c r="P170" s="423"/>
      <c r="Q170" s="423"/>
      <c r="R170" s="423"/>
      <c r="S170" s="423"/>
      <c r="T170" s="423"/>
      <c r="U170" s="423"/>
      <c r="V170" s="423"/>
      <c r="W170" s="423"/>
      <c r="X170" s="423"/>
      <c r="Y170" s="423"/>
      <c r="Z170" s="423"/>
      <c r="AA170" s="424"/>
      <c r="AB170" s="440"/>
      <c r="AC170" s="441"/>
      <c r="AD170" s="441"/>
      <c r="AE170" s="441"/>
      <c r="AF170" s="441"/>
      <c r="AG170" s="441"/>
      <c r="AH170" s="441"/>
      <c r="AI170" s="441"/>
      <c r="AJ170" s="441"/>
      <c r="AK170" s="441"/>
      <c r="AL170" s="441"/>
      <c r="AM170" s="441"/>
      <c r="AN170" s="441"/>
      <c r="AO170" s="441"/>
      <c r="AP170" s="441"/>
      <c r="AQ170" s="441"/>
      <c r="AR170" s="441"/>
      <c r="AS170" s="441"/>
      <c r="AT170" s="442"/>
      <c r="AU170" s="449"/>
      <c r="AV170" s="450"/>
      <c r="AW170" s="450"/>
      <c r="AX170" s="450"/>
      <c r="AY170" s="450"/>
      <c r="AZ170" s="450"/>
      <c r="BA170" s="450"/>
      <c r="BB170" s="450"/>
      <c r="BC170" s="450"/>
      <c r="BD170" s="450"/>
      <c r="BE170" s="450"/>
      <c r="BF170" s="450"/>
      <c r="BG170" s="450"/>
      <c r="BH170" s="450"/>
      <c r="BI170" s="450"/>
      <c r="BJ170" s="450"/>
      <c r="BK170" s="450"/>
      <c r="BL170" s="451"/>
      <c r="BO170" s="1174"/>
      <c r="BP170" s="1093"/>
      <c r="BQ170" s="1093"/>
      <c r="BR170" s="1093"/>
      <c r="BS170" s="1093"/>
      <c r="BT170" s="1093"/>
      <c r="BU170" s="1093"/>
      <c r="BV170" s="1093"/>
      <c r="BW170" s="1093"/>
      <c r="BX170" s="1093"/>
      <c r="BY170" s="1093"/>
      <c r="BZ170" s="1093"/>
      <c r="CA170" s="1093"/>
      <c r="CB170" s="1093"/>
      <c r="CC170" s="1093"/>
      <c r="CD170" s="1093"/>
      <c r="CE170" s="1093"/>
      <c r="CF170" s="1175"/>
    </row>
    <row r="171" spans="1:84" s="189" customFormat="1" x14ac:dyDescent="0.25">
      <c r="A171" s="440"/>
      <c r="B171" s="456" t="s">
        <v>57</v>
      </c>
      <c r="C171" s="457" t="s">
        <v>29</v>
      </c>
      <c r="D171" s="457" t="s">
        <v>58</v>
      </c>
      <c r="E171" s="457" t="s">
        <v>100</v>
      </c>
      <c r="F171" s="457" t="s">
        <v>101</v>
      </c>
      <c r="G171" s="457" t="s">
        <v>205</v>
      </c>
      <c r="H171" s="482"/>
      <c r="I171" s="414"/>
      <c r="J171" s="422"/>
      <c r="K171" s="423"/>
      <c r="L171" s="423"/>
      <c r="M171" s="423"/>
      <c r="N171" s="423"/>
      <c r="O171" s="423"/>
      <c r="P171" s="423"/>
      <c r="Q171" s="423"/>
      <c r="R171" s="423"/>
      <c r="S171" s="423"/>
      <c r="T171" s="423"/>
      <c r="U171" s="423"/>
      <c r="V171" s="423"/>
      <c r="W171" s="423"/>
      <c r="X171" s="423"/>
      <c r="Y171" s="423"/>
      <c r="Z171" s="423"/>
      <c r="AA171" s="424"/>
      <c r="AB171" s="440"/>
      <c r="AC171" s="441"/>
      <c r="AD171" s="441"/>
      <c r="AE171" s="441"/>
      <c r="AF171" s="441"/>
      <c r="AG171" s="441"/>
      <c r="AH171" s="441"/>
      <c r="AI171" s="441"/>
      <c r="AJ171" s="441"/>
      <c r="AK171" s="441"/>
      <c r="AL171" s="441"/>
      <c r="AM171" s="441"/>
      <c r="AN171" s="441"/>
      <c r="AO171" s="441"/>
      <c r="AP171" s="441"/>
      <c r="AQ171" s="441"/>
      <c r="AR171" s="441"/>
      <c r="AS171" s="441"/>
      <c r="AT171" s="442"/>
      <c r="AU171" s="449"/>
      <c r="AV171" s="450"/>
      <c r="AW171" s="450"/>
      <c r="AX171" s="450"/>
      <c r="AY171" s="450"/>
      <c r="AZ171" s="450"/>
      <c r="BA171" s="450"/>
      <c r="BB171" s="450"/>
      <c r="BC171" s="450"/>
      <c r="BD171" s="450"/>
      <c r="BE171" s="450"/>
      <c r="BF171" s="450"/>
      <c r="BG171" s="450"/>
      <c r="BH171" s="450"/>
      <c r="BI171" s="450"/>
      <c r="BJ171" s="450"/>
      <c r="BK171" s="450"/>
      <c r="BL171" s="451"/>
      <c r="BO171" s="1174"/>
      <c r="BP171" s="1093"/>
      <c r="BQ171" s="1093"/>
      <c r="BR171" s="1093"/>
      <c r="BS171" s="1093"/>
      <c r="BT171" s="1093"/>
      <c r="BU171" s="1093"/>
      <c r="BV171" s="1093"/>
      <c r="BW171" s="1093"/>
      <c r="BX171" s="1093"/>
      <c r="BY171" s="1093"/>
      <c r="BZ171" s="1093"/>
      <c r="CA171" s="1093"/>
      <c r="CB171" s="1093"/>
      <c r="CC171" s="1093"/>
      <c r="CD171" s="1093"/>
      <c r="CE171" s="1093"/>
      <c r="CF171" s="1175"/>
    </row>
    <row r="172" spans="1:84" s="368" customFormat="1" x14ac:dyDescent="0.25">
      <c r="A172" s="440"/>
      <c r="B172" s="406">
        <v>2011</v>
      </c>
      <c r="C172" s="407">
        <v>40.128770077473952</v>
      </c>
      <c r="D172" s="407">
        <v>39.88359751332564</v>
      </c>
      <c r="E172" s="407">
        <v>11.31256972968256</v>
      </c>
      <c r="F172" s="407">
        <v>10.58469505581021</v>
      </c>
      <c r="G172" s="467">
        <v>146.40958333333333</v>
      </c>
      <c r="H172" s="482"/>
      <c r="I172" s="414"/>
      <c r="J172" s="422"/>
      <c r="K172" s="423"/>
      <c r="L172" s="423"/>
      <c r="M172" s="423"/>
      <c r="N172" s="423"/>
      <c r="O172" s="423"/>
      <c r="P172" s="423"/>
      <c r="Q172" s="423"/>
      <c r="R172" s="423"/>
      <c r="S172" s="423"/>
      <c r="T172" s="423"/>
      <c r="U172" s="423"/>
      <c r="V172" s="423"/>
      <c r="W172" s="423"/>
      <c r="X172" s="423"/>
      <c r="Y172" s="423"/>
      <c r="Z172" s="423"/>
      <c r="AA172" s="424"/>
      <c r="AB172" s="440"/>
      <c r="AC172" s="441"/>
      <c r="AD172" s="441"/>
      <c r="AE172" s="441"/>
      <c r="AF172" s="441"/>
      <c r="AG172" s="441"/>
      <c r="AH172" s="441"/>
      <c r="AI172" s="441"/>
      <c r="AJ172" s="441"/>
      <c r="AK172" s="441"/>
      <c r="AL172" s="441"/>
      <c r="AM172" s="441"/>
      <c r="AN172" s="441"/>
      <c r="AO172" s="441"/>
      <c r="AP172" s="441"/>
      <c r="AQ172" s="441"/>
      <c r="AR172" s="441"/>
      <c r="AS172" s="441"/>
      <c r="AT172" s="442"/>
      <c r="AU172" s="449"/>
      <c r="AV172" s="450"/>
      <c r="AW172" s="450"/>
      <c r="AX172" s="450"/>
      <c r="AY172" s="450"/>
      <c r="AZ172" s="450"/>
      <c r="BA172" s="450"/>
      <c r="BB172" s="450"/>
      <c r="BC172" s="450"/>
      <c r="BD172" s="450"/>
      <c r="BE172" s="450"/>
      <c r="BF172" s="450"/>
      <c r="BG172" s="450"/>
      <c r="BH172" s="450"/>
      <c r="BI172" s="450"/>
      <c r="BJ172" s="450"/>
      <c r="BK172" s="450"/>
      <c r="BL172" s="451"/>
      <c r="BO172" s="1174"/>
      <c r="BP172" s="1093"/>
      <c r="BQ172" s="1093"/>
      <c r="BR172" s="1093"/>
      <c r="BS172" s="1093"/>
      <c r="BT172" s="1093"/>
      <c r="BU172" s="1093"/>
      <c r="BV172" s="1093"/>
      <c r="BW172" s="1093"/>
      <c r="BX172" s="1093"/>
      <c r="BY172" s="1093"/>
      <c r="BZ172" s="1093"/>
      <c r="CA172" s="1093"/>
      <c r="CB172" s="1093"/>
      <c r="CC172" s="1093"/>
      <c r="CD172" s="1093"/>
      <c r="CE172" s="1093"/>
      <c r="CF172" s="1175"/>
    </row>
    <row r="173" spans="1:84" x14ac:dyDescent="0.25">
      <c r="A173" s="440"/>
      <c r="B173" s="406">
        <v>2012</v>
      </c>
      <c r="C173" s="407">
        <v>57.247636076814537</v>
      </c>
      <c r="D173" s="407">
        <v>51.167359274650543</v>
      </c>
      <c r="E173" s="407">
        <v>41.726347412647172</v>
      </c>
      <c r="F173" s="407">
        <v>30.821633874146144</v>
      </c>
      <c r="G173" s="467">
        <v>316.04124999999999</v>
      </c>
      <c r="H173" s="482"/>
      <c r="I173" s="414"/>
      <c r="J173" s="422"/>
      <c r="K173" s="423"/>
      <c r="L173" s="423"/>
      <c r="M173" s="423"/>
      <c r="N173" s="423"/>
      <c r="O173" s="423"/>
      <c r="P173" s="423"/>
      <c r="Q173" s="423"/>
      <c r="R173" s="423"/>
      <c r="S173" s="423"/>
      <c r="T173" s="423"/>
      <c r="U173" s="423"/>
      <c r="V173" s="423"/>
      <c r="W173" s="423"/>
      <c r="X173" s="423"/>
      <c r="Y173" s="423"/>
      <c r="Z173" s="423"/>
      <c r="AA173" s="424"/>
      <c r="AB173" s="440"/>
      <c r="AC173" s="441"/>
      <c r="AD173" s="441"/>
      <c r="AE173" s="441"/>
      <c r="AF173" s="441"/>
      <c r="AG173" s="441"/>
      <c r="AH173" s="441"/>
      <c r="AI173" s="441"/>
      <c r="AJ173" s="441"/>
      <c r="AK173" s="441"/>
      <c r="AL173" s="441"/>
      <c r="AM173" s="441"/>
      <c r="AN173" s="441"/>
      <c r="AO173" s="441"/>
      <c r="AP173" s="441"/>
      <c r="AQ173" s="441"/>
      <c r="AR173" s="441"/>
      <c r="AS173" s="441"/>
      <c r="AT173" s="442"/>
      <c r="AU173" s="449"/>
      <c r="AV173" s="450"/>
      <c r="AW173" s="450"/>
      <c r="AX173" s="450"/>
      <c r="AY173" s="450"/>
      <c r="AZ173" s="450"/>
      <c r="BA173" s="450"/>
      <c r="BB173" s="450"/>
      <c r="BC173" s="450"/>
      <c r="BD173" s="450"/>
      <c r="BE173" s="450"/>
      <c r="BF173" s="450"/>
      <c r="BG173" s="450"/>
      <c r="BH173" s="450"/>
      <c r="BI173" s="450"/>
      <c r="BJ173" s="450"/>
      <c r="BK173" s="450"/>
      <c r="BL173" s="451"/>
      <c r="BO173" s="1174"/>
      <c r="BP173" s="1093"/>
      <c r="BQ173" s="1093"/>
      <c r="BR173" s="1093"/>
      <c r="BS173" s="1093"/>
      <c r="BT173" s="1093"/>
      <c r="BU173" s="1093"/>
      <c r="BV173" s="1093"/>
      <c r="BW173" s="1093"/>
      <c r="BX173" s="1093"/>
      <c r="BY173" s="1093"/>
      <c r="BZ173" s="1093"/>
      <c r="CA173" s="1093"/>
      <c r="CB173" s="1093"/>
      <c r="CC173" s="1093"/>
      <c r="CD173" s="1093"/>
      <c r="CE173" s="1093"/>
      <c r="CF173" s="1175"/>
    </row>
    <row r="174" spans="1:84" x14ac:dyDescent="0.25">
      <c r="A174" s="440"/>
      <c r="B174" s="406">
        <v>2013</v>
      </c>
      <c r="C174" s="407">
        <v>44.863981572919052</v>
      </c>
      <c r="D174" s="407">
        <v>48.349318115609826</v>
      </c>
      <c r="E174" s="407">
        <v>31.675081262517722</v>
      </c>
      <c r="F174" s="407">
        <v>31.203183256288714</v>
      </c>
      <c r="G174" s="467">
        <v>312.07416666666671</v>
      </c>
      <c r="H174" s="482"/>
      <c r="I174" s="414"/>
      <c r="J174" s="422"/>
      <c r="K174" s="423"/>
      <c r="L174" s="423"/>
      <c r="M174" s="423"/>
      <c r="N174" s="423"/>
      <c r="O174" s="423"/>
      <c r="P174" s="423"/>
      <c r="Q174" s="423"/>
      <c r="R174" s="423"/>
      <c r="S174" s="423"/>
      <c r="T174" s="423"/>
      <c r="U174" s="423"/>
      <c r="V174" s="423"/>
      <c r="W174" s="423"/>
      <c r="X174" s="423"/>
      <c r="Y174" s="423"/>
      <c r="Z174" s="423"/>
      <c r="AA174" s="424"/>
      <c r="AB174" s="440"/>
      <c r="AC174" s="441"/>
      <c r="AD174" s="441"/>
      <c r="AE174" s="441"/>
      <c r="AF174" s="441"/>
      <c r="AG174" s="441"/>
      <c r="AH174" s="441"/>
      <c r="AI174" s="441"/>
      <c r="AJ174" s="441"/>
      <c r="AK174" s="441"/>
      <c r="AL174" s="441"/>
      <c r="AM174" s="441"/>
      <c r="AN174" s="441"/>
      <c r="AO174" s="441"/>
      <c r="AP174" s="441"/>
      <c r="AQ174" s="441"/>
      <c r="AR174" s="441"/>
      <c r="AS174" s="441"/>
      <c r="AT174" s="442"/>
      <c r="AU174" s="449"/>
      <c r="AV174" s="450"/>
      <c r="AW174" s="450"/>
      <c r="AX174" s="450"/>
      <c r="AY174" s="450"/>
      <c r="AZ174" s="450"/>
      <c r="BA174" s="450"/>
      <c r="BB174" s="450"/>
      <c r="BC174" s="450"/>
      <c r="BD174" s="450"/>
      <c r="BE174" s="450"/>
      <c r="BF174" s="450"/>
      <c r="BG174" s="450"/>
      <c r="BH174" s="450"/>
      <c r="BI174" s="450"/>
      <c r="BJ174" s="450"/>
      <c r="BK174" s="450"/>
      <c r="BL174" s="451"/>
      <c r="BO174" s="1174"/>
      <c r="BP174" s="1093"/>
      <c r="BQ174" s="1093"/>
      <c r="BR174" s="1093"/>
      <c r="BS174" s="1093"/>
      <c r="BT174" s="1093"/>
      <c r="BU174" s="1093"/>
      <c r="BV174" s="1093"/>
      <c r="BW174" s="1093"/>
      <c r="BX174" s="1093"/>
      <c r="BY174" s="1093"/>
      <c r="BZ174" s="1093"/>
      <c r="CA174" s="1093"/>
      <c r="CB174" s="1093"/>
      <c r="CC174" s="1093"/>
      <c r="CD174" s="1093"/>
      <c r="CE174" s="1093"/>
      <c r="CF174" s="1175"/>
    </row>
    <row r="175" spans="1:84" x14ac:dyDescent="0.25">
      <c r="A175" s="440"/>
      <c r="B175" s="406">
        <v>2014</v>
      </c>
      <c r="C175" s="407">
        <v>124.9603174603175</v>
      </c>
      <c r="D175" s="407">
        <v>48.782831877881236</v>
      </c>
      <c r="E175" s="407">
        <v>116.07142857142941</v>
      </c>
      <c r="F175" s="407">
        <v>31.683421768233949</v>
      </c>
      <c r="G175" s="467">
        <v>5.0729166666666288</v>
      </c>
      <c r="H175" s="482"/>
      <c r="I175" s="414"/>
      <c r="J175" s="422"/>
      <c r="K175" s="423"/>
      <c r="L175" s="423"/>
      <c r="M175" s="423"/>
      <c r="N175" s="423"/>
      <c r="O175" s="423"/>
      <c r="P175" s="423"/>
      <c r="Q175" s="423"/>
      <c r="R175" s="423"/>
      <c r="S175" s="423"/>
      <c r="T175" s="423"/>
      <c r="U175" s="423"/>
      <c r="V175" s="423"/>
      <c r="W175" s="423"/>
      <c r="X175" s="423"/>
      <c r="Y175" s="423"/>
      <c r="Z175" s="423"/>
      <c r="AA175" s="424"/>
      <c r="AB175" s="440"/>
      <c r="AC175" s="441"/>
      <c r="AD175" s="441"/>
      <c r="AE175" s="441"/>
      <c r="AF175" s="441"/>
      <c r="AG175" s="441"/>
      <c r="AH175" s="441"/>
      <c r="AI175" s="441"/>
      <c r="AJ175" s="441"/>
      <c r="AK175" s="441"/>
      <c r="AL175" s="441"/>
      <c r="AM175" s="441"/>
      <c r="AN175" s="441"/>
      <c r="AO175" s="441"/>
      <c r="AP175" s="441"/>
      <c r="AQ175" s="441"/>
      <c r="AR175" s="441"/>
      <c r="AS175" s="441"/>
      <c r="AT175" s="442"/>
      <c r="AU175" s="449"/>
      <c r="AV175" s="450"/>
      <c r="AW175" s="450"/>
      <c r="AX175" s="450"/>
      <c r="AY175" s="450"/>
      <c r="AZ175" s="450"/>
      <c r="BA175" s="450"/>
      <c r="BB175" s="450"/>
      <c r="BC175" s="450"/>
      <c r="BD175" s="450"/>
      <c r="BE175" s="450"/>
      <c r="BF175" s="450"/>
      <c r="BG175" s="450"/>
      <c r="BH175" s="450"/>
      <c r="BI175" s="450"/>
      <c r="BJ175" s="450"/>
      <c r="BK175" s="450"/>
      <c r="BL175" s="451"/>
      <c r="BO175" s="1174"/>
      <c r="BP175" s="1093"/>
      <c r="BQ175" s="1093"/>
      <c r="BR175" s="1093"/>
      <c r="BS175" s="1093"/>
      <c r="BT175" s="1093"/>
      <c r="BU175" s="1093"/>
      <c r="BV175" s="1093"/>
      <c r="BW175" s="1093"/>
      <c r="BX175" s="1093"/>
      <c r="BY175" s="1093"/>
      <c r="BZ175" s="1093"/>
      <c r="CA175" s="1093"/>
      <c r="CB175" s="1093"/>
      <c r="CC175" s="1093"/>
      <c r="CD175" s="1093"/>
      <c r="CE175" s="1093"/>
      <c r="CF175" s="1175"/>
    </row>
    <row r="176" spans="1:84" x14ac:dyDescent="0.25">
      <c r="A176" s="440"/>
      <c r="B176" s="406">
        <v>2015</v>
      </c>
      <c r="C176" s="407">
        <v>19.778107236890673</v>
      </c>
      <c r="D176" s="407">
        <v>41.02671029276533</v>
      </c>
      <c r="E176" s="407">
        <v>10.821501513324627</v>
      </c>
      <c r="F176" s="407">
        <v>26.104758567708458</v>
      </c>
      <c r="G176" s="467">
        <v>213</v>
      </c>
      <c r="H176" s="482"/>
      <c r="I176" s="414"/>
      <c r="J176" s="422"/>
      <c r="K176" s="423"/>
      <c r="L176" s="423"/>
      <c r="M176" s="423"/>
      <c r="N176" s="423"/>
      <c r="O176" s="423"/>
      <c r="P176" s="423"/>
      <c r="Q176" s="423"/>
      <c r="R176" s="423"/>
      <c r="S176" s="423"/>
      <c r="T176" s="423"/>
      <c r="U176" s="423"/>
      <c r="V176" s="423"/>
      <c r="W176" s="423"/>
      <c r="X176" s="423"/>
      <c r="Y176" s="423"/>
      <c r="Z176" s="423"/>
      <c r="AA176" s="424"/>
      <c r="AB176" s="440"/>
      <c r="AC176" s="441"/>
      <c r="AD176" s="441"/>
      <c r="AE176" s="441"/>
      <c r="AF176" s="441"/>
      <c r="AG176" s="441"/>
      <c r="AH176" s="441"/>
      <c r="AI176" s="441"/>
      <c r="AJ176" s="441"/>
      <c r="AK176" s="441"/>
      <c r="AL176" s="441"/>
      <c r="AM176" s="441"/>
      <c r="AN176" s="441"/>
      <c r="AO176" s="441"/>
      <c r="AP176" s="441"/>
      <c r="AQ176" s="441"/>
      <c r="AR176" s="441"/>
      <c r="AS176" s="441"/>
      <c r="AT176" s="442"/>
      <c r="AU176" s="449"/>
      <c r="AV176" s="450"/>
      <c r="AW176" s="450"/>
      <c r="AX176" s="450"/>
      <c r="AY176" s="450"/>
      <c r="AZ176" s="450"/>
      <c r="BA176" s="450"/>
      <c r="BB176" s="450"/>
      <c r="BC176" s="450"/>
      <c r="BD176" s="450"/>
      <c r="BE176" s="450"/>
      <c r="BF176" s="450"/>
      <c r="BG176" s="450"/>
      <c r="BH176" s="450"/>
      <c r="BI176" s="450"/>
      <c r="BJ176" s="450"/>
      <c r="BK176" s="450"/>
      <c r="BL176" s="451"/>
      <c r="BO176" s="1174"/>
      <c r="BP176" s="1093"/>
      <c r="BQ176" s="1093"/>
      <c r="BR176" s="1093"/>
      <c r="BS176" s="1093"/>
      <c r="BT176" s="1093"/>
      <c r="BU176" s="1093"/>
      <c r="BV176" s="1093"/>
      <c r="BW176" s="1093"/>
      <c r="BX176" s="1093"/>
      <c r="BY176" s="1093"/>
      <c r="BZ176" s="1093"/>
      <c r="CA176" s="1093"/>
      <c r="CB176" s="1093"/>
      <c r="CC176" s="1093"/>
      <c r="CD176" s="1093"/>
      <c r="CE176" s="1093"/>
      <c r="CF176" s="1175"/>
    </row>
    <row r="177" spans="1:84" x14ac:dyDescent="0.25">
      <c r="A177" s="440"/>
      <c r="B177" s="406">
        <v>2016</v>
      </c>
      <c r="C177" s="407">
        <v>72.901353609932585</v>
      </c>
      <c r="D177" s="407">
        <v>46.858209662363635</v>
      </c>
      <c r="E177" s="407">
        <v>55.729424945359717</v>
      </c>
      <c r="F177" s="407">
        <v>31.524622300357322</v>
      </c>
      <c r="G177" s="467">
        <v>259.59708333333322</v>
      </c>
      <c r="H177" s="482"/>
      <c r="I177" s="414"/>
      <c r="J177" s="422"/>
      <c r="K177" s="423"/>
      <c r="L177" s="423"/>
      <c r="M177" s="423"/>
      <c r="N177" s="423"/>
      <c r="O177" s="423"/>
      <c r="P177" s="423"/>
      <c r="Q177" s="423"/>
      <c r="R177" s="423"/>
      <c r="S177" s="423"/>
      <c r="T177" s="423"/>
      <c r="U177" s="423"/>
      <c r="V177" s="423"/>
      <c r="W177" s="423"/>
      <c r="X177" s="423"/>
      <c r="Y177" s="423"/>
      <c r="Z177" s="423"/>
      <c r="AA177" s="424"/>
      <c r="AB177" s="440"/>
      <c r="AC177" s="441"/>
      <c r="AD177" s="441"/>
      <c r="AE177" s="441"/>
      <c r="AF177" s="441"/>
      <c r="AG177" s="441"/>
      <c r="AH177" s="441"/>
      <c r="AI177" s="441"/>
      <c r="AJ177" s="441"/>
      <c r="AK177" s="441"/>
      <c r="AL177" s="441"/>
      <c r="AM177" s="441"/>
      <c r="AN177" s="441"/>
      <c r="AO177" s="441"/>
      <c r="AP177" s="441"/>
      <c r="AQ177" s="441"/>
      <c r="AR177" s="441"/>
      <c r="AS177" s="441"/>
      <c r="AT177" s="442"/>
      <c r="AU177" s="449"/>
      <c r="AV177" s="450"/>
      <c r="AW177" s="450"/>
      <c r="AX177" s="450"/>
      <c r="AY177" s="450"/>
      <c r="AZ177" s="450"/>
      <c r="BA177" s="450"/>
      <c r="BB177" s="450"/>
      <c r="BC177" s="450"/>
      <c r="BD177" s="450"/>
      <c r="BE177" s="450"/>
      <c r="BF177" s="450"/>
      <c r="BG177" s="450"/>
      <c r="BH177" s="450"/>
      <c r="BI177" s="450"/>
      <c r="BJ177" s="450"/>
      <c r="BK177" s="450"/>
      <c r="BL177" s="451"/>
      <c r="BO177" s="1174"/>
      <c r="BP177" s="1093"/>
      <c r="BQ177" s="1093"/>
      <c r="BR177" s="1093"/>
      <c r="BS177" s="1093"/>
      <c r="BT177" s="1093"/>
      <c r="BU177" s="1093"/>
      <c r="BV177" s="1093"/>
      <c r="BW177" s="1093"/>
      <c r="BX177" s="1093"/>
      <c r="BY177" s="1093"/>
      <c r="BZ177" s="1093"/>
      <c r="CA177" s="1093"/>
      <c r="CB177" s="1093"/>
      <c r="CC177" s="1093"/>
      <c r="CD177" s="1093"/>
      <c r="CE177" s="1093"/>
      <c r="CF177" s="1175"/>
    </row>
    <row r="178" spans="1:84" x14ac:dyDescent="0.25">
      <c r="A178" s="440"/>
      <c r="B178" s="406">
        <v>2017</v>
      </c>
      <c r="C178" s="407">
        <v>48.917338191079821</v>
      </c>
      <c r="D178" s="407">
        <v>47.141263923281677</v>
      </c>
      <c r="E178" s="407">
        <v>36.888090509262156</v>
      </c>
      <c r="F178" s="407">
        <v>32.26190144959795</v>
      </c>
      <c r="G178" s="467">
        <v>193.8104166666667</v>
      </c>
      <c r="H178" s="482"/>
      <c r="I178" s="414"/>
      <c r="J178" s="422"/>
      <c r="K178" s="423"/>
      <c r="L178" s="423"/>
      <c r="M178" s="423"/>
      <c r="N178" s="423"/>
      <c r="O178" s="423"/>
      <c r="P178" s="423"/>
      <c r="Q178" s="423"/>
      <c r="R178" s="423"/>
      <c r="S178" s="423"/>
      <c r="T178" s="423"/>
      <c r="U178" s="423"/>
      <c r="V178" s="423"/>
      <c r="W178" s="423"/>
      <c r="X178" s="423"/>
      <c r="Y178" s="423"/>
      <c r="Z178" s="423"/>
      <c r="AA178" s="424"/>
      <c r="AB178" s="440"/>
      <c r="AC178" s="441"/>
      <c r="AD178" s="441"/>
      <c r="AE178" s="441"/>
      <c r="AF178" s="441"/>
      <c r="AG178" s="441"/>
      <c r="AH178" s="441"/>
      <c r="AI178" s="441"/>
      <c r="AJ178" s="441"/>
      <c r="AK178" s="441"/>
      <c r="AL178" s="441"/>
      <c r="AM178" s="441"/>
      <c r="AN178" s="441"/>
      <c r="AO178" s="441"/>
      <c r="AP178" s="441"/>
      <c r="AQ178" s="441"/>
      <c r="AR178" s="441"/>
      <c r="AS178" s="441"/>
      <c r="AT178" s="442"/>
      <c r="AU178" s="449"/>
      <c r="AV178" s="450"/>
      <c r="AW178" s="450"/>
      <c r="AX178" s="450"/>
      <c r="AY178" s="450"/>
      <c r="AZ178" s="450"/>
      <c r="BA178" s="450"/>
      <c r="BB178" s="450"/>
      <c r="BC178" s="450"/>
      <c r="BD178" s="450"/>
      <c r="BE178" s="450"/>
      <c r="BF178" s="450"/>
      <c r="BG178" s="450"/>
      <c r="BH178" s="450"/>
      <c r="BI178" s="450"/>
      <c r="BJ178" s="450"/>
      <c r="BK178" s="450"/>
      <c r="BL178" s="451"/>
      <c r="BO178" s="1174"/>
      <c r="BP178" s="1093"/>
      <c r="BQ178" s="1093"/>
      <c r="BR178" s="1093"/>
      <c r="BS178" s="1093"/>
      <c r="BT178" s="1093"/>
      <c r="BU178" s="1093"/>
      <c r="BV178" s="1093"/>
      <c r="BW178" s="1093"/>
      <c r="BX178" s="1093"/>
      <c r="BY178" s="1093"/>
      <c r="BZ178" s="1093"/>
      <c r="CA178" s="1093"/>
      <c r="CB178" s="1093"/>
      <c r="CC178" s="1093"/>
      <c r="CD178" s="1093"/>
      <c r="CE178" s="1093"/>
      <c r="CF178" s="1175"/>
    </row>
    <row r="179" spans="1:84" s="368" customFormat="1" x14ac:dyDescent="0.25">
      <c r="A179" s="440"/>
      <c r="B179" s="406" t="s">
        <v>150</v>
      </c>
      <c r="C179" s="407">
        <v>23.197465609541329</v>
      </c>
      <c r="D179" s="407">
        <v>39.92342875198463</v>
      </c>
      <c r="E179" s="407">
        <v>14.474486684285385</v>
      </c>
      <c r="F179" s="407">
        <v>31.673426013733909</v>
      </c>
      <c r="G179" s="467">
        <v>52.659166666666579</v>
      </c>
      <c r="H179" s="482"/>
      <c r="I179" s="414"/>
      <c r="J179" s="422"/>
      <c r="K179" s="423"/>
      <c r="L179" s="423"/>
      <c r="M179" s="423"/>
      <c r="N179" s="423"/>
      <c r="O179" s="423"/>
      <c r="P179" s="423"/>
      <c r="Q179" s="423"/>
      <c r="R179" s="423"/>
      <c r="S179" s="423"/>
      <c r="T179" s="423"/>
      <c r="U179" s="423"/>
      <c r="V179" s="423"/>
      <c r="W179" s="423"/>
      <c r="X179" s="423"/>
      <c r="Y179" s="423"/>
      <c r="Z179" s="423"/>
      <c r="AA179" s="424"/>
      <c r="AB179" s="440"/>
      <c r="AC179" s="441"/>
      <c r="AD179" s="441"/>
      <c r="AE179" s="441"/>
      <c r="AF179" s="441"/>
      <c r="AG179" s="441"/>
      <c r="AH179" s="441"/>
      <c r="AI179" s="441"/>
      <c r="AJ179" s="441"/>
      <c r="AK179" s="441"/>
      <c r="AL179" s="441"/>
      <c r="AM179" s="441"/>
      <c r="AN179" s="441"/>
      <c r="AO179" s="441"/>
      <c r="AP179" s="441"/>
      <c r="AQ179" s="441"/>
      <c r="AR179" s="441"/>
      <c r="AS179" s="441"/>
      <c r="AT179" s="442"/>
      <c r="AU179" s="449"/>
      <c r="AV179" s="450"/>
      <c r="AW179" s="450"/>
      <c r="AX179" s="450"/>
      <c r="AY179" s="450"/>
      <c r="AZ179" s="450"/>
      <c r="BA179" s="450"/>
      <c r="BB179" s="450"/>
      <c r="BC179" s="450"/>
      <c r="BD179" s="450"/>
      <c r="BE179" s="450"/>
      <c r="BF179" s="450"/>
      <c r="BG179" s="450"/>
      <c r="BH179" s="450"/>
      <c r="BI179" s="450"/>
      <c r="BJ179" s="450"/>
      <c r="BK179" s="450"/>
      <c r="BL179" s="451"/>
      <c r="BO179" s="1174"/>
      <c r="BP179" s="1093"/>
      <c r="BQ179" s="1093"/>
      <c r="BR179" s="1093"/>
      <c r="BS179" s="1093"/>
      <c r="BT179" s="1093"/>
      <c r="BU179" s="1093"/>
      <c r="BV179" s="1093"/>
      <c r="BW179" s="1093"/>
      <c r="BX179" s="1093"/>
      <c r="BY179" s="1093"/>
      <c r="BZ179" s="1093"/>
      <c r="CA179" s="1093"/>
      <c r="CB179" s="1093"/>
      <c r="CC179" s="1093"/>
      <c r="CD179" s="1093"/>
      <c r="CE179" s="1093"/>
      <c r="CF179" s="1175"/>
    </row>
    <row r="180" spans="1:84" x14ac:dyDescent="0.25">
      <c r="A180" s="440"/>
      <c r="B180" s="406" t="s">
        <v>151</v>
      </c>
      <c r="C180" s="407">
        <v>5.5410152214340371</v>
      </c>
      <c r="D180" s="407">
        <v>44.449396412139102</v>
      </c>
      <c r="E180" s="407">
        <v>0</v>
      </c>
      <c r="F180" s="407">
        <v>30.198951536624076</v>
      </c>
      <c r="G180" s="467">
        <v>106.89875000000006</v>
      </c>
      <c r="H180" s="442"/>
      <c r="I180" s="414"/>
      <c r="J180" s="422"/>
      <c r="K180" s="423"/>
      <c r="L180" s="423"/>
      <c r="M180" s="423"/>
      <c r="N180" s="423"/>
      <c r="O180" s="423"/>
      <c r="P180" s="423"/>
      <c r="Q180" s="423"/>
      <c r="R180" s="423"/>
      <c r="S180" s="423"/>
      <c r="T180" s="423"/>
      <c r="U180" s="423"/>
      <c r="V180" s="423"/>
      <c r="W180" s="423"/>
      <c r="X180" s="423"/>
      <c r="Y180" s="423"/>
      <c r="Z180" s="423"/>
      <c r="AA180" s="424"/>
      <c r="AB180" s="440"/>
      <c r="AC180" s="441"/>
      <c r="AD180" s="441"/>
      <c r="AE180" s="441"/>
      <c r="AF180" s="441"/>
      <c r="AG180" s="441"/>
      <c r="AH180" s="441"/>
      <c r="AI180" s="441"/>
      <c r="AJ180" s="441"/>
      <c r="AK180" s="441"/>
      <c r="AL180" s="441"/>
      <c r="AM180" s="441"/>
      <c r="AN180" s="441"/>
      <c r="AO180" s="441"/>
      <c r="AP180" s="441"/>
      <c r="AQ180" s="441"/>
      <c r="AR180" s="441"/>
      <c r="AS180" s="441"/>
      <c r="AT180" s="442"/>
      <c r="AU180" s="449"/>
      <c r="AV180" s="450"/>
      <c r="AW180" s="450"/>
      <c r="AX180" s="450"/>
      <c r="AY180" s="450"/>
      <c r="AZ180" s="450"/>
      <c r="BA180" s="450"/>
      <c r="BB180" s="450"/>
      <c r="BC180" s="450"/>
      <c r="BD180" s="450"/>
      <c r="BE180" s="450"/>
      <c r="BF180" s="450"/>
      <c r="BG180" s="450"/>
      <c r="BH180" s="450"/>
      <c r="BI180" s="450"/>
      <c r="BJ180" s="450"/>
      <c r="BK180" s="450"/>
      <c r="BL180" s="451"/>
      <c r="BO180" s="1174"/>
      <c r="BP180" s="1093"/>
      <c r="BQ180" s="1093"/>
      <c r="BR180" s="1093"/>
      <c r="BS180" s="1093"/>
      <c r="BT180" s="1093"/>
      <c r="BU180" s="1093"/>
      <c r="BV180" s="1093"/>
      <c r="BW180" s="1093"/>
      <c r="BX180" s="1093"/>
      <c r="BY180" s="1093"/>
      <c r="BZ180" s="1093"/>
      <c r="CA180" s="1093"/>
      <c r="CB180" s="1093"/>
      <c r="CC180" s="1093"/>
      <c r="CD180" s="1093"/>
      <c r="CE180" s="1093"/>
      <c r="CF180" s="1175"/>
    </row>
    <row r="181" spans="1:84" x14ac:dyDescent="0.25">
      <c r="A181" s="440"/>
      <c r="B181" s="406">
        <v>2020</v>
      </c>
      <c r="C181" s="407">
        <v>49.396289260714518</v>
      </c>
      <c r="D181" s="407">
        <v>44.824905951824825</v>
      </c>
      <c r="E181" s="407">
        <v>25.106690259959887</v>
      </c>
      <c r="F181" s="407">
        <v>29.812407346868628</v>
      </c>
      <c r="G181" s="467">
        <v>148.3920833333334</v>
      </c>
      <c r="H181" s="442"/>
      <c r="I181" s="414"/>
      <c r="J181" s="422"/>
      <c r="K181" s="423"/>
      <c r="L181" s="423"/>
      <c r="M181" s="423"/>
      <c r="N181" s="423"/>
      <c r="O181" s="423"/>
      <c r="P181" s="423"/>
      <c r="Q181" s="423"/>
      <c r="R181" s="423"/>
      <c r="S181" s="423"/>
      <c r="T181" s="423"/>
      <c r="U181" s="423"/>
      <c r="V181" s="423"/>
      <c r="W181" s="423"/>
      <c r="X181" s="423"/>
      <c r="Y181" s="423"/>
      <c r="Z181" s="423"/>
      <c r="AA181" s="424"/>
      <c r="AB181" s="440"/>
      <c r="AC181" s="441"/>
      <c r="AD181" s="441"/>
      <c r="AE181" s="441"/>
      <c r="AF181" s="441"/>
      <c r="AG181" s="441"/>
      <c r="AH181" s="441"/>
      <c r="AI181" s="441"/>
      <c r="AJ181" s="441"/>
      <c r="AK181" s="441"/>
      <c r="AL181" s="441"/>
      <c r="AM181" s="441"/>
      <c r="AN181" s="441"/>
      <c r="AO181" s="441"/>
      <c r="AP181" s="441"/>
      <c r="AQ181" s="441"/>
      <c r="AR181" s="441"/>
      <c r="AS181" s="441"/>
      <c r="AT181" s="442"/>
      <c r="AU181" s="449"/>
      <c r="AV181" s="450"/>
      <c r="AW181" s="450"/>
      <c r="AX181" s="450"/>
      <c r="AY181" s="450"/>
      <c r="AZ181" s="450"/>
      <c r="BA181" s="450"/>
      <c r="BB181" s="450"/>
      <c r="BC181" s="450"/>
      <c r="BD181" s="450"/>
      <c r="BE181" s="450"/>
      <c r="BF181" s="450"/>
      <c r="BG181" s="450"/>
      <c r="BH181" s="450"/>
      <c r="BI181" s="450"/>
      <c r="BJ181" s="450"/>
      <c r="BK181" s="450"/>
      <c r="BL181" s="451"/>
      <c r="BO181" s="1174"/>
      <c r="BP181" s="1093"/>
      <c r="BQ181" s="1093"/>
      <c r="BR181" s="1093"/>
      <c r="BS181" s="1093"/>
      <c r="BT181" s="1093"/>
      <c r="BU181" s="1093"/>
      <c r="BV181" s="1093"/>
      <c r="BW181" s="1093"/>
      <c r="BX181" s="1093"/>
      <c r="BY181" s="1093"/>
      <c r="BZ181" s="1093"/>
      <c r="CA181" s="1093"/>
      <c r="CB181" s="1093"/>
      <c r="CC181" s="1093"/>
      <c r="CD181" s="1093"/>
      <c r="CE181" s="1093"/>
      <c r="CF181" s="1175"/>
    </row>
    <row r="182" spans="1:84" x14ac:dyDescent="0.25">
      <c r="A182" s="440"/>
      <c r="B182" s="406">
        <v>2021</v>
      </c>
      <c r="C182" s="407">
        <v>31.487328715064361</v>
      </c>
      <c r="D182" s="407">
        <v>43.463246767239944</v>
      </c>
      <c r="E182" s="407">
        <v>10.23822449998916</v>
      </c>
      <c r="F182" s="407">
        <v>27.814040973346437</v>
      </c>
      <c r="G182" s="467">
        <v>264.4191666666668</v>
      </c>
      <c r="H182" s="442"/>
      <c r="I182" s="414"/>
      <c r="J182" s="422"/>
      <c r="K182" s="423"/>
      <c r="L182" s="423"/>
      <c r="M182" s="423"/>
      <c r="N182" s="423"/>
      <c r="O182" s="423"/>
      <c r="P182" s="423"/>
      <c r="Q182" s="423"/>
      <c r="R182" s="423"/>
      <c r="S182" s="423"/>
      <c r="T182" s="423"/>
      <c r="U182" s="423"/>
      <c r="V182" s="423"/>
      <c r="W182" s="423"/>
      <c r="X182" s="423"/>
      <c r="Y182" s="423"/>
      <c r="Z182" s="423"/>
      <c r="AA182" s="424"/>
      <c r="AB182" s="440"/>
      <c r="AC182" s="441"/>
      <c r="AD182" s="441"/>
      <c r="AE182" s="441"/>
      <c r="AF182" s="441"/>
      <c r="AG182" s="441"/>
      <c r="AH182" s="441"/>
      <c r="AI182" s="441"/>
      <c r="AJ182" s="441"/>
      <c r="AK182" s="441"/>
      <c r="AL182" s="441"/>
      <c r="AM182" s="441"/>
      <c r="AN182" s="441"/>
      <c r="AO182" s="441"/>
      <c r="AP182" s="441"/>
      <c r="AQ182" s="441"/>
      <c r="AR182" s="441"/>
      <c r="AS182" s="441"/>
      <c r="AT182" s="442"/>
      <c r="AU182" s="449"/>
      <c r="AV182" s="450"/>
      <c r="AW182" s="450"/>
      <c r="AX182" s="450"/>
      <c r="AY182" s="450"/>
      <c r="AZ182" s="450"/>
      <c r="BA182" s="450"/>
      <c r="BB182" s="450"/>
      <c r="BC182" s="450"/>
      <c r="BD182" s="450"/>
      <c r="BE182" s="450"/>
      <c r="BF182" s="450"/>
      <c r="BG182" s="450"/>
      <c r="BH182" s="450"/>
      <c r="BI182" s="450"/>
      <c r="BJ182" s="450"/>
      <c r="BK182" s="450"/>
      <c r="BL182" s="451"/>
      <c r="BO182" s="1174"/>
      <c r="BP182" s="1093"/>
      <c r="BQ182" s="1093"/>
      <c r="BR182" s="1093"/>
      <c r="BS182" s="1093"/>
      <c r="BT182" s="1093"/>
      <c r="BU182" s="1093"/>
      <c r="BV182" s="1093"/>
      <c r="BW182" s="1093"/>
      <c r="BX182" s="1093"/>
      <c r="BY182" s="1093"/>
      <c r="BZ182" s="1093"/>
      <c r="CA182" s="1093"/>
      <c r="CB182" s="1093"/>
      <c r="CC182" s="1093"/>
      <c r="CD182" s="1093"/>
      <c r="CE182" s="1093"/>
      <c r="CF182" s="1175"/>
    </row>
    <row r="183" spans="1:84" x14ac:dyDescent="0.25">
      <c r="A183" s="440"/>
      <c r="B183" s="406">
        <v>2022</v>
      </c>
      <c r="C183" s="407">
        <f>+'2022 Results'!$AF$38</f>
        <v>57.033158813263526</v>
      </c>
      <c r="D183" s="407">
        <f>+'2022 Results'!$AF$37</f>
        <v>44.992802262674331</v>
      </c>
      <c r="E183" s="407">
        <f>+'2022 Results'!$AF$41</f>
        <v>39.825479930191975</v>
      </c>
      <c r="F183" s="407">
        <f>+'2022 Results'!$AF$40</f>
        <v>29.167930549211551</v>
      </c>
      <c r="G183" s="467">
        <f>+'2022 Baseline'!$AF$9-'2021 Baseline Q4'!$AF$9</f>
        <v>283.58333333333326</v>
      </c>
      <c r="H183" s="482"/>
      <c r="I183" s="414"/>
      <c r="J183" s="422"/>
      <c r="K183" s="423"/>
      <c r="L183" s="423"/>
      <c r="M183" s="423"/>
      <c r="N183" s="423"/>
      <c r="O183" s="423"/>
      <c r="P183" s="423"/>
      <c r="Q183" s="423"/>
      <c r="R183" s="423"/>
      <c r="S183" s="423"/>
      <c r="T183" s="423"/>
      <c r="U183" s="423"/>
      <c r="V183" s="423"/>
      <c r="W183" s="423"/>
      <c r="X183" s="423"/>
      <c r="Y183" s="423"/>
      <c r="Z183" s="423"/>
      <c r="AA183" s="424"/>
      <c r="AB183" s="440"/>
      <c r="AC183" s="441"/>
      <c r="AD183" s="441"/>
      <c r="AE183" s="441"/>
      <c r="AF183" s="441"/>
      <c r="AG183" s="441"/>
      <c r="AH183" s="441"/>
      <c r="AI183" s="441"/>
      <c r="AJ183" s="441"/>
      <c r="AK183" s="441"/>
      <c r="AL183" s="441"/>
      <c r="AM183" s="441"/>
      <c r="AN183" s="441"/>
      <c r="AO183" s="441"/>
      <c r="AP183" s="441"/>
      <c r="AQ183" s="441"/>
      <c r="AR183" s="441"/>
      <c r="AS183" s="441"/>
      <c r="AT183" s="442"/>
      <c r="AU183" s="449"/>
      <c r="AV183" s="450"/>
      <c r="AW183" s="450"/>
      <c r="AX183" s="450"/>
      <c r="AY183" s="450"/>
      <c r="AZ183" s="450"/>
      <c r="BA183" s="450"/>
      <c r="BB183" s="450"/>
      <c r="BC183" s="450"/>
      <c r="BD183" s="450"/>
      <c r="BE183" s="450"/>
      <c r="BF183" s="450"/>
      <c r="BG183" s="450"/>
      <c r="BH183" s="450"/>
      <c r="BI183" s="450"/>
      <c r="BJ183" s="450"/>
      <c r="BK183" s="450"/>
      <c r="BL183" s="451"/>
      <c r="BO183" s="1174"/>
      <c r="BP183" s="1093"/>
      <c r="BQ183" s="1093"/>
      <c r="BR183" s="1093"/>
      <c r="BS183" s="1093"/>
      <c r="BT183" s="1093"/>
      <c r="BU183" s="1093"/>
      <c r="BV183" s="1093"/>
      <c r="BW183" s="1093"/>
      <c r="BX183" s="1093"/>
      <c r="BY183" s="1093"/>
      <c r="BZ183" s="1093"/>
      <c r="CA183" s="1093"/>
      <c r="CB183" s="1093"/>
      <c r="CC183" s="1093"/>
      <c r="CD183" s="1093"/>
      <c r="CE183" s="1093"/>
      <c r="CF183" s="1175"/>
    </row>
    <row r="184" spans="1:84" ht="15.75" thickBot="1" x14ac:dyDescent="0.3">
      <c r="A184" s="443"/>
      <c r="B184" s="483"/>
      <c r="C184" s="484"/>
      <c r="D184" s="484"/>
      <c r="E184" s="484"/>
      <c r="F184" s="484"/>
      <c r="G184" s="484"/>
      <c r="H184" s="485"/>
      <c r="I184" s="414"/>
      <c r="J184" s="422"/>
      <c r="K184" s="423"/>
      <c r="L184" s="423"/>
      <c r="M184" s="423"/>
      <c r="N184" s="423"/>
      <c r="O184" s="423"/>
      <c r="P184" s="423"/>
      <c r="Q184" s="423"/>
      <c r="R184" s="423"/>
      <c r="S184" s="423"/>
      <c r="T184" s="423"/>
      <c r="U184" s="423"/>
      <c r="V184" s="423"/>
      <c r="W184" s="423"/>
      <c r="X184" s="423"/>
      <c r="Y184" s="423"/>
      <c r="Z184" s="423"/>
      <c r="AA184" s="424"/>
      <c r="AB184" s="440"/>
      <c r="AC184" s="441"/>
      <c r="AD184" s="441"/>
      <c r="AE184" s="441"/>
      <c r="AF184" s="441"/>
      <c r="AG184" s="441"/>
      <c r="AH184" s="441"/>
      <c r="AI184" s="441"/>
      <c r="AJ184" s="441"/>
      <c r="AK184" s="441"/>
      <c r="AL184" s="441"/>
      <c r="AM184" s="441"/>
      <c r="AN184" s="441"/>
      <c r="AO184" s="441"/>
      <c r="AP184" s="441"/>
      <c r="AQ184" s="441"/>
      <c r="AR184" s="441"/>
      <c r="AS184" s="441"/>
      <c r="AT184" s="442"/>
      <c r="AU184" s="449"/>
      <c r="AV184" s="450"/>
      <c r="AW184" s="450"/>
      <c r="AX184" s="450"/>
      <c r="AY184" s="450"/>
      <c r="AZ184" s="450"/>
      <c r="BA184" s="450"/>
      <c r="BB184" s="450"/>
      <c r="BC184" s="450"/>
      <c r="BD184" s="450"/>
      <c r="BE184" s="450"/>
      <c r="BF184" s="450"/>
      <c r="BG184" s="450"/>
      <c r="BH184" s="450"/>
      <c r="BI184" s="450"/>
      <c r="BJ184" s="450"/>
      <c r="BK184" s="450"/>
      <c r="BL184" s="451"/>
      <c r="BO184" s="1174"/>
      <c r="BP184" s="1093"/>
      <c r="BQ184" s="1093"/>
      <c r="BR184" s="1093"/>
      <c r="BS184" s="1093"/>
      <c r="BT184" s="1093"/>
      <c r="BU184" s="1093"/>
      <c r="BV184" s="1093"/>
      <c r="BW184" s="1093"/>
      <c r="BX184" s="1093"/>
      <c r="BY184" s="1093"/>
      <c r="BZ184" s="1093"/>
      <c r="CA184" s="1093"/>
      <c r="CB184" s="1093"/>
      <c r="CC184" s="1093"/>
      <c r="CD184" s="1093"/>
      <c r="CE184" s="1093"/>
      <c r="CF184" s="1175"/>
    </row>
    <row r="185" spans="1:84" x14ac:dyDescent="0.25">
      <c r="A185" s="437"/>
      <c r="B185" s="479" t="s">
        <v>56</v>
      </c>
      <c r="C185" s="486" t="s">
        <v>37</v>
      </c>
      <c r="D185" s="480"/>
      <c r="E185" s="480"/>
      <c r="F185" s="480"/>
      <c r="G185" s="480"/>
      <c r="H185" s="481"/>
      <c r="I185" s="414"/>
      <c r="J185" s="422"/>
      <c r="K185" s="423"/>
      <c r="L185" s="423"/>
      <c r="M185" s="423"/>
      <c r="N185" s="423"/>
      <c r="O185" s="423"/>
      <c r="P185" s="423"/>
      <c r="Q185" s="423"/>
      <c r="R185" s="423"/>
      <c r="S185" s="423"/>
      <c r="T185" s="423"/>
      <c r="U185" s="423"/>
      <c r="V185" s="423"/>
      <c r="W185" s="423"/>
      <c r="X185" s="423"/>
      <c r="Y185" s="423"/>
      <c r="Z185" s="423"/>
      <c r="AA185" s="424"/>
      <c r="AB185" s="440"/>
      <c r="AC185" s="441"/>
      <c r="AD185" s="441"/>
      <c r="AE185" s="441"/>
      <c r="AF185" s="441"/>
      <c r="AG185" s="441"/>
      <c r="AH185" s="441"/>
      <c r="AI185" s="441"/>
      <c r="AJ185" s="441"/>
      <c r="AK185" s="441"/>
      <c r="AL185" s="441"/>
      <c r="AM185" s="441"/>
      <c r="AN185" s="441"/>
      <c r="AO185" s="441"/>
      <c r="AP185" s="441"/>
      <c r="AQ185" s="441"/>
      <c r="AR185" s="441"/>
      <c r="AS185" s="441"/>
      <c r="AT185" s="442"/>
      <c r="AU185" s="449"/>
      <c r="AV185" s="450"/>
      <c r="AW185" s="450"/>
      <c r="AX185" s="450"/>
      <c r="AY185" s="450"/>
      <c r="AZ185" s="450"/>
      <c r="BA185" s="450"/>
      <c r="BB185" s="450"/>
      <c r="BC185" s="450"/>
      <c r="BD185" s="450"/>
      <c r="BE185" s="450"/>
      <c r="BF185" s="450"/>
      <c r="BG185" s="450"/>
      <c r="BH185" s="450"/>
      <c r="BI185" s="450"/>
      <c r="BJ185" s="450"/>
      <c r="BK185" s="450"/>
      <c r="BL185" s="451"/>
      <c r="BO185" s="1174"/>
      <c r="BP185" s="1093"/>
      <c r="BQ185" s="1093"/>
      <c r="BR185" s="1093"/>
      <c r="BS185" s="1093"/>
      <c r="BT185" s="1093"/>
      <c r="BU185" s="1093"/>
      <c r="BV185" s="1093"/>
      <c r="BW185" s="1093"/>
      <c r="BX185" s="1093"/>
      <c r="BY185" s="1093"/>
      <c r="BZ185" s="1093"/>
      <c r="CA185" s="1093"/>
      <c r="CB185" s="1093"/>
      <c r="CC185" s="1093"/>
      <c r="CD185" s="1093"/>
      <c r="CE185" s="1093"/>
      <c r="CF185" s="1175"/>
    </row>
    <row r="186" spans="1:84" s="189" customFormat="1" x14ac:dyDescent="0.25">
      <c r="A186" s="440"/>
      <c r="B186" s="456" t="s">
        <v>57</v>
      </c>
      <c r="C186" s="457" t="s">
        <v>29</v>
      </c>
      <c r="D186" s="457" t="s">
        <v>58</v>
      </c>
      <c r="E186" s="457" t="s">
        <v>100</v>
      </c>
      <c r="F186" s="457" t="s">
        <v>101</v>
      </c>
      <c r="G186" s="457" t="s">
        <v>205</v>
      </c>
      <c r="H186" s="482"/>
      <c r="I186" s="414"/>
      <c r="J186" s="422"/>
      <c r="K186" s="423"/>
      <c r="L186" s="423"/>
      <c r="M186" s="423"/>
      <c r="N186" s="423"/>
      <c r="O186" s="423"/>
      <c r="P186" s="423"/>
      <c r="Q186" s="423"/>
      <c r="R186" s="423"/>
      <c r="S186" s="423"/>
      <c r="T186" s="423"/>
      <c r="U186" s="423"/>
      <c r="V186" s="423"/>
      <c r="W186" s="423"/>
      <c r="X186" s="423"/>
      <c r="Y186" s="423"/>
      <c r="Z186" s="423"/>
      <c r="AA186" s="424"/>
      <c r="AB186" s="440"/>
      <c r="AC186" s="441"/>
      <c r="AD186" s="441"/>
      <c r="AE186" s="441"/>
      <c r="AF186" s="441"/>
      <c r="AG186" s="441"/>
      <c r="AH186" s="441"/>
      <c r="AI186" s="441"/>
      <c r="AJ186" s="441"/>
      <c r="AK186" s="441"/>
      <c r="AL186" s="441"/>
      <c r="AM186" s="441"/>
      <c r="AN186" s="441"/>
      <c r="AO186" s="441"/>
      <c r="AP186" s="441"/>
      <c r="AQ186" s="441"/>
      <c r="AR186" s="441"/>
      <c r="AS186" s="441"/>
      <c r="AT186" s="442"/>
      <c r="AU186" s="449"/>
      <c r="AV186" s="450"/>
      <c r="AW186" s="450"/>
      <c r="AX186" s="450"/>
      <c r="AY186" s="450"/>
      <c r="AZ186" s="450"/>
      <c r="BA186" s="450"/>
      <c r="BB186" s="450"/>
      <c r="BC186" s="450"/>
      <c r="BD186" s="450"/>
      <c r="BE186" s="450"/>
      <c r="BF186" s="450"/>
      <c r="BG186" s="450"/>
      <c r="BH186" s="450"/>
      <c r="BI186" s="450"/>
      <c r="BJ186" s="450"/>
      <c r="BK186" s="450"/>
      <c r="BL186" s="451"/>
      <c r="BO186" s="1174"/>
      <c r="BP186" s="1093"/>
      <c r="BQ186" s="1093"/>
      <c r="BR186" s="1093"/>
      <c r="BS186" s="1093"/>
      <c r="BT186" s="1093"/>
      <c r="BU186" s="1093"/>
      <c r="BV186" s="1093"/>
      <c r="BW186" s="1093"/>
      <c r="BX186" s="1093"/>
      <c r="BY186" s="1093"/>
      <c r="BZ186" s="1093"/>
      <c r="CA186" s="1093"/>
      <c r="CB186" s="1093"/>
      <c r="CC186" s="1093"/>
      <c r="CD186" s="1093"/>
      <c r="CE186" s="1093"/>
      <c r="CF186" s="1175"/>
    </row>
    <row r="187" spans="1:84" s="368" customFormat="1" x14ac:dyDescent="0.25">
      <c r="A187" s="440"/>
      <c r="B187" s="406">
        <v>2011</v>
      </c>
      <c r="C187" s="407">
        <v>51.007820244520332</v>
      </c>
      <c r="D187" s="407">
        <v>48.454175833992963</v>
      </c>
      <c r="E187" s="407">
        <v>48.119836986452256</v>
      </c>
      <c r="F187" s="407">
        <v>33.003413465633692</v>
      </c>
      <c r="G187" s="467">
        <v>137.50875000000002</v>
      </c>
      <c r="H187" s="482"/>
      <c r="I187" s="414"/>
      <c r="J187" s="422"/>
      <c r="K187" s="423"/>
      <c r="L187" s="423"/>
      <c r="M187" s="423"/>
      <c r="N187" s="423"/>
      <c r="O187" s="423"/>
      <c r="P187" s="423"/>
      <c r="Q187" s="423"/>
      <c r="R187" s="423"/>
      <c r="S187" s="423"/>
      <c r="T187" s="423"/>
      <c r="U187" s="423"/>
      <c r="V187" s="423"/>
      <c r="W187" s="423"/>
      <c r="X187" s="423"/>
      <c r="Y187" s="423"/>
      <c r="Z187" s="423"/>
      <c r="AA187" s="424"/>
      <c r="AB187" s="440"/>
      <c r="AC187" s="441"/>
      <c r="AD187" s="441"/>
      <c r="AE187" s="441"/>
      <c r="AF187" s="441"/>
      <c r="AG187" s="441"/>
      <c r="AH187" s="441"/>
      <c r="AI187" s="441"/>
      <c r="AJ187" s="441"/>
      <c r="AK187" s="441"/>
      <c r="AL187" s="441"/>
      <c r="AM187" s="441"/>
      <c r="AN187" s="441"/>
      <c r="AO187" s="441"/>
      <c r="AP187" s="441"/>
      <c r="AQ187" s="441"/>
      <c r="AR187" s="441"/>
      <c r="AS187" s="441"/>
      <c r="AT187" s="442"/>
      <c r="AU187" s="449"/>
      <c r="AV187" s="450"/>
      <c r="AW187" s="450"/>
      <c r="AX187" s="450"/>
      <c r="AY187" s="450"/>
      <c r="AZ187" s="450"/>
      <c r="BA187" s="450"/>
      <c r="BB187" s="450"/>
      <c r="BC187" s="450"/>
      <c r="BD187" s="450"/>
      <c r="BE187" s="450"/>
      <c r="BF187" s="450"/>
      <c r="BG187" s="450"/>
      <c r="BH187" s="450"/>
      <c r="BI187" s="450"/>
      <c r="BJ187" s="450"/>
      <c r="BK187" s="450"/>
      <c r="BL187" s="451"/>
      <c r="BO187" s="1174"/>
      <c r="BP187" s="1093"/>
      <c r="BQ187" s="1093"/>
      <c r="BR187" s="1093"/>
      <c r="BS187" s="1093"/>
      <c r="BT187" s="1093"/>
      <c r="BU187" s="1093"/>
      <c r="BV187" s="1093"/>
      <c r="BW187" s="1093"/>
      <c r="BX187" s="1093"/>
      <c r="BY187" s="1093"/>
      <c r="BZ187" s="1093"/>
      <c r="CA187" s="1093"/>
      <c r="CB187" s="1093"/>
      <c r="CC187" s="1093"/>
      <c r="CD187" s="1093"/>
      <c r="CE187" s="1093"/>
      <c r="CF187" s="1175"/>
    </row>
    <row r="188" spans="1:84" x14ac:dyDescent="0.25">
      <c r="A188" s="440"/>
      <c r="B188" s="406">
        <v>2012</v>
      </c>
      <c r="C188" s="407">
        <v>51.59884470576101</v>
      </c>
      <c r="D188" s="407">
        <v>49.478919379213082</v>
      </c>
      <c r="E188" s="407">
        <v>33.274021352313163</v>
      </c>
      <c r="F188" s="407">
        <v>33.091595622950798</v>
      </c>
      <c r="G188" s="467">
        <v>231.58333333333331</v>
      </c>
      <c r="H188" s="482"/>
      <c r="I188" s="414"/>
      <c r="J188" s="422"/>
      <c r="K188" s="423"/>
      <c r="L188" s="423"/>
      <c r="M188" s="423"/>
      <c r="N188" s="423"/>
      <c r="O188" s="423"/>
      <c r="P188" s="423"/>
      <c r="Q188" s="423"/>
      <c r="R188" s="423"/>
      <c r="S188" s="423"/>
      <c r="T188" s="423"/>
      <c r="U188" s="423"/>
      <c r="V188" s="423"/>
      <c r="W188" s="423"/>
      <c r="X188" s="423"/>
      <c r="Y188" s="423"/>
      <c r="Z188" s="423"/>
      <c r="AA188" s="424"/>
      <c r="AB188" s="440"/>
      <c r="AC188" s="441"/>
      <c r="AD188" s="441"/>
      <c r="AE188" s="441"/>
      <c r="AF188" s="441"/>
      <c r="AG188" s="441"/>
      <c r="AH188" s="441"/>
      <c r="AI188" s="441"/>
      <c r="AJ188" s="441"/>
      <c r="AK188" s="441"/>
      <c r="AL188" s="441"/>
      <c r="AM188" s="441"/>
      <c r="AN188" s="441"/>
      <c r="AO188" s="441"/>
      <c r="AP188" s="441"/>
      <c r="AQ188" s="441"/>
      <c r="AR188" s="441"/>
      <c r="AS188" s="441"/>
      <c r="AT188" s="442"/>
      <c r="AU188" s="449"/>
      <c r="AV188" s="450"/>
      <c r="AW188" s="450"/>
      <c r="AX188" s="450"/>
      <c r="AY188" s="450"/>
      <c r="AZ188" s="450"/>
      <c r="BA188" s="450"/>
      <c r="BB188" s="450"/>
      <c r="BC188" s="450"/>
      <c r="BD188" s="450"/>
      <c r="BE188" s="450"/>
      <c r="BF188" s="450"/>
      <c r="BG188" s="450"/>
      <c r="BH188" s="450"/>
      <c r="BI188" s="450"/>
      <c r="BJ188" s="450"/>
      <c r="BK188" s="450"/>
      <c r="BL188" s="451"/>
      <c r="BO188" s="1174"/>
      <c r="BP188" s="1093"/>
      <c r="BQ188" s="1093"/>
      <c r="BR188" s="1093"/>
      <c r="BS188" s="1093"/>
      <c r="BT188" s="1093"/>
      <c r="BU188" s="1093"/>
      <c r="BV188" s="1093"/>
      <c r="BW188" s="1093"/>
      <c r="BX188" s="1093"/>
      <c r="BY188" s="1093"/>
      <c r="BZ188" s="1093"/>
      <c r="CA188" s="1093"/>
      <c r="CB188" s="1093"/>
      <c r="CC188" s="1093"/>
      <c r="CD188" s="1093"/>
      <c r="CE188" s="1093"/>
      <c r="CF188" s="1175"/>
    </row>
    <row r="189" spans="1:84" x14ac:dyDescent="0.25">
      <c r="A189" s="440"/>
      <c r="B189" s="406">
        <v>2013</v>
      </c>
      <c r="C189" s="407">
        <v>34.433987923625054</v>
      </c>
      <c r="D189" s="407">
        <v>47.763031199436163</v>
      </c>
      <c r="E189" s="407">
        <v>21.531850078877216</v>
      </c>
      <c r="F189" s="407">
        <v>31.773196080961693</v>
      </c>
      <c r="G189" s="467">
        <v>101.36791666666682</v>
      </c>
      <c r="H189" s="482"/>
      <c r="I189" s="414"/>
      <c r="J189" s="422"/>
      <c r="K189" s="423"/>
      <c r="L189" s="423"/>
      <c r="M189" s="423"/>
      <c r="N189" s="423"/>
      <c r="O189" s="423"/>
      <c r="P189" s="423"/>
      <c r="Q189" s="423"/>
      <c r="R189" s="423"/>
      <c r="S189" s="423"/>
      <c r="T189" s="423"/>
      <c r="U189" s="423"/>
      <c r="V189" s="423"/>
      <c r="W189" s="423"/>
      <c r="X189" s="423"/>
      <c r="Y189" s="423"/>
      <c r="Z189" s="423"/>
      <c r="AA189" s="424"/>
      <c r="AB189" s="440"/>
      <c r="AC189" s="441"/>
      <c r="AD189" s="441"/>
      <c r="AE189" s="441"/>
      <c r="AF189" s="441"/>
      <c r="AG189" s="441"/>
      <c r="AH189" s="441"/>
      <c r="AI189" s="441"/>
      <c r="AJ189" s="441"/>
      <c r="AK189" s="441"/>
      <c r="AL189" s="441"/>
      <c r="AM189" s="441"/>
      <c r="AN189" s="441"/>
      <c r="AO189" s="441"/>
      <c r="AP189" s="441"/>
      <c r="AQ189" s="441"/>
      <c r="AR189" s="441"/>
      <c r="AS189" s="441"/>
      <c r="AT189" s="442"/>
      <c r="AU189" s="449"/>
      <c r="AV189" s="450"/>
      <c r="AW189" s="450"/>
      <c r="AX189" s="450"/>
      <c r="AY189" s="450"/>
      <c r="AZ189" s="450"/>
      <c r="BA189" s="450"/>
      <c r="BB189" s="450"/>
      <c r="BC189" s="450"/>
      <c r="BD189" s="450"/>
      <c r="BE189" s="450"/>
      <c r="BF189" s="450"/>
      <c r="BG189" s="450"/>
      <c r="BH189" s="450"/>
      <c r="BI189" s="450"/>
      <c r="BJ189" s="450"/>
      <c r="BK189" s="450"/>
      <c r="BL189" s="451"/>
      <c r="BO189" s="1174"/>
      <c r="BP189" s="1093"/>
      <c r="BQ189" s="1093"/>
      <c r="BR189" s="1093"/>
      <c r="BS189" s="1093"/>
      <c r="BT189" s="1093"/>
      <c r="BU189" s="1093"/>
      <c r="BV189" s="1093"/>
      <c r="BW189" s="1093"/>
      <c r="BX189" s="1093"/>
      <c r="BY189" s="1093"/>
      <c r="BZ189" s="1093"/>
      <c r="CA189" s="1093"/>
      <c r="CB189" s="1093"/>
      <c r="CC189" s="1093"/>
      <c r="CD189" s="1093"/>
      <c r="CE189" s="1093"/>
      <c r="CF189" s="1175"/>
    </row>
    <row r="190" spans="1:84" x14ac:dyDescent="0.25">
      <c r="A190" s="440"/>
      <c r="B190" s="406">
        <v>2014</v>
      </c>
      <c r="C190" s="407">
        <v>63.026025336389054</v>
      </c>
      <c r="D190" s="407">
        <v>51.745224705705404</v>
      </c>
      <c r="E190" s="407">
        <v>27.376516738607744</v>
      </c>
      <c r="F190" s="407">
        <v>30.626079874982111</v>
      </c>
      <c r="G190" s="467">
        <v>325.89208333333352</v>
      </c>
      <c r="H190" s="482"/>
      <c r="I190" s="414"/>
      <c r="J190" s="422"/>
      <c r="K190" s="423"/>
      <c r="L190" s="423"/>
      <c r="M190" s="423"/>
      <c r="N190" s="423"/>
      <c r="O190" s="423"/>
      <c r="P190" s="423"/>
      <c r="Q190" s="423"/>
      <c r="R190" s="423"/>
      <c r="S190" s="423"/>
      <c r="T190" s="423"/>
      <c r="U190" s="423"/>
      <c r="V190" s="423"/>
      <c r="W190" s="423"/>
      <c r="X190" s="423"/>
      <c r="Y190" s="423"/>
      <c r="Z190" s="423"/>
      <c r="AA190" s="424"/>
      <c r="AB190" s="440"/>
      <c r="AC190" s="441"/>
      <c r="AD190" s="441"/>
      <c r="AE190" s="441"/>
      <c r="AF190" s="441"/>
      <c r="AG190" s="441"/>
      <c r="AH190" s="441"/>
      <c r="AI190" s="441"/>
      <c r="AJ190" s="441"/>
      <c r="AK190" s="441"/>
      <c r="AL190" s="441"/>
      <c r="AM190" s="441"/>
      <c r="AN190" s="441"/>
      <c r="AO190" s="441"/>
      <c r="AP190" s="441"/>
      <c r="AQ190" s="441"/>
      <c r="AR190" s="441"/>
      <c r="AS190" s="441"/>
      <c r="AT190" s="442"/>
      <c r="AU190" s="449"/>
      <c r="AV190" s="450"/>
      <c r="AW190" s="450"/>
      <c r="AX190" s="450"/>
      <c r="AY190" s="450"/>
      <c r="AZ190" s="450"/>
      <c r="BA190" s="450"/>
      <c r="BB190" s="450"/>
      <c r="BC190" s="450"/>
      <c r="BD190" s="450"/>
      <c r="BE190" s="450"/>
      <c r="BF190" s="450"/>
      <c r="BG190" s="450"/>
      <c r="BH190" s="450"/>
      <c r="BI190" s="450"/>
      <c r="BJ190" s="450"/>
      <c r="BK190" s="450"/>
      <c r="BL190" s="451"/>
      <c r="BO190" s="1174"/>
      <c r="BP190" s="1093"/>
      <c r="BQ190" s="1093"/>
      <c r="BR190" s="1093"/>
      <c r="BS190" s="1093"/>
      <c r="BT190" s="1093"/>
      <c r="BU190" s="1093"/>
      <c r="BV190" s="1093"/>
      <c r="BW190" s="1093"/>
      <c r="BX190" s="1093"/>
      <c r="BY190" s="1093"/>
      <c r="BZ190" s="1093"/>
      <c r="CA190" s="1093"/>
      <c r="CB190" s="1093"/>
      <c r="CC190" s="1093"/>
      <c r="CD190" s="1093"/>
      <c r="CE190" s="1093"/>
      <c r="CF190" s="1175"/>
    </row>
    <row r="191" spans="1:84" x14ac:dyDescent="0.25">
      <c r="A191" s="440"/>
      <c r="B191" s="406">
        <v>2015</v>
      </c>
      <c r="C191" s="407">
        <v>8.2213609890228767</v>
      </c>
      <c r="D191" s="407">
        <v>44.138408084526382</v>
      </c>
      <c r="E191" s="407">
        <v>21.369649468465166</v>
      </c>
      <c r="F191" s="407">
        <v>29.008301427567037</v>
      </c>
      <c r="G191" s="467">
        <v>228.32416666666654</v>
      </c>
      <c r="H191" s="482"/>
      <c r="I191" s="414"/>
      <c r="J191" s="422"/>
      <c r="K191" s="423"/>
      <c r="L191" s="423"/>
      <c r="M191" s="423"/>
      <c r="N191" s="423"/>
      <c r="O191" s="423"/>
      <c r="P191" s="423"/>
      <c r="Q191" s="423"/>
      <c r="R191" s="423"/>
      <c r="S191" s="423"/>
      <c r="T191" s="423"/>
      <c r="U191" s="423"/>
      <c r="V191" s="423"/>
      <c r="W191" s="423"/>
      <c r="X191" s="423"/>
      <c r="Y191" s="423"/>
      <c r="Z191" s="423"/>
      <c r="AA191" s="424"/>
      <c r="AB191" s="440"/>
      <c r="AC191" s="441"/>
      <c r="AD191" s="441"/>
      <c r="AE191" s="441"/>
      <c r="AF191" s="441"/>
      <c r="AG191" s="441"/>
      <c r="AH191" s="441"/>
      <c r="AI191" s="441"/>
      <c r="AJ191" s="441"/>
      <c r="AK191" s="441"/>
      <c r="AL191" s="441"/>
      <c r="AM191" s="441"/>
      <c r="AN191" s="441"/>
      <c r="AO191" s="441"/>
      <c r="AP191" s="441"/>
      <c r="AQ191" s="441"/>
      <c r="AR191" s="441"/>
      <c r="AS191" s="441"/>
      <c r="AT191" s="442"/>
      <c r="AU191" s="449"/>
      <c r="AV191" s="450"/>
      <c r="AW191" s="450"/>
      <c r="AX191" s="450"/>
      <c r="AY191" s="450"/>
      <c r="AZ191" s="450"/>
      <c r="BA191" s="450"/>
      <c r="BB191" s="450"/>
      <c r="BC191" s="450"/>
      <c r="BD191" s="450"/>
      <c r="BE191" s="450"/>
      <c r="BF191" s="450"/>
      <c r="BG191" s="450"/>
      <c r="BH191" s="450"/>
      <c r="BI191" s="450"/>
      <c r="BJ191" s="450"/>
      <c r="BK191" s="450"/>
      <c r="BL191" s="451"/>
      <c r="BO191" s="1174"/>
      <c r="BP191" s="1093"/>
      <c r="BQ191" s="1093"/>
      <c r="BR191" s="1093"/>
      <c r="BS191" s="1093"/>
      <c r="BT191" s="1093"/>
      <c r="BU191" s="1093"/>
      <c r="BV191" s="1093"/>
      <c r="BW191" s="1093"/>
      <c r="BX191" s="1093"/>
      <c r="BY191" s="1093"/>
      <c r="BZ191" s="1093"/>
      <c r="CA191" s="1093"/>
      <c r="CB191" s="1093"/>
      <c r="CC191" s="1093"/>
      <c r="CD191" s="1093"/>
      <c r="CE191" s="1093"/>
      <c r="CF191" s="1175"/>
    </row>
    <row r="192" spans="1:84" x14ac:dyDescent="0.25">
      <c r="A192" s="440"/>
      <c r="B192" s="406">
        <v>2016</v>
      </c>
      <c r="C192" s="407">
        <v>39.739378601044727</v>
      </c>
      <c r="D192" s="407">
        <v>44.018134961033688</v>
      </c>
      <c r="E192" s="407">
        <v>42.16789618221955</v>
      </c>
      <c r="F192" s="407">
        <v>29.368095689229367</v>
      </c>
      <c r="G192" s="467">
        <v>42.539583333333439</v>
      </c>
      <c r="H192" s="482"/>
      <c r="I192" s="414"/>
      <c r="J192" s="422"/>
      <c r="K192" s="423"/>
      <c r="L192" s="423"/>
      <c r="M192" s="423"/>
      <c r="N192" s="423"/>
      <c r="O192" s="423"/>
      <c r="P192" s="423"/>
      <c r="Q192" s="423"/>
      <c r="R192" s="423"/>
      <c r="S192" s="423"/>
      <c r="T192" s="423"/>
      <c r="U192" s="423"/>
      <c r="V192" s="423"/>
      <c r="W192" s="423"/>
      <c r="X192" s="423"/>
      <c r="Y192" s="423"/>
      <c r="Z192" s="423"/>
      <c r="AA192" s="424"/>
      <c r="AB192" s="440"/>
      <c r="AC192" s="441"/>
      <c r="AD192" s="441"/>
      <c r="AE192" s="441"/>
      <c r="AF192" s="441"/>
      <c r="AG192" s="441"/>
      <c r="AH192" s="441"/>
      <c r="AI192" s="441"/>
      <c r="AJ192" s="441"/>
      <c r="AK192" s="441"/>
      <c r="AL192" s="441"/>
      <c r="AM192" s="441"/>
      <c r="AN192" s="441"/>
      <c r="AO192" s="441"/>
      <c r="AP192" s="441"/>
      <c r="AQ192" s="441"/>
      <c r="AR192" s="441"/>
      <c r="AS192" s="441"/>
      <c r="AT192" s="442"/>
      <c r="AU192" s="449"/>
      <c r="AV192" s="450"/>
      <c r="AW192" s="450"/>
      <c r="AX192" s="450"/>
      <c r="AY192" s="450"/>
      <c r="AZ192" s="450"/>
      <c r="BA192" s="450"/>
      <c r="BB192" s="450"/>
      <c r="BC192" s="450"/>
      <c r="BD192" s="450"/>
      <c r="BE192" s="450"/>
      <c r="BF192" s="450"/>
      <c r="BG192" s="450"/>
      <c r="BH192" s="450"/>
      <c r="BI192" s="450"/>
      <c r="BJ192" s="450"/>
      <c r="BK192" s="450"/>
      <c r="BL192" s="451"/>
      <c r="BO192" s="1174"/>
      <c r="BP192" s="1093"/>
      <c r="BQ192" s="1093"/>
      <c r="BR192" s="1093"/>
      <c r="BS192" s="1093"/>
      <c r="BT192" s="1093"/>
      <c r="BU192" s="1093"/>
      <c r="BV192" s="1093"/>
      <c r="BW192" s="1093"/>
      <c r="BX192" s="1093"/>
      <c r="BY192" s="1093"/>
      <c r="BZ192" s="1093"/>
      <c r="CA192" s="1093"/>
      <c r="CB192" s="1093"/>
      <c r="CC192" s="1093"/>
      <c r="CD192" s="1093"/>
      <c r="CE192" s="1093"/>
      <c r="CF192" s="1175"/>
    </row>
    <row r="193" spans="1:84" x14ac:dyDescent="0.25">
      <c r="A193" s="440"/>
      <c r="B193" s="406">
        <v>2017</v>
      </c>
      <c r="C193" s="407">
        <v>46.159266134605247</v>
      </c>
      <c r="D193" s="407">
        <v>44.22797415547484</v>
      </c>
      <c r="E193" s="407">
        <v>29.042966897467526</v>
      </c>
      <c r="F193" s="407">
        <v>29.336231801301789</v>
      </c>
      <c r="G193" s="467">
        <v>162.24708333333342</v>
      </c>
      <c r="H193" s="482"/>
      <c r="I193" s="414"/>
      <c r="J193" s="422"/>
      <c r="K193" s="423"/>
      <c r="L193" s="423"/>
      <c r="M193" s="423"/>
      <c r="N193" s="423"/>
      <c r="O193" s="423"/>
      <c r="P193" s="423"/>
      <c r="Q193" s="423"/>
      <c r="R193" s="423"/>
      <c r="S193" s="423"/>
      <c r="T193" s="423"/>
      <c r="U193" s="423"/>
      <c r="V193" s="423"/>
      <c r="W193" s="423"/>
      <c r="X193" s="423"/>
      <c r="Y193" s="423"/>
      <c r="Z193" s="423"/>
      <c r="AA193" s="424"/>
      <c r="AB193" s="440"/>
      <c r="AC193" s="441"/>
      <c r="AD193" s="441"/>
      <c r="AE193" s="441"/>
      <c r="AF193" s="441"/>
      <c r="AG193" s="441"/>
      <c r="AH193" s="441"/>
      <c r="AI193" s="441"/>
      <c r="AJ193" s="441"/>
      <c r="AK193" s="441"/>
      <c r="AL193" s="441"/>
      <c r="AM193" s="441"/>
      <c r="AN193" s="441"/>
      <c r="AO193" s="441"/>
      <c r="AP193" s="441"/>
      <c r="AQ193" s="441"/>
      <c r="AR193" s="441"/>
      <c r="AS193" s="441"/>
      <c r="AT193" s="442"/>
      <c r="AU193" s="449"/>
      <c r="AV193" s="450"/>
      <c r="AW193" s="450"/>
      <c r="AX193" s="450"/>
      <c r="AY193" s="450"/>
      <c r="AZ193" s="450"/>
      <c r="BA193" s="450"/>
      <c r="BB193" s="450"/>
      <c r="BC193" s="450"/>
      <c r="BD193" s="450"/>
      <c r="BE193" s="450"/>
      <c r="BF193" s="450"/>
      <c r="BG193" s="450"/>
      <c r="BH193" s="450"/>
      <c r="BI193" s="450"/>
      <c r="BJ193" s="450"/>
      <c r="BK193" s="450"/>
      <c r="BL193" s="451"/>
      <c r="BO193" s="1174"/>
      <c r="BP193" s="1093"/>
      <c r="BQ193" s="1093"/>
      <c r="BR193" s="1093"/>
      <c r="BS193" s="1093"/>
      <c r="BT193" s="1093"/>
      <c r="BU193" s="1093"/>
      <c r="BV193" s="1093"/>
      <c r="BW193" s="1093"/>
      <c r="BX193" s="1093"/>
      <c r="BY193" s="1093"/>
      <c r="BZ193" s="1093"/>
      <c r="CA193" s="1093"/>
      <c r="CB193" s="1093"/>
      <c r="CC193" s="1093"/>
      <c r="CD193" s="1093"/>
      <c r="CE193" s="1093"/>
      <c r="CF193" s="1175"/>
    </row>
    <row r="194" spans="1:84" s="368" customFormat="1" x14ac:dyDescent="0.25">
      <c r="A194" s="440"/>
      <c r="B194" s="406" t="s">
        <v>150</v>
      </c>
      <c r="C194" s="407">
        <v>30.313005697058433</v>
      </c>
      <c r="D194" s="407">
        <v>42.739191249235866</v>
      </c>
      <c r="E194" s="407">
        <v>21.921482565227958</v>
      </c>
      <c r="F194" s="407">
        <v>28.542916893711151</v>
      </c>
      <c r="G194" s="467">
        <v>200.88750000000005</v>
      </c>
      <c r="H194" s="482"/>
      <c r="I194" s="414"/>
      <c r="J194" s="422"/>
      <c r="K194" s="423"/>
      <c r="L194" s="423"/>
      <c r="M194" s="423"/>
      <c r="N194" s="423"/>
      <c r="O194" s="423"/>
      <c r="P194" s="423"/>
      <c r="Q194" s="423"/>
      <c r="R194" s="423"/>
      <c r="S194" s="423"/>
      <c r="T194" s="423"/>
      <c r="U194" s="423"/>
      <c r="V194" s="423"/>
      <c r="W194" s="423"/>
      <c r="X194" s="423"/>
      <c r="Y194" s="423"/>
      <c r="Z194" s="423"/>
      <c r="AA194" s="424"/>
      <c r="AB194" s="440"/>
      <c r="AC194" s="441"/>
      <c r="AD194" s="441"/>
      <c r="AE194" s="441"/>
      <c r="AF194" s="441"/>
      <c r="AG194" s="441"/>
      <c r="AH194" s="441"/>
      <c r="AI194" s="441"/>
      <c r="AJ194" s="441"/>
      <c r="AK194" s="441"/>
      <c r="AL194" s="441"/>
      <c r="AM194" s="441"/>
      <c r="AN194" s="441"/>
      <c r="AO194" s="441"/>
      <c r="AP194" s="441"/>
      <c r="AQ194" s="441"/>
      <c r="AR194" s="441"/>
      <c r="AS194" s="441"/>
      <c r="AT194" s="442"/>
      <c r="AU194" s="449"/>
      <c r="AV194" s="450"/>
      <c r="AW194" s="450"/>
      <c r="AX194" s="450"/>
      <c r="AY194" s="450"/>
      <c r="AZ194" s="450"/>
      <c r="BA194" s="450"/>
      <c r="BB194" s="450"/>
      <c r="BC194" s="450"/>
      <c r="BD194" s="450"/>
      <c r="BE194" s="450"/>
      <c r="BF194" s="450"/>
      <c r="BG194" s="450"/>
      <c r="BH194" s="450"/>
      <c r="BI194" s="450"/>
      <c r="BJ194" s="450"/>
      <c r="BK194" s="450"/>
      <c r="BL194" s="451"/>
      <c r="BO194" s="1174"/>
      <c r="BP194" s="1093"/>
      <c r="BQ194" s="1093"/>
      <c r="BR194" s="1093"/>
      <c r="BS194" s="1093"/>
      <c r="BT194" s="1093"/>
      <c r="BU194" s="1093"/>
      <c r="BV194" s="1093"/>
      <c r="BW194" s="1093"/>
      <c r="BX194" s="1093"/>
      <c r="BY194" s="1093"/>
      <c r="BZ194" s="1093"/>
      <c r="CA194" s="1093"/>
      <c r="CB194" s="1093"/>
      <c r="CC194" s="1093"/>
      <c r="CD194" s="1093"/>
      <c r="CE194" s="1093"/>
      <c r="CF194" s="1175"/>
    </row>
    <row r="195" spans="1:84" x14ac:dyDescent="0.25">
      <c r="A195" s="440"/>
      <c r="B195" s="406" t="s">
        <v>151</v>
      </c>
      <c r="C195" s="407">
        <v>15.250066480653055</v>
      </c>
      <c r="D195" s="407">
        <v>39.166305558994679</v>
      </c>
      <c r="E195" s="407">
        <v>9.3624604588951286</v>
      </c>
      <c r="F195" s="407">
        <v>26.049946349717302</v>
      </c>
      <c r="G195" s="467">
        <v>202.02666666666664</v>
      </c>
      <c r="H195" s="442"/>
      <c r="I195" s="414"/>
      <c r="J195" s="422"/>
      <c r="K195" s="423"/>
      <c r="L195" s="423"/>
      <c r="M195" s="423"/>
      <c r="N195" s="423"/>
      <c r="O195" s="423"/>
      <c r="P195" s="423"/>
      <c r="Q195" s="423"/>
      <c r="R195" s="423"/>
      <c r="S195" s="423"/>
      <c r="T195" s="423"/>
      <c r="U195" s="423"/>
      <c r="V195" s="423"/>
      <c r="W195" s="423"/>
      <c r="X195" s="423"/>
      <c r="Y195" s="423"/>
      <c r="Z195" s="423"/>
      <c r="AA195" s="424"/>
      <c r="AB195" s="440"/>
      <c r="AC195" s="441"/>
      <c r="AD195" s="441"/>
      <c r="AE195" s="441"/>
      <c r="AF195" s="441"/>
      <c r="AG195" s="441"/>
      <c r="AH195" s="441"/>
      <c r="AI195" s="441"/>
      <c r="AJ195" s="441"/>
      <c r="AK195" s="441"/>
      <c r="AL195" s="441"/>
      <c r="AM195" s="441"/>
      <c r="AN195" s="441"/>
      <c r="AO195" s="441"/>
      <c r="AP195" s="441"/>
      <c r="AQ195" s="441"/>
      <c r="AR195" s="441"/>
      <c r="AS195" s="441"/>
      <c r="AT195" s="442"/>
      <c r="AU195" s="449"/>
      <c r="AV195" s="450"/>
      <c r="AW195" s="450"/>
      <c r="AX195" s="450"/>
      <c r="AY195" s="450"/>
      <c r="AZ195" s="450"/>
      <c r="BA195" s="450"/>
      <c r="BB195" s="450"/>
      <c r="BC195" s="450"/>
      <c r="BD195" s="450"/>
      <c r="BE195" s="450"/>
      <c r="BF195" s="450"/>
      <c r="BG195" s="450"/>
      <c r="BH195" s="450"/>
      <c r="BI195" s="450"/>
      <c r="BJ195" s="450"/>
      <c r="BK195" s="450"/>
      <c r="BL195" s="451"/>
      <c r="BO195" s="1174"/>
      <c r="BP195" s="1093"/>
      <c r="BQ195" s="1093"/>
      <c r="BR195" s="1093"/>
      <c r="BS195" s="1093"/>
      <c r="BT195" s="1093"/>
      <c r="BU195" s="1093"/>
      <c r="BV195" s="1093"/>
      <c r="BW195" s="1093"/>
      <c r="BX195" s="1093"/>
      <c r="BY195" s="1093"/>
      <c r="BZ195" s="1093"/>
      <c r="CA195" s="1093"/>
      <c r="CB195" s="1093"/>
      <c r="CC195" s="1093"/>
      <c r="CD195" s="1093"/>
      <c r="CE195" s="1093"/>
      <c r="CF195" s="1175"/>
    </row>
    <row r="196" spans="1:84" x14ac:dyDescent="0.25">
      <c r="A196" s="440"/>
      <c r="B196" s="406">
        <v>2020</v>
      </c>
      <c r="C196" s="407">
        <v>22.509950921667844</v>
      </c>
      <c r="D196" s="407">
        <v>37.204687677779035</v>
      </c>
      <c r="E196" s="407">
        <v>12.162924604861431</v>
      </c>
      <c r="F196" s="407">
        <v>24.414472636249851</v>
      </c>
      <c r="G196" s="467">
        <v>271.07166666666694</v>
      </c>
      <c r="H196" s="442"/>
      <c r="I196" s="414"/>
      <c r="J196" s="422"/>
      <c r="K196" s="423"/>
      <c r="L196" s="423"/>
      <c r="M196" s="423"/>
      <c r="N196" s="423"/>
      <c r="O196" s="423"/>
      <c r="P196" s="423"/>
      <c r="Q196" s="423"/>
      <c r="R196" s="423"/>
      <c r="S196" s="423"/>
      <c r="T196" s="423"/>
      <c r="U196" s="423"/>
      <c r="V196" s="423"/>
      <c r="W196" s="423"/>
      <c r="X196" s="423"/>
      <c r="Y196" s="423"/>
      <c r="Z196" s="423"/>
      <c r="AA196" s="424"/>
      <c r="AB196" s="440"/>
      <c r="AC196" s="441"/>
      <c r="AD196" s="441"/>
      <c r="AE196" s="441"/>
      <c r="AF196" s="441"/>
      <c r="AG196" s="441"/>
      <c r="AH196" s="441"/>
      <c r="AI196" s="441"/>
      <c r="AJ196" s="441"/>
      <c r="AK196" s="441"/>
      <c r="AL196" s="441"/>
      <c r="AM196" s="441"/>
      <c r="AN196" s="441"/>
      <c r="AO196" s="441"/>
      <c r="AP196" s="441"/>
      <c r="AQ196" s="441"/>
      <c r="AR196" s="441"/>
      <c r="AS196" s="441"/>
      <c r="AT196" s="442"/>
      <c r="AU196" s="449"/>
      <c r="AV196" s="450"/>
      <c r="AW196" s="450"/>
      <c r="AX196" s="450"/>
      <c r="AY196" s="450"/>
      <c r="AZ196" s="450"/>
      <c r="BA196" s="450"/>
      <c r="BB196" s="450"/>
      <c r="BC196" s="450"/>
      <c r="BD196" s="450"/>
      <c r="BE196" s="450"/>
      <c r="BF196" s="450"/>
      <c r="BG196" s="450"/>
      <c r="BH196" s="450"/>
      <c r="BI196" s="450"/>
      <c r="BJ196" s="450"/>
      <c r="BK196" s="450"/>
      <c r="BL196" s="451"/>
      <c r="BO196" s="1174"/>
      <c r="BP196" s="1093"/>
      <c r="BQ196" s="1093"/>
      <c r="BR196" s="1093"/>
      <c r="BS196" s="1093"/>
      <c r="BT196" s="1093"/>
      <c r="BU196" s="1093"/>
      <c r="BV196" s="1093"/>
      <c r="BW196" s="1093"/>
      <c r="BX196" s="1093"/>
      <c r="BY196" s="1093"/>
      <c r="BZ196" s="1093"/>
      <c r="CA196" s="1093"/>
      <c r="CB196" s="1093"/>
      <c r="CC196" s="1093"/>
      <c r="CD196" s="1093"/>
      <c r="CE196" s="1093"/>
      <c r="CF196" s="1175"/>
    </row>
    <row r="197" spans="1:84" x14ac:dyDescent="0.25">
      <c r="A197" s="440"/>
      <c r="B197" s="406">
        <v>2021</v>
      </c>
      <c r="C197" s="407">
        <v>15.843389337886226</v>
      </c>
      <c r="D197" s="407">
        <v>35.225846628044451</v>
      </c>
      <c r="E197" s="407">
        <v>10.137433300494417</v>
      </c>
      <c r="F197" s="407">
        <v>23.091894249078184</v>
      </c>
      <c r="G197" s="467">
        <v>205.22708333333321</v>
      </c>
      <c r="H197" s="442"/>
      <c r="I197" s="414"/>
      <c r="J197" s="422"/>
      <c r="K197" s="423"/>
      <c r="L197" s="423"/>
      <c r="M197" s="423"/>
      <c r="N197" s="423"/>
      <c r="O197" s="423"/>
      <c r="P197" s="423"/>
      <c r="Q197" s="423"/>
      <c r="R197" s="423"/>
      <c r="S197" s="423"/>
      <c r="T197" s="423"/>
      <c r="U197" s="423"/>
      <c r="V197" s="423"/>
      <c r="W197" s="423"/>
      <c r="X197" s="423"/>
      <c r="Y197" s="423"/>
      <c r="Z197" s="423"/>
      <c r="AA197" s="424"/>
      <c r="AB197" s="440"/>
      <c r="AC197" s="441"/>
      <c r="AD197" s="441"/>
      <c r="AE197" s="441"/>
      <c r="AF197" s="441"/>
      <c r="AG197" s="441"/>
      <c r="AH197" s="441"/>
      <c r="AI197" s="441"/>
      <c r="AJ197" s="441"/>
      <c r="AK197" s="441"/>
      <c r="AL197" s="441"/>
      <c r="AM197" s="441"/>
      <c r="AN197" s="441"/>
      <c r="AO197" s="441"/>
      <c r="AP197" s="441"/>
      <c r="AQ197" s="441"/>
      <c r="AR197" s="441"/>
      <c r="AS197" s="441"/>
      <c r="AT197" s="442"/>
      <c r="AU197" s="449"/>
      <c r="AV197" s="450"/>
      <c r="AW197" s="450"/>
      <c r="AX197" s="450"/>
      <c r="AY197" s="450"/>
      <c r="AZ197" s="450"/>
      <c r="BA197" s="450"/>
      <c r="BB197" s="450"/>
      <c r="BC197" s="450"/>
      <c r="BD197" s="450"/>
      <c r="BE197" s="450"/>
      <c r="BF197" s="450"/>
      <c r="BG197" s="450"/>
      <c r="BH197" s="450"/>
      <c r="BI197" s="450"/>
      <c r="BJ197" s="450"/>
      <c r="BK197" s="450"/>
      <c r="BL197" s="451"/>
      <c r="BO197" s="1174"/>
      <c r="BP197" s="1093"/>
      <c r="BQ197" s="1093"/>
      <c r="BR197" s="1093"/>
      <c r="BS197" s="1093"/>
      <c r="BT197" s="1093"/>
      <c r="BU197" s="1093"/>
      <c r="BV197" s="1093"/>
      <c r="BW197" s="1093"/>
      <c r="BX197" s="1093"/>
      <c r="BY197" s="1093"/>
      <c r="BZ197" s="1093"/>
      <c r="CA197" s="1093"/>
      <c r="CB197" s="1093"/>
      <c r="CC197" s="1093"/>
      <c r="CD197" s="1093"/>
      <c r="CE197" s="1093"/>
      <c r="CF197" s="1175"/>
    </row>
    <row r="198" spans="1:84" x14ac:dyDescent="0.25">
      <c r="A198" s="440"/>
      <c r="B198" s="406">
        <v>2022</v>
      </c>
      <c r="C198" s="407">
        <f>+'2022 Results'!$Z$38</f>
        <v>22.23042836041359</v>
      </c>
      <c r="D198" s="407">
        <f>+'2022 Results'!$Z$37</f>
        <v>34.537698227242558</v>
      </c>
      <c r="E198" s="407">
        <f>+'2022 Results'!$Z$41</f>
        <v>13.367799113737076</v>
      </c>
      <c r="F198" s="407">
        <f>+'2022 Results'!$Z$40</f>
        <v>22.576972729907229</v>
      </c>
      <c r="G198" s="467">
        <f>+'2022 Baseline'!$Z$9-'2021 Baseline Q4'!$Z$9</f>
        <v>113.66666666666697</v>
      </c>
      <c r="H198" s="482"/>
      <c r="I198" s="414"/>
      <c r="J198" s="422"/>
      <c r="K198" s="423"/>
      <c r="L198" s="423"/>
      <c r="M198" s="423"/>
      <c r="N198" s="423"/>
      <c r="O198" s="423"/>
      <c r="P198" s="423"/>
      <c r="Q198" s="423"/>
      <c r="R198" s="423"/>
      <c r="S198" s="423"/>
      <c r="T198" s="423"/>
      <c r="U198" s="423"/>
      <c r="V198" s="423"/>
      <c r="W198" s="423"/>
      <c r="X198" s="423"/>
      <c r="Y198" s="423"/>
      <c r="Z198" s="423"/>
      <c r="AA198" s="424"/>
      <c r="AB198" s="440"/>
      <c r="AC198" s="441"/>
      <c r="AD198" s="441"/>
      <c r="AE198" s="441"/>
      <c r="AF198" s="441"/>
      <c r="AG198" s="441"/>
      <c r="AH198" s="441"/>
      <c r="AI198" s="441"/>
      <c r="AJ198" s="441"/>
      <c r="AK198" s="441"/>
      <c r="AL198" s="441"/>
      <c r="AM198" s="441"/>
      <c r="AN198" s="441"/>
      <c r="AO198" s="441"/>
      <c r="AP198" s="441"/>
      <c r="AQ198" s="441"/>
      <c r="AR198" s="441"/>
      <c r="AS198" s="441"/>
      <c r="AT198" s="442"/>
      <c r="AU198" s="449"/>
      <c r="AV198" s="450"/>
      <c r="AW198" s="450"/>
      <c r="AX198" s="450"/>
      <c r="AY198" s="450"/>
      <c r="AZ198" s="450"/>
      <c r="BA198" s="450"/>
      <c r="BB198" s="450"/>
      <c r="BC198" s="450"/>
      <c r="BD198" s="450"/>
      <c r="BE198" s="450"/>
      <c r="BF198" s="450"/>
      <c r="BG198" s="450"/>
      <c r="BH198" s="450"/>
      <c r="BI198" s="450"/>
      <c r="BJ198" s="450"/>
      <c r="BK198" s="450"/>
      <c r="BL198" s="451"/>
      <c r="BO198" s="1174"/>
      <c r="BP198" s="1093"/>
      <c r="BQ198" s="1093"/>
      <c r="BR198" s="1093"/>
      <c r="BS198" s="1093"/>
      <c r="BT198" s="1093"/>
      <c r="BU198" s="1093"/>
      <c r="BV198" s="1093"/>
      <c r="BW198" s="1093"/>
      <c r="BX198" s="1093"/>
      <c r="BY198" s="1093"/>
      <c r="BZ198" s="1093"/>
      <c r="CA198" s="1093"/>
      <c r="CB198" s="1093"/>
      <c r="CC198" s="1093"/>
      <c r="CD198" s="1093"/>
      <c r="CE198" s="1093"/>
      <c r="CF198" s="1175"/>
    </row>
    <row r="199" spans="1:84" ht="15.75" thickBot="1" x14ac:dyDescent="0.3">
      <c r="A199" s="443"/>
      <c r="B199" s="483"/>
      <c r="C199" s="484"/>
      <c r="D199" s="484"/>
      <c r="E199" s="484"/>
      <c r="F199" s="484"/>
      <c r="G199" s="484"/>
      <c r="H199" s="485"/>
      <c r="I199" s="414"/>
      <c r="J199" s="422"/>
      <c r="K199" s="423"/>
      <c r="L199" s="423"/>
      <c r="M199" s="423"/>
      <c r="N199" s="423"/>
      <c r="O199" s="423"/>
      <c r="P199" s="423"/>
      <c r="Q199" s="423"/>
      <c r="R199" s="423"/>
      <c r="S199" s="423"/>
      <c r="T199" s="423"/>
      <c r="U199" s="423"/>
      <c r="V199" s="423"/>
      <c r="W199" s="423"/>
      <c r="X199" s="423"/>
      <c r="Y199" s="423"/>
      <c r="Z199" s="423"/>
      <c r="AA199" s="424"/>
      <c r="AB199" s="440"/>
      <c r="AC199" s="441"/>
      <c r="AD199" s="441"/>
      <c r="AE199" s="441"/>
      <c r="AF199" s="441"/>
      <c r="AG199" s="441"/>
      <c r="AH199" s="441"/>
      <c r="AI199" s="441"/>
      <c r="AJ199" s="441"/>
      <c r="AK199" s="441"/>
      <c r="AL199" s="441"/>
      <c r="AM199" s="441"/>
      <c r="AN199" s="441"/>
      <c r="AO199" s="441"/>
      <c r="AP199" s="441"/>
      <c r="AQ199" s="441"/>
      <c r="AR199" s="441"/>
      <c r="AS199" s="441"/>
      <c r="AT199" s="442"/>
      <c r="AU199" s="449"/>
      <c r="AV199" s="450"/>
      <c r="AW199" s="450"/>
      <c r="AX199" s="450"/>
      <c r="AY199" s="450"/>
      <c r="AZ199" s="450"/>
      <c r="BA199" s="450"/>
      <c r="BB199" s="450"/>
      <c r="BC199" s="450"/>
      <c r="BD199" s="450"/>
      <c r="BE199" s="450"/>
      <c r="BF199" s="450"/>
      <c r="BG199" s="450"/>
      <c r="BH199" s="450"/>
      <c r="BI199" s="450"/>
      <c r="BJ199" s="450"/>
      <c r="BK199" s="450"/>
      <c r="BL199" s="451"/>
      <c r="BO199" s="1174"/>
      <c r="BP199" s="1093"/>
      <c r="BQ199" s="1093"/>
      <c r="BR199" s="1093"/>
      <c r="BS199" s="1093"/>
      <c r="BT199" s="1093"/>
      <c r="BU199" s="1093"/>
      <c r="BV199" s="1093"/>
      <c r="BW199" s="1093"/>
      <c r="BX199" s="1093"/>
      <c r="BY199" s="1093"/>
      <c r="BZ199" s="1093"/>
      <c r="CA199" s="1093"/>
      <c r="CB199" s="1093"/>
      <c r="CC199" s="1093"/>
      <c r="CD199" s="1093"/>
      <c r="CE199" s="1093"/>
      <c r="CF199" s="1175"/>
    </row>
    <row r="200" spans="1:84" x14ac:dyDescent="0.25">
      <c r="A200" s="414"/>
      <c r="B200" s="591"/>
      <c r="C200" s="592"/>
      <c r="D200" s="592"/>
      <c r="E200" s="592"/>
      <c r="F200" s="592"/>
      <c r="G200" s="592"/>
      <c r="H200" s="593"/>
      <c r="I200" s="414"/>
      <c r="J200" s="422"/>
      <c r="K200" s="423"/>
      <c r="L200" s="423"/>
      <c r="M200" s="423"/>
      <c r="N200" s="423"/>
      <c r="O200" s="423"/>
      <c r="P200" s="423"/>
      <c r="Q200" s="423"/>
      <c r="R200" s="423"/>
      <c r="S200" s="423"/>
      <c r="T200" s="423"/>
      <c r="U200" s="423"/>
      <c r="V200" s="423"/>
      <c r="W200" s="423"/>
      <c r="X200" s="423"/>
      <c r="Y200" s="423"/>
      <c r="Z200" s="423"/>
      <c r="AA200" s="424"/>
      <c r="AB200" s="440"/>
      <c r="AC200" s="441"/>
      <c r="AD200" s="441"/>
      <c r="AE200" s="441"/>
      <c r="AF200" s="441"/>
      <c r="AG200" s="441"/>
      <c r="AH200" s="441"/>
      <c r="AI200" s="441"/>
      <c r="AJ200" s="441"/>
      <c r="AK200" s="441"/>
      <c r="AL200" s="441"/>
      <c r="AM200" s="441"/>
      <c r="AN200" s="441"/>
      <c r="AO200" s="441"/>
      <c r="AP200" s="441"/>
      <c r="AQ200" s="441"/>
      <c r="AR200" s="441"/>
      <c r="AS200" s="441"/>
      <c r="AT200" s="442"/>
      <c r="AU200" s="449"/>
      <c r="AV200" s="450"/>
      <c r="AW200" s="450"/>
      <c r="AX200" s="450"/>
      <c r="AY200" s="450"/>
      <c r="AZ200" s="450"/>
      <c r="BA200" s="450"/>
      <c r="BB200" s="450"/>
      <c r="BC200" s="450"/>
      <c r="BD200" s="450"/>
      <c r="BE200" s="450"/>
      <c r="BF200" s="450"/>
      <c r="BG200" s="450"/>
      <c r="BH200" s="450"/>
      <c r="BI200" s="450"/>
      <c r="BJ200" s="450"/>
      <c r="BK200" s="450"/>
      <c r="BL200" s="451"/>
      <c r="BO200" s="1174"/>
      <c r="BP200" s="1093"/>
      <c r="BQ200" s="1093"/>
      <c r="BR200" s="1093"/>
      <c r="BS200" s="1093"/>
      <c r="BT200" s="1093"/>
      <c r="BU200" s="1093"/>
      <c r="BV200" s="1093"/>
      <c r="BW200" s="1093"/>
      <c r="BX200" s="1093"/>
      <c r="BY200" s="1093"/>
      <c r="BZ200" s="1093"/>
      <c r="CA200" s="1093"/>
      <c r="CB200" s="1093"/>
      <c r="CC200" s="1093"/>
      <c r="CD200" s="1093"/>
      <c r="CE200" s="1093"/>
      <c r="CF200" s="1175"/>
    </row>
    <row r="201" spans="1:84" ht="15.75" thickBot="1" x14ac:dyDescent="0.3">
      <c r="A201" s="418"/>
      <c r="B201" s="487"/>
      <c r="C201" s="488"/>
      <c r="D201" s="488"/>
      <c r="E201" s="488"/>
      <c r="F201" s="488"/>
      <c r="G201" s="488"/>
      <c r="H201" s="489"/>
      <c r="I201" s="414"/>
      <c r="J201" s="422"/>
      <c r="K201" s="423"/>
      <c r="L201" s="423"/>
      <c r="M201" s="423"/>
      <c r="N201" s="423"/>
      <c r="O201" s="423"/>
      <c r="P201" s="423"/>
      <c r="Q201" s="423"/>
      <c r="R201" s="423"/>
      <c r="S201" s="423"/>
      <c r="T201" s="423"/>
      <c r="U201" s="423"/>
      <c r="V201" s="423"/>
      <c r="W201" s="423"/>
      <c r="X201" s="423"/>
      <c r="Y201" s="423"/>
      <c r="Z201" s="423"/>
      <c r="AA201" s="424"/>
      <c r="AB201" s="440"/>
      <c r="AC201" s="441"/>
      <c r="AD201" s="441"/>
      <c r="AE201" s="441"/>
      <c r="AF201" s="441"/>
      <c r="AG201" s="441"/>
      <c r="AH201" s="441"/>
      <c r="AI201" s="441"/>
      <c r="AJ201" s="441"/>
      <c r="AK201" s="441"/>
      <c r="AL201" s="441"/>
      <c r="AM201" s="441"/>
      <c r="AN201" s="441"/>
      <c r="AO201" s="441"/>
      <c r="AP201" s="441"/>
      <c r="AQ201" s="441"/>
      <c r="AR201" s="441"/>
      <c r="AS201" s="441"/>
      <c r="AT201" s="442"/>
      <c r="AU201" s="449"/>
      <c r="AV201" s="450"/>
      <c r="AW201" s="450"/>
      <c r="AX201" s="450"/>
      <c r="AY201" s="450"/>
      <c r="AZ201" s="450"/>
      <c r="BA201" s="450"/>
      <c r="BB201" s="450"/>
      <c r="BC201" s="450"/>
      <c r="BD201" s="450"/>
      <c r="BE201" s="450"/>
      <c r="BF201" s="450"/>
      <c r="BG201" s="450"/>
      <c r="BH201" s="450"/>
      <c r="BI201" s="450"/>
      <c r="BJ201" s="450"/>
      <c r="BK201" s="450"/>
      <c r="BL201" s="451"/>
      <c r="BO201" s="1174"/>
      <c r="BP201" s="1093"/>
      <c r="BQ201" s="1093"/>
      <c r="BR201" s="1093"/>
      <c r="BS201" s="1093"/>
      <c r="BT201" s="1093"/>
      <c r="BU201" s="1093"/>
      <c r="BV201" s="1093"/>
      <c r="BW201" s="1093"/>
      <c r="BX201" s="1093"/>
      <c r="BY201" s="1093"/>
      <c r="BZ201" s="1093"/>
      <c r="CA201" s="1093"/>
      <c r="CB201" s="1093"/>
      <c r="CC201" s="1093"/>
      <c r="CD201" s="1093"/>
      <c r="CE201" s="1093"/>
      <c r="CF201" s="1175"/>
    </row>
    <row r="202" spans="1:84" s="368" customFormat="1" x14ac:dyDescent="0.25">
      <c r="A202" s="446"/>
      <c r="B202" s="490" t="s">
        <v>56</v>
      </c>
      <c r="C202" s="491" t="s">
        <v>297</v>
      </c>
      <c r="D202" s="492"/>
      <c r="E202" s="492"/>
      <c r="F202" s="492"/>
      <c r="G202" s="492"/>
      <c r="H202" s="493"/>
      <c r="I202" s="414"/>
      <c r="J202" s="422"/>
      <c r="K202" s="423"/>
      <c r="L202" s="423"/>
      <c r="M202" s="423"/>
      <c r="N202" s="423"/>
      <c r="O202" s="423"/>
      <c r="P202" s="423"/>
      <c r="Q202" s="423"/>
      <c r="R202" s="423"/>
      <c r="S202" s="423"/>
      <c r="T202" s="423"/>
      <c r="U202" s="423"/>
      <c r="V202" s="423"/>
      <c r="W202" s="423"/>
      <c r="X202" s="423"/>
      <c r="Y202" s="423"/>
      <c r="Z202" s="423"/>
      <c r="AA202" s="424"/>
      <c r="AB202" s="440"/>
      <c r="AC202" s="441"/>
      <c r="AD202" s="441"/>
      <c r="AE202" s="441"/>
      <c r="AF202" s="441"/>
      <c r="AG202" s="441"/>
      <c r="AH202" s="441"/>
      <c r="AI202" s="441"/>
      <c r="AJ202" s="441"/>
      <c r="AK202" s="441"/>
      <c r="AL202" s="441"/>
      <c r="AM202" s="441"/>
      <c r="AN202" s="441"/>
      <c r="AO202" s="441"/>
      <c r="AP202" s="441"/>
      <c r="AQ202" s="441"/>
      <c r="AR202" s="441"/>
      <c r="AS202" s="441"/>
      <c r="AT202" s="442"/>
      <c r="AU202" s="449"/>
      <c r="AV202" s="450"/>
      <c r="AW202" s="450"/>
      <c r="AX202" s="450"/>
      <c r="AY202" s="450"/>
      <c r="AZ202" s="450"/>
      <c r="BA202" s="450"/>
      <c r="BB202" s="450"/>
      <c r="BC202" s="450"/>
      <c r="BD202" s="450"/>
      <c r="BE202" s="450"/>
      <c r="BF202" s="450"/>
      <c r="BG202" s="450"/>
      <c r="BH202" s="450"/>
      <c r="BI202" s="450"/>
      <c r="BJ202" s="450"/>
      <c r="BK202" s="450"/>
      <c r="BL202" s="451"/>
      <c r="BO202" s="1174"/>
      <c r="BP202" s="1093"/>
      <c r="BQ202" s="1093"/>
      <c r="BR202" s="1093"/>
      <c r="BS202" s="1093"/>
      <c r="BT202" s="1093"/>
      <c r="BU202" s="1093"/>
      <c r="BV202" s="1093"/>
      <c r="BW202" s="1093"/>
      <c r="BX202" s="1093"/>
      <c r="BY202" s="1093"/>
      <c r="BZ202" s="1093"/>
      <c r="CA202" s="1093"/>
      <c r="CB202" s="1093"/>
      <c r="CC202" s="1093"/>
      <c r="CD202" s="1093"/>
      <c r="CE202" s="1093"/>
      <c r="CF202" s="1175"/>
    </row>
    <row r="203" spans="1:84" x14ac:dyDescent="0.25">
      <c r="A203" s="449"/>
      <c r="B203" s="456" t="s">
        <v>57</v>
      </c>
      <c r="C203" s="457" t="s">
        <v>29</v>
      </c>
      <c r="D203" s="457" t="s">
        <v>58</v>
      </c>
      <c r="E203" s="457" t="s">
        <v>100</v>
      </c>
      <c r="F203" s="457" t="s">
        <v>101</v>
      </c>
      <c r="G203" s="457"/>
      <c r="H203" s="494"/>
      <c r="I203" s="414"/>
      <c r="J203" s="422"/>
      <c r="K203" s="423"/>
      <c r="L203" s="423"/>
      <c r="M203" s="423"/>
      <c r="N203" s="423"/>
      <c r="O203" s="423"/>
      <c r="P203" s="423"/>
      <c r="Q203" s="423"/>
      <c r="R203" s="423"/>
      <c r="S203" s="423"/>
      <c r="T203" s="423"/>
      <c r="U203" s="423"/>
      <c r="V203" s="423"/>
      <c r="W203" s="423"/>
      <c r="X203" s="423"/>
      <c r="Y203" s="423"/>
      <c r="Z203" s="423"/>
      <c r="AA203" s="424"/>
      <c r="AB203" s="440"/>
      <c r="AC203" s="441"/>
      <c r="AD203" s="441"/>
      <c r="AE203" s="441"/>
      <c r="AF203" s="441"/>
      <c r="AG203" s="441"/>
      <c r="AH203" s="441"/>
      <c r="AI203" s="441"/>
      <c r="AJ203" s="441"/>
      <c r="AK203" s="441"/>
      <c r="AL203" s="441"/>
      <c r="AM203" s="441"/>
      <c r="AN203" s="441"/>
      <c r="AO203" s="441"/>
      <c r="AP203" s="441"/>
      <c r="AQ203" s="441"/>
      <c r="AR203" s="441"/>
      <c r="AS203" s="441"/>
      <c r="AT203" s="442"/>
      <c r="AU203" s="449"/>
      <c r="AV203" s="450"/>
      <c r="AW203" s="450"/>
      <c r="AX203" s="450"/>
      <c r="AY203" s="450"/>
      <c r="AZ203" s="450"/>
      <c r="BA203" s="450"/>
      <c r="BB203" s="450"/>
      <c r="BC203" s="450"/>
      <c r="BD203" s="450"/>
      <c r="BE203" s="450"/>
      <c r="BF203" s="450"/>
      <c r="BG203" s="450"/>
      <c r="BH203" s="450"/>
      <c r="BI203" s="450"/>
      <c r="BJ203" s="450"/>
      <c r="BK203" s="450"/>
      <c r="BL203" s="451"/>
      <c r="BO203" s="1174"/>
      <c r="BP203" s="1093"/>
      <c r="BQ203" s="1093"/>
      <c r="BR203" s="1093"/>
      <c r="BS203" s="1093"/>
      <c r="BT203" s="1093"/>
      <c r="BU203" s="1093"/>
      <c r="BV203" s="1093"/>
      <c r="BW203" s="1093"/>
      <c r="BX203" s="1093"/>
      <c r="BY203" s="1093"/>
      <c r="BZ203" s="1093"/>
      <c r="CA203" s="1093"/>
      <c r="CB203" s="1093"/>
      <c r="CC203" s="1093"/>
      <c r="CD203" s="1093"/>
      <c r="CE203" s="1093"/>
      <c r="CF203" s="1175"/>
    </row>
    <row r="204" spans="1:84" x14ac:dyDescent="0.25">
      <c r="A204" s="449"/>
      <c r="B204" s="406">
        <v>2011</v>
      </c>
      <c r="C204" s="407">
        <v>8.3960631529323333</v>
      </c>
      <c r="D204" s="407">
        <v>11.551476551343724</v>
      </c>
      <c r="E204" s="407">
        <v>5.8373811529443707</v>
      </c>
      <c r="F204" s="407">
        <v>8.2412443714683778</v>
      </c>
      <c r="G204" s="407"/>
      <c r="H204" s="494"/>
      <c r="I204" s="414"/>
      <c r="J204" s="422"/>
      <c r="K204" s="423"/>
      <c r="L204" s="423"/>
      <c r="M204" s="423"/>
      <c r="N204" s="423"/>
      <c r="O204" s="423"/>
      <c r="P204" s="423"/>
      <c r="Q204" s="423"/>
      <c r="R204" s="423"/>
      <c r="S204" s="423"/>
      <c r="T204" s="423"/>
      <c r="U204" s="423"/>
      <c r="V204" s="423"/>
      <c r="W204" s="423"/>
      <c r="X204" s="423"/>
      <c r="Y204" s="423"/>
      <c r="Z204" s="423"/>
      <c r="AA204" s="424"/>
      <c r="AB204" s="440"/>
      <c r="AC204" s="441"/>
      <c r="AD204" s="441"/>
      <c r="AE204" s="441"/>
      <c r="AF204" s="441"/>
      <c r="AG204" s="441"/>
      <c r="AH204" s="441"/>
      <c r="AI204" s="441"/>
      <c r="AJ204" s="441"/>
      <c r="AK204" s="441"/>
      <c r="AL204" s="441"/>
      <c r="AM204" s="441"/>
      <c r="AN204" s="441"/>
      <c r="AO204" s="441"/>
      <c r="AP204" s="441"/>
      <c r="AQ204" s="441"/>
      <c r="AR204" s="441"/>
      <c r="AS204" s="441"/>
      <c r="AT204" s="442"/>
      <c r="AU204" s="449"/>
      <c r="AV204" s="450"/>
      <c r="AW204" s="450"/>
      <c r="AX204" s="450"/>
      <c r="AY204" s="450"/>
      <c r="AZ204" s="450"/>
      <c r="BA204" s="450"/>
      <c r="BB204" s="450"/>
      <c r="BC204" s="450"/>
      <c r="BD204" s="450"/>
      <c r="BE204" s="450"/>
      <c r="BF204" s="450"/>
      <c r="BG204" s="450"/>
      <c r="BH204" s="450"/>
      <c r="BI204" s="450"/>
      <c r="BJ204" s="450"/>
      <c r="BK204" s="450"/>
      <c r="BL204" s="451"/>
      <c r="BO204" s="1174"/>
      <c r="BP204" s="1093"/>
      <c r="BQ204" s="1093"/>
      <c r="BR204" s="1093"/>
      <c r="BS204" s="1093"/>
      <c r="BT204" s="1093"/>
      <c r="BU204" s="1093"/>
      <c r="BV204" s="1093"/>
      <c r="BW204" s="1093"/>
      <c r="BX204" s="1093"/>
      <c r="BY204" s="1093"/>
      <c r="BZ204" s="1093"/>
      <c r="CA204" s="1093"/>
      <c r="CB204" s="1093"/>
      <c r="CC204" s="1093"/>
      <c r="CD204" s="1093"/>
      <c r="CE204" s="1093"/>
      <c r="CF204" s="1175"/>
    </row>
    <row r="205" spans="1:84" x14ac:dyDescent="0.25">
      <c r="A205" s="449"/>
      <c r="B205" s="406">
        <v>2012</v>
      </c>
      <c r="C205" s="407">
        <v>7.8261184699295052</v>
      </c>
      <c r="D205" s="407">
        <v>10.710314740159596</v>
      </c>
      <c r="E205" s="407">
        <v>4.511736263779313</v>
      </c>
      <c r="F205" s="407">
        <v>7.3991455111358126</v>
      </c>
      <c r="G205" s="407"/>
      <c r="H205" s="494"/>
      <c r="I205" s="414"/>
      <c r="J205" s="422"/>
      <c r="K205" s="423"/>
      <c r="L205" s="423"/>
      <c r="M205" s="423"/>
      <c r="N205" s="423"/>
      <c r="O205" s="423"/>
      <c r="P205" s="423"/>
      <c r="Q205" s="423"/>
      <c r="R205" s="423"/>
      <c r="S205" s="423"/>
      <c r="T205" s="423"/>
      <c r="U205" s="423"/>
      <c r="V205" s="423"/>
      <c r="W205" s="423"/>
      <c r="X205" s="423"/>
      <c r="Y205" s="423"/>
      <c r="Z205" s="423"/>
      <c r="AA205" s="424"/>
      <c r="AB205" s="440"/>
      <c r="AC205" s="441"/>
      <c r="AD205" s="441"/>
      <c r="AE205" s="441"/>
      <c r="AF205" s="441"/>
      <c r="AG205" s="441"/>
      <c r="AH205" s="441"/>
      <c r="AI205" s="441"/>
      <c r="AJ205" s="441"/>
      <c r="AK205" s="441"/>
      <c r="AL205" s="441"/>
      <c r="AM205" s="441"/>
      <c r="AN205" s="441"/>
      <c r="AO205" s="441"/>
      <c r="AP205" s="441"/>
      <c r="AQ205" s="441"/>
      <c r="AR205" s="441"/>
      <c r="AS205" s="441"/>
      <c r="AT205" s="442"/>
      <c r="AU205" s="449"/>
      <c r="AV205" s="450"/>
      <c r="AW205" s="450"/>
      <c r="AX205" s="450"/>
      <c r="AY205" s="450"/>
      <c r="AZ205" s="450"/>
      <c r="BA205" s="450"/>
      <c r="BB205" s="450"/>
      <c r="BC205" s="450"/>
      <c r="BD205" s="450"/>
      <c r="BE205" s="450"/>
      <c r="BF205" s="450"/>
      <c r="BG205" s="450"/>
      <c r="BH205" s="450"/>
      <c r="BI205" s="450"/>
      <c r="BJ205" s="450"/>
      <c r="BK205" s="450"/>
      <c r="BL205" s="451"/>
      <c r="BO205" s="1174"/>
      <c r="BP205" s="1093"/>
      <c r="BQ205" s="1093"/>
      <c r="BR205" s="1093"/>
      <c r="BS205" s="1093"/>
      <c r="BT205" s="1093"/>
      <c r="BU205" s="1093"/>
      <c r="BV205" s="1093"/>
      <c r="BW205" s="1093"/>
      <c r="BX205" s="1093"/>
      <c r="BY205" s="1093"/>
      <c r="BZ205" s="1093"/>
      <c r="CA205" s="1093"/>
      <c r="CB205" s="1093"/>
      <c r="CC205" s="1093"/>
      <c r="CD205" s="1093"/>
      <c r="CE205" s="1093"/>
      <c r="CF205" s="1175"/>
    </row>
    <row r="206" spans="1:84" x14ac:dyDescent="0.25">
      <c r="A206" s="449"/>
      <c r="B206" s="406">
        <v>2013</v>
      </c>
      <c r="C206" s="407">
        <v>8.5395634703991856</v>
      </c>
      <c r="D206" s="407">
        <v>10.321282461454683</v>
      </c>
      <c r="E206" s="407">
        <v>5.2938000804224137</v>
      </c>
      <c r="F206" s="407">
        <v>7.0218349727147942</v>
      </c>
      <c r="G206" s="407"/>
      <c r="H206" s="494"/>
      <c r="I206" s="414"/>
      <c r="J206" s="422"/>
      <c r="K206" s="423"/>
      <c r="L206" s="423"/>
      <c r="M206" s="423"/>
      <c r="N206" s="423"/>
      <c r="O206" s="423"/>
      <c r="P206" s="423"/>
      <c r="Q206" s="423"/>
      <c r="R206" s="423"/>
      <c r="S206" s="423"/>
      <c r="T206" s="423"/>
      <c r="U206" s="423"/>
      <c r="V206" s="423"/>
      <c r="W206" s="423"/>
      <c r="X206" s="423"/>
      <c r="Y206" s="423"/>
      <c r="Z206" s="423"/>
      <c r="AA206" s="424"/>
      <c r="AB206" s="440"/>
      <c r="AC206" s="441"/>
      <c r="AD206" s="441"/>
      <c r="AE206" s="441"/>
      <c r="AF206" s="441"/>
      <c r="AG206" s="441"/>
      <c r="AH206" s="441"/>
      <c r="AI206" s="441"/>
      <c r="AJ206" s="441"/>
      <c r="AK206" s="441"/>
      <c r="AL206" s="441"/>
      <c r="AM206" s="441"/>
      <c r="AN206" s="441"/>
      <c r="AO206" s="441"/>
      <c r="AP206" s="441"/>
      <c r="AQ206" s="441"/>
      <c r="AR206" s="441"/>
      <c r="AS206" s="441"/>
      <c r="AT206" s="442"/>
      <c r="AU206" s="449"/>
      <c r="AV206" s="450"/>
      <c r="AW206" s="450"/>
      <c r="AX206" s="450"/>
      <c r="AY206" s="450"/>
      <c r="AZ206" s="450"/>
      <c r="BA206" s="450"/>
      <c r="BB206" s="450"/>
      <c r="BC206" s="450"/>
      <c r="BD206" s="450"/>
      <c r="BE206" s="450"/>
      <c r="BF206" s="450"/>
      <c r="BG206" s="450"/>
      <c r="BH206" s="450"/>
      <c r="BI206" s="450"/>
      <c r="BJ206" s="450"/>
      <c r="BK206" s="450"/>
      <c r="BL206" s="451"/>
      <c r="BO206" s="1174"/>
      <c r="BP206" s="1093"/>
      <c r="BQ206" s="1093"/>
      <c r="BR206" s="1093"/>
      <c r="BS206" s="1093"/>
      <c r="BT206" s="1093"/>
      <c r="BU206" s="1093"/>
      <c r="BV206" s="1093"/>
      <c r="BW206" s="1093"/>
      <c r="BX206" s="1093"/>
      <c r="BY206" s="1093"/>
      <c r="BZ206" s="1093"/>
      <c r="CA206" s="1093"/>
      <c r="CB206" s="1093"/>
      <c r="CC206" s="1093"/>
      <c r="CD206" s="1093"/>
      <c r="CE206" s="1093"/>
      <c r="CF206" s="1175"/>
    </row>
    <row r="207" spans="1:84" x14ac:dyDescent="0.25">
      <c r="A207" s="449"/>
      <c r="B207" s="406">
        <v>2014</v>
      </c>
      <c r="C207" s="407">
        <v>8.5228170313355776</v>
      </c>
      <c r="D207" s="407">
        <v>10.076672293091653</v>
      </c>
      <c r="E207" s="407">
        <v>5.2650696186110908</v>
      </c>
      <c r="F207" s="407">
        <v>6.7828964522155779</v>
      </c>
      <c r="G207" s="407"/>
      <c r="H207" s="494"/>
      <c r="I207" s="414"/>
      <c r="J207" s="422"/>
      <c r="K207" s="423"/>
      <c r="L207" s="423"/>
      <c r="M207" s="423"/>
      <c r="N207" s="423"/>
      <c r="O207" s="423"/>
      <c r="P207" s="423"/>
      <c r="Q207" s="423"/>
      <c r="R207" s="423"/>
      <c r="S207" s="423"/>
      <c r="T207" s="423"/>
      <c r="U207" s="423"/>
      <c r="V207" s="423"/>
      <c r="W207" s="423"/>
      <c r="X207" s="423"/>
      <c r="Y207" s="423"/>
      <c r="Z207" s="423"/>
      <c r="AA207" s="424"/>
      <c r="AB207" s="440"/>
      <c r="AC207" s="441"/>
      <c r="AD207" s="441"/>
      <c r="AE207" s="441"/>
      <c r="AF207" s="441"/>
      <c r="AG207" s="441"/>
      <c r="AH207" s="441"/>
      <c r="AI207" s="441"/>
      <c r="AJ207" s="441"/>
      <c r="AK207" s="441"/>
      <c r="AL207" s="441"/>
      <c r="AM207" s="441"/>
      <c r="AN207" s="441"/>
      <c r="AO207" s="441"/>
      <c r="AP207" s="441"/>
      <c r="AQ207" s="441"/>
      <c r="AR207" s="441"/>
      <c r="AS207" s="441"/>
      <c r="AT207" s="442"/>
      <c r="AU207" s="449"/>
      <c r="AV207" s="450"/>
      <c r="AW207" s="450"/>
      <c r="AX207" s="450"/>
      <c r="AY207" s="450"/>
      <c r="AZ207" s="450"/>
      <c r="BA207" s="450"/>
      <c r="BB207" s="450"/>
      <c r="BC207" s="450"/>
      <c r="BD207" s="450"/>
      <c r="BE207" s="450"/>
      <c r="BF207" s="450"/>
      <c r="BG207" s="450"/>
      <c r="BH207" s="450"/>
      <c r="BI207" s="450"/>
      <c r="BJ207" s="450"/>
      <c r="BK207" s="450"/>
      <c r="BL207" s="451"/>
      <c r="BO207" s="1174"/>
      <c r="BP207" s="1093"/>
      <c r="BQ207" s="1093"/>
      <c r="BR207" s="1093"/>
      <c r="BS207" s="1093"/>
      <c r="BT207" s="1093"/>
      <c r="BU207" s="1093"/>
      <c r="BV207" s="1093"/>
      <c r="BW207" s="1093"/>
      <c r="BX207" s="1093"/>
      <c r="BY207" s="1093"/>
      <c r="BZ207" s="1093"/>
      <c r="CA207" s="1093"/>
      <c r="CB207" s="1093"/>
      <c r="CC207" s="1093"/>
      <c r="CD207" s="1093"/>
      <c r="CE207" s="1093"/>
      <c r="CF207" s="1175"/>
    </row>
    <row r="208" spans="1:84" x14ac:dyDescent="0.25">
      <c r="A208" s="449"/>
      <c r="B208" s="406">
        <v>2015</v>
      </c>
      <c r="C208" s="407">
        <v>14.441504762069373</v>
      </c>
      <c r="D208" s="407">
        <v>10.63000060053599</v>
      </c>
      <c r="E208" s="407">
        <v>10.924185003370605</v>
      </c>
      <c r="F208" s="407">
        <v>7.3078861742577415</v>
      </c>
      <c r="G208" s="407"/>
      <c r="H208" s="494"/>
      <c r="I208" s="414"/>
      <c r="J208" s="422"/>
      <c r="K208" s="423"/>
      <c r="L208" s="423"/>
      <c r="M208" s="423"/>
      <c r="N208" s="423"/>
      <c r="O208" s="423"/>
      <c r="P208" s="423"/>
      <c r="Q208" s="423"/>
      <c r="R208" s="423"/>
      <c r="S208" s="423"/>
      <c r="T208" s="423"/>
      <c r="U208" s="423"/>
      <c r="V208" s="423"/>
      <c r="W208" s="423"/>
      <c r="X208" s="423"/>
      <c r="Y208" s="423"/>
      <c r="Z208" s="423"/>
      <c r="AA208" s="424"/>
      <c r="AB208" s="440"/>
      <c r="AC208" s="441"/>
      <c r="AD208" s="441"/>
      <c r="AE208" s="441"/>
      <c r="AF208" s="441"/>
      <c r="AG208" s="441"/>
      <c r="AH208" s="441"/>
      <c r="AI208" s="441"/>
      <c r="AJ208" s="441"/>
      <c r="AK208" s="441"/>
      <c r="AL208" s="441"/>
      <c r="AM208" s="441"/>
      <c r="AN208" s="441"/>
      <c r="AO208" s="441"/>
      <c r="AP208" s="441"/>
      <c r="AQ208" s="441"/>
      <c r="AR208" s="441"/>
      <c r="AS208" s="441"/>
      <c r="AT208" s="442"/>
      <c r="AU208" s="449"/>
      <c r="AV208" s="450"/>
      <c r="AW208" s="450"/>
      <c r="AX208" s="450"/>
      <c r="AY208" s="450"/>
      <c r="AZ208" s="450"/>
      <c r="BA208" s="450"/>
      <c r="BB208" s="450"/>
      <c r="BC208" s="450"/>
      <c r="BD208" s="450"/>
      <c r="BE208" s="450"/>
      <c r="BF208" s="450"/>
      <c r="BG208" s="450"/>
      <c r="BH208" s="450"/>
      <c r="BI208" s="450"/>
      <c r="BJ208" s="450"/>
      <c r="BK208" s="450"/>
      <c r="BL208" s="451"/>
      <c r="BO208" s="1174"/>
      <c r="BP208" s="1093"/>
      <c r="BQ208" s="1093"/>
      <c r="BR208" s="1093"/>
      <c r="BS208" s="1093"/>
      <c r="BT208" s="1093"/>
      <c r="BU208" s="1093"/>
      <c r="BV208" s="1093"/>
      <c r="BW208" s="1093"/>
      <c r="BX208" s="1093"/>
      <c r="BY208" s="1093"/>
      <c r="BZ208" s="1093"/>
      <c r="CA208" s="1093"/>
      <c r="CB208" s="1093"/>
      <c r="CC208" s="1093"/>
      <c r="CD208" s="1093"/>
      <c r="CE208" s="1093"/>
      <c r="CF208" s="1175"/>
    </row>
    <row r="209" spans="1:84" s="368" customFormat="1" x14ac:dyDescent="0.25">
      <c r="A209" s="449"/>
      <c r="B209" s="406">
        <v>2016</v>
      </c>
      <c r="C209" s="407">
        <v>7.7064157306324415</v>
      </c>
      <c r="D209" s="407">
        <v>10.257821181393322</v>
      </c>
      <c r="E209" s="407">
        <v>3.5939676960226481</v>
      </c>
      <c r="F209" s="407">
        <v>6.8350953768356835</v>
      </c>
      <c r="G209" s="407"/>
      <c r="H209" s="494"/>
      <c r="I209" s="414"/>
      <c r="J209" s="422"/>
      <c r="K209" s="423"/>
      <c r="L209" s="423"/>
      <c r="M209" s="423"/>
      <c r="N209" s="423"/>
      <c r="O209" s="423"/>
      <c r="P209" s="423"/>
      <c r="Q209" s="423"/>
      <c r="R209" s="423"/>
      <c r="S209" s="423"/>
      <c r="T209" s="423"/>
      <c r="U209" s="423"/>
      <c r="V209" s="423"/>
      <c r="W209" s="423"/>
      <c r="X209" s="423"/>
      <c r="Y209" s="423"/>
      <c r="Z209" s="423"/>
      <c r="AA209" s="424"/>
      <c r="AB209" s="440"/>
      <c r="AC209" s="441"/>
      <c r="AD209" s="441"/>
      <c r="AE209" s="441"/>
      <c r="AF209" s="441"/>
      <c r="AG209" s="441"/>
      <c r="AH209" s="441"/>
      <c r="AI209" s="441"/>
      <c r="AJ209" s="441"/>
      <c r="AK209" s="441"/>
      <c r="AL209" s="441"/>
      <c r="AM209" s="441"/>
      <c r="AN209" s="441"/>
      <c r="AO209" s="441"/>
      <c r="AP209" s="441"/>
      <c r="AQ209" s="441"/>
      <c r="AR209" s="441"/>
      <c r="AS209" s="441"/>
      <c r="AT209" s="442"/>
      <c r="AU209" s="449"/>
      <c r="AV209" s="450"/>
      <c r="AW209" s="450"/>
      <c r="AX209" s="450"/>
      <c r="AY209" s="450"/>
      <c r="AZ209" s="450"/>
      <c r="BA209" s="450"/>
      <c r="BB209" s="450"/>
      <c r="BC209" s="450"/>
      <c r="BD209" s="450"/>
      <c r="BE209" s="450"/>
      <c r="BF209" s="450"/>
      <c r="BG209" s="450"/>
      <c r="BH209" s="450"/>
      <c r="BI209" s="450"/>
      <c r="BJ209" s="450"/>
      <c r="BK209" s="450"/>
      <c r="BL209" s="451"/>
      <c r="BO209" s="1174"/>
      <c r="BP209" s="1093"/>
      <c r="BQ209" s="1093"/>
      <c r="BR209" s="1093"/>
      <c r="BS209" s="1093"/>
      <c r="BT209" s="1093"/>
      <c r="BU209" s="1093"/>
      <c r="BV209" s="1093"/>
      <c r="BW209" s="1093"/>
      <c r="BX209" s="1093"/>
      <c r="BY209" s="1093"/>
      <c r="BZ209" s="1093"/>
      <c r="CA209" s="1093"/>
      <c r="CB209" s="1093"/>
      <c r="CC209" s="1093"/>
      <c r="CD209" s="1093"/>
      <c r="CE209" s="1093"/>
      <c r="CF209" s="1175"/>
    </row>
    <row r="210" spans="1:84" x14ac:dyDescent="0.25">
      <c r="A210" s="449"/>
      <c r="B210" s="406">
        <v>2017</v>
      </c>
      <c r="C210" s="407">
        <v>9.00795392775699</v>
      </c>
      <c r="D210" s="407">
        <v>10.130798921474478</v>
      </c>
      <c r="E210" s="407">
        <v>5.2399146974660278</v>
      </c>
      <c r="F210" s="407">
        <v>6.6729793966922699</v>
      </c>
      <c r="G210" s="407"/>
      <c r="H210" s="451"/>
      <c r="I210" s="414"/>
      <c r="J210" s="422"/>
      <c r="K210" s="423"/>
      <c r="L210" s="423"/>
      <c r="M210" s="423"/>
      <c r="N210" s="423"/>
      <c r="O210" s="423"/>
      <c r="P210" s="423"/>
      <c r="Q210" s="423"/>
      <c r="R210" s="423"/>
      <c r="S210" s="423"/>
      <c r="T210" s="423"/>
      <c r="U210" s="423"/>
      <c r="V210" s="423"/>
      <c r="W210" s="423"/>
      <c r="X210" s="423"/>
      <c r="Y210" s="423"/>
      <c r="Z210" s="423"/>
      <c r="AA210" s="424"/>
      <c r="AB210" s="440"/>
      <c r="AC210" s="441"/>
      <c r="AD210" s="441"/>
      <c r="AE210" s="441"/>
      <c r="AF210" s="441"/>
      <c r="AG210" s="441"/>
      <c r="AH210" s="441"/>
      <c r="AI210" s="441"/>
      <c r="AJ210" s="441"/>
      <c r="AK210" s="441"/>
      <c r="AL210" s="441"/>
      <c r="AM210" s="441"/>
      <c r="AN210" s="441"/>
      <c r="AO210" s="441"/>
      <c r="AP210" s="441"/>
      <c r="AQ210" s="441"/>
      <c r="AR210" s="441"/>
      <c r="AS210" s="441"/>
      <c r="AT210" s="442"/>
      <c r="AU210" s="449"/>
      <c r="AV210" s="450"/>
      <c r="AW210" s="450"/>
      <c r="AX210" s="450"/>
      <c r="AY210" s="450"/>
      <c r="AZ210" s="450"/>
      <c r="BA210" s="450"/>
      <c r="BB210" s="450"/>
      <c r="BC210" s="450"/>
      <c r="BD210" s="450"/>
      <c r="BE210" s="450"/>
      <c r="BF210" s="450"/>
      <c r="BG210" s="450"/>
      <c r="BH210" s="450"/>
      <c r="BI210" s="450"/>
      <c r="BJ210" s="450"/>
      <c r="BK210" s="450"/>
      <c r="BL210" s="451"/>
      <c r="BO210" s="1174"/>
      <c r="BP210" s="1093"/>
      <c r="BQ210" s="1093"/>
      <c r="BR210" s="1093"/>
      <c r="BS210" s="1093"/>
      <c r="BT210" s="1093"/>
      <c r="BU210" s="1093"/>
      <c r="BV210" s="1093"/>
      <c r="BW210" s="1093"/>
      <c r="BX210" s="1093"/>
      <c r="BY210" s="1093"/>
      <c r="BZ210" s="1093"/>
      <c r="CA210" s="1093"/>
      <c r="CB210" s="1093"/>
      <c r="CC210" s="1093"/>
      <c r="CD210" s="1093"/>
      <c r="CE210" s="1093"/>
      <c r="CF210" s="1175"/>
    </row>
    <row r="211" spans="1:84" x14ac:dyDescent="0.25">
      <c r="A211" s="449"/>
      <c r="B211" s="406" t="s">
        <v>150</v>
      </c>
      <c r="C211" s="407">
        <v>13.764546326723821</v>
      </c>
      <c r="D211" s="407">
        <v>10.562291666903221</v>
      </c>
      <c r="E211" s="407">
        <v>9.0001561807744821</v>
      </c>
      <c r="F211" s="407">
        <v>6.949322187666418</v>
      </c>
      <c r="G211" s="407"/>
      <c r="H211" s="451"/>
      <c r="I211" s="414"/>
      <c r="J211" s="422"/>
      <c r="K211" s="423"/>
      <c r="L211" s="423"/>
      <c r="M211" s="423"/>
      <c r="N211" s="423"/>
      <c r="O211" s="423"/>
      <c r="P211" s="423"/>
      <c r="Q211" s="423"/>
      <c r="R211" s="423"/>
      <c r="S211" s="423"/>
      <c r="T211" s="423"/>
      <c r="U211" s="423"/>
      <c r="V211" s="423"/>
      <c r="W211" s="423"/>
      <c r="X211" s="423"/>
      <c r="Y211" s="423"/>
      <c r="Z211" s="423"/>
      <c r="AA211" s="424"/>
      <c r="AB211" s="440"/>
      <c r="AC211" s="441"/>
      <c r="AD211" s="441"/>
      <c r="AE211" s="441"/>
      <c r="AF211" s="441"/>
      <c r="AG211" s="441"/>
      <c r="AH211" s="441"/>
      <c r="AI211" s="441"/>
      <c r="AJ211" s="441"/>
      <c r="AK211" s="441"/>
      <c r="AL211" s="441"/>
      <c r="AM211" s="441"/>
      <c r="AN211" s="441"/>
      <c r="AO211" s="441"/>
      <c r="AP211" s="441"/>
      <c r="AQ211" s="441"/>
      <c r="AR211" s="441"/>
      <c r="AS211" s="441"/>
      <c r="AT211" s="442"/>
      <c r="AU211" s="449"/>
      <c r="AV211" s="450"/>
      <c r="AW211" s="450"/>
      <c r="AX211" s="450"/>
      <c r="AY211" s="450"/>
      <c r="AZ211" s="450"/>
      <c r="BA211" s="450"/>
      <c r="BB211" s="450"/>
      <c r="BC211" s="450"/>
      <c r="BD211" s="450"/>
      <c r="BE211" s="450"/>
      <c r="BF211" s="450"/>
      <c r="BG211" s="450"/>
      <c r="BH211" s="450"/>
      <c r="BI211" s="450"/>
      <c r="BJ211" s="450"/>
      <c r="BK211" s="450"/>
      <c r="BL211" s="451"/>
      <c r="BO211" s="1174"/>
      <c r="BP211" s="1093"/>
      <c r="BQ211" s="1093"/>
      <c r="BR211" s="1093"/>
      <c r="BS211" s="1093"/>
      <c r="BT211" s="1093"/>
      <c r="BU211" s="1093"/>
      <c r="BV211" s="1093"/>
      <c r="BW211" s="1093"/>
      <c r="BX211" s="1093"/>
      <c r="BY211" s="1093"/>
      <c r="BZ211" s="1093"/>
      <c r="CA211" s="1093"/>
      <c r="CB211" s="1093"/>
      <c r="CC211" s="1093"/>
      <c r="CD211" s="1093"/>
      <c r="CE211" s="1093"/>
      <c r="CF211" s="1175"/>
    </row>
    <row r="212" spans="1:84" x14ac:dyDescent="0.25">
      <c r="A212" s="449"/>
      <c r="B212" s="406" t="s">
        <v>151</v>
      </c>
      <c r="C212" s="407">
        <v>12.993854070594233</v>
      </c>
      <c r="D212" s="407">
        <v>10.804736047017848</v>
      </c>
      <c r="E212" s="407">
        <v>8.6661577453790031</v>
      </c>
      <c r="F212" s="407">
        <v>7.1205031254521582</v>
      </c>
      <c r="G212" s="407"/>
      <c r="H212" s="451"/>
      <c r="I212" s="414"/>
      <c r="J212" s="422"/>
      <c r="K212" s="423"/>
      <c r="L212" s="423"/>
      <c r="M212" s="423"/>
      <c r="N212" s="423"/>
      <c r="O212" s="423"/>
      <c r="P212" s="423"/>
      <c r="Q212" s="423"/>
      <c r="R212" s="423"/>
      <c r="S212" s="423"/>
      <c r="T212" s="423"/>
      <c r="U212" s="423"/>
      <c r="V212" s="423"/>
      <c r="W212" s="423"/>
      <c r="X212" s="423"/>
      <c r="Y212" s="423"/>
      <c r="Z212" s="423"/>
      <c r="AA212" s="424"/>
      <c r="AB212" s="440"/>
      <c r="AC212" s="441"/>
      <c r="AD212" s="441"/>
      <c r="AE212" s="441"/>
      <c r="AF212" s="441"/>
      <c r="AG212" s="441"/>
      <c r="AH212" s="441"/>
      <c r="AI212" s="441"/>
      <c r="AJ212" s="441"/>
      <c r="AK212" s="441"/>
      <c r="AL212" s="441"/>
      <c r="AM212" s="441"/>
      <c r="AN212" s="441"/>
      <c r="AO212" s="441"/>
      <c r="AP212" s="441"/>
      <c r="AQ212" s="441"/>
      <c r="AR212" s="441"/>
      <c r="AS212" s="441"/>
      <c r="AT212" s="442"/>
      <c r="AU212" s="449"/>
      <c r="AV212" s="450"/>
      <c r="AW212" s="450"/>
      <c r="AX212" s="450"/>
      <c r="AY212" s="450"/>
      <c r="AZ212" s="450"/>
      <c r="BA212" s="450"/>
      <c r="BB212" s="450"/>
      <c r="BC212" s="450"/>
      <c r="BD212" s="450"/>
      <c r="BE212" s="450"/>
      <c r="BF212" s="450"/>
      <c r="BG212" s="450"/>
      <c r="BH212" s="450"/>
      <c r="BI212" s="450"/>
      <c r="BJ212" s="450"/>
      <c r="BK212" s="450"/>
      <c r="BL212" s="451"/>
      <c r="BO212" s="1174"/>
      <c r="BP212" s="1093"/>
      <c r="BQ212" s="1093"/>
      <c r="BR212" s="1093"/>
      <c r="BS212" s="1093"/>
      <c r="BT212" s="1093"/>
      <c r="BU212" s="1093"/>
      <c r="BV212" s="1093"/>
      <c r="BW212" s="1093"/>
      <c r="BX212" s="1093"/>
      <c r="BY212" s="1093"/>
      <c r="BZ212" s="1093"/>
      <c r="CA212" s="1093"/>
      <c r="CB212" s="1093"/>
      <c r="CC212" s="1093"/>
      <c r="CD212" s="1093"/>
      <c r="CE212" s="1093"/>
      <c r="CF212" s="1175"/>
    </row>
    <row r="213" spans="1:84" x14ac:dyDescent="0.25">
      <c r="A213" s="449"/>
      <c r="B213" s="406">
        <v>2020</v>
      </c>
      <c r="C213" s="407">
        <v>8.5211863324757946</v>
      </c>
      <c r="D213" s="407">
        <v>10.587590079513255</v>
      </c>
      <c r="E213" s="407">
        <v>5.2825283436280008</v>
      </c>
      <c r="F213" s="407">
        <v>6.9457275076030474</v>
      </c>
      <c r="G213" s="407"/>
      <c r="H213" s="494"/>
      <c r="I213" s="414"/>
      <c r="J213" s="422"/>
      <c r="K213" s="423"/>
      <c r="L213" s="423"/>
      <c r="M213" s="423"/>
      <c r="N213" s="423"/>
      <c r="O213" s="423"/>
      <c r="P213" s="423"/>
      <c r="Q213" s="423"/>
      <c r="R213" s="423"/>
      <c r="S213" s="423"/>
      <c r="T213" s="423"/>
      <c r="U213" s="423"/>
      <c r="V213" s="423"/>
      <c r="W213" s="423"/>
      <c r="X213" s="423"/>
      <c r="Y213" s="423"/>
      <c r="Z213" s="423"/>
      <c r="AA213" s="424"/>
      <c r="AB213" s="440"/>
      <c r="AC213" s="441"/>
      <c r="AD213" s="441"/>
      <c r="AE213" s="441"/>
      <c r="AF213" s="441"/>
      <c r="AG213" s="441"/>
      <c r="AH213" s="441"/>
      <c r="AI213" s="441"/>
      <c r="AJ213" s="441"/>
      <c r="AK213" s="441"/>
      <c r="AL213" s="441"/>
      <c r="AM213" s="441"/>
      <c r="AN213" s="441"/>
      <c r="AO213" s="441"/>
      <c r="AP213" s="441"/>
      <c r="AQ213" s="441"/>
      <c r="AR213" s="441"/>
      <c r="AS213" s="441"/>
      <c r="AT213" s="442"/>
      <c r="AU213" s="449"/>
      <c r="AV213" s="450"/>
      <c r="AW213" s="450"/>
      <c r="AX213" s="450"/>
      <c r="AY213" s="450"/>
      <c r="AZ213" s="450"/>
      <c r="BA213" s="450"/>
      <c r="BB213" s="450"/>
      <c r="BC213" s="450"/>
      <c r="BD213" s="450"/>
      <c r="BE213" s="450"/>
      <c r="BF213" s="450"/>
      <c r="BG213" s="450"/>
      <c r="BH213" s="450"/>
      <c r="BI213" s="450"/>
      <c r="BJ213" s="450"/>
      <c r="BK213" s="450"/>
      <c r="BL213" s="451"/>
      <c r="BO213" s="1174"/>
      <c r="BP213" s="1093"/>
      <c r="BQ213" s="1093"/>
      <c r="BR213" s="1093"/>
      <c r="BS213" s="1093"/>
      <c r="BT213" s="1093"/>
      <c r="BU213" s="1093"/>
      <c r="BV213" s="1093"/>
      <c r="BW213" s="1093"/>
      <c r="BX213" s="1093"/>
      <c r="BY213" s="1093"/>
      <c r="BZ213" s="1093"/>
      <c r="CA213" s="1093"/>
      <c r="CB213" s="1093"/>
      <c r="CC213" s="1093"/>
      <c r="CD213" s="1093"/>
      <c r="CE213" s="1093"/>
      <c r="CF213" s="1175"/>
    </row>
    <row r="214" spans="1:84" x14ac:dyDescent="0.25">
      <c r="A214" s="449"/>
      <c r="B214" s="406">
        <v>2021</v>
      </c>
      <c r="C214" s="407">
        <v>7.2891450616505002</v>
      </c>
      <c r="D214" s="407">
        <v>10.285587854070753</v>
      </c>
      <c r="E214" s="407">
        <v>3.2444045704198663</v>
      </c>
      <c r="F214" s="407">
        <v>6.6068381951975939</v>
      </c>
      <c r="G214" s="407"/>
      <c r="H214" s="494"/>
      <c r="I214" s="414"/>
      <c r="J214" s="422"/>
      <c r="K214" s="423"/>
      <c r="L214" s="423"/>
      <c r="M214" s="423"/>
      <c r="N214" s="423"/>
      <c r="O214" s="423"/>
      <c r="P214" s="423"/>
      <c r="Q214" s="423"/>
      <c r="R214" s="423"/>
      <c r="S214" s="423"/>
      <c r="T214" s="423"/>
      <c r="U214" s="423"/>
      <c r="V214" s="423"/>
      <c r="W214" s="423"/>
      <c r="X214" s="423"/>
      <c r="Y214" s="423"/>
      <c r="Z214" s="423"/>
      <c r="AA214" s="424"/>
      <c r="AB214" s="440"/>
      <c r="AC214" s="441"/>
      <c r="AD214" s="441"/>
      <c r="AE214" s="441"/>
      <c r="AF214" s="441"/>
      <c r="AG214" s="441"/>
      <c r="AH214" s="441"/>
      <c r="AI214" s="441"/>
      <c r="AJ214" s="441"/>
      <c r="AK214" s="441"/>
      <c r="AL214" s="441"/>
      <c r="AM214" s="441"/>
      <c r="AN214" s="441"/>
      <c r="AO214" s="441"/>
      <c r="AP214" s="441"/>
      <c r="AQ214" s="441"/>
      <c r="AR214" s="441"/>
      <c r="AS214" s="441"/>
      <c r="AT214" s="442"/>
      <c r="AU214" s="449"/>
      <c r="AV214" s="450"/>
      <c r="AW214" s="450"/>
      <c r="AX214" s="450"/>
      <c r="AY214" s="450"/>
      <c r="AZ214" s="450"/>
      <c r="BA214" s="450"/>
      <c r="BB214" s="450"/>
      <c r="BC214" s="450"/>
      <c r="BD214" s="450"/>
      <c r="BE214" s="450"/>
      <c r="BF214" s="450"/>
      <c r="BG214" s="450"/>
      <c r="BH214" s="450"/>
      <c r="BI214" s="450"/>
      <c r="BJ214" s="450"/>
      <c r="BK214" s="450"/>
      <c r="BL214" s="451"/>
      <c r="BO214" s="1174"/>
      <c r="BP214" s="1093"/>
      <c r="BQ214" s="1093"/>
      <c r="BR214" s="1093"/>
      <c r="BS214" s="1093"/>
      <c r="BT214" s="1093"/>
      <c r="BU214" s="1093"/>
      <c r="BV214" s="1093"/>
      <c r="BW214" s="1093"/>
      <c r="BX214" s="1093"/>
      <c r="BY214" s="1093"/>
      <c r="BZ214" s="1093"/>
      <c r="CA214" s="1093"/>
      <c r="CB214" s="1093"/>
      <c r="CC214" s="1093"/>
      <c r="CD214" s="1093"/>
      <c r="CE214" s="1093"/>
      <c r="CF214" s="1175"/>
    </row>
    <row r="215" spans="1:84" x14ac:dyDescent="0.25">
      <c r="A215" s="449"/>
      <c r="B215" s="406">
        <v>2022</v>
      </c>
      <c r="C215" s="407">
        <f>+'2022 Baseline'!$BH$33</f>
        <v>7.4013848090642052</v>
      </c>
      <c r="D215" s="407">
        <f>+'2022 Baseline'!$BH$32</f>
        <v>10.105110726465741</v>
      </c>
      <c r="E215" s="407">
        <f>+'2022 Baseline'!$BH$30</f>
        <v>2.8483004616030216</v>
      </c>
      <c r="F215" s="407">
        <f>+'2022 Baseline'!$BH$29</f>
        <v>6.3716501437431017</v>
      </c>
      <c r="G215" s="407"/>
      <c r="H215" s="494"/>
      <c r="I215" s="414"/>
      <c r="J215" s="422"/>
      <c r="K215" s="423"/>
      <c r="L215" s="423"/>
      <c r="M215" s="423"/>
      <c r="N215" s="423"/>
      <c r="O215" s="423"/>
      <c r="P215" s="423"/>
      <c r="Q215" s="423"/>
      <c r="R215" s="423"/>
      <c r="S215" s="423"/>
      <c r="T215" s="423"/>
      <c r="U215" s="423"/>
      <c r="V215" s="423"/>
      <c r="W215" s="423"/>
      <c r="X215" s="423"/>
      <c r="Y215" s="423"/>
      <c r="Z215" s="423"/>
      <c r="AA215" s="424"/>
      <c r="AB215" s="440"/>
      <c r="AC215" s="441"/>
      <c r="AD215" s="441"/>
      <c r="AE215" s="441"/>
      <c r="AF215" s="441"/>
      <c r="AG215" s="441"/>
      <c r="AH215" s="441"/>
      <c r="AI215" s="441"/>
      <c r="AJ215" s="441"/>
      <c r="AK215" s="441"/>
      <c r="AL215" s="441"/>
      <c r="AM215" s="441"/>
      <c r="AN215" s="441"/>
      <c r="AO215" s="441"/>
      <c r="AP215" s="441"/>
      <c r="AQ215" s="441"/>
      <c r="AR215" s="441"/>
      <c r="AS215" s="441"/>
      <c r="AT215" s="442"/>
      <c r="AU215" s="449"/>
      <c r="AV215" s="450"/>
      <c r="AW215" s="450"/>
      <c r="AX215" s="450"/>
      <c r="AY215" s="450"/>
      <c r="AZ215" s="450"/>
      <c r="BA215" s="450"/>
      <c r="BB215" s="450"/>
      <c r="BC215" s="450"/>
      <c r="BD215" s="450"/>
      <c r="BE215" s="450"/>
      <c r="BF215" s="450"/>
      <c r="BG215" s="450"/>
      <c r="BH215" s="450"/>
      <c r="BI215" s="450"/>
      <c r="BJ215" s="450"/>
      <c r="BK215" s="450"/>
      <c r="BL215" s="451"/>
      <c r="BO215" s="1174"/>
      <c r="BP215" s="1093"/>
      <c r="BQ215" s="1093"/>
      <c r="BR215" s="1093"/>
      <c r="BS215" s="1093"/>
      <c r="BT215" s="1093"/>
      <c r="BU215" s="1093"/>
      <c r="BV215" s="1093"/>
      <c r="BW215" s="1093"/>
      <c r="BX215" s="1093"/>
      <c r="BY215" s="1093"/>
      <c r="BZ215" s="1093"/>
      <c r="CA215" s="1093"/>
      <c r="CB215" s="1093"/>
      <c r="CC215" s="1093"/>
      <c r="CD215" s="1093"/>
      <c r="CE215" s="1093"/>
      <c r="CF215" s="1175"/>
    </row>
    <row r="216" spans="1:84" ht="15.75" thickBot="1" x14ac:dyDescent="0.3">
      <c r="A216" s="452"/>
      <c r="B216" s="495"/>
      <c r="C216" s="496"/>
      <c r="D216" s="496"/>
      <c r="E216" s="496"/>
      <c r="F216" s="496"/>
      <c r="G216" s="496"/>
      <c r="H216" s="497"/>
      <c r="I216" s="414"/>
      <c r="J216" s="422"/>
      <c r="K216" s="423"/>
      <c r="L216" s="423"/>
      <c r="M216" s="423"/>
      <c r="N216" s="423"/>
      <c r="O216" s="423"/>
      <c r="P216" s="423"/>
      <c r="Q216" s="423"/>
      <c r="R216" s="423"/>
      <c r="S216" s="423"/>
      <c r="T216" s="423"/>
      <c r="U216" s="423"/>
      <c r="V216" s="423"/>
      <c r="W216" s="423"/>
      <c r="X216" s="423"/>
      <c r="Y216" s="423"/>
      <c r="Z216" s="423"/>
      <c r="AA216" s="424"/>
      <c r="AB216" s="440"/>
      <c r="AC216" s="441"/>
      <c r="AD216" s="441"/>
      <c r="AE216" s="441"/>
      <c r="AF216" s="441"/>
      <c r="AG216" s="441"/>
      <c r="AH216" s="441"/>
      <c r="AI216" s="441"/>
      <c r="AJ216" s="441"/>
      <c r="AK216" s="441"/>
      <c r="AL216" s="441"/>
      <c r="AM216" s="441"/>
      <c r="AN216" s="441"/>
      <c r="AO216" s="441"/>
      <c r="AP216" s="441"/>
      <c r="AQ216" s="441"/>
      <c r="AR216" s="441"/>
      <c r="AS216" s="441"/>
      <c r="AT216" s="442"/>
      <c r="AU216" s="449"/>
      <c r="AV216" s="450"/>
      <c r="AW216" s="450"/>
      <c r="AX216" s="450"/>
      <c r="AY216" s="450"/>
      <c r="AZ216" s="450"/>
      <c r="BA216" s="450"/>
      <c r="BB216" s="450"/>
      <c r="BC216" s="450"/>
      <c r="BD216" s="450"/>
      <c r="BE216" s="450"/>
      <c r="BF216" s="450"/>
      <c r="BG216" s="450"/>
      <c r="BH216" s="450"/>
      <c r="BI216" s="450"/>
      <c r="BJ216" s="450"/>
      <c r="BK216" s="450"/>
      <c r="BL216" s="451"/>
      <c r="BO216" s="1174"/>
      <c r="BP216" s="1093"/>
      <c r="BQ216" s="1093"/>
      <c r="BR216" s="1093"/>
      <c r="BS216" s="1093"/>
      <c r="BT216" s="1093"/>
      <c r="BU216" s="1093"/>
      <c r="BV216" s="1093"/>
      <c r="BW216" s="1093"/>
      <c r="BX216" s="1093"/>
      <c r="BY216" s="1093"/>
      <c r="BZ216" s="1093"/>
      <c r="CA216" s="1093"/>
      <c r="CB216" s="1093"/>
      <c r="CC216" s="1093"/>
      <c r="CD216" s="1093"/>
      <c r="CE216" s="1093"/>
      <c r="CF216" s="1175"/>
    </row>
    <row r="217" spans="1:84" s="368" customFormat="1" x14ac:dyDescent="0.25">
      <c r="A217" s="446"/>
      <c r="B217" s="490" t="s">
        <v>56</v>
      </c>
      <c r="C217" s="491" t="s">
        <v>62</v>
      </c>
      <c r="D217" s="492"/>
      <c r="E217" s="492"/>
      <c r="F217" s="492"/>
      <c r="G217" s="492"/>
      <c r="H217" s="493"/>
      <c r="I217" s="414"/>
      <c r="J217" s="422"/>
      <c r="K217" s="423"/>
      <c r="L217" s="423"/>
      <c r="M217" s="423"/>
      <c r="N217" s="423"/>
      <c r="O217" s="423"/>
      <c r="P217" s="423"/>
      <c r="Q217" s="423"/>
      <c r="R217" s="423"/>
      <c r="S217" s="423"/>
      <c r="T217" s="423"/>
      <c r="U217" s="423"/>
      <c r="V217" s="423"/>
      <c r="W217" s="423"/>
      <c r="X217" s="423"/>
      <c r="Y217" s="423"/>
      <c r="Z217" s="423"/>
      <c r="AA217" s="424"/>
      <c r="AB217" s="440"/>
      <c r="AC217" s="441"/>
      <c r="AD217" s="441"/>
      <c r="AE217" s="441"/>
      <c r="AF217" s="441"/>
      <c r="AG217" s="441"/>
      <c r="AH217" s="441"/>
      <c r="AI217" s="441"/>
      <c r="AJ217" s="441"/>
      <c r="AK217" s="441"/>
      <c r="AL217" s="441"/>
      <c r="AM217" s="441"/>
      <c r="AN217" s="441"/>
      <c r="AO217" s="441"/>
      <c r="AP217" s="441"/>
      <c r="AQ217" s="441"/>
      <c r="AR217" s="441"/>
      <c r="AS217" s="441"/>
      <c r="AT217" s="442"/>
      <c r="AU217" s="449"/>
      <c r="AV217" s="450"/>
      <c r="AW217" s="450"/>
      <c r="AX217" s="450"/>
      <c r="AY217" s="450"/>
      <c r="AZ217" s="450"/>
      <c r="BA217" s="450"/>
      <c r="BB217" s="450"/>
      <c r="BC217" s="450"/>
      <c r="BD217" s="450"/>
      <c r="BE217" s="450"/>
      <c r="BF217" s="450"/>
      <c r="BG217" s="450"/>
      <c r="BH217" s="450"/>
      <c r="BI217" s="450"/>
      <c r="BJ217" s="450"/>
      <c r="BK217" s="450"/>
      <c r="BL217" s="451"/>
      <c r="BO217" s="1174"/>
      <c r="BP217" s="1093"/>
      <c r="BQ217" s="1093"/>
      <c r="BR217" s="1093"/>
      <c r="BS217" s="1093"/>
      <c r="BT217" s="1093"/>
      <c r="BU217" s="1093"/>
      <c r="BV217" s="1093"/>
      <c r="BW217" s="1093"/>
      <c r="BX217" s="1093"/>
      <c r="BY217" s="1093"/>
      <c r="BZ217" s="1093"/>
      <c r="CA217" s="1093"/>
      <c r="CB217" s="1093"/>
      <c r="CC217" s="1093"/>
      <c r="CD217" s="1093"/>
      <c r="CE217" s="1093"/>
      <c r="CF217" s="1175"/>
    </row>
    <row r="218" spans="1:84" x14ac:dyDescent="0.25">
      <c r="A218" s="449"/>
      <c r="B218" s="456" t="s">
        <v>57</v>
      </c>
      <c r="C218" s="457" t="s">
        <v>29</v>
      </c>
      <c r="D218" s="457" t="s">
        <v>58</v>
      </c>
      <c r="E218" s="457" t="s">
        <v>100</v>
      </c>
      <c r="F218" s="457" t="s">
        <v>101</v>
      </c>
      <c r="G218" s="457" t="s">
        <v>205</v>
      </c>
      <c r="H218" s="494"/>
      <c r="I218" s="414"/>
      <c r="J218" s="422"/>
      <c r="K218" s="423"/>
      <c r="L218" s="423"/>
      <c r="M218" s="423"/>
      <c r="N218" s="423"/>
      <c r="O218" s="423"/>
      <c r="P218" s="423"/>
      <c r="Q218" s="423"/>
      <c r="R218" s="423"/>
      <c r="S218" s="423"/>
      <c r="T218" s="423"/>
      <c r="U218" s="423"/>
      <c r="V218" s="423"/>
      <c r="W218" s="423"/>
      <c r="X218" s="423"/>
      <c r="Y218" s="423"/>
      <c r="Z218" s="423"/>
      <c r="AA218" s="424"/>
      <c r="AB218" s="440"/>
      <c r="AC218" s="441"/>
      <c r="AD218" s="441"/>
      <c r="AE218" s="441"/>
      <c r="AF218" s="441"/>
      <c r="AG218" s="441"/>
      <c r="AH218" s="441"/>
      <c r="AI218" s="441"/>
      <c r="AJ218" s="441"/>
      <c r="AK218" s="441"/>
      <c r="AL218" s="441"/>
      <c r="AM218" s="441"/>
      <c r="AN218" s="441"/>
      <c r="AO218" s="441"/>
      <c r="AP218" s="441"/>
      <c r="AQ218" s="441"/>
      <c r="AR218" s="441"/>
      <c r="AS218" s="441"/>
      <c r="AT218" s="442"/>
      <c r="AU218" s="449"/>
      <c r="AV218" s="450"/>
      <c r="AW218" s="450"/>
      <c r="AX218" s="450"/>
      <c r="AY218" s="450"/>
      <c r="AZ218" s="450"/>
      <c r="BA218" s="450"/>
      <c r="BB218" s="450"/>
      <c r="BC218" s="450"/>
      <c r="BD218" s="450"/>
      <c r="BE218" s="450"/>
      <c r="BF218" s="450"/>
      <c r="BG218" s="450"/>
      <c r="BH218" s="450"/>
      <c r="BI218" s="450"/>
      <c r="BJ218" s="450"/>
      <c r="BK218" s="450"/>
      <c r="BL218" s="451"/>
      <c r="BO218" s="1174"/>
      <c r="BP218" s="1093"/>
      <c r="BQ218" s="1093"/>
      <c r="BR218" s="1093"/>
      <c r="BS218" s="1093"/>
      <c r="BT218" s="1093"/>
      <c r="BU218" s="1093"/>
      <c r="BV218" s="1093"/>
      <c r="BW218" s="1093"/>
      <c r="BX218" s="1093"/>
      <c r="BY218" s="1093"/>
      <c r="BZ218" s="1093"/>
      <c r="CA218" s="1093"/>
      <c r="CB218" s="1093"/>
      <c r="CC218" s="1093"/>
      <c r="CD218" s="1093"/>
      <c r="CE218" s="1093"/>
      <c r="CF218" s="1175"/>
    </row>
    <row r="219" spans="1:84" x14ac:dyDescent="0.25">
      <c r="A219" s="449"/>
      <c r="B219" s="406">
        <v>2011</v>
      </c>
      <c r="C219" s="407">
        <v>10.152190488954735</v>
      </c>
      <c r="D219" s="407">
        <v>9.3554920711397855</v>
      </c>
      <c r="E219" s="407">
        <v>7.6984516523978614</v>
      </c>
      <c r="F219" s="407">
        <v>6.0233676184091989</v>
      </c>
      <c r="G219" s="467">
        <v>318.74958333333348</v>
      </c>
      <c r="H219" s="494"/>
      <c r="I219" s="414"/>
      <c r="J219" s="422"/>
      <c r="K219" s="423"/>
      <c r="L219" s="423"/>
      <c r="M219" s="423"/>
      <c r="N219" s="423"/>
      <c r="O219" s="423"/>
      <c r="P219" s="423"/>
      <c r="Q219" s="423"/>
      <c r="R219" s="423"/>
      <c r="S219" s="423"/>
      <c r="T219" s="423"/>
      <c r="U219" s="423"/>
      <c r="V219" s="423"/>
      <c r="W219" s="423"/>
      <c r="X219" s="423"/>
      <c r="Y219" s="423"/>
      <c r="Z219" s="423"/>
      <c r="AA219" s="424"/>
      <c r="AB219" s="440"/>
      <c r="AC219" s="441"/>
      <c r="AD219" s="441"/>
      <c r="AE219" s="441"/>
      <c r="AF219" s="441"/>
      <c r="AG219" s="441"/>
      <c r="AH219" s="441"/>
      <c r="AI219" s="441"/>
      <c r="AJ219" s="441"/>
      <c r="AK219" s="441"/>
      <c r="AL219" s="441"/>
      <c r="AM219" s="441"/>
      <c r="AN219" s="441"/>
      <c r="AO219" s="441"/>
      <c r="AP219" s="441"/>
      <c r="AQ219" s="441"/>
      <c r="AR219" s="441"/>
      <c r="AS219" s="441"/>
      <c r="AT219" s="442"/>
      <c r="AU219" s="449"/>
      <c r="AV219" s="450"/>
      <c r="AW219" s="450"/>
      <c r="AX219" s="450"/>
      <c r="AY219" s="450"/>
      <c r="AZ219" s="450"/>
      <c r="BA219" s="450"/>
      <c r="BB219" s="450"/>
      <c r="BC219" s="450"/>
      <c r="BD219" s="450"/>
      <c r="BE219" s="450"/>
      <c r="BF219" s="450"/>
      <c r="BG219" s="450"/>
      <c r="BH219" s="450"/>
      <c r="BI219" s="450"/>
      <c r="BJ219" s="450"/>
      <c r="BK219" s="450"/>
      <c r="BL219" s="451"/>
      <c r="BO219" s="1174"/>
      <c r="BP219" s="1093"/>
      <c r="BQ219" s="1093"/>
      <c r="BR219" s="1093"/>
      <c r="BS219" s="1093"/>
      <c r="BT219" s="1093"/>
      <c r="BU219" s="1093"/>
      <c r="BV219" s="1093"/>
      <c r="BW219" s="1093"/>
      <c r="BX219" s="1093"/>
      <c r="BY219" s="1093"/>
      <c r="BZ219" s="1093"/>
      <c r="CA219" s="1093"/>
      <c r="CB219" s="1093"/>
      <c r="CC219" s="1093"/>
      <c r="CD219" s="1093"/>
      <c r="CE219" s="1093"/>
      <c r="CF219" s="1175"/>
    </row>
    <row r="220" spans="1:84" x14ac:dyDescent="0.25">
      <c r="A220" s="449"/>
      <c r="B220" s="406">
        <v>2012</v>
      </c>
      <c r="C220" s="407">
        <v>3.7257152296116294</v>
      </c>
      <c r="D220" s="407">
        <v>7.803918983706545</v>
      </c>
      <c r="E220" s="407">
        <v>0.29836005210116967</v>
      </c>
      <c r="F220" s="407">
        <v>4.4455488317547607</v>
      </c>
      <c r="G220" s="467">
        <v>298.54375000000005</v>
      </c>
      <c r="H220" s="494"/>
      <c r="I220" s="414"/>
      <c r="J220" s="422"/>
      <c r="K220" s="423"/>
      <c r="L220" s="423"/>
      <c r="M220" s="423"/>
      <c r="N220" s="423"/>
      <c r="O220" s="423"/>
      <c r="P220" s="423"/>
      <c r="Q220" s="423"/>
      <c r="R220" s="423"/>
      <c r="S220" s="423"/>
      <c r="T220" s="423"/>
      <c r="U220" s="423"/>
      <c r="V220" s="423"/>
      <c r="W220" s="423"/>
      <c r="X220" s="423"/>
      <c r="Y220" s="423"/>
      <c r="Z220" s="423"/>
      <c r="AA220" s="424"/>
      <c r="AB220" s="440"/>
      <c r="AC220" s="441"/>
      <c r="AD220" s="441"/>
      <c r="AE220" s="441"/>
      <c r="AF220" s="441"/>
      <c r="AG220" s="441"/>
      <c r="AH220" s="441"/>
      <c r="AI220" s="441"/>
      <c r="AJ220" s="441"/>
      <c r="AK220" s="441"/>
      <c r="AL220" s="441"/>
      <c r="AM220" s="441"/>
      <c r="AN220" s="441"/>
      <c r="AO220" s="441"/>
      <c r="AP220" s="441"/>
      <c r="AQ220" s="441"/>
      <c r="AR220" s="441"/>
      <c r="AS220" s="441"/>
      <c r="AT220" s="442"/>
      <c r="AU220" s="449"/>
      <c r="AV220" s="450"/>
      <c r="AW220" s="450"/>
      <c r="AX220" s="450"/>
      <c r="AY220" s="450"/>
      <c r="AZ220" s="450"/>
      <c r="BA220" s="450"/>
      <c r="BB220" s="450"/>
      <c r="BC220" s="450"/>
      <c r="BD220" s="450"/>
      <c r="BE220" s="450"/>
      <c r="BF220" s="450"/>
      <c r="BG220" s="450"/>
      <c r="BH220" s="450"/>
      <c r="BI220" s="450"/>
      <c r="BJ220" s="450"/>
      <c r="BK220" s="450"/>
      <c r="BL220" s="451"/>
      <c r="BO220" s="1174"/>
      <c r="BP220" s="1093"/>
      <c r="BQ220" s="1093"/>
      <c r="BR220" s="1093"/>
      <c r="BS220" s="1093"/>
      <c r="BT220" s="1093"/>
      <c r="BU220" s="1093"/>
      <c r="BV220" s="1093"/>
      <c r="BW220" s="1093"/>
      <c r="BX220" s="1093"/>
      <c r="BY220" s="1093"/>
      <c r="BZ220" s="1093"/>
      <c r="CA220" s="1093"/>
      <c r="CB220" s="1093"/>
      <c r="CC220" s="1093"/>
      <c r="CD220" s="1093"/>
      <c r="CE220" s="1093"/>
      <c r="CF220" s="1175"/>
    </row>
    <row r="221" spans="1:84" ht="15.75" thickBot="1" x14ac:dyDescent="0.3">
      <c r="A221" s="449"/>
      <c r="B221" s="406">
        <v>2013</v>
      </c>
      <c r="C221" s="407">
        <v>17.12218159978665</v>
      </c>
      <c r="D221" s="407">
        <v>9.5205268007808233</v>
      </c>
      <c r="E221" s="407">
        <v>16.866617247758818</v>
      </c>
      <c r="F221" s="407">
        <v>6.7337546934925925</v>
      </c>
      <c r="G221" s="467">
        <v>285.51958333333323</v>
      </c>
      <c r="H221" s="494"/>
      <c r="I221" s="414"/>
      <c r="J221" s="422"/>
      <c r="K221" s="423"/>
      <c r="L221" s="423"/>
      <c r="M221" s="423"/>
      <c r="N221" s="423"/>
      <c r="O221" s="423"/>
      <c r="P221" s="423"/>
      <c r="Q221" s="423"/>
      <c r="R221" s="423"/>
      <c r="S221" s="423"/>
      <c r="T221" s="423"/>
      <c r="U221" s="423"/>
      <c r="V221" s="423"/>
      <c r="W221" s="423"/>
      <c r="X221" s="423"/>
      <c r="Y221" s="423"/>
      <c r="Z221" s="423"/>
      <c r="AA221" s="424"/>
      <c r="AB221" s="440"/>
      <c r="AC221" s="441"/>
      <c r="AD221" s="441"/>
      <c r="AE221" s="441"/>
      <c r="AF221" s="441"/>
      <c r="AG221" s="441"/>
      <c r="AH221" s="441"/>
      <c r="AI221" s="441"/>
      <c r="AJ221" s="441"/>
      <c r="AK221" s="441"/>
      <c r="AL221" s="441"/>
      <c r="AM221" s="441"/>
      <c r="AN221" s="441"/>
      <c r="AO221" s="441"/>
      <c r="AP221" s="441"/>
      <c r="AQ221" s="441"/>
      <c r="AR221" s="441"/>
      <c r="AS221" s="441"/>
      <c r="AT221" s="442"/>
      <c r="AU221" s="449"/>
      <c r="AV221" s="450"/>
      <c r="AW221" s="450"/>
      <c r="AX221" s="450"/>
      <c r="AY221" s="450"/>
      <c r="AZ221" s="450"/>
      <c r="BA221" s="450"/>
      <c r="BB221" s="450"/>
      <c r="BC221" s="450"/>
      <c r="BD221" s="450"/>
      <c r="BE221" s="450"/>
      <c r="BF221" s="450"/>
      <c r="BG221" s="450"/>
      <c r="BH221" s="450"/>
      <c r="BI221" s="450"/>
      <c r="BJ221" s="450"/>
      <c r="BK221" s="450"/>
      <c r="BL221" s="451"/>
      <c r="BO221" s="1176"/>
      <c r="BP221" s="1177"/>
      <c r="BQ221" s="1177"/>
      <c r="BR221" s="1177"/>
      <c r="BS221" s="1177"/>
      <c r="BT221" s="1177"/>
      <c r="BU221" s="1177"/>
      <c r="BV221" s="1177"/>
      <c r="BW221" s="1177"/>
      <c r="BX221" s="1177"/>
      <c r="BY221" s="1177"/>
      <c r="BZ221" s="1177"/>
      <c r="CA221" s="1177"/>
      <c r="CB221" s="1177"/>
      <c r="CC221" s="1177"/>
      <c r="CD221" s="1177"/>
      <c r="CE221" s="1177"/>
      <c r="CF221" s="1178"/>
    </row>
    <row r="222" spans="1:84" x14ac:dyDescent="0.25">
      <c r="A222" s="449"/>
      <c r="B222" s="406">
        <v>2014</v>
      </c>
      <c r="C222" s="407">
        <v>9.0541407742819011</v>
      </c>
      <c r="D222" s="407">
        <v>9.4379313341637801</v>
      </c>
      <c r="E222" s="407">
        <v>6.4956705715708418</v>
      </c>
      <c r="F222" s="407">
        <v>6.6915907605552034</v>
      </c>
      <c r="G222" s="467">
        <v>313.04916666666622</v>
      </c>
      <c r="H222" s="494"/>
      <c r="I222" s="414"/>
      <c r="J222" s="422"/>
      <c r="K222" s="423"/>
      <c r="L222" s="423"/>
      <c r="M222" s="423"/>
      <c r="N222" s="423"/>
      <c r="O222" s="423"/>
      <c r="P222" s="423"/>
      <c r="Q222" s="423"/>
      <c r="R222" s="423"/>
      <c r="S222" s="423"/>
      <c r="T222" s="423"/>
      <c r="U222" s="423"/>
      <c r="V222" s="423"/>
      <c r="W222" s="423"/>
      <c r="X222" s="423"/>
      <c r="Y222" s="423"/>
      <c r="Z222" s="423"/>
      <c r="AA222" s="424"/>
      <c r="AB222" s="440"/>
      <c r="AC222" s="441"/>
      <c r="AD222" s="441"/>
      <c r="AE222" s="441"/>
      <c r="AF222" s="441"/>
      <c r="AG222" s="441"/>
      <c r="AH222" s="441"/>
      <c r="AI222" s="441"/>
      <c r="AJ222" s="441"/>
      <c r="AK222" s="441"/>
      <c r="AL222" s="441"/>
      <c r="AM222" s="441"/>
      <c r="AN222" s="441"/>
      <c r="AO222" s="441"/>
      <c r="AP222" s="441"/>
      <c r="AQ222" s="441"/>
      <c r="AR222" s="441"/>
      <c r="AS222" s="441"/>
      <c r="AT222" s="442"/>
      <c r="AU222" s="449"/>
      <c r="AV222" s="450"/>
      <c r="AW222" s="450"/>
      <c r="AX222" s="450"/>
      <c r="AY222" s="450"/>
      <c r="AZ222" s="450"/>
      <c r="BA222" s="450"/>
      <c r="BB222" s="450"/>
      <c r="BC222" s="450"/>
      <c r="BD222" s="450"/>
      <c r="BE222" s="450"/>
      <c r="BF222" s="450"/>
      <c r="BG222" s="450"/>
      <c r="BH222" s="450"/>
      <c r="BI222" s="450"/>
      <c r="BJ222" s="450"/>
      <c r="BK222" s="450"/>
      <c r="BL222" s="451"/>
    </row>
    <row r="223" spans="1:84" x14ac:dyDescent="0.25">
      <c r="A223" s="449"/>
      <c r="B223" s="406">
        <v>2015</v>
      </c>
      <c r="C223" s="407">
        <v>9.7732354582076049</v>
      </c>
      <c r="D223" s="407">
        <v>9.4803763055932855</v>
      </c>
      <c r="E223" s="407">
        <v>7.614096126728076</v>
      </c>
      <c r="F223" s="407">
        <v>6.8083674748960457</v>
      </c>
      <c r="G223" s="467">
        <v>260.67958333333399</v>
      </c>
      <c r="H223" s="494"/>
      <c r="I223" s="414"/>
      <c r="J223" s="422"/>
      <c r="K223" s="423"/>
      <c r="L223" s="423"/>
      <c r="M223" s="423"/>
      <c r="N223" s="423"/>
      <c r="O223" s="423"/>
      <c r="P223" s="423"/>
      <c r="Q223" s="423"/>
      <c r="R223" s="423"/>
      <c r="S223" s="423"/>
      <c r="T223" s="423"/>
      <c r="U223" s="423"/>
      <c r="V223" s="423"/>
      <c r="W223" s="423"/>
      <c r="X223" s="423"/>
      <c r="Y223" s="423"/>
      <c r="Z223" s="423"/>
      <c r="AA223" s="424"/>
      <c r="AB223" s="440"/>
      <c r="AC223" s="441"/>
      <c r="AD223" s="441"/>
      <c r="AE223" s="441"/>
      <c r="AF223" s="441"/>
      <c r="AG223" s="441"/>
      <c r="AH223" s="441"/>
      <c r="AI223" s="441"/>
      <c r="AJ223" s="441"/>
      <c r="AK223" s="441"/>
      <c r="AL223" s="441"/>
      <c r="AM223" s="441"/>
      <c r="AN223" s="441"/>
      <c r="AO223" s="441"/>
      <c r="AP223" s="441"/>
      <c r="AQ223" s="441"/>
      <c r="AR223" s="441"/>
      <c r="AS223" s="441"/>
      <c r="AT223" s="442"/>
      <c r="AU223" s="449"/>
      <c r="AV223" s="450"/>
      <c r="AW223" s="450"/>
      <c r="AX223" s="450"/>
      <c r="AY223" s="450"/>
      <c r="AZ223" s="450"/>
      <c r="BA223" s="450"/>
      <c r="BB223" s="450"/>
      <c r="BC223" s="450"/>
      <c r="BD223" s="450"/>
      <c r="BE223" s="450"/>
      <c r="BF223" s="450"/>
      <c r="BG223" s="450"/>
      <c r="BH223" s="450"/>
      <c r="BI223" s="450"/>
      <c r="BJ223" s="450"/>
      <c r="BK223" s="450"/>
      <c r="BL223" s="451"/>
    </row>
    <row r="224" spans="1:84" s="368" customFormat="1" x14ac:dyDescent="0.25">
      <c r="A224" s="449"/>
      <c r="B224" s="406">
        <v>2016</v>
      </c>
      <c r="C224" s="407">
        <v>6.8312978353437313</v>
      </c>
      <c r="D224" s="407">
        <v>9.1101527180775346</v>
      </c>
      <c r="E224" s="407">
        <v>4.6945383846543516</v>
      </c>
      <c r="F224" s="407">
        <v>6.5129479929994938</v>
      </c>
      <c r="G224" s="467">
        <v>316.38125000000014</v>
      </c>
      <c r="H224" s="494"/>
      <c r="I224" s="414"/>
      <c r="J224" s="422"/>
      <c r="K224" s="423"/>
      <c r="L224" s="423"/>
      <c r="M224" s="423"/>
      <c r="N224" s="423"/>
      <c r="O224" s="423"/>
      <c r="P224" s="423"/>
      <c r="Q224" s="423"/>
      <c r="R224" s="423"/>
      <c r="S224" s="423"/>
      <c r="T224" s="423"/>
      <c r="U224" s="423"/>
      <c r="V224" s="423"/>
      <c r="W224" s="423"/>
      <c r="X224" s="423"/>
      <c r="Y224" s="423"/>
      <c r="Z224" s="423"/>
      <c r="AA224" s="424"/>
      <c r="AB224" s="440"/>
      <c r="AC224" s="441"/>
      <c r="AD224" s="441"/>
      <c r="AE224" s="441"/>
      <c r="AF224" s="441"/>
      <c r="AG224" s="441"/>
      <c r="AH224" s="441"/>
      <c r="AI224" s="441"/>
      <c r="AJ224" s="441"/>
      <c r="AK224" s="441"/>
      <c r="AL224" s="441"/>
      <c r="AM224" s="441"/>
      <c r="AN224" s="441"/>
      <c r="AO224" s="441"/>
      <c r="AP224" s="441"/>
      <c r="AQ224" s="441"/>
      <c r="AR224" s="441"/>
      <c r="AS224" s="441"/>
      <c r="AT224" s="442"/>
      <c r="AU224" s="449"/>
      <c r="AV224" s="450"/>
      <c r="AW224" s="450"/>
      <c r="AX224" s="450"/>
      <c r="AY224" s="450"/>
      <c r="AZ224" s="450"/>
      <c r="BA224" s="450"/>
      <c r="BB224" s="450"/>
      <c r="BC224" s="450"/>
      <c r="BD224" s="450"/>
      <c r="BE224" s="450"/>
      <c r="BF224" s="450"/>
      <c r="BG224" s="450"/>
      <c r="BH224" s="450"/>
      <c r="BI224" s="450"/>
      <c r="BJ224" s="450"/>
      <c r="BK224" s="450"/>
      <c r="BL224" s="451"/>
      <c r="BO224" s="174"/>
      <c r="BP224" s="174"/>
      <c r="BQ224" s="174"/>
      <c r="BR224" s="174"/>
      <c r="BS224" s="174"/>
      <c r="BT224" s="174"/>
      <c r="BU224" s="174"/>
      <c r="BV224" s="174"/>
      <c r="BW224" s="174"/>
      <c r="BX224" s="174"/>
      <c r="BY224" s="174"/>
      <c r="BZ224" s="174"/>
      <c r="CA224" s="174"/>
      <c r="CB224" s="174"/>
      <c r="CC224" s="174"/>
      <c r="CD224" s="174"/>
      <c r="CE224" s="174"/>
      <c r="CF224" s="174"/>
    </row>
    <row r="225" spans="1:84" x14ac:dyDescent="0.25">
      <c r="A225" s="449"/>
      <c r="B225" s="406">
        <v>2017</v>
      </c>
      <c r="C225" s="407">
        <v>4.305614996973298</v>
      </c>
      <c r="D225" s="407">
        <v>8.579847598466154</v>
      </c>
      <c r="E225" s="407">
        <v>1.0315817072089322</v>
      </c>
      <c r="F225" s="407">
        <v>5.9079373192250602</v>
      </c>
      <c r="G225" s="467">
        <v>297.83791666666639</v>
      </c>
      <c r="H225" s="451"/>
      <c r="I225" s="414"/>
      <c r="J225" s="422"/>
      <c r="K225" s="423"/>
      <c r="L225" s="423"/>
      <c r="M225" s="423"/>
      <c r="N225" s="423"/>
      <c r="O225" s="423"/>
      <c r="P225" s="423"/>
      <c r="Q225" s="423"/>
      <c r="R225" s="423"/>
      <c r="S225" s="423"/>
      <c r="T225" s="423"/>
      <c r="U225" s="423"/>
      <c r="V225" s="423"/>
      <c r="W225" s="423"/>
      <c r="X225" s="423"/>
      <c r="Y225" s="423"/>
      <c r="Z225" s="423"/>
      <c r="AA225" s="424"/>
      <c r="AB225" s="440"/>
      <c r="AC225" s="441"/>
      <c r="AD225" s="441"/>
      <c r="AE225" s="441"/>
      <c r="AF225" s="441"/>
      <c r="AG225" s="441"/>
      <c r="AH225" s="441"/>
      <c r="AI225" s="441"/>
      <c r="AJ225" s="441"/>
      <c r="AK225" s="441"/>
      <c r="AL225" s="441"/>
      <c r="AM225" s="441"/>
      <c r="AN225" s="441"/>
      <c r="AO225" s="441"/>
      <c r="AP225" s="441"/>
      <c r="AQ225" s="441"/>
      <c r="AR225" s="441"/>
      <c r="AS225" s="441"/>
      <c r="AT225" s="442"/>
      <c r="AU225" s="449"/>
      <c r="AV225" s="450"/>
      <c r="AW225" s="450"/>
      <c r="AX225" s="450"/>
      <c r="AY225" s="450"/>
      <c r="AZ225" s="450"/>
      <c r="BA225" s="450"/>
      <c r="BB225" s="450"/>
      <c r="BC225" s="450"/>
      <c r="BD225" s="450"/>
      <c r="BE225" s="450"/>
      <c r="BF225" s="450"/>
      <c r="BG225" s="450"/>
      <c r="BH225" s="450"/>
      <c r="BI225" s="450"/>
      <c r="BJ225" s="450"/>
      <c r="BK225" s="450"/>
      <c r="BL225" s="451"/>
    </row>
    <row r="226" spans="1:84" x14ac:dyDescent="0.25">
      <c r="A226" s="449"/>
      <c r="B226" s="406" t="s">
        <v>150</v>
      </c>
      <c r="C226" s="407">
        <v>10.326030984713613</v>
      </c>
      <c r="D226" s="407">
        <v>8.7192770138386209</v>
      </c>
      <c r="E226" s="407">
        <v>4.5513395812797164</v>
      </c>
      <c r="F226" s="407">
        <v>5.7996155753652632</v>
      </c>
      <c r="G226" s="467">
        <v>247.01375000000007</v>
      </c>
      <c r="H226" s="451"/>
      <c r="I226" s="414"/>
      <c r="J226" s="422"/>
      <c r="K226" s="423"/>
      <c r="L226" s="423"/>
      <c r="M226" s="423"/>
      <c r="N226" s="423"/>
      <c r="O226" s="423"/>
      <c r="P226" s="423"/>
      <c r="Q226" s="423"/>
      <c r="R226" s="423"/>
      <c r="S226" s="423"/>
      <c r="T226" s="423"/>
      <c r="U226" s="423"/>
      <c r="V226" s="423"/>
      <c r="W226" s="423"/>
      <c r="X226" s="423"/>
      <c r="Y226" s="423"/>
      <c r="Z226" s="423"/>
      <c r="AA226" s="424"/>
      <c r="AB226" s="440"/>
      <c r="AC226" s="441"/>
      <c r="AD226" s="441"/>
      <c r="AE226" s="441"/>
      <c r="AF226" s="441"/>
      <c r="AG226" s="441"/>
      <c r="AH226" s="441"/>
      <c r="AI226" s="441"/>
      <c r="AJ226" s="441"/>
      <c r="AK226" s="441"/>
      <c r="AL226" s="441"/>
      <c r="AM226" s="441"/>
      <c r="AN226" s="441"/>
      <c r="AO226" s="441"/>
      <c r="AP226" s="441"/>
      <c r="AQ226" s="441"/>
      <c r="AR226" s="441"/>
      <c r="AS226" s="441"/>
      <c r="AT226" s="442"/>
      <c r="AU226" s="449"/>
      <c r="AV226" s="450"/>
      <c r="AW226" s="450"/>
      <c r="AX226" s="450"/>
      <c r="AY226" s="450"/>
      <c r="AZ226" s="450"/>
      <c r="BA226" s="450"/>
      <c r="BB226" s="450"/>
      <c r="BC226" s="450"/>
      <c r="BD226" s="450"/>
      <c r="BE226" s="450"/>
      <c r="BF226" s="450"/>
      <c r="BG226" s="450"/>
      <c r="BH226" s="450"/>
      <c r="BI226" s="450"/>
      <c r="BJ226" s="450"/>
      <c r="BK226" s="450"/>
      <c r="BL226" s="451"/>
    </row>
    <row r="227" spans="1:84" x14ac:dyDescent="0.25">
      <c r="A227" s="449"/>
      <c r="B227" s="406" t="s">
        <v>151</v>
      </c>
      <c r="C227" s="407">
        <v>6.8575919737533431</v>
      </c>
      <c r="D227" s="407">
        <v>8.5456045422130096</v>
      </c>
      <c r="E227" s="407">
        <v>4.8632097374570629</v>
      </c>
      <c r="F227" s="407">
        <v>5.7122603499578979</v>
      </c>
      <c r="G227" s="467">
        <v>272.78083333333325</v>
      </c>
      <c r="H227" s="451"/>
      <c r="I227" s="414"/>
      <c r="J227" s="422"/>
      <c r="K227" s="423"/>
      <c r="L227" s="423"/>
      <c r="M227" s="423"/>
      <c r="N227" s="423"/>
      <c r="O227" s="423"/>
      <c r="P227" s="423"/>
      <c r="Q227" s="423"/>
      <c r="R227" s="423"/>
      <c r="S227" s="423"/>
      <c r="T227" s="423"/>
      <c r="U227" s="423"/>
      <c r="V227" s="423"/>
      <c r="W227" s="423"/>
      <c r="X227" s="423"/>
      <c r="Y227" s="423"/>
      <c r="Z227" s="423"/>
      <c r="AA227" s="424"/>
      <c r="AB227" s="440"/>
      <c r="AC227" s="441"/>
      <c r="AD227" s="441"/>
      <c r="AE227" s="441"/>
      <c r="AF227" s="441"/>
      <c r="AG227" s="441"/>
      <c r="AH227" s="441"/>
      <c r="AI227" s="441"/>
      <c r="AJ227" s="441"/>
      <c r="AK227" s="441"/>
      <c r="AL227" s="441"/>
      <c r="AM227" s="441"/>
      <c r="AN227" s="441"/>
      <c r="AO227" s="441"/>
      <c r="AP227" s="441"/>
      <c r="AQ227" s="441"/>
      <c r="AR227" s="441"/>
      <c r="AS227" s="441"/>
      <c r="AT227" s="442"/>
      <c r="AU227" s="449"/>
      <c r="AV227" s="450"/>
      <c r="AW227" s="450"/>
      <c r="AX227" s="450"/>
      <c r="AY227" s="450"/>
      <c r="AZ227" s="450"/>
      <c r="BA227" s="450"/>
      <c r="BB227" s="450"/>
      <c r="BC227" s="450"/>
      <c r="BD227" s="450"/>
      <c r="BE227" s="450"/>
      <c r="BF227" s="450"/>
      <c r="BG227" s="450"/>
      <c r="BH227" s="450"/>
      <c r="BI227" s="450"/>
      <c r="BJ227" s="450"/>
      <c r="BK227" s="450"/>
      <c r="BL227" s="451"/>
    </row>
    <row r="228" spans="1:84" x14ac:dyDescent="0.25">
      <c r="A228" s="449"/>
      <c r="B228" s="406">
        <v>2020</v>
      </c>
      <c r="C228" s="407">
        <v>11.250340382005843</v>
      </c>
      <c r="D228" s="407">
        <v>8.7403362648681409</v>
      </c>
      <c r="E228" s="407">
        <v>8.4799168895835209</v>
      </c>
      <c r="F228" s="407">
        <v>5.9115221476350852</v>
      </c>
      <c r="G228" s="467">
        <v>228.00750000000062</v>
      </c>
      <c r="H228" s="451"/>
      <c r="I228" s="414"/>
      <c r="J228" s="422"/>
      <c r="K228" s="423"/>
      <c r="L228" s="423"/>
      <c r="M228" s="423"/>
      <c r="N228" s="423"/>
      <c r="O228" s="423"/>
      <c r="P228" s="423"/>
      <c r="Q228" s="423"/>
      <c r="R228" s="423"/>
      <c r="S228" s="423"/>
      <c r="T228" s="423"/>
      <c r="U228" s="423"/>
      <c r="V228" s="423"/>
      <c r="W228" s="423"/>
      <c r="X228" s="423"/>
      <c r="Y228" s="423"/>
      <c r="Z228" s="423"/>
      <c r="AA228" s="424"/>
      <c r="AB228" s="440"/>
      <c r="AC228" s="441"/>
      <c r="AD228" s="441"/>
      <c r="AE228" s="441"/>
      <c r="AF228" s="441"/>
      <c r="AG228" s="441"/>
      <c r="AH228" s="441"/>
      <c r="AI228" s="441"/>
      <c r="AJ228" s="441"/>
      <c r="AK228" s="441"/>
      <c r="AL228" s="441"/>
      <c r="AM228" s="441"/>
      <c r="AN228" s="441"/>
      <c r="AO228" s="441"/>
      <c r="AP228" s="441"/>
      <c r="AQ228" s="441"/>
      <c r="AR228" s="441"/>
      <c r="AS228" s="441"/>
      <c r="AT228" s="442"/>
      <c r="AU228" s="449"/>
      <c r="AV228" s="450"/>
      <c r="AW228" s="450"/>
      <c r="AX228" s="450"/>
      <c r="AY228" s="450"/>
      <c r="AZ228" s="450"/>
      <c r="BA228" s="450"/>
      <c r="BB228" s="450"/>
      <c r="BC228" s="450"/>
      <c r="BD228" s="450"/>
      <c r="BE228" s="450"/>
      <c r="BF228" s="450"/>
      <c r="BG228" s="450"/>
      <c r="BH228" s="450"/>
      <c r="BI228" s="450"/>
      <c r="BJ228" s="450"/>
      <c r="BK228" s="450"/>
      <c r="BL228" s="451"/>
      <c r="BO228" s="368"/>
      <c r="BP228" s="368"/>
      <c r="BQ228" s="368"/>
      <c r="BR228" s="368"/>
      <c r="BS228" s="368"/>
      <c r="BT228" s="368"/>
      <c r="BU228" s="368"/>
      <c r="BV228" s="368"/>
      <c r="BW228" s="368"/>
      <c r="BX228" s="368"/>
      <c r="BY228" s="368"/>
      <c r="BZ228" s="368"/>
      <c r="CA228" s="368"/>
      <c r="CB228" s="368"/>
      <c r="CC228" s="368"/>
      <c r="CD228" s="368"/>
      <c r="CE228" s="368"/>
      <c r="CF228" s="368"/>
    </row>
    <row r="229" spans="1:84" x14ac:dyDescent="0.25">
      <c r="A229" s="449"/>
      <c r="B229" s="406">
        <v>2021</v>
      </c>
      <c r="C229" s="407">
        <v>7.195283359403235</v>
      </c>
      <c r="D229" s="407">
        <v>8.623040996462219</v>
      </c>
      <c r="E229" s="407">
        <v>3.9610155215978979</v>
      </c>
      <c r="F229" s="407">
        <v>5.7634461837510402</v>
      </c>
      <c r="G229" s="467">
        <v>279.6299999999992</v>
      </c>
      <c r="H229" s="451"/>
      <c r="I229" s="414"/>
      <c r="J229" s="422"/>
      <c r="K229" s="423"/>
      <c r="L229" s="423"/>
      <c r="M229" s="423"/>
      <c r="N229" s="423"/>
      <c r="O229" s="423"/>
      <c r="P229" s="423"/>
      <c r="Q229" s="423"/>
      <c r="R229" s="423"/>
      <c r="S229" s="423"/>
      <c r="T229" s="423"/>
      <c r="U229" s="423"/>
      <c r="V229" s="423"/>
      <c r="W229" s="423"/>
      <c r="X229" s="423"/>
      <c r="Y229" s="423"/>
      <c r="Z229" s="423"/>
      <c r="AA229" s="424"/>
      <c r="AB229" s="440"/>
      <c r="AC229" s="441"/>
      <c r="AD229" s="441"/>
      <c r="AE229" s="441"/>
      <c r="AF229" s="441"/>
      <c r="AG229" s="441"/>
      <c r="AH229" s="441"/>
      <c r="AI229" s="441"/>
      <c r="AJ229" s="441"/>
      <c r="AK229" s="441"/>
      <c r="AL229" s="441"/>
      <c r="AM229" s="441"/>
      <c r="AN229" s="441"/>
      <c r="AO229" s="441"/>
      <c r="AP229" s="441"/>
      <c r="AQ229" s="441"/>
      <c r="AR229" s="441"/>
      <c r="AS229" s="441"/>
      <c r="AT229" s="442"/>
      <c r="AU229" s="449"/>
      <c r="AV229" s="450"/>
      <c r="AW229" s="450"/>
      <c r="AX229" s="450"/>
      <c r="AY229" s="450"/>
      <c r="AZ229" s="450"/>
      <c r="BA229" s="450"/>
      <c r="BB229" s="450"/>
      <c r="BC229" s="450"/>
      <c r="BD229" s="450"/>
      <c r="BE229" s="450"/>
      <c r="BF229" s="450"/>
      <c r="BG229" s="450"/>
      <c r="BH229" s="450"/>
      <c r="BI229" s="450"/>
      <c r="BJ229" s="450"/>
      <c r="BK229" s="450"/>
      <c r="BL229" s="451"/>
    </row>
    <row r="230" spans="1:84" x14ac:dyDescent="0.25">
      <c r="A230" s="449"/>
      <c r="B230" s="406">
        <v>2022</v>
      </c>
      <c r="C230" s="407">
        <f>+'2022 Results'!$AK$38</f>
        <v>5.0439611291068953</v>
      </c>
      <c r="D230" s="407">
        <f>+'2022 Results'!$AK$37</f>
        <v>8.402081043687236</v>
      </c>
      <c r="E230" s="407">
        <f>+'2022 Results'!$AK$41</f>
        <v>1.5270708005552984</v>
      </c>
      <c r="F230" s="407">
        <f>+'2022 Results'!$AK$40</f>
        <v>5.5019070901013318</v>
      </c>
      <c r="G230" s="467">
        <f>+'2022 Baseline'!$AK$9-'2021 Baseline Q4'!$AK$9</f>
        <v>233.08333333333303</v>
      </c>
      <c r="H230" s="451"/>
      <c r="I230" s="414"/>
      <c r="J230" s="422"/>
      <c r="K230" s="423"/>
      <c r="L230" s="423"/>
      <c r="M230" s="423"/>
      <c r="N230" s="423"/>
      <c r="O230" s="423"/>
      <c r="P230" s="423"/>
      <c r="Q230" s="423"/>
      <c r="R230" s="423"/>
      <c r="S230" s="423"/>
      <c r="T230" s="423"/>
      <c r="U230" s="423"/>
      <c r="V230" s="423"/>
      <c r="W230" s="423"/>
      <c r="X230" s="423"/>
      <c r="Y230" s="423"/>
      <c r="Z230" s="423"/>
      <c r="AA230" s="424"/>
      <c r="AB230" s="440"/>
      <c r="AC230" s="441"/>
      <c r="AD230" s="441"/>
      <c r="AE230" s="441"/>
      <c r="AF230" s="441"/>
      <c r="AG230" s="441"/>
      <c r="AH230" s="441"/>
      <c r="AI230" s="441"/>
      <c r="AJ230" s="441"/>
      <c r="AK230" s="441"/>
      <c r="AL230" s="441"/>
      <c r="AM230" s="441"/>
      <c r="AN230" s="441"/>
      <c r="AO230" s="441"/>
      <c r="AP230" s="441"/>
      <c r="AQ230" s="441"/>
      <c r="AR230" s="441"/>
      <c r="AS230" s="441"/>
      <c r="AT230" s="442"/>
      <c r="AU230" s="449"/>
      <c r="AV230" s="450"/>
      <c r="AW230" s="450"/>
      <c r="AX230" s="450"/>
      <c r="AY230" s="450"/>
      <c r="AZ230" s="450"/>
      <c r="BA230" s="450"/>
      <c r="BB230" s="450"/>
      <c r="BC230" s="450"/>
      <c r="BD230" s="450"/>
      <c r="BE230" s="450"/>
      <c r="BF230" s="450"/>
      <c r="BG230" s="450"/>
      <c r="BH230" s="450"/>
      <c r="BI230" s="450"/>
      <c r="BJ230" s="450"/>
      <c r="BK230" s="450"/>
      <c r="BL230" s="451"/>
    </row>
    <row r="231" spans="1:84" ht="15.75" thickBot="1" x14ac:dyDescent="0.3">
      <c r="A231" s="452"/>
      <c r="B231" s="495"/>
      <c r="C231" s="496"/>
      <c r="D231" s="496"/>
      <c r="E231" s="496"/>
      <c r="F231" s="496"/>
      <c r="G231" s="496"/>
      <c r="H231" s="454"/>
      <c r="I231" s="414"/>
      <c r="J231" s="422"/>
      <c r="K231" s="423"/>
      <c r="L231" s="423"/>
      <c r="M231" s="423"/>
      <c r="N231" s="423"/>
      <c r="O231" s="423"/>
      <c r="P231" s="423"/>
      <c r="Q231" s="423"/>
      <c r="R231" s="423"/>
      <c r="S231" s="423"/>
      <c r="T231" s="423"/>
      <c r="U231" s="423"/>
      <c r="V231" s="423"/>
      <c r="W231" s="423"/>
      <c r="X231" s="423"/>
      <c r="Y231" s="423"/>
      <c r="Z231" s="423"/>
      <c r="AA231" s="424"/>
      <c r="AB231" s="440"/>
      <c r="AC231" s="441"/>
      <c r="AD231" s="441"/>
      <c r="AE231" s="441"/>
      <c r="AF231" s="441"/>
      <c r="AG231" s="441"/>
      <c r="AH231" s="441"/>
      <c r="AI231" s="441"/>
      <c r="AJ231" s="441"/>
      <c r="AK231" s="441"/>
      <c r="AL231" s="441"/>
      <c r="AM231" s="441"/>
      <c r="AN231" s="441"/>
      <c r="AO231" s="441"/>
      <c r="AP231" s="441"/>
      <c r="AQ231" s="441"/>
      <c r="AR231" s="441"/>
      <c r="AS231" s="441"/>
      <c r="AT231" s="442"/>
      <c r="AU231" s="449"/>
      <c r="AV231" s="450"/>
      <c r="AW231" s="450"/>
      <c r="AX231" s="450"/>
      <c r="AY231" s="450"/>
      <c r="AZ231" s="450"/>
      <c r="BA231" s="450"/>
      <c r="BB231" s="450"/>
      <c r="BC231" s="450"/>
      <c r="BD231" s="450"/>
      <c r="BE231" s="450"/>
      <c r="BF231" s="450"/>
      <c r="BG231" s="450"/>
      <c r="BH231" s="450"/>
      <c r="BI231" s="450"/>
      <c r="BJ231" s="450"/>
      <c r="BK231" s="450"/>
      <c r="BL231" s="451"/>
    </row>
    <row r="232" spans="1:84" s="368" customFormat="1" x14ac:dyDescent="0.25">
      <c r="A232" s="446"/>
      <c r="B232" s="490" t="s">
        <v>56</v>
      </c>
      <c r="C232" s="491" t="s">
        <v>194</v>
      </c>
      <c r="D232" s="492"/>
      <c r="E232" s="492"/>
      <c r="F232" s="492"/>
      <c r="G232" s="492"/>
      <c r="H232" s="448"/>
      <c r="I232" s="414"/>
      <c r="J232" s="422"/>
      <c r="K232" s="423"/>
      <c r="L232" s="423"/>
      <c r="M232" s="423"/>
      <c r="N232" s="423"/>
      <c r="O232" s="423"/>
      <c r="P232" s="423"/>
      <c r="Q232" s="423"/>
      <c r="R232" s="423"/>
      <c r="S232" s="423"/>
      <c r="T232" s="423"/>
      <c r="U232" s="423"/>
      <c r="V232" s="423"/>
      <c r="W232" s="423"/>
      <c r="X232" s="423"/>
      <c r="Y232" s="423"/>
      <c r="Z232" s="423"/>
      <c r="AA232" s="424"/>
      <c r="AB232" s="440"/>
      <c r="AC232" s="441"/>
      <c r="AD232" s="441"/>
      <c r="AE232" s="441"/>
      <c r="AF232" s="441"/>
      <c r="AG232" s="441"/>
      <c r="AH232" s="441"/>
      <c r="AI232" s="441"/>
      <c r="AJ232" s="441"/>
      <c r="AK232" s="441"/>
      <c r="AL232" s="441"/>
      <c r="AM232" s="441"/>
      <c r="AN232" s="441"/>
      <c r="AO232" s="441"/>
      <c r="AP232" s="441"/>
      <c r="AQ232" s="441"/>
      <c r="AR232" s="441"/>
      <c r="AS232" s="441"/>
      <c r="AT232" s="442"/>
      <c r="AU232" s="449"/>
      <c r="AV232" s="450"/>
      <c r="AW232" s="450"/>
      <c r="AX232" s="450"/>
      <c r="AY232" s="450"/>
      <c r="AZ232" s="450"/>
      <c r="BA232" s="450"/>
      <c r="BB232" s="450"/>
      <c r="BC232" s="450"/>
      <c r="BD232" s="450"/>
      <c r="BE232" s="450"/>
      <c r="BF232" s="450"/>
      <c r="BG232" s="450"/>
      <c r="BH232" s="450"/>
      <c r="BI232" s="450"/>
      <c r="BJ232" s="450"/>
      <c r="BK232" s="450"/>
      <c r="BL232" s="451"/>
      <c r="BO232" s="174"/>
      <c r="BP232" s="174"/>
      <c r="BQ232" s="174"/>
      <c r="BR232" s="174"/>
      <c r="BS232" s="174"/>
      <c r="BT232" s="174"/>
      <c r="BU232" s="174"/>
      <c r="BV232" s="174"/>
      <c r="BW232" s="174"/>
      <c r="BX232" s="174"/>
      <c r="BY232" s="174"/>
      <c r="BZ232" s="174"/>
      <c r="CA232" s="174"/>
      <c r="CB232" s="174"/>
      <c r="CC232" s="174"/>
      <c r="CD232" s="174"/>
      <c r="CE232" s="174"/>
      <c r="CF232" s="174"/>
    </row>
    <row r="233" spans="1:84" x14ac:dyDescent="0.25">
      <c r="A233" s="449"/>
      <c r="B233" s="456" t="s">
        <v>57</v>
      </c>
      <c r="C233" s="457" t="s">
        <v>29</v>
      </c>
      <c r="D233" s="457" t="s">
        <v>58</v>
      </c>
      <c r="E233" s="457" t="s">
        <v>100</v>
      </c>
      <c r="F233" s="457" t="s">
        <v>101</v>
      </c>
      <c r="G233" s="457" t="s">
        <v>205</v>
      </c>
      <c r="H233" s="451"/>
      <c r="I233" s="414"/>
      <c r="J233" s="422"/>
      <c r="K233" s="423"/>
      <c r="L233" s="423"/>
      <c r="M233" s="423"/>
      <c r="N233" s="423"/>
      <c r="O233" s="423"/>
      <c r="P233" s="423"/>
      <c r="Q233" s="423"/>
      <c r="R233" s="423"/>
      <c r="S233" s="423"/>
      <c r="T233" s="423"/>
      <c r="U233" s="423"/>
      <c r="V233" s="423"/>
      <c r="W233" s="423"/>
      <c r="X233" s="423"/>
      <c r="Y233" s="423"/>
      <c r="Z233" s="423"/>
      <c r="AA233" s="424"/>
      <c r="AB233" s="440"/>
      <c r="AC233" s="441"/>
      <c r="AD233" s="441"/>
      <c r="AE233" s="441"/>
      <c r="AF233" s="441"/>
      <c r="AG233" s="441"/>
      <c r="AH233" s="441"/>
      <c r="AI233" s="441"/>
      <c r="AJ233" s="441"/>
      <c r="AK233" s="441"/>
      <c r="AL233" s="441"/>
      <c r="AM233" s="441"/>
      <c r="AN233" s="441"/>
      <c r="AO233" s="441"/>
      <c r="AP233" s="441"/>
      <c r="AQ233" s="441"/>
      <c r="AR233" s="441"/>
      <c r="AS233" s="441"/>
      <c r="AT233" s="442"/>
      <c r="AU233" s="449"/>
      <c r="AV233" s="450"/>
      <c r="AW233" s="450"/>
      <c r="AX233" s="450"/>
      <c r="AY233" s="450"/>
      <c r="AZ233" s="450"/>
      <c r="BA233" s="450"/>
      <c r="BB233" s="450"/>
      <c r="BC233" s="450"/>
      <c r="BD233" s="450"/>
      <c r="BE233" s="450"/>
      <c r="BF233" s="450"/>
      <c r="BG233" s="450"/>
      <c r="BH233" s="450"/>
      <c r="BI233" s="450"/>
      <c r="BJ233" s="450"/>
      <c r="BK233" s="450"/>
      <c r="BL233" s="451"/>
    </row>
    <row r="234" spans="1:84" x14ac:dyDescent="0.25">
      <c r="A234" s="449"/>
      <c r="B234" s="406">
        <v>2011</v>
      </c>
      <c r="C234" s="407"/>
      <c r="D234" s="407"/>
      <c r="E234" s="407"/>
      <c r="F234" s="407"/>
      <c r="G234" s="467"/>
      <c r="H234" s="451"/>
      <c r="I234" s="414"/>
      <c r="J234" s="422"/>
      <c r="K234" s="423"/>
      <c r="L234" s="423"/>
      <c r="M234" s="423"/>
      <c r="N234" s="423"/>
      <c r="O234" s="423"/>
      <c r="P234" s="423"/>
      <c r="Q234" s="423"/>
      <c r="R234" s="423"/>
      <c r="S234" s="423"/>
      <c r="T234" s="423"/>
      <c r="U234" s="423"/>
      <c r="V234" s="423"/>
      <c r="W234" s="423"/>
      <c r="X234" s="423"/>
      <c r="Y234" s="423"/>
      <c r="Z234" s="423"/>
      <c r="AA234" s="424"/>
      <c r="AB234" s="440"/>
      <c r="AC234" s="441"/>
      <c r="AD234" s="441"/>
      <c r="AE234" s="441"/>
      <c r="AF234" s="441"/>
      <c r="AG234" s="441"/>
      <c r="AH234" s="441"/>
      <c r="AI234" s="441"/>
      <c r="AJ234" s="441"/>
      <c r="AK234" s="441"/>
      <c r="AL234" s="441"/>
      <c r="AM234" s="441"/>
      <c r="AN234" s="441"/>
      <c r="AO234" s="441"/>
      <c r="AP234" s="441"/>
      <c r="AQ234" s="441"/>
      <c r="AR234" s="441"/>
      <c r="AS234" s="441"/>
      <c r="AT234" s="442"/>
      <c r="AU234" s="449"/>
      <c r="AV234" s="450"/>
      <c r="AW234" s="450"/>
      <c r="AX234" s="450"/>
      <c r="AY234" s="450"/>
      <c r="AZ234" s="450"/>
      <c r="BA234" s="450"/>
      <c r="BB234" s="450"/>
      <c r="BC234" s="450"/>
      <c r="BD234" s="450"/>
      <c r="BE234" s="450"/>
      <c r="BF234" s="450"/>
      <c r="BG234" s="450"/>
      <c r="BH234" s="450"/>
      <c r="BI234" s="450"/>
      <c r="BJ234" s="450"/>
      <c r="BK234" s="450"/>
      <c r="BL234" s="451"/>
    </row>
    <row r="235" spans="1:84" x14ac:dyDescent="0.25">
      <c r="A235" s="449"/>
      <c r="B235" s="406">
        <v>2012</v>
      </c>
      <c r="C235" s="407"/>
      <c r="D235" s="407"/>
      <c r="E235" s="407"/>
      <c r="F235" s="407"/>
      <c r="G235" s="467"/>
      <c r="H235" s="451"/>
      <c r="I235" s="414"/>
      <c r="J235" s="422"/>
      <c r="K235" s="423"/>
      <c r="L235" s="423"/>
      <c r="M235" s="423"/>
      <c r="N235" s="423"/>
      <c r="O235" s="423"/>
      <c r="P235" s="423"/>
      <c r="Q235" s="423"/>
      <c r="R235" s="423"/>
      <c r="S235" s="423"/>
      <c r="T235" s="423"/>
      <c r="U235" s="423"/>
      <c r="V235" s="423"/>
      <c r="W235" s="423"/>
      <c r="X235" s="423"/>
      <c r="Y235" s="423"/>
      <c r="Z235" s="423"/>
      <c r="AA235" s="424"/>
      <c r="AB235" s="440"/>
      <c r="AC235" s="441"/>
      <c r="AD235" s="441"/>
      <c r="AE235" s="441"/>
      <c r="AF235" s="441"/>
      <c r="AG235" s="441"/>
      <c r="AH235" s="441"/>
      <c r="AI235" s="441"/>
      <c r="AJ235" s="441"/>
      <c r="AK235" s="441"/>
      <c r="AL235" s="441"/>
      <c r="AM235" s="441"/>
      <c r="AN235" s="441"/>
      <c r="AO235" s="441"/>
      <c r="AP235" s="441"/>
      <c r="AQ235" s="441"/>
      <c r="AR235" s="441"/>
      <c r="AS235" s="441"/>
      <c r="AT235" s="442"/>
      <c r="AU235" s="449"/>
      <c r="AV235" s="450"/>
      <c r="AW235" s="450"/>
      <c r="AX235" s="450"/>
      <c r="AY235" s="450"/>
      <c r="AZ235" s="450"/>
      <c r="BA235" s="450"/>
      <c r="BB235" s="450"/>
      <c r="BC235" s="450"/>
      <c r="BD235" s="450"/>
      <c r="BE235" s="450"/>
      <c r="BF235" s="450"/>
      <c r="BG235" s="450"/>
      <c r="BH235" s="450"/>
      <c r="BI235" s="450"/>
      <c r="BJ235" s="450"/>
      <c r="BK235" s="450"/>
      <c r="BL235" s="451"/>
      <c r="BO235" s="368"/>
      <c r="BP235" s="368"/>
      <c r="BQ235" s="368"/>
      <c r="BR235" s="368"/>
      <c r="BS235" s="368"/>
      <c r="BT235" s="368"/>
      <c r="BU235" s="368"/>
      <c r="BV235" s="368"/>
      <c r="BW235" s="368"/>
      <c r="BX235" s="368"/>
      <c r="BY235" s="368"/>
      <c r="BZ235" s="368"/>
      <c r="CA235" s="368"/>
      <c r="CB235" s="368"/>
      <c r="CC235" s="368"/>
      <c r="CD235" s="368"/>
      <c r="CE235" s="368"/>
      <c r="CF235" s="368"/>
    </row>
    <row r="236" spans="1:84" x14ac:dyDescent="0.25">
      <c r="A236" s="449"/>
      <c r="B236" s="406">
        <v>2013</v>
      </c>
      <c r="C236" s="407"/>
      <c r="D236" s="407"/>
      <c r="E236" s="407"/>
      <c r="F236" s="407"/>
      <c r="G236" s="467"/>
      <c r="H236" s="451"/>
      <c r="I236" s="414"/>
      <c r="J236" s="422"/>
      <c r="K236" s="423"/>
      <c r="L236" s="423"/>
      <c r="M236" s="423"/>
      <c r="N236" s="423"/>
      <c r="O236" s="423"/>
      <c r="P236" s="423"/>
      <c r="Q236" s="423"/>
      <c r="R236" s="423"/>
      <c r="S236" s="423"/>
      <c r="T236" s="423"/>
      <c r="U236" s="423"/>
      <c r="V236" s="423"/>
      <c r="W236" s="423"/>
      <c r="X236" s="423"/>
      <c r="Y236" s="423"/>
      <c r="Z236" s="423"/>
      <c r="AA236" s="424"/>
      <c r="AB236" s="440"/>
      <c r="AC236" s="441"/>
      <c r="AD236" s="441"/>
      <c r="AE236" s="441"/>
      <c r="AF236" s="441"/>
      <c r="AG236" s="441"/>
      <c r="AH236" s="441"/>
      <c r="AI236" s="441"/>
      <c r="AJ236" s="441"/>
      <c r="AK236" s="441"/>
      <c r="AL236" s="441"/>
      <c r="AM236" s="441"/>
      <c r="AN236" s="441"/>
      <c r="AO236" s="441"/>
      <c r="AP236" s="441"/>
      <c r="AQ236" s="441"/>
      <c r="AR236" s="441"/>
      <c r="AS236" s="441"/>
      <c r="AT236" s="442"/>
      <c r="AU236" s="449"/>
      <c r="AV236" s="450"/>
      <c r="AW236" s="450"/>
      <c r="AX236" s="450"/>
      <c r="AY236" s="450"/>
      <c r="AZ236" s="450"/>
      <c r="BA236" s="450"/>
      <c r="BB236" s="450"/>
      <c r="BC236" s="450"/>
      <c r="BD236" s="450"/>
      <c r="BE236" s="450"/>
      <c r="BF236" s="450"/>
      <c r="BG236" s="450"/>
      <c r="BH236" s="450"/>
      <c r="BI236" s="450"/>
      <c r="BJ236" s="450"/>
      <c r="BK236" s="450"/>
      <c r="BL236" s="451"/>
    </row>
    <row r="237" spans="1:84" x14ac:dyDescent="0.25">
      <c r="A237" s="449"/>
      <c r="B237" s="406">
        <v>2014</v>
      </c>
      <c r="C237" s="407"/>
      <c r="D237" s="407"/>
      <c r="E237" s="407"/>
      <c r="F237" s="407"/>
      <c r="G237" s="467"/>
      <c r="H237" s="451"/>
      <c r="I237" s="414"/>
      <c r="J237" s="422"/>
      <c r="K237" s="423"/>
      <c r="L237" s="423"/>
      <c r="M237" s="423"/>
      <c r="N237" s="423"/>
      <c r="O237" s="423"/>
      <c r="P237" s="423"/>
      <c r="Q237" s="423"/>
      <c r="R237" s="423"/>
      <c r="S237" s="423"/>
      <c r="T237" s="423"/>
      <c r="U237" s="423"/>
      <c r="V237" s="423"/>
      <c r="W237" s="423"/>
      <c r="X237" s="423"/>
      <c r="Y237" s="423"/>
      <c r="Z237" s="423"/>
      <c r="AA237" s="424"/>
      <c r="AB237" s="440"/>
      <c r="AC237" s="441"/>
      <c r="AD237" s="441"/>
      <c r="AE237" s="441"/>
      <c r="AF237" s="441"/>
      <c r="AG237" s="441"/>
      <c r="AH237" s="441"/>
      <c r="AI237" s="441"/>
      <c r="AJ237" s="441"/>
      <c r="AK237" s="441"/>
      <c r="AL237" s="441"/>
      <c r="AM237" s="441"/>
      <c r="AN237" s="441"/>
      <c r="AO237" s="441"/>
      <c r="AP237" s="441"/>
      <c r="AQ237" s="441"/>
      <c r="AR237" s="441"/>
      <c r="AS237" s="441"/>
      <c r="AT237" s="442"/>
      <c r="AU237" s="449"/>
      <c r="AV237" s="450"/>
      <c r="AW237" s="450"/>
      <c r="AX237" s="450"/>
      <c r="AY237" s="450"/>
      <c r="AZ237" s="450"/>
      <c r="BA237" s="450"/>
      <c r="BB237" s="450"/>
      <c r="BC237" s="450"/>
      <c r="BD237" s="450"/>
      <c r="BE237" s="450"/>
      <c r="BF237" s="450"/>
      <c r="BG237" s="450"/>
      <c r="BH237" s="450"/>
      <c r="BI237" s="450"/>
      <c r="BJ237" s="450"/>
      <c r="BK237" s="450"/>
      <c r="BL237" s="451"/>
    </row>
    <row r="238" spans="1:84" x14ac:dyDescent="0.25">
      <c r="A238" s="449"/>
      <c r="B238" s="406">
        <v>2015</v>
      </c>
      <c r="C238" s="407"/>
      <c r="D238" s="407"/>
      <c r="E238" s="407"/>
      <c r="F238" s="407"/>
      <c r="G238" s="467"/>
      <c r="H238" s="451"/>
      <c r="I238" s="414"/>
      <c r="J238" s="422"/>
      <c r="K238" s="423"/>
      <c r="L238" s="423"/>
      <c r="M238" s="423"/>
      <c r="N238" s="423"/>
      <c r="O238" s="423"/>
      <c r="P238" s="423"/>
      <c r="Q238" s="423"/>
      <c r="R238" s="423"/>
      <c r="S238" s="423"/>
      <c r="T238" s="423"/>
      <c r="U238" s="423"/>
      <c r="V238" s="423"/>
      <c r="W238" s="423"/>
      <c r="X238" s="423"/>
      <c r="Y238" s="423"/>
      <c r="Z238" s="423"/>
      <c r="AA238" s="424"/>
      <c r="AB238" s="440"/>
      <c r="AC238" s="441"/>
      <c r="AD238" s="441"/>
      <c r="AE238" s="441"/>
      <c r="AF238" s="441"/>
      <c r="AG238" s="441"/>
      <c r="AH238" s="441"/>
      <c r="AI238" s="441"/>
      <c r="AJ238" s="441"/>
      <c r="AK238" s="441"/>
      <c r="AL238" s="441"/>
      <c r="AM238" s="441"/>
      <c r="AN238" s="441"/>
      <c r="AO238" s="441"/>
      <c r="AP238" s="441"/>
      <c r="AQ238" s="441"/>
      <c r="AR238" s="441"/>
      <c r="AS238" s="441"/>
      <c r="AT238" s="442"/>
      <c r="AU238" s="449"/>
      <c r="AV238" s="450"/>
      <c r="AW238" s="450"/>
      <c r="AX238" s="450"/>
      <c r="AY238" s="450"/>
      <c r="AZ238" s="450"/>
      <c r="BA238" s="450"/>
      <c r="BB238" s="450"/>
      <c r="BC238" s="450"/>
      <c r="BD238" s="450"/>
      <c r="BE238" s="450"/>
      <c r="BF238" s="450"/>
      <c r="BG238" s="450"/>
      <c r="BH238" s="450"/>
      <c r="BI238" s="450"/>
      <c r="BJ238" s="450"/>
      <c r="BK238" s="450"/>
      <c r="BL238" s="451"/>
    </row>
    <row r="239" spans="1:84" s="368" customFormat="1" x14ac:dyDescent="0.25">
      <c r="A239" s="449"/>
      <c r="B239" s="406">
        <v>2016</v>
      </c>
      <c r="C239" s="407"/>
      <c r="D239" s="407"/>
      <c r="E239" s="407"/>
      <c r="F239" s="407"/>
      <c r="G239" s="467"/>
      <c r="H239" s="451"/>
      <c r="I239" s="414"/>
      <c r="J239" s="422"/>
      <c r="K239" s="423"/>
      <c r="L239" s="423"/>
      <c r="M239" s="423"/>
      <c r="N239" s="423"/>
      <c r="O239" s="423"/>
      <c r="P239" s="423"/>
      <c r="Q239" s="423"/>
      <c r="R239" s="423"/>
      <c r="S239" s="423"/>
      <c r="T239" s="423"/>
      <c r="U239" s="423"/>
      <c r="V239" s="423"/>
      <c r="W239" s="423"/>
      <c r="X239" s="423"/>
      <c r="Y239" s="423"/>
      <c r="Z239" s="423"/>
      <c r="AA239" s="424"/>
      <c r="AB239" s="440"/>
      <c r="AC239" s="441"/>
      <c r="AD239" s="441"/>
      <c r="AE239" s="441"/>
      <c r="AF239" s="441"/>
      <c r="AG239" s="441"/>
      <c r="AH239" s="441"/>
      <c r="AI239" s="441"/>
      <c r="AJ239" s="441"/>
      <c r="AK239" s="441"/>
      <c r="AL239" s="441"/>
      <c r="AM239" s="441"/>
      <c r="AN239" s="441"/>
      <c r="AO239" s="441"/>
      <c r="AP239" s="441"/>
      <c r="AQ239" s="441"/>
      <c r="AR239" s="441"/>
      <c r="AS239" s="441"/>
      <c r="AT239" s="442"/>
      <c r="AU239" s="449"/>
      <c r="AV239" s="450"/>
      <c r="AW239" s="450"/>
      <c r="AX239" s="450"/>
      <c r="AY239" s="450"/>
      <c r="AZ239" s="450"/>
      <c r="BA239" s="450"/>
      <c r="BB239" s="450"/>
      <c r="BC239" s="450"/>
      <c r="BD239" s="450"/>
      <c r="BE239" s="450"/>
      <c r="BF239" s="450"/>
      <c r="BG239" s="450"/>
      <c r="BH239" s="450"/>
      <c r="BI239" s="450"/>
      <c r="BJ239" s="450"/>
      <c r="BK239" s="450"/>
      <c r="BL239" s="451"/>
      <c r="BO239" s="174"/>
      <c r="BP239" s="174"/>
      <c r="BQ239" s="174"/>
      <c r="BR239" s="174"/>
      <c r="BS239" s="174"/>
      <c r="BT239" s="174"/>
      <c r="BU239" s="174"/>
      <c r="BV239" s="174"/>
      <c r="BW239" s="174"/>
      <c r="BX239" s="174"/>
      <c r="BY239" s="174"/>
      <c r="BZ239" s="174"/>
      <c r="CA239" s="174"/>
      <c r="CB239" s="174"/>
      <c r="CC239" s="174"/>
      <c r="CD239" s="174"/>
      <c r="CE239" s="174"/>
      <c r="CF239" s="174"/>
    </row>
    <row r="240" spans="1:84" x14ac:dyDescent="0.25">
      <c r="A240" s="449"/>
      <c r="B240" s="406">
        <v>2017</v>
      </c>
      <c r="C240" s="407"/>
      <c r="D240" s="407"/>
      <c r="E240" s="407"/>
      <c r="F240" s="407"/>
      <c r="G240" s="467"/>
      <c r="H240" s="451"/>
      <c r="I240" s="414"/>
      <c r="J240" s="422"/>
      <c r="K240" s="423"/>
      <c r="L240" s="423"/>
      <c r="M240" s="423"/>
      <c r="N240" s="423"/>
      <c r="O240" s="423"/>
      <c r="P240" s="423"/>
      <c r="Q240" s="423"/>
      <c r="R240" s="423"/>
      <c r="S240" s="423"/>
      <c r="T240" s="423"/>
      <c r="U240" s="423"/>
      <c r="V240" s="423"/>
      <c r="W240" s="423"/>
      <c r="X240" s="423"/>
      <c r="Y240" s="423"/>
      <c r="Z240" s="423"/>
      <c r="AA240" s="424"/>
      <c r="AB240" s="440"/>
      <c r="AC240" s="441"/>
      <c r="AD240" s="441"/>
      <c r="AE240" s="441"/>
      <c r="AF240" s="441"/>
      <c r="AG240" s="441"/>
      <c r="AH240" s="441"/>
      <c r="AI240" s="441"/>
      <c r="AJ240" s="441"/>
      <c r="AK240" s="441"/>
      <c r="AL240" s="441"/>
      <c r="AM240" s="441"/>
      <c r="AN240" s="441"/>
      <c r="AO240" s="441"/>
      <c r="AP240" s="441"/>
      <c r="AQ240" s="441"/>
      <c r="AR240" s="441"/>
      <c r="AS240" s="441"/>
      <c r="AT240" s="442"/>
      <c r="AU240" s="449"/>
      <c r="AV240" s="450"/>
      <c r="AW240" s="450"/>
      <c r="AX240" s="450"/>
      <c r="AY240" s="450"/>
      <c r="AZ240" s="450"/>
      <c r="BA240" s="450"/>
      <c r="BB240" s="450"/>
      <c r="BC240" s="450"/>
      <c r="BD240" s="450"/>
      <c r="BE240" s="450"/>
      <c r="BF240" s="450"/>
      <c r="BG240" s="450"/>
      <c r="BH240" s="450"/>
      <c r="BI240" s="450"/>
      <c r="BJ240" s="450"/>
      <c r="BK240" s="450"/>
      <c r="BL240" s="451"/>
    </row>
    <row r="241" spans="1:84" x14ac:dyDescent="0.25">
      <c r="A241" s="449"/>
      <c r="B241" s="406" t="s">
        <v>150</v>
      </c>
      <c r="C241" s="407">
        <v>13.674989316891523</v>
      </c>
      <c r="D241" s="407">
        <v>13.674989316891523</v>
      </c>
      <c r="E241" s="407">
        <v>4.1281566041959206</v>
      </c>
      <c r="F241" s="407">
        <v>4.1281566041959206</v>
      </c>
      <c r="G241" s="467">
        <v>307.96416666666664</v>
      </c>
      <c r="H241" s="451"/>
      <c r="I241" s="414"/>
      <c r="J241" s="422"/>
      <c r="K241" s="423"/>
      <c r="L241" s="423"/>
      <c r="M241" s="423"/>
      <c r="N241" s="423"/>
      <c r="O241" s="423"/>
      <c r="P241" s="423"/>
      <c r="Q241" s="423"/>
      <c r="R241" s="423"/>
      <c r="S241" s="423"/>
      <c r="T241" s="423"/>
      <c r="U241" s="423"/>
      <c r="V241" s="423"/>
      <c r="W241" s="423"/>
      <c r="X241" s="423"/>
      <c r="Y241" s="423"/>
      <c r="Z241" s="423"/>
      <c r="AA241" s="424"/>
      <c r="AB241" s="440"/>
      <c r="AC241" s="441"/>
      <c r="AD241" s="441"/>
      <c r="AE241" s="441"/>
      <c r="AF241" s="441"/>
      <c r="AG241" s="441"/>
      <c r="AH241" s="441"/>
      <c r="AI241" s="441"/>
      <c r="AJ241" s="441"/>
      <c r="AK241" s="441"/>
      <c r="AL241" s="441"/>
      <c r="AM241" s="441"/>
      <c r="AN241" s="441"/>
      <c r="AO241" s="441"/>
      <c r="AP241" s="441"/>
      <c r="AQ241" s="441"/>
      <c r="AR241" s="441"/>
      <c r="AS241" s="441"/>
      <c r="AT241" s="442"/>
      <c r="AU241" s="449"/>
      <c r="AV241" s="450"/>
      <c r="AW241" s="450"/>
      <c r="AX241" s="450"/>
      <c r="AY241" s="450"/>
      <c r="AZ241" s="450"/>
      <c r="BA241" s="450"/>
      <c r="BB241" s="450"/>
      <c r="BC241" s="450"/>
      <c r="BD241" s="450"/>
      <c r="BE241" s="450"/>
      <c r="BF241" s="450"/>
      <c r="BG241" s="450"/>
      <c r="BH241" s="450"/>
      <c r="BI241" s="450"/>
      <c r="BJ241" s="450"/>
      <c r="BK241" s="450"/>
      <c r="BL241" s="451"/>
    </row>
    <row r="242" spans="1:84" x14ac:dyDescent="0.25">
      <c r="A242" s="449"/>
      <c r="B242" s="406" t="s">
        <v>151</v>
      </c>
      <c r="C242" s="407">
        <v>28.045765370203355</v>
      </c>
      <c r="D242" s="407">
        <v>20.776588703808731</v>
      </c>
      <c r="E242" s="407">
        <v>21.628365698051031</v>
      </c>
      <c r="F242" s="407">
        <v>12.776226389070445</v>
      </c>
      <c r="G242" s="467">
        <v>292.39416666666659</v>
      </c>
      <c r="H242" s="451"/>
      <c r="I242" s="414"/>
      <c r="J242" s="422"/>
      <c r="K242" s="423"/>
      <c r="L242" s="423"/>
      <c r="M242" s="423"/>
      <c r="N242" s="423"/>
      <c r="O242" s="423"/>
      <c r="P242" s="423"/>
      <c r="Q242" s="423"/>
      <c r="R242" s="423"/>
      <c r="S242" s="423"/>
      <c r="T242" s="423"/>
      <c r="U242" s="423"/>
      <c r="V242" s="423"/>
      <c r="W242" s="423"/>
      <c r="X242" s="423"/>
      <c r="Y242" s="423"/>
      <c r="Z242" s="423"/>
      <c r="AA242" s="424"/>
      <c r="AB242" s="440"/>
      <c r="AC242" s="441"/>
      <c r="AD242" s="441"/>
      <c r="AE242" s="441"/>
      <c r="AF242" s="441"/>
      <c r="AG242" s="441"/>
      <c r="AH242" s="441"/>
      <c r="AI242" s="441"/>
      <c r="AJ242" s="441"/>
      <c r="AK242" s="441"/>
      <c r="AL242" s="441"/>
      <c r="AM242" s="441"/>
      <c r="AN242" s="441"/>
      <c r="AO242" s="441"/>
      <c r="AP242" s="441"/>
      <c r="AQ242" s="441"/>
      <c r="AR242" s="441"/>
      <c r="AS242" s="441"/>
      <c r="AT242" s="442"/>
      <c r="AU242" s="449"/>
      <c r="AV242" s="450"/>
      <c r="AW242" s="450"/>
      <c r="AX242" s="450"/>
      <c r="AY242" s="450"/>
      <c r="AZ242" s="450"/>
      <c r="BA242" s="450"/>
      <c r="BB242" s="450"/>
      <c r="BC242" s="450"/>
      <c r="BD242" s="450"/>
      <c r="BE242" s="450"/>
      <c r="BF242" s="450"/>
      <c r="BG242" s="450"/>
      <c r="BH242" s="450"/>
      <c r="BI242" s="450"/>
      <c r="BJ242" s="450"/>
      <c r="BK242" s="450"/>
      <c r="BL242" s="451"/>
    </row>
    <row r="243" spans="1:84" x14ac:dyDescent="0.25">
      <c r="A243" s="449"/>
      <c r="B243" s="406">
        <v>2020</v>
      </c>
      <c r="C243" s="407">
        <v>10.464326360644749</v>
      </c>
      <c r="D243" s="407">
        <v>17.495380439168827</v>
      </c>
      <c r="E243" s="407">
        <v>5.3155354795451268</v>
      </c>
      <c r="F243" s="407">
        <v>10.402345677192883</v>
      </c>
      <c r="G243" s="467">
        <v>268.57875000000001</v>
      </c>
      <c r="H243" s="451"/>
      <c r="I243" s="414"/>
      <c r="J243" s="422"/>
      <c r="K243" s="423"/>
      <c r="L243" s="423"/>
      <c r="M243" s="423"/>
      <c r="N243" s="423"/>
      <c r="O243" s="423"/>
      <c r="P243" s="423"/>
      <c r="Q243" s="423"/>
      <c r="R243" s="423"/>
      <c r="S243" s="423"/>
      <c r="T243" s="423"/>
      <c r="U243" s="423"/>
      <c r="V243" s="423"/>
      <c r="W243" s="423"/>
      <c r="X243" s="423"/>
      <c r="Y243" s="423"/>
      <c r="Z243" s="423"/>
      <c r="AA243" s="424"/>
      <c r="AB243" s="440"/>
      <c r="AC243" s="441"/>
      <c r="AD243" s="441"/>
      <c r="AE243" s="441"/>
      <c r="AF243" s="441"/>
      <c r="AG243" s="441"/>
      <c r="AH243" s="441"/>
      <c r="AI243" s="441"/>
      <c r="AJ243" s="441"/>
      <c r="AK243" s="441"/>
      <c r="AL243" s="441"/>
      <c r="AM243" s="441"/>
      <c r="AN243" s="441"/>
      <c r="AO243" s="441"/>
      <c r="AP243" s="441"/>
      <c r="AQ243" s="441"/>
      <c r="AR243" s="441"/>
      <c r="AS243" s="441"/>
      <c r="AT243" s="442"/>
      <c r="AU243" s="449"/>
      <c r="AV243" s="450"/>
      <c r="AW243" s="450"/>
      <c r="AX243" s="450"/>
      <c r="AY243" s="450"/>
      <c r="AZ243" s="450"/>
      <c r="BA243" s="450"/>
      <c r="BB243" s="450"/>
      <c r="BC243" s="450"/>
      <c r="BD243" s="450"/>
      <c r="BE243" s="450"/>
      <c r="BF243" s="450"/>
      <c r="BG243" s="450"/>
      <c r="BH243" s="450"/>
      <c r="BI243" s="450"/>
      <c r="BJ243" s="450"/>
      <c r="BK243" s="450"/>
      <c r="BL243" s="451"/>
    </row>
    <row r="244" spans="1:84" x14ac:dyDescent="0.25">
      <c r="A244" s="449"/>
      <c r="B244" s="406">
        <v>2021</v>
      </c>
      <c r="C244" s="407">
        <v>6.6283874726780656</v>
      </c>
      <c r="D244" s="407">
        <v>14.221282054299602</v>
      </c>
      <c r="E244" s="407">
        <v>3.6249680599837517</v>
      </c>
      <c r="F244" s="407">
        <v>8.3604007547495485</v>
      </c>
      <c r="G244" s="467">
        <v>326.63166666666666</v>
      </c>
      <c r="H244" s="451"/>
      <c r="I244" s="414"/>
      <c r="J244" s="422"/>
      <c r="K244" s="423"/>
      <c r="L244" s="423"/>
      <c r="M244" s="423"/>
      <c r="N244" s="423"/>
      <c r="O244" s="423"/>
      <c r="P244" s="423"/>
      <c r="Q244" s="423"/>
      <c r="R244" s="423"/>
      <c r="S244" s="423"/>
      <c r="T244" s="423"/>
      <c r="U244" s="423"/>
      <c r="V244" s="423"/>
      <c r="W244" s="423"/>
      <c r="X244" s="423"/>
      <c r="Y244" s="423"/>
      <c r="Z244" s="423"/>
      <c r="AA244" s="424"/>
      <c r="AB244" s="440"/>
      <c r="AC244" s="441"/>
      <c r="AD244" s="441"/>
      <c r="AE244" s="441"/>
      <c r="AF244" s="441"/>
      <c r="AG244" s="441"/>
      <c r="AH244" s="441"/>
      <c r="AI244" s="441"/>
      <c r="AJ244" s="441"/>
      <c r="AK244" s="441"/>
      <c r="AL244" s="441"/>
      <c r="AM244" s="441"/>
      <c r="AN244" s="441"/>
      <c r="AO244" s="441"/>
      <c r="AP244" s="441"/>
      <c r="AQ244" s="441"/>
      <c r="AR244" s="441"/>
      <c r="AS244" s="441"/>
      <c r="AT244" s="442"/>
      <c r="AU244" s="449"/>
      <c r="AV244" s="450"/>
      <c r="AW244" s="450"/>
      <c r="AX244" s="450"/>
      <c r="AY244" s="450"/>
      <c r="AZ244" s="450"/>
      <c r="BA244" s="450"/>
      <c r="BB244" s="450"/>
      <c r="BC244" s="450"/>
      <c r="BD244" s="450"/>
      <c r="BE244" s="450"/>
      <c r="BF244" s="450"/>
      <c r="BG244" s="450"/>
      <c r="BH244" s="450"/>
      <c r="BI244" s="450"/>
      <c r="BJ244" s="450"/>
      <c r="BK244" s="450"/>
      <c r="BL244" s="451"/>
    </row>
    <row r="245" spans="1:84" x14ac:dyDescent="0.25">
      <c r="A245" s="449"/>
      <c r="B245" s="406">
        <v>2022</v>
      </c>
      <c r="C245" s="407">
        <f>+'2022 Results'!$AW$38</f>
        <v>5.541561712846347</v>
      </c>
      <c r="D245" s="407">
        <f>+'2022 Results'!$AW$37</f>
        <v>12.806934301775771</v>
      </c>
      <c r="E245" s="407">
        <f>+'2022 Results'!$AW$41</f>
        <v>0</v>
      </c>
      <c r="F245" s="407">
        <f>+'2022 Results'!$AW$40</f>
        <v>6.9980856624986867</v>
      </c>
      <c r="G245" s="467">
        <f>+'2022 Baseline'!$AW$9-'2021 Baseline Q4'!$AW$9</f>
        <v>215.37499999999977</v>
      </c>
      <c r="H245" s="451"/>
      <c r="I245" s="414"/>
      <c r="J245" s="422"/>
      <c r="K245" s="423"/>
      <c r="L245" s="423"/>
      <c r="M245" s="423"/>
      <c r="N245" s="423"/>
      <c r="O245" s="423"/>
      <c r="P245" s="423"/>
      <c r="Q245" s="423"/>
      <c r="R245" s="423"/>
      <c r="S245" s="423"/>
      <c r="T245" s="423"/>
      <c r="U245" s="423"/>
      <c r="V245" s="423"/>
      <c r="W245" s="423"/>
      <c r="X245" s="423"/>
      <c r="Y245" s="423"/>
      <c r="Z245" s="423"/>
      <c r="AA245" s="424"/>
      <c r="AB245" s="440"/>
      <c r="AC245" s="441"/>
      <c r="AD245" s="441"/>
      <c r="AE245" s="441"/>
      <c r="AF245" s="441"/>
      <c r="AG245" s="441"/>
      <c r="AH245" s="441"/>
      <c r="AI245" s="441"/>
      <c r="AJ245" s="441"/>
      <c r="AK245" s="441"/>
      <c r="AL245" s="441"/>
      <c r="AM245" s="441"/>
      <c r="AN245" s="441"/>
      <c r="AO245" s="441"/>
      <c r="AP245" s="441"/>
      <c r="AQ245" s="441"/>
      <c r="AR245" s="441"/>
      <c r="AS245" s="441"/>
      <c r="AT245" s="442"/>
      <c r="AU245" s="449"/>
      <c r="AV245" s="450"/>
      <c r="AW245" s="450"/>
      <c r="AX245" s="450"/>
      <c r="AY245" s="450"/>
      <c r="AZ245" s="450"/>
      <c r="BA245" s="450"/>
      <c r="BB245" s="450"/>
      <c r="BC245" s="450"/>
      <c r="BD245" s="450"/>
      <c r="BE245" s="450"/>
      <c r="BF245" s="450"/>
      <c r="BG245" s="450"/>
      <c r="BH245" s="450"/>
      <c r="BI245" s="450"/>
      <c r="BJ245" s="450"/>
      <c r="BK245" s="450"/>
      <c r="BL245" s="451"/>
    </row>
    <row r="246" spans="1:84" ht="15.75" thickBot="1" x14ac:dyDescent="0.3">
      <c r="A246" s="452"/>
      <c r="B246" s="495"/>
      <c r="C246" s="496"/>
      <c r="D246" s="496"/>
      <c r="E246" s="496"/>
      <c r="F246" s="496"/>
      <c r="G246" s="496"/>
      <c r="H246" s="454"/>
      <c r="I246" s="414"/>
      <c r="J246" s="422"/>
      <c r="K246" s="423"/>
      <c r="L246" s="423"/>
      <c r="M246" s="423"/>
      <c r="N246" s="423"/>
      <c r="O246" s="423"/>
      <c r="P246" s="423"/>
      <c r="Q246" s="423"/>
      <c r="R246" s="423"/>
      <c r="S246" s="423"/>
      <c r="T246" s="423"/>
      <c r="U246" s="423"/>
      <c r="V246" s="423"/>
      <c r="W246" s="423"/>
      <c r="X246" s="423"/>
      <c r="Y246" s="423"/>
      <c r="Z246" s="423"/>
      <c r="AA246" s="424"/>
      <c r="AB246" s="440"/>
      <c r="AC246" s="441"/>
      <c r="AD246" s="441"/>
      <c r="AE246" s="441"/>
      <c r="AF246" s="441"/>
      <c r="AG246" s="441"/>
      <c r="AH246" s="441"/>
      <c r="AI246" s="441"/>
      <c r="AJ246" s="441"/>
      <c r="AK246" s="441"/>
      <c r="AL246" s="441"/>
      <c r="AM246" s="441"/>
      <c r="AN246" s="441"/>
      <c r="AO246" s="441"/>
      <c r="AP246" s="441"/>
      <c r="AQ246" s="441"/>
      <c r="AR246" s="441"/>
      <c r="AS246" s="441"/>
      <c r="AT246" s="442"/>
      <c r="AU246" s="449"/>
      <c r="AV246" s="450"/>
      <c r="AW246" s="450"/>
      <c r="AX246" s="450"/>
      <c r="AY246" s="450"/>
      <c r="AZ246" s="450"/>
      <c r="BA246" s="450"/>
      <c r="BB246" s="450"/>
      <c r="BC246" s="450"/>
      <c r="BD246" s="450"/>
      <c r="BE246" s="450"/>
      <c r="BF246" s="450"/>
      <c r="BG246" s="450"/>
      <c r="BH246" s="450"/>
      <c r="BI246" s="450"/>
      <c r="BJ246" s="450"/>
      <c r="BK246" s="450"/>
      <c r="BL246" s="451"/>
    </row>
    <row r="247" spans="1:84" x14ac:dyDescent="0.25">
      <c r="A247" s="446"/>
      <c r="B247" s="490" t="s">
        <v>56</v>
      </c>
      <c r="C247" s="491" t="s">
        <v>59</v>
      </c>
      <c r="D247" s="492"/>
      <c r="E247" s="492"/>
      <c r="F247" s="492"/>
      <c r="G247" s="492"/>
      <c r="H247" s="448"/>
      <c r="I247" s="414"/>
      <c r="J247" s="422"/>
      <c r="K247" s="423"/>
      <c r="L247" s="423"/>
      <c r="M247" s="423"/>
      <c r="N247" s="423"/>
      <c r="O247" s="423"/>
      <c r="P247" s="423"/>
      <c r="Q247" s="423"/>
      <c r="R247" s="423"/>
      <c r="S247" s="423"/>
      <c r="T247" s="423"/>
      <c r="U247" s="423"/>
      <c r="V247" s="423"/>
      <c r="W247" s="423"/>
      <c r="X247" s="423"/>
      <c r="Y247" s="423"/>
      <c r="Z247" s="423"/>
      <c r="AA247" s="424"/>
      <c r="AB247" s="440"/>
      <c r="AC247" s="441"/>
      <c r="AD247" s="441"/>
      <c r="AE247" s="441"/>
      <c r="AF247" s="441"/>
      <c r="AG247" s="441"/>
      <c r="AH247" s="441"/>
      <c r="AI247" s="441"/>
      <c r="AJ247" s="441"/>
      <c r="AK247" s="441"/>
      <c r="AL247" s="441"/>
      <c r="AM247" s="441"/>
      <c r="AN247" s="441"/>
      <c r="AO247" s="441"/>
      <c r="AP247" s="441"/>
      <c r="AQ247" s="441"/>
      <c r="AR247" s="441"/>
      <c r="AS247" s="441"/>
      <c r="AT247" s="442"/>
      <c r="AU247" s="449"/>
      <c r="AV247" s="450"/>
      <c r="AW247" s="450"/>
      <c r="AX247" s="450"/>
      <c r="AY247" s="450"/>
      <c r="AZ247" s="450"/>
      <c r="BA247" s="450"/>
      <c r="BB247" s="450"/>
      <c r="BC247" s="450"/>
      <c r="BD247" s="450"/>
      <c r="BE247" s="450"/>
      <c r="BF247" s="450"/>
      <c r="BG247" s="450"/>
      <c r="BH247" s="450"/>
      <c r="BI247" s="450"/>
      <c r="BJ247" s="450"/>
      <c r="BK247" s="450"/>
      <c r="BL247" s="451"/>
    </row>
    <row r="248" spans="1:84" x14ac:dyDescent="0.25">
      <c r="A248" s="449"/>
      <c r="B248" s="456" t="s">
        <v>57</v>
      </c>
      <c r="C248" s="457" t="s">
        <v>29</v>
      </c>
      <c r="D248" s="457" t="s">
        <v>58</v>
      </c>
      <c r="E248" s="457" t="s">
        <v>100</v>
      </c>
      <c r="F248" s="457" t="s">
        <v>101</v>
      </c>
      <c r="G248" s="457" t="s">
        <v>205</v>
      </c>
      <c r="H248" s="451"/>
      <c r="I248" s="414"/>
      <c r="J248" s="422"/>
      <c r="K248" s="423"/>
      <c r="L248" s="423"/>
      <c r="M248" s="423"/>
      <c r="N248" s="423"/>
      <c r="O248" s="423"/>
      <c r="P248" s="423"/>
      <c r="Q248" s="423"/>
      <c r="R248" s="423"/>
      <c r="S248" s="423"/>
      <c r="T248" s="423"/>
      <c r="U248" s="423"/>
      <c r="V248" s="423"/>
      <c r="W248" s="423"/>
      <c r="X248" s="423"/>
      <c r="Y248" s="423"/>
      <c r="Z248" s="423"/>
      <c r="AA248" s="424"/>
      <c r="AB248" s="440"/>
      <c r="AC248" s="441"/>
      <c r="AD248" s="441"/>
      <c r="AE248" s="441"/>
      <c r="AF248" s="441"/>
      <c r="AG248" s="441"/>
      <c r="AH248" s="441"/>
      <c r="AI248" s="441"/>
      <c r="AJ248" s="441"/>
      <c r="AK248" s="441"/>
      <c r="AL248" s="441"/>
      <c r="AM248" s="441"/>
      <c r="AN248" s="441"/>
      <c r="AO248" s="441"/>
      <c r="AP248" s="441"/>
      <c r="AQ248" s="441"/>
      <c r="AR248" s="441"/>
      <c r="AS248" s="441"/>
      <c r="AT248" s="442"/>
      <c r="AU248" s="449"/>
      <c r="AV248" s="450"/>
      <c r="AW248" s="450"/>
      <c r="AX248" s="450"/>
      <c r="AY248" s="450"/>
      <c r="AZ248" s="450"/>
      <c r="BA248" s="450"/>
      <c r="BB248" s="450"/>
      <c r="BC248" s="450"/>
      <c r="BD248" s="450"/>
      <c r="BE248" s="450"/>
      <c r="BF248" s="450"/>
      <c r="BG248" s="450"/>
      <c r="BH248" s="450"/>
      <c r="BI248" s="450"/>
      <c r="BJ248" s="450"/>
      <c r="BK248" s="450"/>
      <c r="BL248" s="451"/>
    </row>
    <row r="249" spans="1:84" x14ac:dyDescent="0.25">
      <c r="A249" s="449"/>
      <c r="B249" s="406">
        <v>2011</v>
      </c>
      <c r="C249" s="407">
        <v>10.632351529561181</v>
      </c>
      <c r="D249" s="407">
        <v>18.088886635956381</v>
      </c>
      <c r="E249" s="407">
        <v>5.1655455545628479</v>
      </c>
      <c r="F249" s="407">
        <v>12.809737737534775</v>
      </c>
      <c r="G249" s="467">
        <v>290.92750000000001</v>
      </c>
      <c r="H249" s="451"/>
      <c r="I249" s="414"/>
      <c r="J249" s="422"/>
      <c r="K249" s="423"/>
      <c r="L249" s="423"/>
      <c r="M249" s="423"/>
      <c r="N249" s="423"/>
      <c r="O249" s="423"/>
      <c r="P249" s="423"/>
      <c r="Q249" s="423"/>
      <c r="R249" s="423"/>
      <c r="S249" s="423"/>
      <c r="T249" s="423"/>
      <c r="U249" s="423"/>
      <c r="V249" s="423"/>
      <c r="W249" s="423"/>
      <c r="X249" s="423"/>
      <c r="Y249" s="423"/>
      <c r="Z249" s="423"/>
      <c r="AA249" s="424"/>
      <c r="AB249" s="440"/>
      <c r="AC249" s="441"/>
      <c r="AD249" s="441"/>
      <c r="AE249" s="441"/>
      <c r="AF249" s="441"/>
      <c r="AG249" s="441"/>
      <c r="AH249" s="441"/>
      <c r="AI249" s="441"/>
      <c r="AJ249" s="441"/>
      <c r="AK249" s="441"/>
      <c r="AL249" s="441"/>
      <c r="AM249" s="441"/>
      <c r="AN249" s="441"/>
      <c r="AO249" s="441"/>
      <c r="AP249" s="441"/>
      <c r="AQ249" s="441"/>
      <c r="AR249" s="441"/>
      <c r="AS249" s="441"/>
      <c r="AT249" s="442"/>
      <c r="AU249" s="449"/>
      <c r="AV249" s="450"/>
      <c r="AW249" s="450"/>
      <c r="AX249" s="450"/>
      <c r="AY249" s="450"/>
      <c r="AZ249" s="450"/>
      <c r="BA249" s="450"/>
      <c r="BB249" s="450"/>
      <c r="BC249" s="450"/>
      <c r="BD249" s="450"/>
      <c r="BE249" s="450"/>
      <c r="BF249" s="450"/>
      <c r="BG249" s="450"/>
      <c r="BH249" s="450"/>
      <c r="BI249" s="450"/>
      <c r="BJ249" s="450"/>
      <c r="BK249" s="450"/>
      <c r="BL249" s="451"/>
    </row>
    <row r="250" spans="1:84" x14ac:dyDescent="0.25">
      <c r="A250" s="449"/>
      <c r="B250" s="406">
        <v>2012</v>
      </c>
      <c r="C250" s="407">
        <v>11.346547348628368</v>
      </c>
      <c r="D250" s="407">
        <v>16.4959115063862</v>
      </c>
      <c r="E250" s="407">
        <v>5.497123217244706</v>
      </c>
      <c r="F250" s="407">
        <v>11.08202683979793</v>
      </c>
      <c r="G250" s="467">
        <v>248.34333333333348</v>
      </c>
      <c r="H250" s="451"/>
      <c r="I250" s="414"/>
      <c r="J250" s="422"/>
      <c r="K250" s="423"/>
      <c r="L250" s="423"/>
      <c r="M250" s="423"/>
      <c r="N250" s="423"/>
      <c r="O250" s="423"/>
      <c r="P250" s="423"/>
      <c r="Q250" s="423"/>
      <c r="R250" s="423"/>
      <c r="S250" s="423"/>
      <c r="T250" s="423"/>
      <c r="U250" s="423"/>
      <c r="V250" s="423"/>
      <c r="W250" s="423"/>
      <c r="X250" s="423"/>
      <c r="Y250" s="423"/>
      <c r="Z250" s="423"/>
      <c r="AA250" s="424"/>
      <c r="AB250" s="440"/>
      <c r="AC250" s="441"/>
      <c r="AD250" s="441"/>
      <c r="AE250" s="441"/>
      <c r="AF250" s="441"/>
      <c r="AG250" s="441"/>
      <c r="AH250" s="441"/>
      <c r="AI250" s="441"/>
      <c r="AJ250" s="441"/>
      <c r="AK250" s="441"/>
      <c r="AL250" s="441"/>
      <c r="AM250" s="441"/>
      <c r="AN250" s="441"/>
      <c r="AO250" s="441"/>
      <c r="AP250" s="441"/>
      <c r="AQ250" s="441"/>
      <c r="AR250" s="441"/>
      <c r="AS250" s="441"/>
      <c r="AT250" s="442"/>
      <c r="AU250" s="449"/>
      <c r="AV250" s="450"/>
      <c r="AW250" s="450"/>
      <c r="AX250" s="450"/>
      <c r="AY250" s="450"/>
      <c r="AZ250" s="450"/>
      <c r="BA250" s="450"/>
      <c r="BB250" s="450"/>
      <c r="BC250" s="450"/>
      <c r="BD250" s="450"/>
      <c r="BE250" s="450"/>
      <c r="BF250" s="450"/>
      <c r="BG250" s="450"/>
      <c r="BH250" s="450"/>
      <c r="BI250" s="450"/>
      <c r="BJ250" s="450"/>
      <c r="BK250" s="450"/>
      <c r="BL250" s="451"/>
      <c r="BO250" s="368"/>
      <c r="BP250" s="368"/>
      <c r="BQ250" s="368"/>
      <c r="BR250" s="368"/>
      <c r="BS250" s="368"/>
      <c r="BT250" s="368"/>
      <c r="BU250" s="368"/>
      <c r="BV250" s="368"/>
      <c r="BW250" s="368"/>
      <c r="BX250" s="368"/>
      <c r="BY250" s="368"/>
      <c r="BZ250" s="368"/>
      <c r="CA250" s="368"/>
      <c r="CB250" s="368"/>
      <c r="CC250" s="368"/>
      <c r="CD250" s="368"/>
      <c r="CE250" s="368"/>
      <c r="CF250" s="368"/>
    </row>
    <row r="251" spans="1:84" x14ac:dyDescent="0.25">
      <c r="A251" s="449"/>
      <c r="B251" s="406">
        <v>2013</v>
      </c>
      <c r="C251" s="407">
        <v>7.6647123338019076</v>
      </c>
      <c r="D251" s="407">
        <v>14.743619085449447</v>
      </c>
      <c r="E251" s="407">
        <v>1.3596917380398978</v>
      </c>
      <c r="F251" s="407">
        <v>9.1529146343450289</v>
      </c>
      <c r="G251" s="467">
        <v>262.85041666666621</v>
      </c>
      <c r="H251" s="451"/>
      <c r="I251" s="414"/>
      <c r="J251" s="422"/>
      <c r="K251" s="423"/>
      <c r="L251" s="423"/>
      <c r="M251" s="423"/>
      <c r="N251" s="423"/>
      <c r="O251" s="423"/>
      <c r="P251" s="423"/>
      <c r="Q251" s="423"/>
      <c r="R251" s="423"/>
      <c r="S251" s="423"/>
      <c r="T251" s="423"/>
      <c r="U251" s="423"/>
      <c r="V251" s="423"/>
      <c r="W251" s="423"/>
      <c r="X251" s="423"/>
      <c r="Y251" s="423"/>
      <c r="Z251" s="423"/>
      <c r="AA251" s="424"/>
      <c r="AB251" s="440"/>
      <c r="AC251" s="441"/>
      <c r="AD251" s="441"/>
      <c r="AE251" s="441"/>
      <c r="AF251" s="441"/>
      <c r="AG251" s="441"/>
      <c r="AH251" s="441"/>
      <c r="AI251" s="441"/>
      <c r="AJ251" s="441"/>
      <c r="AK251" s="441"/>
      <c r="AL251" s="441"/>
      <c r="AM251" s="441"/>
      <c r="AN251" s="441"/>
      <c r="AO251" s="441"/>
      <c r="AP251" s="441"/>
      <c r="AQ251" s="441"/>
      <c r="AR251" s="441"/>
      <c r="AS251" s="441"/>
      <c r="AT251" s="442"/>
      <c r="AU251" s="449"/>
      <c r="AV251" s="450"/>
      <c r="AW251" s="450"/>
      <c r="AX251" s="450"/>
      <c r="AY251" s="450"/>
      <c r="AZ251" s="450"/>
      <c r="BA251" s="450"/>
      <c r="BB251" s="450"/>
      <c r="BC251" s="450"/>
      <c r="BD251" s="450"/>
      <c r="BE251" s="450"/>
      <c r="BF251" s="450"/>
      <c r="BG251" s="450"/>
      <c r="BH251" s="450"/>
      <c r="BI251" s="450"/>
      <c r="BJ251" s="450"/>
      <c r="BK251" s="450"/>
      <c r="BL251" s="451"/>
    </row>
    <row r="252" spans="1:84" x14ac:dyDescent="0.25">
      <c r="A252" s="449"/>
      <c r="B252" s="406">
        <v>2014</v>
      </c>
      <c r="C252" s="407">
        <v>17.679011423878126</v>
      </c>
      <c r="D252" s="407">
        <v>15.019913682776828</v>
      </c>
      <c r="E252" s="407">
        <v>13.631747928022103</v>
      </c>
      <c r="F252" s="407">
        <v>9.5744860287963043</v>
      </c>
      <c r="G252" s="467">
        <v>176.57250000000067</v>
      </c>
      <c r="H252" s="451"/>
      <c r="I252" s="414"/>
      <c r="J252" s="422"/>
      <c r="K252" s="423"/>
      <c r="L252" s="423"/>
      <c r="M252" s="423"/>
      <c r="N252" s="423"/>
      <c r="O252" s="423"/>
      <c r="P252" s="423"/>
      <c r="Q252" s="423"/>
      <c r="R252" s="423"/>
      <c r="S252" s="423"/>
      <c r="T252" s="423"/>
      <c r="U252" s="423"/>
      <c r="V252" s="423"/>
      <c r="W252" s="423"/>
      <c r="X252" s="423"/>
      <c r="Y252" s="423"/>
      <c r="Z252" s="423"/>
      <c r="AA252" s="424"/>
      <c r="AB252" s="440"/>
      <c r="AC252" s="441"/>
      <c r="AD252" s="441"/>
      <c r="AE252" s="441"/>
      <c r="AF252" s="441"/>
      <c r="AG252" s="441"/>
      <c r="AH252" s="441"/>
      <c r="AI252" s="441"/>
      <c r="AJ252" s="441"/>
      <c r="AK252" s="441"/>
      <c r="AL252" s="441"/>
      <c r="AM252" s="441"/>
      <c r="AN252" s="441"/>
      <c r="AO252" s="441"/>
      <c r="AP252" s="441"/>
      <c r="AQ252" s="441"/>
      <c r="AR252" s="441"/>
      <c r="AS252" s="441"/>
      <c r="AT252" s="442"/>
      <c r="AU252" s="449"/>
      <c r="AV252" s="450"/>
      <c r="AW252" s="450"/>
      <c r="AX252" s="450"/>
      <c r="AY252" s="450"/>
      <c r="AZ252" s="450"/>
      <c r="BA252" s="450"/>
      <c r="BB252" s="450"/>
      <c r="BC252" s="450"/>
      <c r="BD252" s="450"/>
      <c r="BE252" s="450"/>
      <c r="BF252" s="450"/>
      <c r="BG252" s="450"/>
      <c r="BH252" s="450"/>
      <c r="BI252" s="450"/>
      <c r="BJ252" s="450"/>
      <c r="BK252" s="450"/>
      <c r="BL252" s="451"/>
    </row>
    <row r="253" spans="1:84" x14ac:dyDescent="0.25">
      <c r="A253" s="449"/>
      <c r="B253" s="406">
        <v>2015</v>
      </c>
      <c r="C253" s="407">
        <v>31.481296911057765</v>
      </c>
      <c r="D253" s="407">
        <v>17.009768986318228</v>
      </c>
      <c r="E253" s="407">
        <v>26.021788964449172</v>
      </c>
      <c r="F253" s="407">
        <v>11.562639303743095</v>
      </c>
      <c r="G253" s="467">
        <v>279.46791666666672</v>
      </c>
      <c r="H253" s="451"/>
      <c r="I253" s="414"/>
      <c r="J253" s="422"/>
      <c r="K253" s="423"/>
      <c r="L253" s="423"/>
      <c r="M253" s="423"/>
      <c r="N253" s="423"/>
      <c r="O253" s="423"/>
      <c r="P253" s="423"/>
      <c r="Q253" s="423"/>
      <c r="R253" s="423"/>
      <c r="S253" s="423"/>
      <c r="T253" s="423"/>
      <c r="U253" s="423"/>
      <c r="V253" s="423"/>
      <c r="W253" s="423"/>
      <c r="X253" s="423"/>
      <c r="Y253" s="423"/>
      <c r="Z253" s="423"/>
      <c r="AA253" s="424"/>
      <c r="AB253" s="440"/>
      <c r="AC253" s="441"/>
      <c r="AD253" s="441"/>
      <c r="AE253" s="441"/>
      <c r="AF253" s="441"/>
      <c r="AG253" s="441"/>
      <c r="AH253" s="441"/>
      <c r="AI253" s="441"/>
      <c r="AJ253" s="441"/>
      <c r="AK253" s="441"/>
      <c r="AL253" s="441"/>
      <c r="AM253" s="441"/>
      <c r="AN253" s="441"/>
      <c r="AO253" s="441"/>
      <c r="AP253" s="441"/>
      <c r="AQ253" s="441"/>
      <c r="AR253" s="441"/>
      <c r="AS253" s="441"/>
      <c r="AT253" s="442"/>
      <c r="AU253" s="449"/>
      <c r="AV253" s="450"/>
      <c r="AW253" s="450"/>
      <c r="AX253" s="450"/>
      <c r="AY253" s="450"/>
      <c r="AZ253" s="450"/>
      <c r="BA253" s="450"/>
      <c r="BB253" s="450"/>
      <c r="BC253" s="450"/>
      <c r="BD253" s="450"/>
      <c r="BE253" s="450"/>
      <c r="BF253" s="450"/>
      <c r="BG253" s="450"/>
      <c r="BH253" s="450"/>
      <c r="BI253" s="450"/>
      <c r="BJ253" s="450"/>
      <c r="BK253" s="450"/>
      <c r="BL253" s="451"/>
    </row>
    <row r="254" spans="1:84" s="368" customFormat="1" x14ac:dyDescent="0.25">
      <c r="A254" s="449"/>
      <c r="B254" s="406">
        <v>2016</v>
      </c>
      <c r="C254" s="407">
        <v>11.776589052175829</v>
      </c>
      <c r="D254" s="407">
        <v>16.295275954959909</v>
      </c>
      <c r="E254" s="407">
        <v>6.1743180566029494</v>
      </c>
      <c r="F254" s="407">
        <v>10.826964622143882</v>
      </c>
      <c r="G254" s="467">
        <v>309.69291666666641</v>
      </c>
      <c r="H254" s="451"/>
      <c r="I254" s="414"/>
      <c r="J254" s="422"/>
      <c r="K254" s="423"/>
      <c r="L254" s="423"/>
      <c r="M254" s="423"/>
      <c r="N254" s="423"/>
      <c r="O254" s="423"/>
      <c r="P254" s="423"/>
      <c r="Q254" s="423"/>
      <c r="R254" s="423"/>
      <c r="S254" s="423"/>
      <c r="T254" s="423"/>
      <c r="U254" s="423"/>
      <c r="V254" s="423"/>
      <c r="W254" s="423"/>
      <c r="X254" s="423"/>
      <c r="Y254" s="423"/>
      <c r="Z254" s="423"/>
      <c r="AA254" s="424"/>
      <c r="AB254" s="440"/>
      <c r="AC254" s="441"/>
      <c r="AD254" s="441"/>
      <c r="AE254" s="441"/>
      <c r="AF254" s="441"/>
      <c r="AG254" s="441"/>
      <c r="AH254" s="441"/>
      <c r="AI254" s="441"/>
      <c r="AJ254" s="441"/>
      <c r="AK254" s="441"/>
      <c r="AL254" s="441"/>
      <c r="AM254" s="441"/>
      <c r="AN254" s="441"/>
      <c r="AO254" s="441"/>
      <c r="AP254" s="441"/>
      <c r="AQ254" s="441"/>
      <c r="AR254" s="441"/>
      <c r="AS254" s="441"/>
      <c r="AT254" s="442"/>
      <c r="AU254" s="449"/>
      <c r="AV254" s="450"/>
      <c r="AW254" s="450"/>
      <c r="AX254" s="450"/>
      <c r="AY254" s="450"/>
      <c r="AZ254" s="450"/>
      <c r="BA254" s="450"/>
      <c r="BB254" s="450"/>
      <c r="BC254" s="450"/>
      <c r="BD254" s="450"/>
      <c r="BE254" s="450"/>
      <c r="BF254" s="450"/>
      <c r="BG254" s="450"/>
      <c r="BH254" s="450"/>
      <c r="BI254" s="450"/>
      <c r="BJ254" s="450"/>
      <c r="BK254" s="450"/>
      <c r="BL254" s="451"/>
      <c r="BO254" s="174"/>
      <c r="BP254" s="174"/>
      <c r="BQ254" s="174"/>
      <c r="BR254" s="174"/>
      <c r="BS254" s="174"/>
      <c r="BT254" s="174"/>
      <c r="BU254" s="174"/>
      <c r="BV254" s="174"/>
      <c r="BW254" s="174"/>
      <c r="BX254" s="174"/>
      <c r="BY254" s="174"/>
      <c r="BZ254" s="174"/>
      <c r="CA254" s="174"/>
      <c r="CB254" s="174"/>
      <c r="CC254" s="174"/>
      <c r="CD254" s="174"/>
      <c r="CE254" s="174"/>
      <c r="CF254" s="174"/>
    </row>
    <row r="255" spans="1:84" x14ac:dyDescent="0.25">
      <c r="A255" s="449"/>
      <c r="B255" s="406">
        <v>2017</v>
      </c>
      <c r="C255" s="407">
        <v>11.496052036592594</v>
      </c>
      <c r="D255" s="407">
        <v>15.829983670620098</v>
      </c>
      <c r="E255" s="407">
        <v>7.8559254234930034</v>
      </c>
      <c r="F255" s="407">
        <v>10.538917713077451</v>
      </c>
      <c r="G255" s="467">
        <v>238.16166666666686</v>
      </c>
      <c r="H255" s="451"/>
      <c r="I255" s="414"/>
      <c r="J255" s="422"/>
      <c r="K255" s="423"/>
      <c r="L255" s="423"/>
      <c r="M255" s="423"/>
      <c r="N255" s="423"/>
      <c r="O255" s="423"/>
      <c r="P255" s="423"/>
      <c r="Q255" s="423"/>
      <c r="R255" s="423"/>
      <c r="S255" s="423"/>
      <c r="T255" s="423"/>
      <c r="U255" s="423"/>
      <c r="V255" s="423"/>
      <c r="W255" s="423"/>
      <c r="X255" s="423"/>
      <c r="Y255" s="423"/>
      <c r="Z255" s="423"/>
      <c r="AA255" s="424"/>
      <c r="AB255" s="440"/>
      <c r="AC255" s="441"/>
      <c r="AD255" s="441"/>
      <c r="AE255" s="441"/>
      <c r="AF255" s="441"/>
      <c r="AG255" s="441"/>
      <c r="AH255" s="441"/>
      <c r="AI255" s="441"/>
      <c r="AJ255" s="441"/>
      <c r="AK255" s="441"/>
      <c r="AL255" s="441"/>
      <c r="AM255" s="441"/>
      <c r="AN255" s="441"/>
      <c r="AO255" s="441"/>
      <c r="AP255" s="441"/>
      <c r="AQ255" s="441"/>
      <c r="AR255" s="441"/>
      <c r="AS255" s="441"/>
      <c r="AT255" s="442"/>
      <c r="AU255" s="449"/>
      <c r="AV255" s="450"/>
      <c r="AW255" s="450"/>
      <c r="AX255" s="450"/>
      <c r="AY255" s="450"/>
      <c r="AZ255" s="450"/>
      <c r="BA255" s="450"/>
      <c r="BB255" s="450"/>
      <c r="BC255" s="450"/>
      <c r="BD255" s="450"/>
      <c r="BE255" s="450"/>
      <c r="BF255" s="450"/>
      <c r="BG255" s="450"/>
      <c r="BH255" s="450"/>
      <c r="BI255" s="450"/>
      <c r="BJ255" s="450"/>
      <c r="BK255" s="450"/>
      <c r="BL255" s="451"/>
    </row>
    <row r="256" spans="1:84" x14ac:dyDescent="0.25">
      <c r="A256" s="449"/>
      <c r="B256" s="406" t="s">
        <v>150</v>
      </c>
      <c r="C256" s="407">
        <v>16.637790934929445</v>
      </c>
      <c r="D256" s="407">
        <v>15.925805853725031</v>
      </c>
      <c r="E256" s="407">
        <v>13.582750449244406</v>
      </c>
      <c r="F256" s="407">
        <v>10.89997747407768</v>
      </c>
      <c r="G256" s="467">
        <v>335.69833333333236</v>
      </c>
      <c r="H256" s="451"/>
      <c r="I256" s="414"/>
      <c r="J256" s="422"/>
      <c r="K256" s="423"/>
      <c r="L256" s="423"/>
      <c r="M256" s="423"/>
      <c r="N256" s="423"/>
      <c r="O256" s="423"/>
      <c r="P256" s="423"/>
      <c r="Q256" s="423"/>
      <c r="R256" s="423"/>
      <c r="S256" s="423"/>
      <c r="T256" s="423"/>
      <c r="U256" s="423"/>
      <c r="V256" s="423"/>
      <c r="W256" s="423"/>
      <c r="X256" s="423"/>
      <c r="Y256" s="423"/>
      <c r="Z256" s="423"/>
      <c r="AA256" s="424"/>
      <c r="AB256" s="440"/>
      <c r="AC256" s="441"/>
      <c r="AD256" s="441"/>
      <c r="AE256" s="441"/>
      <c r="AF256" s="441"/>
      <c r="AG256" s="441"/>
      <c r="AH256" s="441"/>
      <c r="AI256" s="441"/>
      <c r="AJ256" s="441"/>
      <c r="AK256" s="441"/>
      <c r="AL256" s="441"/>
      <c r="AM256" s="441"/>
      <c r="AN256" s="441"/>
      <c r="AO256" s="441"/>
      <c r="AP256" s="441"/>
      <c r="AQ256" s="441"/>
      <c r="AR256" s="441"/>
      <c r="AS256" s="441"/>
      <c r="AT256" s="442"/>
      <c r="AU256" s="449"/>
      <c r="AV256" s="450"/>
      <c r="AW256" s="450"/>
      <c r="AX256" s="450"/>
      <c r="AY256" s="450"/>
      <c r="AZ256" s="450"/>
      <c r="BA256" s="450"/>
      <c r="BB256" s="450"/>
      <c r="BC256" s="450"/>
      <c r="BD256" s="450"/>
      <c r="BE256" s="450"/>
      <c r="BF256" s="450"/>
      <c r="BG256" s="450"/>
      <c r="BH256" s="450"/>
      <c r="BI256" s="450"/>
      <c r="BJ256" s="450"/>
      <c r="BK256" s="450"/>
      <c r="BL256" s="451"/>
    </row>
    <row r="257" spans="1:84" x14ac:dyDescent="0.25">
      <c r="A257" s="449"/>
      <c r="B257" s="406" t="s">
        <v>151</v>
      </c>
      <c r="C257" s="407">
        <v>15.217938840820166</v>
      </c>
      <c r="D257" s="407">
        <v>15.869762204294931</v>
      </c>
      <c r="E257" s="407">
        <v>10.807307099679955</v>
      </c>
      <c r="F257" s="407">
        <v>10.892640522530822</v>
      </c>
      <c r="G257" s="467">
        <v>222.16416666666737</v>
      </c>
      <c r="H257" s="451"/>
      <c r="I257" s="414"/>
      <c r="J257" s="422"/>
      <c r="K257" s="423"/>
      <c r="L257" s="423"/>
      <c r="M257" s="423"/>
      <c r="N257" s="423"/>
      <c r="O257" s="423"/>
      <c r="P257" s="423"/>
      <c r="Q257" s="423"/>
      <c r="R257" s="423"/>
      <c r="S257" s="423"/>
      <c r="T257" s="423"/>
      <c r="U257" s="423"/>
      <c r="V257" s="423"/>
      <c r="W257" s="423"/>
      <c r="X257" s="423"/>
      <c r="Y257" s="423"/>
      <c r="Z257" s="423"/>
      <c r="AA257" s="424"/>
      <c r="AB257" s="440"/>
      <c r="AC257" s="441"/>
      <c r="AD257" s="441"/>
      <c r="AE257" s="441"/>
      <c r="AF257" s="441"/>
      <c r="AG257" s="441"/>
      <c r="AH257" s="441"/>
      <c r="AI257" s="441"/>
      <c r="AJ257" s="441"/>
      <c r="AK257" s="441"/>
      <c r="AL257" s="441"/>
      <c r="AM257" s="441"/>
      <c r="AN257" s="441"/>
      <c r="AO257" s="441"/>
      <c r="AP257" s="441"/>
      <c r="AQ257" s="441"/>
      <c r="AR257" s="441"/>
      <c r="AS257" s="441"/>
      <c r="AT257" s="442"/>
      <c r="AU257" s="449"/>
      <c r="AV257" s="450"/>
      <c r="AW257" s="450"/>
      <c r="AX257" s="450"/>
      <c r="AY257" s="450"/>
      <c r="AZ257" s="450"/>
      <c r="BA257" s="450"/>
      <c r="BB257" s="450"/>
      <c r="BC257" s="450"/>
      <c r="BD257" s="450"/>
      <c r="BE257" s="450"/>
      <c r="BF257" s="450"/>
      <c r="BG257" s="450"/>
      <c r="BH257" s="450"/>
      <c r="BI257" s="450"/>
      <c r="BJ257" s="450"/>
      <c r="BK257" s="450"/>
      <c r="BL257" s="451"/>
    </row>
    <row r="258" spans="1:84" x14ac:dyDescent="0.25">
      <c r="A258" s="449"/>
      <c r="B258" s="406">
        <v>2020</v>
      </c>
      <c r="C258" s="407">
        <v>9.312900288808537</v>
      </c>
      <c r="D258" s="407">
        <v>15.207765697507041</v>
      </c>
      <c r="E258" s="407">
        <v>5.1518986680686307</v>
      </c>
      <c r="F258" s="407">
        <v>10.313041454713165</v>
      </c>
      <c r="G258" s="467">
        <v>296.7529166666659</v>
      </c>
      <c r="H258" s="451"/>
      <c r="I258" s="414"/>
      <c r="J258" s="422"/>
      <c r="K258" s="423"/>
      <c r="L258" s="423"/>
      <c r="M258" s="423"/>
      <c r="N258" s="423"/>
      <c r="O258" s="423"/>
      <c r="P258" s="423"/>
      <c r="Q258" s="423"/>
      <c r="R258" s="423"/>
      <c r="S258" s="423"/>
      <c r="T258" s="423"/>
      <c r="U258" s="423"/>
      <c r="V258" s="423"/>
      <c r="W258" s="423"/>
      <c r="X258" s="423"/>
      <c r="Y258" s="423"/>
      <c r="Z258" s="423"/>
      <c r="AA258" s="424"/>
      <c r="AB258" s="440"/>
      <c r="AC258" s="441"/>
      <c r="AD258" s="441"/>
      <c r="AE258" s="441"/>
      <c r="AF258" s="441"/>
      <c r="AG258" s="441"/>
      <c r="AH258" s="441"/>
      <c r="AI258" s="441"/>
      <c r="AJ258" s="441"/>
      <c r="AK258" s="441"/>
      <c r="AL258" s="441"/>
      <c r="AM258" s="441"/>
      <c r="AN258" s="441"/>
      <c r="AO258" s="441"/>
      <c r="AP258" s="441"/>
      <c r="AQ258" s="441"/>
      <c r="AR258" s="441"/>
      <c r="AS258" s="441"/>
      <c r="AT258" s="442"/>
      <c r="AU258" s="449"/>
      <c r="AV258" s="450"/>
      <c r="AW258" s="450"/>
      <c r="AX258" s="450"/>
      <c r="AY258" s="450"/>
      <c r="AZ258" s="450"/>
      <c r="BA258" s="450"/>
      <c r="BB258" s="450"/>
      <c r="BC258" s="450"/>
      <c r="BD258" s="450"/>
      <c r="BE258" s="450"/>
      <c r="BF258" s="450"/>
      <c r="BG258" s="450"/>
      <c r="BH258" s="450"/>
      <c r="BI258" s="450"/>
      <c r="BJ258" s="450"/>
      <c r="BK258" s="450"/>
      <c r="BL258" s="451"/>
    </row>
    <row r="259" spans="1:84" x14ac:dyDescent="0.25">
      <c r="A259" s="449"/>
      <c r="B259" s="406">
        <v>2021</v>
      </c>
      <c r="C259" s="407">
        <v>13.872056853026944</v>
      </c>
      <c r="D259" s="407">
        <v>15.082780868754236</v>
      </c>
      <c r="E259" s="407">
        <v>5.7442124565199943</v>
      </c>
      <c r="F259" s="407">
        <v>9.8855273955678271</v>
      </c>
      <c r="G259" s="467">
        <v>312.21291666666593</v>
      </c>
      <c r="H259" s="451"/>
      <c r="I259" s="414"/>
      <c r="J259" s="422"/>
      <c r="K259" s="423"/>
      <c r="L259" s="423"/>
      <c r="M259" s="423"/>
      <c r="N259" s="423"/>
      <c r="O259" s="423"/>
      <c r="P259" s="423"/>
      <c r="Q259" s="423"/>
      <c r="R259" s="423"/>
      <c r="S259" s="423"/>
      <c r="T259" s="423"/>
      <c r="U259" s="423"/>
      <c r="V259" s="423"/>
      <c r="W259" s="423"/>
      <c r="X259" s="423"/>
      <c r="Y259" s="423"/>
      <c r="Z259" s="423"/>
      <c r="AA259" s="424"/>
      <c r="AB259" s="440"/>
      <c r="AC259" s="441"/>
      <c r="AD259" s="441"/>
      <c r="AE259" s="441"/>
      <c r="AF259" s="441"/>
      <c r="AG259" s="441"/>
      <c r="AH259" s="441"/>
      <c r="AI259" s="441"/>
      <c r="AJ259" s="441"/>
      <c r="AK259" s="441"/>
      <c r="AL259" s="441"/>
      <c r="AM259" s="441"/>
      <c r="AN259" s="441"/>
      <c r="AO259" s="441"/>
      <c r="AP259" s="441"/>
      <c r="AQ259" s="441"/>
      <c r="AR259" s="441"/>
      <c r="AS259" s="441"/>
      <c r="AT259" s="442"/>
      <c r="AU259" s="449"/>
      <c r="AV259" s="450"/>
      <c r="AW259" s="450"/>
      <c r="AX259" s="450"/>
      <c r="AY259" s="450"/>
      <c r="AZ259" s="450"/>
      <c r="BA259" s="450"/>
      <c r="BB259" s="450"/>
      <c r="BC259" s="450"/>
      <c r="BD259" s="450"/>
      <c r="BE259" s="450"/>
      <c r="BF259" s="450"/>
      <c r="BG259" s="450"/>
      <c r="BH259" s="450"/>
      <c r="BI259" s="450"/>
      <c r="BJ259" s="450"/>
      <c r="BK259" s="450"/>
      <c r="BL259" s="451"/>
    </row>
    <row r="260" spans="1:84" x14ac:dyDescent="0.25">
      <c r="A260" s="449"/>
      <c r="B260" s="406">
        <v>2022</v>
      </c>
      <c r="C260" s="407">
        <f>+'2022 Results'!$AT$38</f>
        <v>28.336902212705212</v>
      </c>
      <c r="D260" s="407">
        <f>+'2022 Results'!$AT$37</f>
        <v>15.372154441042531</v>
      </c>
      <c r="E260" s="407">
        <f>+'2022 Results'!$AT$41</f>
        <v>13.918629550321199</v>
      </c>
      <c r="F260" s="407">
        <f>+'2022 Results'!$AT$40</f>
        <v>9.9735810015095918</v>
      </c>
      <c r="G260" s="467">
        <f>+'2022 Baseline'!$AT$9-'2021 Baseline Q4'!$AT$9</f>
        <v>93.166666666666515</v>
      </c>
      <c r="H260" s="451"/>
      <c r="I260" s="414"/>
      <c r="J260" s="422"/>
      <c r="K260" s="423"/>
      <c r="L260" s="423"/>
      <c r="M260" s="423"/>
      <c r="N260" s="423"/>
      <c r="O260" s="423"/>
      <c r="P260" s="423"/>
      <c r="Q260" s="423"/>
      <c r="R260" s="423"/>
      <c r="S260" s="423"/>
      <c r="T260" s="423"/>
      <c r="U260" s="423"/>
      <c r="V260" s="423"/>
      <c r="W260" s="423"/>
      <c r="X260" s="423"/>
      <c r="Y260" s="423"/>
      <c r="Z260" s="423"/>
      <c r="AA260" s="424"/>
      <c r="AB260" s="440"/>
      <c r="AC260" s="441"/>
      <c r="AD260" s="441"/>
      <c r="AE260" s="441"/>
      <c r="AF260" s="441"/>
      <c r="AG260" s="441"/>
      <c r="AH260" s="441"/>
      <c r="AI260" s="441"/>
      <c r="AJ260" s="441"/>
      <c r="AK260" s="441"/>
      <c r="AL260" s="441"/>
      <c r="AM260" s="441"/>
      <c r="AN260" s="441"/>
      <c r="AO260" s="441"/>
      <c r="AP260" s="441"/>
      <c r="AQ260" s="441"/>
      <c r="AR260" s="441"/>
      <c r="AS260" s="441"/>
      <c r="AT260" s="442"/>
      <c r="AU260" s="449"/>
      <c r="AV260" s="450"/>
      <c r="AW260" s="450"/>
      <c r="AX260" s="450"/>
      <c r="AY260" s="450"/>
      <c r="AZ260" s="450"/>
      <c r="BA260" s="450"/>
      <c r="BB260" s="450"/>
      <c r="BC260" s="450"/>
      <c r="BD260" s="450"/>
      <c r="BE260" s="450"/>
      <c r="BF260" s="450"/>
      <c r="BG260" s="450"/>
      <c r="BH260" s="450"/>
      <c r="BI260" s="450"/>
      <c r="BJ260" s="450"/>
      <c r="BK260" s="450"/>
      <c r="BL260" s="451"/>
    </row>
    <row r="261" spans="1:84" ht="15.75" thickBot="1" x14ac:dyDescent="0.3">
      <c r="A261" s="452"/>
      <c r="B261" s="495"/>
      <c r="C261" s="496"/>
      <c r="D261" s="496"/>
      <c r="E261" s="496"/>
      <c r="F261" s="496"/>
      <c r="G261" s="496"/>
      <c r="H261" s="454"/>
      <c r="I261" s="414"/>
      <c r="J261" s="422"/>
      <c r="K261" s="423"/>
      <c r="L261" s="423"/>
      <c r="M261" s="423"/>
      <c r="N261" s="423"/>
      <c r="O261" s="423"/>
      <c r="P261" s="423"/>
      <c r="Q261" s="423"/>
      <c r="R261" s="423"/>
      <c r="S261" s="423"/>
      <c r="T261" s="423"/>
      <c r="U261" s="423"/>
      <c r="V261" s="423"/>
      <c r="W261" s="423"/>
      <c r="X261" s="423"/>
      <c r="Y261" s="423"/>
      <c r="Z261" s="423"/>
      <c r="AA261" s="424"/>
      <c r="AB261" s="440"/>
      <c r="AC261" s="441"/>
      <c r="AD261" s="441"/>
      <c r="AE261" s="441"/>
      <c r="AF261" s="441"/>
      <c r="AG261" s="441"/>
      <c r="AH261" s="441"/>
      <c r="AI261" s="441"/>
      <c r="AJ261" s="441"/>
      <c r="AK261" s="441"/>
      <c r="AL261" s="441"/>
      <c r="AM261" s="441"/>
      <c r="AN261" s="441"/>
      <c r="AO261" s="441"/>
      <c r="AP261" s="441"/>
      <c r="AQ261" s="441"/>
      <c r="AR261" s="441"/>
      <c r="AS261" s="441"/>
      <c r="AT261" s="442"/>
      <c r="AU261" s="449"/>
      <c r="AV261" s="450"/>
      <c r="AW261" s="450"/>
      <c r="AX261" s="450"/>
      <c r="AY261" s="450"/>
      <c r="AZ261" s="450"/>
      <c r="BA261" s="450"/>
      <c r="BB261" s="450"/>
      <c r="BC261" s="450"/>
      <c r="BD261" s="450"/>
      <c r="BE261" s="450"/>
      <c r="BF261" s="450"/>
      <c r="BG261" s="450"/>
      <c r="BH261" s="450"/>
      <c r="BI261" s="450"/>
      <c r="BJ261" s="450"/>
      <c r="BK261" s="450"/>
      <c r="BL261" s="451"/>
    </row>
    <row r="262" spans="1:84" x14ac:dyDescent="0.25">
      <c r="A262" s="446"/>
      <c r="B262" s="490" t="s">
        <v>56</v>
      </c>
      <c r="C262" s="491" t="s">
        <v>61</v>
      </c>
      <c r="D262" s="492"/>
      <c r="E262" s="492"/>
      <c r="F262" s="492"/>
      <c r="G262" s="492"/>
      <c r="H262" s="448"/>
      <c r="I262" s="414"/>
      <c r="J262" s="422"/>
      <c r="K262" s="423"/>
      <c r="L262" s="423"/>
      <c r="M262" s="423"/>
      <c r="N262" s="423"/>
      <c r="O262" s="423"/>
      <c r="P262" s="423"/>
      <c r="Q262" s="423"/>
      <c r="R262" s="423"/>
      <c r="S262" s="423"/>
      <c r="T262" s="423"/>
      <c r="U262" s="423"/>
      <c r="V262" s="423"/>
      <c r="W262" s="423"/>
      <c r="X262" s="423"/>
      <c r="Y262" s="423"/>
      <c r="Z262" s="423"/>
      <c r="AA262" s="424"/>
      <c r="AB262" s="440"/>
      <c r="AC262" s="441"/>
      <c r="AD262" s="441"/>
      <c r="AE262" s="441"/>
      <c r="AF262" s="441"/>
      <c r="AG262" s="441"/>
      <c r="AH262" s="441"/>
      <c r="AI262" s="441"/>
      <c r="AJ262" s="441"/>
      <c r="AK262" s="441"/>
      <c r="AL262" s="441"/>
      <c r="AM262" s="441"/>
      <c r="AN262" s="441"/>
      <c r="AO262" s="441"/>
      <c r="AP262" s="441"/>
      <c r="AQ262" s="441"/>
      <c r="AR262" s="441"/>
      <c r="AS262" s="441"/>
      <c r="AT262" s="442"/>
      <c r="AU262" s="449"/>
      <c r="AV262" s="450"/>
      <c r="AW262" s="450"/>
      <c r="AX262" s="450"/>
      <c r="AY262" s="450"/>
      <c r="AZ262" s="450"/>
      <c r="BA262" s="450"/>
      <c r="BB262" s="450"/>
      <c r="BC262" s="450"/>
      <c r="BD262" s="450"/>
      <c r="BE262" s="450"/>
      <c r="BF262" s="450"/>
      <c r="BG262" s="450"/>
      <c r="BH262" s="450"/>
      <c r="BI262" s="450"/>
      <c r="BJ262" s="450"/>
      <c r="BK262" s="450"/>
      <c r="BL262" s="451"/>
    </row>
    <row r="263" spans="1:84" x14ac:dyDescent="0.25">
      <c r="A263" s="449"/>
      <c r="B263" s="456" t="s">
        <v>57</v>
      </c>
      <c r="C263" s="457" t="s">
        <v>29</v>
      </c>
      <c r="D263" s="457" t="s">
        <v>58</v>
      </c>
      <c r="E263" s="457" t="s">
        <v>100</v>
      </c>
      <c r="F263" s="457" t="s">
        <v>101</v>
      </c>
      <c r="G263" s="457" t="s">
        <v>205</v>
      </c>
      <c r="H263" s="451"/>
      <c r="I263" s="414"/>
      <c r="J263" s="422"/>
      <c r="K263" s="423"/>
      <c r="L263" s="423"/>
      <c r="M263" s="423"/>
      <c r="N263" s="423"/>
      <c r="O263" s="423"/>
      <c r="P263" s="423"/>
      <c r="Q263" s="423"/>
      <c r="R263" s="423"/>
      <c r="S263" s="423"/>
      <c r="T263" s="423"/>
      <c r="U263" s="423"/>
      <c r="V263" s="423"/>
      <c r="W263" s="423"/>
      <c r="X263" s="423"/>
      <c r="Y263" s="423"/>
      <c r="Z263" s="423"/>
      <c r="AA263" s="424"/>
      <c r="AB263" s="440"/>
      <c r="AC263" s="441"/>
      <c r="AD263" s="441"/>
      <c r="AE263" s="441"/>
      <c r="AF263" s="441"/>
      <c r="AG263" s="441"/>
      <c r="AH263" s="441"/>
      <c r="AI263" s="441"/>
      <c r="AJ263" s="441"/>
      <c r="AK263" s="441"/>
      <c r="AL263" s="441"/>
      <c r="AM263" s="441"/>
      <c r="AN263" s="441"/>
      <c r="AO263" s="441"/>
      <c r="AP263" s="441"/>
      <c r="AQ263" s="441"/>
      <c r="AR263" s="441"/>
      <c r="AS263" s="441"/>
      <c r="AT263" s="442"/>
      <c r="AU263" s="449"/>
      <c r="AV263" s="450"/>
      <c r="AW263" s="450"/>
      <c r="AX263" s="450"/>
      <c r="AY263" s="450"/>
      <c r="AZ263" s="450"/>
      <c r="BA263" s="450"/>
      <c r="BB263" s="450"/>
      <c r="BC263" s="450"/>
      <c r="BD263" s="450"/>
      <c r="BE263" s="450"/>
      <c r="BF263" s="450"/>
      <c r="BG263" s="450"/>
      <c r="BH263" s="450"/>
      <c r="BI263" s="450"/>
      <c r="BJ263" s="450"/>
      <c r="BK263" s="450"/>
      <c r="BL263" s="451"/>
    </row>
    <row r="264" spans="1:84" x14ac:dyDescent="0.25">
      <c r="A264" s="449"/>
      <c r="B264" s="406">
        <v>2011</v>
      </c>
      <c r="C264" s="407">
        <v>7.0589361787907734</v>
      </c>
      <c r="D264" s="407">
        <v>11.350433206297552</v>
      </c>
      <c r="E264" s="407">
        <v>6.047492978188715</v>
      </c>
      <c r="F264" s="407">
        <v>8.9839185233315799</v>
      </c>
      <c r="G264" s="467">
        <v>324.72000000000003</v>
      </c>
      <c r="H264" s="451"/>
      <c r="I264" s="414"/>
      <c r="J264" s="422"/>
      <c r="K264" s="423"/>
      <c r="L264" s="423"/>
      <c r="M264" s="423"/>
      <c r="N264" s="423"/>
      <c r="O264" s="423"/>
      <c r="P264" s="423"/>
      <c r="Q264" s="423"/>
      <c r="R264" s="423"/>
      <c r="S264" s="423"/>
      <c r="T264" s="423"/>
      <c r="U264" s="423"/>
      <c r="V264" s="423"/>
      <c r="W264" s="423"/>
      <c r="X264" s="423"/>
      <c r="Y264" s="423"/>
      <c r="Z264" s="423"/>
      <c r="AA264" s="424"/>
      <c r="AB264" s="440"/>
      <c r="AC264" s="441"/>
      <c r="AD264" s="441"/>
      <c r="AE264" s="441"/>
      <c r="AF264" s="441"/>
      <c r="AG264" s="441"/>
      <c r="AH264" s="441"/>
      <c r="AI264" s="441"/>
      <c r="AJ264" s="441"/>
      <c r="AK264" s="441"/>
      <c r="AL264" s="441"/>
      <c r="AM264" s="441"/>
      <c r="AN264" s="441"/>
      <c r="AO264" s="441"/>
      <c r="AP264" s="441"/>
      <c r="AQ264" s="441"/>
      <c r="AR264" s="441"/>
      <c r="AS264" s="441"/>
      <c r="AT264" s="442"/>
      <c r="AU264" s="449"/>
      <c r="AV264" s="450"/>
      <c r="AW264" s="450"/>
      <c r="AX264" s="450"/>
      <c r="AY264" s="450"/>
      <c r="AZ264" s="450"/>
      <c r="BA264" s="450"/>
      <c r="BB264" s="450"/>
      <c r="BC264" s="450"/>
      <c r="BD264" s="450"/>
      <c r="BE264" s="450"/>
      <c r="BF264" s="450"/>
      <c r="BG264" s="450"/>
      <c r="BH264" s="450"/>
      <c r="BI264" s="450"/>
      <c r="BJ264" s="450"/>
      <c r="BK264" s="450"/>
      <c r="BL264" s="451"/>
    </row>
    <row r="265" spans="1:84" x14ac:dyDescent="0.25">
      <c r="A265" s="449"/>
      <c r="B265" s="406">
        <v>2012</v>
      </c>
      <c r="C265" s="407">
        <v>4.9303599286203275</v>
      </c>
      <c r="D265" s="407">
        <v>9.7510534897386396</v>
      </c>
      <c r="E265" s="407">
        <v>3.3583611107993576</v>
      </c>
      <c r="F265" s="407">
        <v>7.5824699680283416</v>
      </c>
      <c r="G265" s="467">
        <v>279.33833333333337</v>
      </c>
      <c r="H265" s="451"/>
      <c r="I265" s="414"/>
      <c r="J265" s="422"/>
      <c r="K265" s="423"/>
      <c r="L265" s="423"/>
      <c r="M265" s="423"/>
      <c r="N265" s="423"/>
      <c r="O265" s="423"/>
      <c r="P265" s="423"/>
      <c r="Q265" s="423"/>
      <c r="R265" s="423"/>
      <c r="S265" s="423"/>
      <c r="T265" s="423"/>
      <c r="U265" s="423"/>
      <c r="V265" s="423"/>
      <c r="W265" s="423"/>
      <c r="X265" s="423"/>
      <c r="Y265" s="423"/>
      <c r="Z265" s="423"/>
      <c r="AA265" s="424"/>
      <c r="AB265" s="440"/>
      <c r="AC265" s="441"/>
      <c r="AD265" s="441"/>
      <c r="AE265" s="441"/>
      <c r="AF265" s="441"/>
      <c r="AG265" s="441"/>
      <c r="AH265" s="441"/>
      <c r="AI265" s="441"/>
      <c r="AJ265" s="441"/>
      <c r="AK265" s="441"/>
      <c r="AL265" s="441"/>
      <c r="AM265" s="441"/>
      <c r="AN265" s="441"/>
      <c r="AO265" s="441"/>
      <c r="AP265" s="441"/>
      <c r="AQ265" s="441"/>
      <c r="AR265" s="441"/>
      <c r="AS265" s="441"/>
      <c r="AT265" s="442"/>
      <c r="AU265" s="449"/>
      <c r="AV265" s="450"/>
      <c r="AW265" s="450"/>
      <c r="AX265" s="450"/>
      <c r="AY265" s="450"/>
      <c r="AZ265" s="450"/>
      <c r="BA265" s="450"/>
      <c r="BB265" s="450"/>
      <c r="BC265" s="450"/>
      <c r="BD265" s="450"/>
      <c r="BE265" s="450"/>
      <c r="BF265" s="450"/>
      <c r="BG265" s="450"/>
      <c r="BH265" s="450"/>
      <c r="BI265" s="450"/>
      <c r="BJ265" s="450"/>
      <c r="BK265" s="450"/>
      <c r="BL265" s="451"/>
      <c r="BO265" s="368"/>
      <c r="BP265" s="368"/>
      <c r="BQ265" s="368"/>
      <c r="BR265" s="368"/>
      <c r="BS265" s="368"/>
      <c r="BT265" s="368"/>
      <c r="BU265" s="368"/>
      <c r="BV265" s="368"/>
      <c r="BW265" s="368"/>
      <c r="BX265" s="368"/>
      <c r="BY265" s="368"/>
      <c r="BZ265" s="368"/>
      <c r="CA265" s="368"/>
      <c r="CB265" s="368"/>
      <c r="CC265" s="368"/>
      <c r="CD265" s="368"/>
      <c r="CE265" s="368"/>
      <c r="CF265" s="368"/>
    </row>
    <row r="266" spans="1:84" x14ac:dyDescent="0.25">
      <c r="A266" s="449"/>
      <c r="B266" s="406">
        <v>2013</v>
      </c>
      <c r="C266" s="407">
        <v>4.8227054393903463</v>
      </c>
      <c r="D266" s="407">
        <v>8.7724172855799996</v>
      </c>
      <c r="E266" s="407">
        <v>2.6038434195827049</v>
      </c>
      <c r="F266" s="407">
        <v>6.5938498183313374</v>
      </c>
      <c r="G266" s="467">
        <v>287.21250000000009</v>
      </c>
      <c r="H266" s="451"/>
      <c r="I266" s="414"/>
      <c r="J266" s="422"/>
      <c r="K266" s="423"/>
      <c r="L266" s="423"/>
      <c r="M266" s="423"/>
      <c r="N266" s="423"/>
      <c r="O266" s="423"/>
      <c r="P266" s="423"/>
      <c r="Q266" s="423"/>
      <c r="R266" s="423"/>
      <c r="S266" s="423"/>
      <c r="T266" s="423"/>
      <c r="U266" s="423"/>
      <c r="V266" s="423"/>
      <c r="W266" s="423"/>
      <c r="X266" s="423"/>
      <c r="Y266" s="423"/>
      <c r="Z266" s="423"/>
      <c r="AA266" s="424"/>
      <c r="AB266" s="440"/>
      <c r="AC266" s="441"/>
      <c r="AD266" s="441"/>
      <c r="AE266" s="441"/>
      <c r="AF266" s="441"/>
      <c r="AG266" s="441"/>
      <c r="AH266" s="441"/>
      <c r="AI266" s="441"/>
      <c r="AJ266" s="441"/>
      <c r="AK266" s="441"/>
      <c r="AL266" s="441"/>
      <c r="AM266" s="441"/>
      <c r="AN266" s="441"/>
      <c r="AO266" s="441"/>
      <c r="AP266" s="441"/>
      <c r="AQ266" s="441"/>
      <c r="AR266" s="441"/>
      <c r="AS266" s="441"/>
      <c r="AT266" s="442"/>
      <c r="AU266" s="449"/>
      <c r="AV266" s="450"/>
      <c r="AW266" s="450"/>
      <c r="AX266" s="450"/>
      <c r="AY266" s="450"/>
      <c r="AZ266" s="450"/>
      <c r="BA266" s="450"/>
      <c r="BB266" s="450"/>
      <c r="BC266" s="450"/>
      <c r="BD266" s="450"/>
      <c r="BE266" s="450"/>
      <c r="BF266" s="450"/>
      <c r="BG266" s="450"/>
      <c r="BH266" s="450"/>
      <c r="BI266" s="450"/>
      <c r="BJ266" s="450"/>
      <c r="BK266" s="450"/>
      <c r="BL266" s="451"/>
    </row>
    <row r="267" spans="1:84" x14ac:dyDescent="0.25">
      <c r="A267" s="449"/>
      <c r="B267" s="406">
        <v>2014</v>
      </c>
      <c r="C267" s="407">
        <v>5.0469804106818668</v>
      </c>
      <c r="D267" s="407">
        <v>8.1453470223831808</v>
      </c>
      <c r="E267" s="407">
        <v>1.1623315274353749</v>
      </c>
      <c r="F267" s="407">
        <v>5.6796097657942513</v>
      </c>
      <c r="G267" s="467">
        <v>287.86874999999964</v>
      </c>
      <c r="H267" s="451"/>
      <c r="I267" s="414"/>
      <c r="J267" s="422"/>
      <c r="K267" s="423"/>
      <c r="L267" s="423"/>
      <c r="M267" s="423"/>
      <c r="N267" s="423"/>
      <c r="O267" s="423"/>
      <c r="P267" s="423"/>
      <c r="Q267" s="423"/>
      <c r="R267" s="423"/>
      <c r="S267" s="423"/>
      <c r="T267" s="423"/>
      <c r="U267" s="423"/>
      <c r="V267" s="423"/>
      <c r="W267" s="423"/>
      <c r="X267" s="423"/>
      <c r="Y267" s="423"/>
      <c r="Z267" s="423"/>
      <c r="AA267" s="424"/>
      <c r="AB267" s="440"/>
      <c r="AC267" s="441"/>
      <c r="AD267" s="441"/>
      <c r="AE267" s="441"/>
      <c r="AF267" s="441"/>
      <c r="AG267" s="441"/>
      <c r="AH267" s="441"/>
      <c r="AI267" s="441"/>
      <c r="AJ267" s="441"/>
      <c r="AK267" s="441"/>
      <c r="AL267" s="441"/>
      <c r="AM267" s="441"/>
      <c r="AN267" s="441"/>
      <c r="AO267" s="441"/>
      <c r="AP267" s="441"/>
      <c r="AQ267" s="441"/>
      <c r="AR267" s="441"/>
      <c r="AS267" s="441"/>
      <c r="AT267" s="442"/>
      <c r="AU267" s="449"/>
      <c r="AV267" s="450"/>
      <c r="AW267" s="450"/>
      <c r="AX267" s="450"/>
      <c r="AY267" s="450"/>
      <c r="AZ267" s="450"/>
      <c r="BA267" s="450"/>
      <c r="BB267" s="450"/>
      <c r="BC267" s="450"/>
      <c r="BD267" s="450"/>
      <c r="BE267" s="450"/>
      <c r="BF267" s="450"/>
      <c r="BG267" s="450"/>
      <c r="BH267" s="450"/>
      <c r="BI267" s="450"/>
      <c r="BJ267" s="450"/>
      <c r="BK267" s="450"/>
      <c r="BL267" s="451"/>
    </row>
    <row r="268" spans="1:84" x14ac:dyDescent="0.25">
      <c r="A268" s="449"/>
      <c r="B268" s="406">
        <v>2015</v>
      </c>
      <c r="C268" s="407">
        <v>8.777368676891891</v>
      </c>
      <c r="D268" s="407">
        <v>8.2131267502060954</v>
      </c>
      <c r="E268" s="407">
        <v>6.2626048464665285</v>
      </c>
      <c r="F268" s="407">
        <v>5.7421317499828799</v>
      </c>
      <c r="G268" s="467">
        <v>212.6433333333332</v>
      </c>
      <c r="H268" s="451"/>
      <c r="I268" s="414"/>
      <c r="J268" s="422"/>
      <c r="K268" s="423"/>
      <c r="L268" s="423"/>
      <c r="M268" s="423"/>
      <c r="N268" s="423"/>
      <c r="O268" s="423"/>
      <c r="P268" s="423"/>
      <c r="Q268" s="423"/>
      <c r="R268" s="423"/>
      <c r="S268" s="423"/>
      <c r="T268" s="423"/>
      <c r="U268" s="423"/>
      <c r="V268" s="423"/>
      <c r="W268" s="423"/>
      <c r="X268" s="423"/>
      <c r="Y268" s="423"/>
      <c r="Z268" s="423"/>
      <c r="AA268" s="424"/>
      <c r="AB268" s="440"/>
      <c r="AC268" s="441"/>
      <c r="AD268" s="441"/>
      <c r="AE268" s="441"/>
      <c r="AF268" s="441"/>
      <c r="AG268" s="441"/>
      <c r="AH268" s="441"/>
      <c r="AI268" s="441"/>
      <c r="AJ268" s="441"/>
      <c r="AK268" s="441"/>
      <c r="AL268" s="441"/>
      <c r="AM268" s="441"/>
      <c r="AN268" s="441"/>
      <c r="AO268" s="441"/>
      <c r="AP268" s="441"/>
      <c r="AQ268" s="441"/>
      <c r="AR268" s="441"/>
      <c r="AS268" s="441"/>
      <c r="AT268" s="442"/>
      <c r="AU268" s="449"/>
      <c r="AV268" s="450"/>
      <c r="AW268" s="450"/>
      <c r="AX268" s="450"/>
      <c r="AY268" s="450"/>
      <c r="AZ268" s="450"/>
      <c r="BA268" s="450"/>
      <c r="BB268" s="450"/>
      <c r="BC268" s="450"/>
      <c r="BD268" s="450"/>
      <c r="BE268" s="450"/>
      <c r="BF268" s="450"/>
      <c r="BG268" s="450"/>
      <c r="BH268" s="450"/>
      <c r="BI268" s="450"/>
      <c r="BJ268" s="450"/>
      <c r="BK268" s="450"/>
      <c r="BL268" s="451"/>
    </row>
    <row r="269" spans="1:84" s="368" customFormat="1" x14ac:dyDescent="0.25">
      <c r="A269" s="449"/>
      <c r="B269" s="406">
        <v>2016</v>
      </c>
      <c r="C269" s="407">
        <v>6.5533259078064612</v>
      </c>
      <c r="D269" s="407">
        <v>7.9905733655558064</v>
      </c>
      <c r="E269" s="407">
        <v>1.4635570183763775</v>
      </c>
      <c r="F269" s="407">
        <v>5.1684416639954671</v>
      </c>
      <c r="G269" s="467">
        <v>290.58249999999998</v>
      </c>
      <c r="H269" s="451"/>
      <c r="I269" s="414"/>
      <c r="J269" s="422"/>
      <c r="K269" s="423"/>
      <c r="L269" s="423"/>
      <c r="M269" s="423"/>
      <c r="N269" s="423"/>
      <c r="O269" s="423"/>
      <c r="P269" s="423"/>
      <c r="Q269" s="423"/>
      <c r="R269" s="423"/>
      <c r="S269" s="423"/>
      <c r="T269" s="423"/>
      <c r="U269" s="423"/>
      <c r="V269" s="423"/>
      <c r="W269" s="423"/>
      <c r="X269" s="423"/>
      <c r="Y269" s="423"/>
      <c r="Z269" s="423"/>
      <c r="AA269" s="424"/>
      <c r="AB269" s="440"/>
      <c r="AC269" s="441"/>
      <c r="AD269" s="441"/>
      <c r="AE269" s="441"/>
      <c r="AF269" s="441"/>
      <c r="AG269" s="441"/>
      <c r="AH269" s="441"/>
      <c r="AI269" s="441"/>
      <c r="AJ269" s="441"/>
      <c r="AK269" s="441"/>
      <c r="AL269" s="441"/>
      <c r="AM269" s="441"/>
      <c r="AN269" s="441"/>
      <c r="AO269" s="441"/>
      <c r="AP269" s="441"/>
      <c r="AQ269" s="441"/>
      <c r="AR269" s="441"/>
      <c r="AS269" s="441"/>
      <c r="AT269" s="442"/>
      <c r="AU269" s="449"/>
      <c r="AV269" s="450"/>
      <c r="AW269" s="450"/>
      <c r="AX269" s="450"/>
      <c r="AY269" s="450"/>
      <c r="AZ269" s="450"/>
      <c r="BA269" s="450"/>
      <c r="BB269" s="450"/>
      <c r="BC269" s="450"/>
      <c r="BD269" s="450"/>
      <c r="BE269" s="450"/>
      <c r="BF269" s="450"/>
      <c r="BG269" s="450"/>
      <c r="BH269" s="450"/>
      <c r="BI269" s="450"/>
      <c r="BJ269" s="450"/>
      <c r="BK269" s="450"/>
      <c r="BL269" s="451"/>
      <c r="BO269" s="174"/>
      <c r="BP269" s="174"/>
      <c r="BQ269" s="174"/>
      <c r="BR269" s="174"/>
      <c r="BS269" s="174"/>
      <c r="BT269" s="174"/>
      <c r="BU269" s="174"/>
      <c r="BV269" s="174"/>
      <c r="BW269" s="174"/>
      <c r="BX269" s="174"/>
      <c r="BY269" s="174"/>
      <c r="BZ269" s="174"/>
      <c r="CA269" s="174"/>
      <c r="CB269" s="174"/>
      <c r="CC269" s="174"/>
      <c r="CD269" s="174"/>
      <c r="CE269" s="174"/>
      <c r="CF269" s="174"/>
    </row>
    <row r="270" spans="1:84" x14ac:dyDescent="0.25">
      <c r="A270" s="449"/>
      <c r="B270" s="406">
        <v>2017</v>
      </c>
      <c r="C270" s="407">
        <v>16.174657096748135</v>
      </c>
      <c r="D270" s="407">
        <v>8.6807370923748746</v>
      </c>
      <c r="E270" s="407">
        <v>10.12011064675165</v>
      </c>
      <c r="F270" s="407">
        <v>5.5860158764987284</v>
      </c>
      <c r="G270" s="467">
        <v>246.22833333333347</v>
      </c>
      <c r="H270" s="451"/>
      <c r="I270" s="414"/>
      <c r="J270" s="422"/>
      <c r="K270" s="423"/>
      <c r="L270" s="423"/>
      <c r="M270" s="423"/>
      <c r="N270" s="423"/>
      <c r="O270" s="423"/>
      <c r="P270" s="423"/>
      <c r="Q270" s="423"/>
      <c r="R270" s="423"/>
      <c r="S270" s="423"/>
      <c r="T270" s="423"/>
      <c r="U270" s="423"/>
      <c r="V270" s="423"/>
      <c r="W270" s="423"/>
      <c r="X270" s="423"/>
      <c r="Y270" s="423"/>
      <c r="Z270" s="423"/>
      <c r="AA270" s="424"/>
      <c r="AB270" s="440"/>
      <c r="AC270" s="441"/>
      <c r="AD270" s="441"/>
      <c r="AE270" s="441"/>
      <c r="AF270" s="441"/>
      <c r="AG270" s="441"/>
      <c r="AH270" s="441"/>
      <c r="AI270" s="441"/>
      <c r="AJ270" s="441"/>
      <c r="AK270" s="441"/>
      <c r="AL270" s="441"/>
      <c r="AM270" s="441"/>
      <c r="AN270" s="441"/>
      <c r="AO270" s="441"/>
      <c r="AP270" s="441"/>
      <c r="AQ270" s="441"/>
      <c r="AR270" s="441"/>
      <c r="AS270" s="441"/>
      <c r="AT270" s="442"/>
      <c r="AU270" s="449"/>
      <c r="AV270" s="450"/>
      <c r="AW270" s="450"/>
      <c r="AX270" s="450"/>
      <c r="AY270" s="450"/>
      <c r="AZ270" s="450"/>
      <c r="BA270" s="450"/>
      <c r="BB270" s="450"/>
      <c r="BC270" s="450"/>
      <c r="BD270" s="450"/>
      <c r="BE270" s="450"/>
      <c r="BF270" s="450"/>
      <c r="BG270" s="450"/>
      <c r="BH270" s="450"/>
      <c r="BI270" s="450"/>
      <c r="BJ270" s="450"/>
      <c r="BK270" s="450"/>
      <c r="BL270" s="451"/>
    </row>
    <row r="271" spans="1:84" x14ac:dyDescent="0.25">
      <c r="A271" s="449"/>
      <c r="B271" s="406" t="s">
        <v>150</v>
      </c>
      <c r="C271" s="407">
        <v>11.671970232070443</v>
      </c>
      <c r="D271" s="407">
        <v>9.0030668889379761</v>
      </c>
      <c r="E271" s="407">
        <v>7.9000065536048449</v>
      </c>
      <c r="F271" s="407">
        <v>5.8353672675027868</v>
      </c>
      <c r="G271" s="467">
        <v>314.00458333333427</v>
      </c>
      <c r="H271" s="451"/>
      <c r="I271" s="414"/>
      <c r="J271" s="422"/>
      <c r="K271" s="423"/>
      <c r="L271" s="423"/>
      <c r="M271" s="423"/>
      <c r="N271" s="423"/>
      <c r="O271" s="423"/>
      <c r="P271" s="423"/>
      <c r="Q271" s="423"/>
      <c r="R271" s="423"/>
      <c r="S271" s="423"/>
      <c r="T271" s="423"/>
      <c r="U271" s="423"/>
      <c r="V271" s="423"/>
      <c r="W271" s="423"/>
      <c r="X271" s="423"/>
      <c r="Y271" s="423"/>
      <c r="Z271" s="423"/>
      <c r="AA271" s="424"/>
      <c r="AB271" s="440"/>
      <c r="AC271" s="441"/>
      <c r="AD271" s="441"/>
      <c r="AE271" s="441"/>
      <c r="AF271" s="441"/>
      <c r="AG271" s="441"/>
      <c r="AH271" s="441"/>
      <c r="AI271" s="441"/>
      <c r="AJ271" s="441"/>
      <c r="AK271" s="441"/>
      <c r="AL271" s="441"/>
      <c r="AM271" s="441"/>
      <c r="AN271" s="441"/>
      <c r="AO271" s="441"/>
      <c r="AP271" s="441"/>
      <c r="AQ271" s="441"/>
      <c r="AR271" s="441"/>
      <c r="AS271" s="441"/>
      <c r="AT271" s="442"/>
      <c r="AU271" s="449"/>
      <c r="AV271" s="450"/>
      <c r="AW271" s="450"/>
      <c r="AX271" s="450"/>
      <c r="AY271" s="450"/>
      <c r="AZ271" s="450"/>
      <c r="BA271" s="450"/>
      <c r="BB271" s="450"/>
      <c r="BC271" s="450"/>
      <c r="BD271" s="450"/>
      <c r="BE271" s="450"/>
      <c r="BF271" s="450"/>
      <c r="BG271" s="450"/>
      <c r="BH271" s="450"/>
      <c r="BI271" s="450"/>
      <c r="BJ271" s="450"/>
      <c r="BK271" s="450"/>
      <c r="BL271" s="451"/>
    </row>
    <row r="272" spans="1:84" x14ac:dyDescent="0.25">
      <c r="A272" s="449"/>
      <c r="B272" s="406" t="s">
        <v>151</v>
      </c>
      <c r="C272" s="407">
        <v>8.265972804046724</v>
      </c>
      <c r="D272" s="407">
        <v>8.9362148447450025</v>
      </c>
      <c r="E272" s="407">
        <v>3.4089344645968853</v>
      </c>
      <c r="F272" s="407">
        <v>5.615297677614441</v>
      </c>
      <c r="G272" s="467">
        <v>267.13833333333241</v>
      </c>
      <c r="H272" s="451"/>
      <c r="I272" s="414"/>
      <c r="J272" s="422"/>
      <c r="K272" s="423"/>
      <c r="L272" s="423"/>
      <c r="M272" s="423"/>
      <c r="N272" s="423"/>
      <c r="O272" s="423"/>
      <c r="P272" s="423"/>
      <c r="Q272" s="423"/>
      <c r="R272" s="423"/>
      <c r="S272" s="423"/>
      <c r="T272" s="423"/>
      <c r="U272" s="423"/>
      <c r="V272" s="423"/>
      <c r="W272" s="423"/>
      <c r="X272" s="423"/>
      <c r="Y272" s="423"/>
      <c r="Z272" s="423"/>
      <c r="AA272" s="424"/>
      <c r="AB272" s="440"/>
      <c r="AC272" s="441"/>
      <c r="AD272" s="441"/>
      <c r="AE272" s="441"/>
      <c r="AF272" s="441"/>
      <c r="AG272" s="441"/>
      <c r="AH272" s="441"/>
      <c r="AI272" s="441"/>
      <c r="AJ272" s="441"/>
      <c r="AK272" s="441"/>
      <c r="AL272" s="441"/>
      <c r="AM272" s="441"/>
      <c r="AN272" s="441"/>
      <c r="AO272" s="441"/>
      <c r="AP272" s="441"/>
      <c r="AQ272" s="441"/>
      <c r="AR272" s="441"/>
      <c r="AS272" s="441"/>
      <c r="AT272" s="442"/>
      <c r="AU272" s="449"/>
      <c r="AV272" s="450"/>
      <c r="AW272" s="450"/>
      <c r="AX272" s="450"/>
      <c r="AY272" s="450"/>
      <c r="AZ272" s="450"/>
      <c r="BA272" s="450"/>
      <c r="BB272" s="450"/>
      <c r="BC272" s="450"/>
      <c r="BD272" s="450"/>
      <c r="BE272" s="450"/>
      <c r="BF272" s="450"/>
      <c r="BG272" s="450"/>
      <c r="BH272" s="450"/>
      <c r="BI272" s="450"/>
      <c r="BJ272" s="450"/>
      <c r="BK272" s="450"/>
      <c r="BL272" s="451"/>
    </row>
    <row r="273" spans="1:64" x14ac:dyDescent="0.25">
      <c r="A273" s="449"/>
      <c r="B273" s="406">
        <v>2020</v>
      </c>
      <c r="C273" s="407">
        <v>2.9404820369461286</v>
      </c>
      <c r="D273" s="407">
        <v>8.5150625208552118</v>
      </c>
      <c r="E273" s="407">
        <v>1.2228004231045264</v>
      </c>
      <c r="F273" s="407">
        <v>5.3067598415037116</v>
      </c>
      <c r="G273" s="467">
        <v>210.78791666666712</v>
      </c>
      <c r="H273" s="451"/>
      <c r="I273" s="414"/>
      <c r="J273" s="422"/>
      <c r="K273" s="423"/>
      <c r="L273" s="423"/>
      <c r="M273" s="423"/>
      <c r="N273" s="423"/>
      <c r="O273" s="423"/>
      <c r="P273" s="423"/>
      <c r="Q273" s="423"/>
      <c r="R273" s="423"/>
      <c r="S273" s="423"/>
      <c r="T273" s="423"/>
      <c r="U273" s="423"/>
      <c r="V273" s="423"/>
      <c r="W273" s="423"/>
      <c r="X273" s="423"/>
      <c r="Y273" s="423"/>
      <c r="Z273" s="423"/>
      <c r="AA273" s="424"/>
      <c r="AB273" s="440"/>
      <c r="AC273" s="441"/>
      <c r="AD273" s="441"/>
      <c r="AE273" s="441"/>
      <c r="AF273" s="441"/>
      <c r="AG273" s="441"/>
      <c r="AH273" s="441"/>
      <c r="AI273" s="441"/>
      <c r="AJ273" s="441"/>
      <c r="AK273" s="441"/>
      <c r="AL273" s="441"/>
      <c r="AM273" s="441"/>
      <c r="AN273" s="441"/>
      <c r="AO273" s="441"/>
      <c r="AP273" s="441"/>
      <c r="AQ273" s="441"/>
      <c r="AR273" s="441"/>
      <c r="AS273" s="441"/>
      <c r="AT273" s="442"/>
      <c r="AU273" s="449"/>
      <c r="AV273" s="450"/>
      <c r="AW273" s="450"/>
      <c r="AX273" s="450"/>
      <c r="AY273" s="450"/>
      <c r="AZ273" s="450"/>
      <c r="BA273" s="450"/>
      <c r="BB273" s="450"/>
      <c r="BC273" s="450"/>
      <c r="BD273" s="450"/>
      <c r="BE273" s="450"/>
      <c r="BF273" s="450"/>
      <c r="BG273" s="450"/>
      <c r="BH273" s="450"/>
      <c r="BI273" s="450"/>
      <c r="BJ273" s="450"/>
      <c r="BK273" s="450"/>
      <c r="BL273" s="451"/>
    </row>
    <row r="274" spans="1:64" x14ac:dyDescent="0.25">
      <c r="A274" s="449"/>
      <c r="B274" s="406">
        <v>2021</v>
      </c>
      <c r="C274" s="407">
        <v>3.414930763490283</v>
      </c>
      <c r="D274" s="407">
        <v>8.0939258925200992</v>
      </c>
      <c r="E274" s="407">
        <v>0</v>
      </c>
      <c r="F274" s="407">
        <v>4.8685611726540809</v>
      </c>
      <c r="G274" s="467">
        <v>297.1029166666649</v>
      </c>
      <c r="H274" s="451"/>
      <c r="I274" s="414"/>
      <c r="J274" s="422"/>
      <c r="K274" s="423"/>
      <c r="L274" s="423"/>
      <c r="M274" s="423"/>
      <c r="N274" s="423"/>
      <c r="O274" s="423"/>
      <c r="P274" s="423"/>
      <c r="Q274" s="423"/>
      <c r="R274" s="423"/>
      <c r="S274" s="423"/>
      <c r="T274" s="423"/>
      <c r="U274" s="423"/>
      <c r="V274" s="423"/>
      <c r="W274" s="423"/>
      <c r="X274" s="423"/>
      <c r="Y274" s="423"/>
      <c r="Z274" s="423"/>
      <c r="AA274" s="424"/>
      <c r="AB274" s="440"/>
      <c r="AC274" s="441"/>
      <c r="AD274" s="441"/>
      <c r="AE274" s="441"/>
      <c r="AF274" s="441"/>
      <c r="AG274" s="441"/>
      <c r="AH274" s="441"/>
      <c r="AI274" s="441"/>
      <c r="AJ274" s="441"/>
      <c r="AK274" s="441"/>
      <c r="AL274" s="441"/>
      <c r="AM274" s="441"/>
      <c r="AN274" s="441"/>
      <c r="AO274" s="441"/>
      <c r="AP274" s="441"/>
      <c r="AQ274" s="441"/>
      <c r="AR274" s="441"/>
      <c r="AS274" s="441"/>
      <c r="AT274" s="442"/>
      <c r="AU274" s="449"/>
      <c r="AV274" s="450"/>
      <c r="AW274" s="450"/>
      <c r="AX274" s="450"/>
      <c r="AY274" s="450"/>
      <c r="AZ274" s="450"/>
      <c r="BA274" s="450"/>
      <c r="BB274" s="450"/>
      <c r="BC274" s="450"/>
      <c r="BD274" s="450"/>
      <c r="BE274" s="450"/>
      <c r="BF274" s="450"/>
      <c r="BG274" s="450"/>
      <c r="BH274" s="450"/>
      <c r="BI274" s="450"/>
      <c r="BJ274" s="450"/>
      <c r="BK274" s="450"/>
      <c r="BL274" s="451"/>
    </row>
    <row r="275" spans="1:64" x14ac:dyDescent="0.25">
      <c r="A275" s="449"/>
      <c r="B275" s="406">
        <v>2022</v>
      </c>
      <c r="C275" s="407">
        <f>+'2022 Results'!$AN$38</f>
        <v>5.6732223903177008</v>
      </c>
      <c r="D275" s="407">
        <f>+'2022 Results'!$AN$37</f>
        <v>7.9561651336574277</v>
      </c>
      <c r="E275" s="407">
        <f>+'2022 Results'!$AN$41</f>
        <v>3.4291477559253658</v>
      </c>
      <c r="F275" s="407">
        <f>+'2022 Results'!$AN$40</f>
        <v>4.7866450336369537</v>
      </c>
      <c r="G275" s="467">
        <f>+'2022 Baseline'!$AN$9-'2021 Baseline Q4'!$AN$9</f>
        <v>225</v>
      </c>
      <c r="H275" s="451"/>
      <c r="I275" s="414"/>
      <c r="J275" s="422"/>
      <c r="K275" s="423"/>
      <c r="L275" s="423"/>
      <c r="M275" s="423"/>
      <c r="N275" s="423"/>
      <c r="O275" s="423"/>
      <c r="P275" s="423"/>
      <c r="Q275" s="423"/>
      <c r="R275" s="423"/>
      <c r="S275" s="423"/>
      <c r="T275" s="423"/>
      <c r="U275" s="423"/>
      <c r="V275" s="423"/>
      <c r="W275" s="423"/>
      <c r="X275" s="423"/>
      <c r="Y275" s="423"/>
      <c r="Z275" s="423"/>
      <c r="AA275" s="424"/>
      <c r="AB275" s="440"/>
      <c r="AC275" s="441"/>
      <c r="AD275" s="441"/>
      <c r="AE275" s="441"/>
      <c r="AF275" s="441"/>
      <c r="AG275" s="441"/>
      <c r="AH275" s="441"/>
      <c r="AI275" s="441"/>
      <c r="AJ275" s="441"/>
      <c r="AK275" s="441"/>
      <c r="AL275" s="441"/>
      <c r="AM275" s="441"/>
      <c r="AN275" s="441"/>
      <c r="AO275" s="441"/>
      <c r="AP275" s="441"/>
      <c r="AQ275" s="441"/>
      <c r="AR275" s="441"/>
      <c r="AS275" s="441"/>
      <c r="AT275" s="442"/>
      <c r="AU275" s="449"/>
      <c r="AV275" s="450"/>
      <c r="AW275" s="450"/>
      <c r="AX275" s="450"/>
      <c r="AY275" s="450"/>
      <c r="AZ275" s="450"/>
      <c r="BA275" s="450"/>
      <c r="BB275" s="450"/>
      <c r="BC275" s="450"/>
      <c r="BD275" s="450"/>
      <c r="BE275" s="450"/>
      <c r="BF275" s="450"/>
      <c r="BG275" s="450"/>
      <c r="BH275" s="450"/>
      <c r="BI275" s="450"/>
      <c r="BJ275" s="450"/>
      <c r="BK275" s="450"/>
      <c r="BL275" s="451"/>
    </row>
    <row r="276" spans="1:64" ht="15.75" thickBot="1" x14ac:dyDescent="0.3">
      <c r="A276" s="452"/>
      <c r="B276" s="495"/>
      <c r="C276" s="496"/>
      <c r="D276" s="496"/>
      <c r="E276" s="496"/>
      <c r="F276" s="496"/>
      <c r="G276" s="496"/>
      <c r="H276" s="454"/>
      <c r="I276" s="414"/>
      <c r="J276" s="422"/>
      <c r="K276" s="423"/>
      <c r="L276" s="423"/>
      <c r="M276" s="423"/>
      <c r="N276" s="423"/>
      <c r="O276" s="423"/>
      <c r="P276" s="423"/>
      <c r="Q276" s="423"/>
      <c r="R276" s="423"/>
      <c r="S276" s="423"/>
      <c r="T276" s="423"/>
      <c r="U276" s="423"/>
      <c r="V276" s="423"/>
      <c r="W276" s="423"/>
      <c r="X276" s="423"/>
      <c r="Y276" s="423"/>
      <c r="Z276" s="423"/>
      <c r="AA276" s="424"/>
      <c r="AB276" s="440"/>
      <c r="AC276" s="441"/>
      <c r="AD276" s="441"/>
      <c r="AE276" s="441"/>
      <c r="AF276" s="441"/>
      <c r="AG276" s="441"/>
      <c r="AH276" s="441"/>
      <c r="AI276" s="441"/>
      <c r="AJ276" s="441"/>
      <c r="AK276" s="441"/>
      <c r="AL276" s="441"/>
      <c r="AM276" s="441"/>
      <c r="AN276" s="441"/>
      <c r="AO276" s="441"/>
      <c r="AP276" s="441"/>
      <c r="AQ276" s="441"/>
      <c r="AR276" s="441"/>
      <c r="AS276" s="441"/>
      <c r="AT276" s="442"/>
      <c r="AU276" s="449"/>
      <c r="AV276" s="450"/>
      <c r="AW276" s="450"/>
      <c r="AX276" s="450"/>
      <c r="AY276" s="450"/>
      <c r="AZ276" s="450"/>
      <c r="BA276" s="450"/>
      <c r="BB276" s="450"/>
      <c r="BC276" s="450"/>
      <c r="BD276" s="450"/>
      <c r="BE276" s="450"/>
      <c r="BF276" s="450"/>
      <c r="BG276" s="450"/>
      <c r="BH276" s="450"/>
      <c r="BI276" s="450"/>
      <c r="BJ276" s="450"/>
      <c r="BK276" s="450"/>
      <c r="BL276" s="451"/>
    </row>
    <row r="277" spans="1:64" x14ac:dyDescent="0.25">
      <c r="A277" s="446"/>
      <c r="B277" s="490" t="s">
        <v>56</v>
      </c>
      <c r="C277" s="491" t="s">
        <v>60</v>
      </c>
      <c r="D277" s="492"/>
      <c r="E277" s="492"/>
      <c r="F277" s="492"/>
      <c r="G277" s="492"/>
      <c r="H277" s="448"/>
      <c r="I277" s="414"/>
      <c r="J277" s="422"/>
      <c r="K277" s="423"/>
      <c r="L277" s="423"/>
      <c r="M277" s="423"/>
      <c r="N277" s="423"/>
      <c r="O277" s="423"/>
      <c r="P277" s="423"/>
      <c r="Q277" s="423"/>
      <c r="R277" s="423"/>
      <c r="S277" s="423"/>
      <c r="T277" s="423"/>
      <c r="U277" s="423"/>
      <c r="V277" s="423"/>
      <c r="W277" s="423"/>
      <c r="X277" s="423"/>
      <c r="Y277" s="423"/>
      <c r="Z277" s="423"/>
      <c r="AA277" s="424"/>
      <c r="AB277" s="440"/>
      <c r="AC277" s="441"/>
      <c r="AD277" s="441"/>
      <c r="AE277" s="441"/>
      <c r="AF277" s="441"/>
      <c r="AG277" s="441"/>
      <c r="AH277" s="441"/>
      <c r="AI277" s="441"/>
      <c r="AJ277" s="441"/>
      <c r="AK277" s="441"/>
      <c r="AL277" s="441"/>
      <c r="AM277" s="441"/>
      <c r="AN277" s="441"/>
      <c r="AO277" s="441"/>
      <c r="AP277" s="441"/>
      <c r="AQ277" s="441"/>
      <c r="AR277" s="441"/>
      <c r="AS277" s="441"/>
      <c r="AT277" s="442"/>
      <c r="AU277" s="449"/>
      <c r="AV277" s="450"/>
      <c r="AW277" s="450"/>
      <c r="AX277" s="450"/>
      <c r="AY277" s="450"/>
      <c r="AZ277" s="450"/>
      <c r="BA277" s="450"/>
      <c r="BB277" s="450"/>
      <c r="BC277" s="450"/>
      <c r="BD277" s="450"/>
      <c r="BE277" s="450"/>
      <c r="BF277" s="450"/>
      <c r="BG277" s="450"/>
      <c r="BH277" s="450"/>
      <c r="BI277" s="450"/>
      <c r="BJ277" s="450"/>
      <c r="BK277" s="450"/>
      <c r="BL277" s="451"/>
    </row>
    <row r="278" spans="1:64" x14ac:dyDescent="0.25">
      <c r="A278" s="449"/>
      <c r="B278" s="456" t="s">
        <v>57</v>
      </c>
      <c r="C278" s="457" t="s">
        <v>29</v>
      </c>
      <c r="D278" s="457" t="s">
        <v>58</v>
      </c>
      <c r="E278" s="457" t="s">
        <v>100</v>
      </c>
      <c r="F278" s="457" t="s">
        <v>101</v>
      </c>
      <c r="G278" s="457" t="s">
        <v>205</v>
      </c>
      <c r="H278" s="451"/>
      <c r="I278" s="414"/>
      <c r="J278" s="422"/>
      <c r="K278" s="423"/>
      <c r="L278" s="423"/>
      <c r="M278" s="423"/>
      <c r="N278" s="423"/>
      <c r="O278" s="423"/>
      <c r="P278" s="423"/>
      <c r="Q278" s="423"/>
      <c r="R278" s="423"/>
      <c r="S278" s="423"/>
      <c r="T278" s="423"/>
      <c r="U278" s="423"/>
      <c r="V278" s="423"/>
      <c r="W278" s="423"/>
      <c r="X278" s="423"/>
      <c r="Y278" s="423"/>
      <c r="Z278" s="423"/>
      <c r="AA278" s="424"/>
      <c r="AB278" s="440"/>
      <c r="AC278" s="441"/>
      <c r="AD278" s="441"/>
      <c r="AE278" s="441"/>
      <c r="AF278" s="441"/>
      <c r="AG278" s="441"/>
      <c r="AH278" s="441"/>
      <c r="AI278" s="441"/>
      <c r="AJ278" s="441"/>
      <c r="AK278" s="441"/>
      <c r="AL278" s="441"/>
      <c r="AM278" s="441"/>
      <c r="AN278" s="441"/>
      <c r="AO278" s="441"/>
      <c r="AP278" s="441"/>
      <c r="AQ278" s="441"/>
      <c r="AR278" s="441"/>
      <c r="AS278" s="441"/>
      <c r="AT278" s="442"/>
      <c r="AU278" s="449"/>
      <c r="AV278" s="450"/>
      <c r="AW278" s="450"/>
      <c r="AX278" s="450"/>
      <c r="AY278" s="450"/>
      <c r="AZ278" s="450"/>
      <c r="BA278" s="450"/>
      <c r="BB278" s="450"/>
      <c r="BC278" s="450"/>
      <c r="BD278" s="450"/>
      <c r="BE278" s="450"/>
      <c r="BF278" s="450"/>
      <c r="BG278" s="450"/>
      <c r="BH278" s="450"/>
      <c r="BI278" s="450"/>
      <c r="BJ278" s="450"/>
      <c r="BK278" s="450"/>
      <c r="BL278" s="451"/>
    </row>
    <row r="279" spans="1:64" x14ac:dyDescent="0.25">
      <c r="A279" s="449"/>
      <c r="B279" s="406">
        <v>2011</v>
      </c>
      <c r="C279" s="407">
        <v>5.4505745953164659</v>
      </c>
      <c r="D279" s="407">
        <v>8.6451532690584347</v>
      </c>
      <c r="E279" s="407">
        <v>4.160180672161677</v>
      </c>
      <c r="F279" s="407">
        <v>6.0441694016988485</v>
      </c>
      <c r="G279" s="467">
        <v>226.69916666666688</v>
      </c>
      <c r="H279" s="451"/>
      <c r="I279" s="414"/>
      <c r="J279" s="422"/>
      <c r="K279" s="423"/>
      <c r="L279" s="423"/>
      <c r="M279" s="423"/>
      <c r="N279" s="423"/>
      <c r="O279" s="423"/>
      <c r="P279" s="423"/>
      <c r="Q279" s="423"/>
      <c r="R279" s="423"/>
      <c r="S279" s="423"/>
      <c r="T279" s="423"/>
      <c r="U279" s="423"/>
      <c r="V279" s="423"/>
      <c r="W279" s="423"/>
      <c r="X279" s="423"/>
      <c r="Y279" s="423"/>
      <c r="Z279" s="423"/>
      <c r="AA279" s="424"/>
      <c r="AB279" s="440"/>
      <c r="AC279" s="441"/>
      <c r="AD279" s="441"/>
      <c r="AE279" s="441"/>
      <c r="AF279" s="441"/>
      <c r="AG279" s="441"/>
      <c r="AH279" s="441"/>
      <c r="AI279" s="441"/>
      <c r="AJ279" s="441"/>
      <c r="AK279" s="441"/>
      <c r="AL279" s="441"/>
      <c r="AM279" s="441"/>
      <c r="AN279" s="441"/>
      <c r="AO279" s="441"/>
      <c r="AP279" s="441"/>
      <c r="AQ279" s="441"/>
      <c r="AR279" s="441"/>
      <c r="AS279" s="441"/>
      <c r="AT279" s="442"/>
      <c r="AU279" s="449"/>
      <c r="AV279" s="450"/>
      <c r="AW279" s="450"/>
      <c r="AX279" s="450"/>
      <c r="AY279" s="450"/>
      <c r="AZ279" s="450"/>
      <c r="BA279" s="450"/>
      <c r="BB279" s="450"/>
      <c r="BC279" s="450"/>
      <c r="BD279" s="450"/>
      <c r="BE279" s="450"/>
      <c r="BF279" s="450"/>
      <c r="BG279" s="450"/>
      <c r="BH279" s="450"/>
      <c r="BI279" s="450"/>
      <c r="BJ279" s="450"/>
      <c r="BK279" s="450"/>
      <c r="BL279" s="451"/>
    </row>
    <row r="280" spans="1:64" x14ac:dyDescent="0.25">
      <c r="A280" s="449"/>
      <c r="B280" s="406">
        <v>2012</v>
      </c>
      <c r="C280" s="407">
        <v>12.878239483737792</v>
      </c>
      <c r="D280" s="407">
        <v>9.3261327001125576</v>
      </c>
      <c r="E280" s="407">
        <v>10.412932130974594</v>
      </c>
      <c r="F280" s="407">
        <v>6.7469752050571445</v>
      </c>
      <c r="G280" s="467">
        <v>224.99874999999975</v>
      </c>
      <c r="H280" s="451"/>
      <c r="I280" s="414"/>
      <c r="J280" s="422"/>
      <c r="K280" s="423"/>
      <c r="L280" s="423"/>
      <c r="M280" s="423"/>
      <c r="N280" s="423"/>
      <c r="O280" s="423"/>
      <c r="P280" s="423"/>
      <c r="Q280" s="423"/>
      <c r="R280" s="423"/>
      <c r="S280" s="423"/>
      <c r="T280" s="423"/>
      <c r="U280" s="423"/>
      <c r="V280" s="423"/>
      <c r="W280" s="423"/>
      <c r="X280" s="423"/>
      <c r="Y280" s="423"/>
      <c r="Z280" s="423"/>
      <c r="AA280" s="424"/>
      <c r="AB280" s="440"/>
      <c r="AC280" s="441"/>
      <c r="AD280" s="441"/>
      <c r="AE280" s="441"/>
      <c r="AF280" s="441"/>
      <c r="AG280" s="441"/>
      <c r="AH280" s="441"/>
      <c r="AI280" s="441"/>
      <c r="AJ280" s="441"/>
      <c r="AK280" s="441"/>
      <c r="AL280" s="441"/>
      <c r="AM280" s="441"/>
      <c r="AN280" s="441"/>
      <c r="AO280" s="441"/>
      <c r="AP280" s="441"/>
      <c r="AQ280" s="441"/>
      <c r="AR280" s="441"/>
      <c r="AS280" s="441"/>
      <c r="AT280" s="442"/>
      <c r="AU280" s="449"/>
      <c r="AV280" s="450"/>
      <c r="AW280" s="450"/>
      <c r="AX280" s="450"/>
      <c r="AY280" s="450"/>
      <c r="AZ280" s="450"/>
      <c r="BA280" s="450"/>
      <c r="BB280" s="450"/>
      <c r="BC280" s="450"/>
      <c r="BD280" s="450"/>
      <c r="BE280" s="450"/>
      <c r="BF280" s="450"/>
      <c r="BG280" s="450"/>
      <c r="BH280" s="450"/>
      <c r="BI280" s="450"/>
      <c r="BJ280" s="450"/>
      <c r="BK280" s="450"/>
      <c r="BL280" s="451"/>
    </row>
    <row r="281" spans="1:64" x14ac:dyDescent="0.25">
      <c r="A281" s="449"/>
      <c r="B281" s="406">
        <v>2013</v>
      </c>
      <c r="C281" s="407">
        <v>4.8852456134954387</v>
      </c>
      <c r="D281" s="407">
        <v>8.689981537865</v>
      </c>
      <c r="E281" s="407">
        <v>0.74942985327785716</v>
      </c>
      <c r="F281" s="407">
        <v>5.8878348189697336</v>
      </c>
      <c r="G281" s="467">
        <v>226.59708333333356</v>
      </c>
      <c r="H281" s="451"/>
      <c r="I281" s="414"/>
      <c r="J281" s="422"/>
      <c r="K281" s="423"/>
      <c r="L281" s="423"/>
      <c r="M281" s="423"/>
      <c r="N281" s="423"/>
      <c r="O281" s="423"/>
      <c r="P281" s="423"/>
      <c r="Q281" s="423"/>
      <c r="R281" s="423"/>
      <c r="S281" s="423"/>
      <c r="T281" s="423"/>
      <c r="U281" s="423"/>
      <c r="V281" s="423"/>
      <c r="W281" s="423"/>
      <c r="X281" s="423"/>
      <c r="Y281" s="423"/>
      <c r="Z281" s="423"/>
      <c r="AA281" s="424"/>
      <c r="AB281" s="440"/>
      <c r="AC281" s="441"/>
      <c r="AD281" s="441"/>
      <c r="AE281" s="441"/>
      <c r="AF281" s="441"/>
      <c r="AG281" s="441"/>
      <c r="AH281" s="441"/>
      <c r="AI281" s="441"/>
      <c r="AJ281" s="441"/>
      <c r="AK281" s="441"/>
      <c r="AL281" s="441"/>
      <c r="AM281" s="441"/>
      <c r="AN281" s="441"/>
      <c r="AO281" s="441"/>
      <c r="AP281" s="441"/>
      <c r="AQ281" s="441"/>
      <c r="AR281" s="441"/>
      <c r="AS281" s="441"/>
      <c r="AT281" s="442"/>
      <c r="AU281" s="449"/>
      <c r="AV281" s="450"/>
      <c r="AW281" s="450"/>
      <c r="AX281" s="450"/>
      <c r="AY281" s="450"/>
      <c r="AZ281" s="450"/>
      <c r="BA281" s="450"/>
      <c r="BB281" s="450"/>
      <c r="BC281" s="450"/>
      <c r="BD281" s="450"/>
      <c r="BE281" s="450"/>
      <c r="BF281" s="450"/>
      <c r="BG281" s="450"/>
      <c r="BH281" s="450"/>
      <c r="BI281" s="450"/>
      <c r="BJ281" s="450"/>
      <c r="BK281" s="450"/>
      <c r="BL281" s="451"/>
    </row>
    <row r="282" spans="1:64" x14ac:dyDescent="0.25">
      <c r="A282" s="449"/>
      <c r="B282" s="406">
        <v>2014</v>
      </c>
      <c r="C282" s="407">
        <v>6.1758693427228977</v>
      </c>
      <c r="D282" s="407">
        <v>8.4287949206736013</v>
      </c>
      <c r="E282" s="407">
        <v>3.3584632132764094</v>
      </c>
      <c r="F282" s="407">
        <v>5.6250629289214151</v>
      </c>
      <c r="G282" s="467">
        <v>193.55666666666639</v>
      </c>
      <c r="H282" s="451"/>
      <c r="I282" s="414"/>
      <c r="J282" s="422"/>
      <c r="K282" s="423"/>
      <c r="L282" s="423"/>
      <c r="M282" s="423"/>
      <c r="N282" s="423"/>
      <c r="O282" s="423"/>
      <c r="P282" s="423"/>
      <c r="Q282" s="423"/>
      <c r="R282" s="423"/>
      <c r="S282" s="423"/>
      <c r="T282" s="423"/>
      <c r="U282" s="423"/>
      <c r="V282" s="423"/>
      <c r="W282" s="423"/>
      <c r="X282" s="423"/>
      <c r="Y282" s="423"/>
      <c r="Z282" s="423"/>
      <c r="AA282" s="424"/>
      <c r="AB282" s="440"/>
      <c r="AC282" s="441"/>
      <c r="AD282" s="441"/>
      <c r="AE282" s="441"/>
      <c r="AF282" s="441"/>
      <c r="AG282" s="441"/>
      <c r="AH282" s="441"/>
      <c r="AI282" s="441"/>
      <c r="AJ282" s="441"/>
      <c r="AK282" s="441"/>
      <c r="AL282" s="441"/>
      <c r="AM282" s="441"/>
      <c r="AN282" s="441"/>
      <c r="AO282" s="441"/>
      <c r="AP282" s="441"/>
      <c r="AQ282" s="441"/>
      <c r="AR282" s="441"/>
      <c r="AS282" s="441"/>
      <c r="AT282" s="442"/>
      <c r="AU282" s="449"/>
      <c r="AV282" s="450"/>
      <c r="AW282" s="450"/>
      <c r="AX282" s="450"/>
      <c r="AY282" s="450"/>
      <c r="AZ282" s="450"/>
      <c r="BA282" s="450"/>
      <c r="BB282" s="450"/>
      <c r="BC282" s="450"/>
      <c r="BD282" s="450"/>
      <c r="BE282" s="450"/>
      <c r="BF282" s="450"/>
      <c r="BG282" s="450"/>
      <c r="BH282" s="450"/>
      <c r="BI282" s="450"/>
      <c r="BJ282" s="450"/>
      <c r="BK282" s="450"/>
      <c r="BL282" s="451"/>
    </row>
    <row r="283" spans="1:64" x14ac:dyDescent="0.25">
      <c r="A283" s="449"/>
      <c r="B283" s="406">
        <v>2015</v>
      </c>
      <c r="C283" s="407">
        <v>10.636004835209636</v>
      </c>
      <c r="D283" s="407">
        <v>8.756389250351976</v>
      </c>
      <c r="E283" s="407">
        <v>6.7204235824890226</v>
      </c>
      <c r="F283" s="407">
        <v>5.7876364733307488</v>
      </c>
      <c r="G283" s="467">
        <v>307.40083333333291</v>
      </c>
      <c r="H283" s="451"/>
      <c r="I283" s="414"/>
      <c r="J283" s="422"/>
      <c r="K283" s="423"/>
      <c r="L283" s="423"/>
      <c r="M283" s="423"/>
      <c r="N283" s="423"/>
      <c r="O283" s="423"/>
      <c r="P283" s="423"/>
      <c r="Q283" s="423"/>
      <c r="R283" s="423"/>
      <c r="S283" s="423"/>
      <c r="T283" s="423"/>
      <c r="U283" s="423"/>
      <c r="V283" s="423"/>
      <c r="W283" s="423"/>
      <c r="X283" s="423"/>
      <c r="Y283" s="423"/>
      <c r="Z283" s="423"/>
      <c r="AA283" s="424"/>
      <c r="AB283" s="440"/>
      <c r="AC283" s="441"/>
      <c r="AD283" s="441"/>
      <c r="AE283" s="441"/>
      <c r="AF283" s="441"/>
      <c r="AG283" s="441"/>
      <c r="AH283" s="441"/>
      <c r="AI283" s="441"/>
      <c r="AJ283" s="441"/>
      <c r="AK283" s="441"/>
      <c r="AL283" s="441"/>
      <c r="AM283" s="441"/>
      <c r="AN283" s="441"/>
      <c r="AO283" s="441"/>
      <c r="AP283" s="441"/>
      <c r="AQ283" s="441"/>
      <c r="AR283" s="441"/>
      <c r="AS283" s="441"/>
      <c r="AT283" s="442"/>
      <c r="AU283" s="449"/>
      <c r="AV283" s="450"/>
      <c r="AW283" s="450"/>
      <c r="AX283" s="450"/>
      <c r="AY283" s="450"/>
      <c r="AZ283" s="450"/>
      <c r="BA283" s="450"/>
      <c r="BB283" s="450"/>
      <c r="BC283" s="450"/>
      <c r="BD283" s="450"/>
      <c r="BE283" s="450"/>
      <c r="BF283" s="450"/>
      <c r="BG283" s="450"/>
      <c r="BH283" s="450"/>
      <c r="BI283" s="450"/>
      <c r="BJ283" s="450"/>
      <c r="BK283" s="450"/>
      <c r="BL283" s="451"/>
    </row>
    <row r="284" spans="1:64" x14ac:dyDescent="0.25">
      <c r="A284" s="449"/>
      <c r="B284" s="406">
        <v>2016</v>
      </c>
      <c r="C284" s="407">
        <v>5.7554531541682952</v>
      </c>
      <c r="D284" s="407">
        <v>8.4486914251694536</v>
      </c>
      <c r="E284" s="407">
        <v>1.9666251828930126</v>
      </c>
      <c r="F284" s="407">
        <v>5.3958531009488047</v>
      </c>
      <c r="G284" s="467">
        <v>240.66874999999982</v>
      </c>
      <c r="H284" s="451"/>
      <c r="I284" s="414"/>
      <c r="J284" s="422"/>
      <c r="K284" s="423"/>
      <c r="L284" s="423"/>
      <c r="M284" s="423"/>
      <c r="N284" s="423"/>
      <c r="O284" s="423"/>
      <c r="P284" s="423"/>
      <c r="Q284" s="423"/>
      <c r="R284" s="423"/>
      <c r="S284" s="423"/>
      <c r="T284" s="423"/>
      <c r="U284" s="423"/>
      <c r="V284" s="423"/>
      <c r="W284" s="423"/>
      <c r="X284" s="423"/>
      <c r="Y284" s="423"/>
      <c r="Z284" s="423"/>
      <c r="AA284" s="424"/>
      <c r="AB284" s="440"/>
      <c r="AC284" s="441"/>
      <c r="AD284" s="441"/>
      <c r="AE284" s="441"/>
      <c r="AF284" s="441"/>
      <c r="AG284" s="441"/>
      <c r="AH284" s="441"/>
      <c r="AI284" s="441"/>
      <c r="AJ284" s="441"/>
      <c r="AK284" s="441"/>
      <c r="AL284" s="441"/>
      <c r="AM284" s="441"/>
      <c r="AN284" s="441"/>
      <c r="AO284" s="441"/>
      <c r="AP284" s="441"/>
      <c r="AQ284" s="441"/>
      <c r="AR284" s="441"/>
      <c r="AS284" s="441"/>
      <c r="AT284" s="442"/>
      <c r="AU284" s="449"/>
      <c r="AV284" s="450"/>
      <c r="AW284" s="450"/>
      <c r="AX284" s="450"/>
      <c r="AY284" s="450"/>
      <c r="AZ284" s="450"/>
      <c r="BA284" s="450"/>
      <c r="BB284" s="450"/>
      <c r="BC284" s="450"/>
      <c r="BD284" s="450"/>
      <c r="BE284" s="450"/>
      <c r="BF284" s="450"/>
      <c r="BG284" s="450"/>
      <c r="BH284" s="450"/>
      <c r="BI284" s="450"/>
      <c r="BJ284" s="450"/>
      <c r="BK284" s="450"/>
      <c r="BL284" s="451"/>
    </row>
    <row r="285" spans="1:64" x14ac:dyDescent="0.25">
      <c r="A285" s="449"/>
      <c r="B285" s="406">
        <v>2017</v>
      </c>
      <c r="C285" s="407">
        <v>6.7791452758984052</v>
      </c>
      <c r="D285" s="407">
        <v>8.2608173339031321</v>
      </c>
      <c r="E285" s="407">
        <v>3.9788528881786762</v>
      </c>
      <c r="F285" s="407">
        <v>5.2363980134601427</v>
      </c>
      <c r="G285" s="467">
        <v>278.83875000000126</v>
      </c>
      <c r="H285" s="451"/>
      <c r="I285" s="414"/>
      <c r="J285" s="422"/>
      <c r="K285" s="423"/>
      <c r="L285" s="423"/>
      <c r="M285" s="423"/>
      <c r="N285" s="423"/>
      <c r="O285" s="423"/>
      <c r="P285" s="423"/>
      <c r="Q285" s="423"/>
      <c r="R285" s="423"/>
      <c r="S285" s="423"/>
      <c r="T285" s="423"/>
      <c r="U285" s="423"/>
      <c r="V285" s="423"/>
      <c r="W285" s="423"/>
      <c r="X285" s="423"/>
      <c r="Y285" s="423"/>
      <c r="Z285" s="423"/>
      <c r="AA285" s="424"/>
      <c r="AB285" s="440"/>
      <c r="AC285" s="441"/>
      <c r="AD285" s="441"/>
      <c r="AE285" s="441"/>
      <c r="AF285" s="441"/>
      <c r="AG285" s="441"/>
      <c r="AH285" s="441"/>
      <c r="AI285" s="441"/>
      <c r="AJ285" s="441"/>
      <c r="AK285" s="441"/>
      <c r="AL285" s="441"/>
      <c r="AM285" s="441"/>
      <c r="AN285" s="441"/>
      <c r="AO285" s="441"/>
      <c r="AP285" s="441"/>
      <c r="AQ285" s="441"/>
      <c r="AR285" s="441"/>
      <c r="AS285" s="441"/>
      <c r="AT285" s="442"/>
      <c r="AU285" s="449"/>
      <c r="AV285" s="450"/>
      <c r="AW285" s="450"/>
      <c r="AX285" s="450"/>
      <c r="AY285" s="450"/>
      <c r="AZ285" s="450"/>
      <c r="BA285" s="450"/>
      <c r="BB285" s="450"/>
      <c r="BC285" s="450"/>
      <c r="BD285" s="450"/>
      <c r="BE285" s="450"/>
      <c r="BF285" s="450"/>
      <c r="BG285" s="450"/>
      <c r="BH285" s="450"/>
      <c r="BI285" s="450"/>
      <c r="BJ285" s="450"/>
      <c r="BK285" s="450"/>
      <c r="BL285" s="451"/>
    </row>
    <row r="286" spans="1:64" x14ac:dyDescent="0.25">
      <c r="A286" s="449"/>
      <c r="B286" s="406" t="s">
        <v>150</v>
      </c>
      <c r="C286" s="407">
        <v>15.735044843584635</v>
      </c>
      <c r="D286" s="407">
        <v>8.9164321497018086</v>
      </c>
      <c r="E286" s="407">
        <v>13.48152539810123</v>
      </c>
      <c r="F286" s="407">
        <v>5.959633647445874</v>
      </c>
      <c r="G286" s="467">
        <v>254.78291666666701</v>
      </c>
      <c r="H286" s="451"/>
      <c r="I286" s="414"/>
      <c r="J286" s="422"/>
      <c r="K286" s="423"/>
      <c r="L286" s="423"/>
      <c r="M286" s="423"/>
      <c r="N286" s="423"/>
      <c r="O286" s="423"/>
      <c r="P286" s="423"/>
      <c r="Q286" s="423"/>
      <c r="R286" s="423"/>
      <c r="S286" s="423"/>
      <c r="T286" s="423"/>
      <c r="U286" s="423"/>
      <c r="V286" s="423"/>
      <c r="W286" s="423"/>
      <c r="X286" s="423"/>
      <c r="Y286" s="423"/>
      <c r="Z286" s="423"/>
      <c r="AA286" s="424"/>
      <c r="AB286" s="440"/>
      <c r="AC286" s="441"/>
      <c r="AD286" s="441"/>
      <c r="AE286" s="441"/>
      <c r="AF286" s="441"/>
      <c r="AG286" s="441"/>
      <c r="AH286" s="441"/>
      <c r="AI286" s="441"/>
      <c r="AJ286" s="441"/>
      <c r="AK286" s="441"/>
      <c r="AL286" s="441"/>
      <c r="AM286" s="441"/>
      <c r="AN286" s="441"/>
      <c r="AO286" s="441"/>
      <c r="AP286" s="441"/>
      <c r="AQ286" s="441"/>
      <c r="AR286" s="441"/>
      <c r="AS286" s="441"/>
      <c r="AT286" s="442"/>
      <c r="AU286" s="449"/>
      <c r="AV286" s="450"/>
      <c r="AW286" s="450"/>
      <c r="AX286" s="450"/>
      <c r="AY286" s="450"/>
      <c r="AZ286" s="450"/>
      <c r="BA286" s="450"/>
      <c r="BB286" s="450"/>
      <c r="BC286" s="450"/>
      <c r="BD286" s="450"/>
      <c r="BE286" s="450"/>
      <c r="BF286" s="450"/>
      <c r="BG286" s="450"/>
      <c r="BH286" s="450"/>
      <c r="BI286" s="450"/>
      <c r="BJ286" s="450"/>
      <c r="BK286" s="450"/>
      <c r="BL286" s="451"/>
    </row>
    <row r="287" spans="1:64" x14ac:dyDescent="0.25">
      <c r="A287" s="449"/>
      <c r="B287" s="406" t="s">
        <v>151</v>
      </c>
      <c r="C287" s="407">
        <v>7.0710709951456385</v>
      </c>
      <c r="D287" s="407">
        <v>8.7898843095356298</v>
      </c>
      <c r="E287" s="407">
        <v>2.932768886529145</v>
      </c>
      <c r="F287" s="407">
        <v>5.7520627895553176</v>
      </c>
      <c r="G287" s="467">
        <v>221.56499999999824</v>
      </c>
      <c r="H287" s="451"/>
      <c r="I287" s="414"/>
      <c r="J287" s="422"/>
      <c r="K287" s="423"/>
      <c r="L287" s="423"/>
      <c r="M287" s="423"/>
      <c r="N287" s="423"/>
      <c r="O287" s="423"/>
      <c r="P287" s="423"/>
      <c r="Q287" s="423"/>
      <c r="R287" s="423"/>
      <c r="S287" s="423"/>
      <c r="T287" s="423"/>
      <c r="U287" s="423"/>
      <c r="V287" s="423"/>
      <c r="W287" s="423"/>
      <c r="X287" s="423"/>
      <c r="Y287" s="423"/>
      <c r="Z287" s="423"/>
      <c r="AA287" s="424"/>
      <c r="AB287" s="440"/>
      <c r="AC287" s="441"/>
      <c r="AD287" s="441"/>
      <c r="AE287" s="441"/>
      <c r="AF287" s="441"/>
      <c r="AG287" s="441"/>
      <c r="AH287" s="441"/>
      <c r="AI287" s="441"/>
      <c r="AJ287" s="441"/>
      <c r="AK287" s="441"/>
      <c r="AL287" s="441"/>
      <c r="AM287" s="441"/>
      <c r="AN287" s="441"/>
      <c r="AO287" s="441"/>
      <c r="AP287" s="441"/>
      <c r="AQ287" s="441"/>
      <c r="AR287" s="441"/>
      <c r="AS287" s="441"/>
      <c r="AT287" s="442"/>
      <c r="AU287" s="449"/>
      <c r="AV287" s="450"/>
      <c r="AW287" s="450"/>
      <c r="AX287" s="450"/>
      <c r="AY287" s="450"/>
      <c r="AZ287" s="450"/>
      <c r="BA287" s="450"/>
      <c r="BB287" s="450"/>
      <c r="BC287" s="450"/>
      <c r="BD287" s="450"/>
      <c r="BE287" s="450"/>
      <c r="BF287" s="450"/>
      <c r="BG287" s="450"/>
      <c r="BH287" s="450"/>
      <c r="BI287" s="450"/>
      <c r="BJ287" s="450"/>
      <c r="BK287" s="450"/>
      <c r="BL287" s="451"/>
    </row>
    <row r="288" spans="1:64" x14ac:dyDescent="0.25">
      <c r="A288" s="449"/>
      <c r="B288" s="406">
        <v>2020</v>
      </c>
      <c r="C288" s="407">
        <v>8.2364182033999516</v>
      </c>
      <c r="D288" s="407">
        <v>8.7422931662545604</v>
      </c>
      <c r="E288" s="407">
        <v>5.94293770765983</v>
      </c>
      <c r="F288" s="407">
        <v>5.7684756384643485</v>
      </c>
      <c r="G288" s="467">
        <v>290.39416666666693</v>
      </c>
      <c r="H288" s="451"/>
      <c r="I288" s="414"/>
      <c r="J288" s="422"/>
      <c r="K288" s="423"/>
      <c r="L288" s="423"/>
      <c r="M288" s="423"/>
      <c r="N288" s="423"/>
      <c r="O288" s="423"/>
      <c r="P288" s="423"/>
      <c r="Q288" s="423"/>
      <c r="R288" s="423"/>
      <c r="S288" s="423"/>
      <c r="T288" s="423"/>
      <c r="U288" s="423"/>
      <c r="V288" s="423"/>
      <c r="W288" s="423"/>
      <c r="X288" s="423"/>
      <c r="Y288" s="423"/>
      <c r="Z288" s="423"/>
      <c r="AA288" s="424"/>
      <c r="AB288" s="440"/>
      <c r="AC288" s="441"/>
      <c r="AD288" s="441"/>
      <c r="AE288" s="441"/>
      <c r="AF288" s="441"/>
      <c r="AG288" s="441"/>
      <c r="AH288" s="441"/>
      <c r="AI288" s="441"/>
      <c r="AJ288" s="441"/>
      <c r="AK288" s="441"/>
      <c r="AL288" s="441"/>
      <c r="AM288" s="441"/>
      <c r="AN288" s="441"/>
      <c r="AO288" s="441"/>
      <c r="AP288" s="441"/>
      <c r="AQ288" s="441"/>
      <c r="AR288" s="441"/>
      <c r="AS288" s="441"/>
      <c r="AT288" s="442"/>
      <c r="AU288" s="449"/>
      <c r="AV288" s="450"/>
      <c r="AW288" s="450"/>
      <c r="AX288" s="450"/>
      <c r="AY288" s="450"/>
      <c r="AZ288" s="450"/>
      <c r="BA288" s="450"/>
      <c r="BB288" s="450"/>
      <c r="BC288" s="450"/>
      <c r="BD288" s="450"/>
      <c r="BE288" s="450"/>
      <c r="BF288" s="450"/>
      <c r="BG288" s="450"/>
      <c r="BH288" s="450"/>
      <c r="BI288" s="450"/>
      <c r="BJ288" s="450"/>
      <c r="BK288" s="450"/>
      <c r="BL288" s="451"/>
    </row>
    <row r="289" spans="1:64" x14ac:dyDescent="0.25">
      <c r="A289" s="449"/>
      <c r="B289" s="406">
        <v>2021</v>
      </c>
      <c r="C289" s="407">
        <v>3.7625919599746847</v>
      </c>
      <c r="D289" s="407">
        <v>8.4816466886547275</v>
      </c>
      <c r="E289" s="407">
        <v>2.4410581953653581</v>
      </c>
      <c r="F289" s="407">
        <v>5.5943126515457209</v>
      </c>
      <c r="G289" s="467">
        <v>176.99416666666593</v>
      </c>
      <c r="H289" s="451"/>
      <c r="I289" s="414"/>
      <c r="J289" s="422"/>
      <c r="K289" s="423"/>
      <c r="L289" s="423"/>
      <c r="M289" s="423"/>
      <c r="N289" s="423"/>
      <c r="O289" s="423"/>
      <c r="P289" s="423"/>
      <c r="Q289" s="423"/>
      <c r="R289" s="423"/>
      <c r="S289" s="423"/>
      <c r="T289" s="423"/>
      <c r="U289" s="423"/>
      <c r="V289" s="423"/>
      <c r="W289" s="423"/>
      <c r="X289" s="423"/>
      <c r="Y289" s="423"/>
      <c r="Z289" s="423"/>
      <c r="AA289" s="424"/>
      <c r="AB289" s="440"/>
      <c r="AC289" s="441"/>
      <c r="AD289" s="441"/>
      <c r="AE289" s="441"/>
      <c r="AF289" s="441"/>
      <c r="AG289" s="441"/>
      <c r="AH289" s="441"/>
      <c r="AI289" s="441"/>
      <c r="AJ289" s="441"/>
      <c r="AK289" s="441"/>
      <c r="AL289" s="441"/>
      <c r="AM289" s="441"/>
      <c r="AN289" s="441"/>
      <c r="AO289" s="441"/>
      <c r="AP289" s="441"/>
      <c r="AQ289" s="441"/>
      <c r="AR289" s="441"/>
      <c r="AS289" s="441"/>
      <c r="AT289" s="442"/>
      <c r="AU289" s="449"/>
      <c r="AV289" s="450"/>
      <c r="AW289" s="450"/>
      <c r="AX289" s="450"/>
      <c r="AY289" s="450"/>
      <c r="AZ289" s="450"/>
      <c r="BA289" s="450"/>
      <c r="BB289" s="450"/>
      <c r="BC289" s="450"/>
      <c r="BD289" s="450"/>
      <c r="BE289" s="450"/>
      <c r="BF289" s="450"/>
      <c r="BG289" s="450"/>
      <c r="BH289" s="450"/>
      <c r="BI289" s="450"/>
      <c r="BJ289" s="450"/>
      <c r="BK289" s="450"/>
      <c r="BL289" s="451"/>
    </row>
    <row r="290" spans="1:64" x14ac:dyDescent="0.25">
      <c r="A290" s="449"/>
      <c r="B290" s="406">
        <v>2022</v>
      </c>
      <c r="C290" s="407">
        <f>+'2022 Results'!$AQ$38</f>
        <v>6.4939870490286777</v>
      </c>
      <c r="D290" s="407">
        <f>+'2022 Results'!$AQ$37</f>
        <v>8.3410853808551479</v>
      </c>
      <c r="E290" s="407">
        <f>+'2022 Results'!$AQ$41</f>
        <v>2.7012025901942649</v>
      </c>
      <c r="F290" s="407">
        <f>+'2022 Results'!$AQ$40</f>
        <v>5.3897206148989509</v>
      </c>
      <c r="G290" s="467">
        <f>+'2022 Baseline'!$AQ$9-'2021 Baseline Q4'!$AQ$9</f>
        <v>284.91666666666652</v>
      </c>
      <c r="H290" s="451"/>
      <c r="I290" s="414"/>
      <c r="J290" s="422"/>
      <c r="K290" s="423"/>
      <c r="L290" s="423"/>
      <c r="M290" s="423"/>
      <c r="N290" s="423"/>
      <c r="O290" s="423"/>
      <c r="P290" s="423"/>
      <c r="Q290" s="423"/>
      <c r="R290" s="423"/>
      <c r="S290" s="423"/>
      <c r="T290" s="423"/>
      <c r="U290" s="423"/>
      <c r="V290" s="423"/>
      <c r="W290" s="423"/>
      <c r="X290" s="423"/>
      <c r="Y290" s="423"/>
      <c r="Z290" s="423"/>
      <c r="AA290" s="424"/>
      <c r="AB290" s="440"/>
      <c r="AC290" s="441"/>
      <c r="AD290" s="441"/>
      <c r="AE290" s="441"/>
      <c r="AF290" s="441"/>
      <c r="AG290" s="441"/>
      <c r="AH290" s="441"/>
      <c r="AI290" s="441"/>
      <c r="AJ290" s="441"/>
      <c r="AK290" s="441"/>
      <c r="AL290" s="441"/>
      <c r="AM290" s="441"/>
      <c r="AN290" s="441"/>
      <c r="AO290" s="441"/>
      <c r="AP290" s="441"/>
      <c r="AQ290" s="441"/>
      <c r="AR290" s="441"/>
      <c r="AS290" s="441"/>
      <c r="AT290" s="442"/>
      <c r="AU290" s="449"/>
      <c r="AV290" s="450"/>
      <c r="AW290" s="450"/>
      <c r="AX290" s="450"/>
      <c r="AY290" s="450"/>
      <c r="AZ290" s="450"/>
      <c r="BA290" s="450"/>
      <c r="BB290" s="450"/>
      <c r="BC290" s="450"/>
      <c r="BD290" s="450"/>
      <c r="BE290" s="450"/>
      <c r="BF290" s="450"/>
      <c r="BG290" s="450"/>
      <c r="BH290" s="450"/>
      <c r="BI290" s="450"/>
      <c r="BJ290" s="450"/>
      <c r="BK290" s="450"/>
      <c r="BL290" s="451"/>
    </row>
    <row r="291" spans="1:64" ht="15.75" thickBot="1" x14ac:dyDescent="0.3">
      <c r="A291" s="452"/>
      <c r="B291" s="495"/>
      <c r="C291" s="496"/>
      <c r="D291" s="496"/>
      <c r="E291" s="496"/>
      <c r="F291" s="496"/>
      <c r="G291" s="496"/>
      <c r="H291" s="454"/>
      <c r="I291" s="414"/>
      <c r="J291" s="422"/>
      <c r="K291" s="423"/>
      <c r="L291" s="423"/>
      <c r="M291" s="423"/>
      <c r="N291" s="423"/>
      <c r="O291" s="423"/>
      <c r="P291" s="423"/>
      <c r="Q291" s="423"/>
      <c r="R291" s="423"/>
      <c r="S291" s="423"/>
      <c r="T291" s="423"/>
      <c r="U291" s="423"/>
      <c r="V291" s="423"/>
      <c r="W291" s="423"/>
      <c r="X291" s="423"/>
      <c r="Y291" s="423"/>
      <c r="Z291" s="423"/>
      <c r="AA291" s="424"/>
      <c r="AB291" s="440"/>
      <c r="AC291" s="441"/>
      <c r="AD291" s="441"/>
      <c r="AE291" s="441"/>
      <c r="AF291" s="441"/>
      <c r="AG291" s="441"/>
      <c r="AH291" s="441"/>
      <c r="AI291" s="441"/>
      <c r="AJ291" s="441"/>
      <c r="AK291" s="441"/>
      <c r="AL291" s="441"/>
      <c r="AM291" s="441"/>
      <c r="AN291" s="441"/>
      <c r="AO291" s="441"/>
      <c r="AP291" s="441"/>
      <c r="AQ291" s="441"/>
      <c r="AR291" s="441"/>
      <c r="AS291" s="441"/>
      <c r="AT291" s="442"/>
      <c r="AU291" s="449"/>
      <c r="AV291" s="450"/>
      <c r="AW291" s="450"/>
      <c r="AX291" s="450"/>
      <c r="AY291" s="450"/>
      <c r="AZ291" s="450"/>
      <c r="BA291" s="450"/>
      <c r="BB291" s="450"/>
      <c r="BC291" s="450"/>
      <c r="BD291" s="450"/>
      <c r="BE291" s="450"/>
      <c r="BF291" s="450"/>
      <c r="BG291" s="450"/>
      <c r="BH291" s="450"/>
      <c r="BI291" s="450"/>
      <c r="BJ291" s="450"/>
      <c r="BK291" s="450"/>
      <c r="BL291" s="451"/>
    </row>
    <row r="292" spans="1:64" x14ac:dyDescent="0.25">
      <c r="A292" s="414"/>
      <c r="B292" s="591"/>
      <c r="C292" s="592"/>
      <c r="D292" s="592"/>
      <c r="E292" s="592"/>
      <c r="F292" s="592"/>
      <c r="G292" s="592"/>
      <c r="H292" s="414"/>
      <c r="I292" s="414"/>
      <c r="J292" s="422"/>
      <c r="K292" s="423"/>
      <c r="L292" s="423"/>
      <c r="M292" s="423"/>
      <c r="N292" s="423"/>
      <c r="O292" s="423"/>
      <c r="P292" s="423"/>
      <c r="Q292" s="423"/>
      <c r="R292" s="423"/>
      <c r="S292" s="423"/>
      <c r="T292" s="423"/>
      <c r="U292" s="423"/>
      <c r="V292" s="423"/>
      <c r="W292" s="423"/>
      <c r="X292" s="423"/>
      <c r="Y292" s="423"/>
      <c r="Z292" s="423"/>
      <c r="AA292" s="424"/>
      <c r="AB292" s="440"/>
      <c r="AC292" s="441"/>
      <c r="AD292" s="441"/>
      <c r="AE292" s="441"/>
      <c r="AF292" s="441"/>
      <c r="AG292" s="441"/>
      <c r="AH292" s="441"/>
      <c r="AI292" s="441"/>
      <c r="AJ292" s="441"/>
      <c r="AK292" s="441"/>
      <c r="AL292" s="441"/>
      <c r="AM292" s="441"/>
      <c r="AN292" s="441"/>
      <c r="AO292" s="441"/>
      <c r="AP292" s="441"/>
      <c r="AQ292" s="441"/>
      <c r="AR292" s="441"/>
      <c r="AS292" s="441"/>
      <c r="AT292" s="442"/>
      <c r="AU292" s="449"/>
      <c r="AV292" s="450"/>
      <c r="AW292" s="450"/>
      <c r="AX292" s="450"/>
      <c r="AY292" s="450"/>
      <c r="AZ292" s="450"/>
      <c r="BA292" s="450"/>
      <c r="BB292" s="450"/>
      <c r="BC292" s="450"/>
      <c r="BD292" s="450"/>
      <c r="BE292" s="450"/>
      <c r="BF292" s="450"/>
      <c r="BG292" s="450"/>
      <c r="BH292" s="450"/>
      <c r="BI292" s="450"/>
      <c r="BJ292" s="450"/>
      <c r="BK292" s="450"/>
      <c r="BL292" s="451"/>
    </row>
    <row r="293" spans="1:64" x14ac:dyDescent="0.25">
      <c r="A293" s="414"/>
      <c r="B293" s="591"/>
      <c r="C293" s="592"/>
      <c r="D293" s="592"/>
      <c r="E293" s="592"/>
      <c r="F293" s="592"/>
      <c r="G293" s="592"/>
      <c r="H293" s="593"/>
      <c r="I293" s="414"/>
      <c r="J293" s="422"/>
      <c r="K293" s="423"/>
      <c r="L293" s="423"/>
      <c r="M293" s="423"/>
      <c r="N293" s="423"/>
      <c r="O293" s="423"/>
      <c r="P293" s="423"/>
      <c r="Q293" s="423"/>
      <c r="R293" s="423"/>
      <c r="S293" s="423"/>
      <c r="T293" s="423"/>
      <c r="U293" s="423"/>
      <c r="V293" s="423"/>
      <c r="W293" s="423"/>
      <c r="X293" s="423"/>
      <c r="Y293" s="423"/>
      <c r="Z293" s="423"/>
      <c r="AA293" s="424"/>
      <c r="AB293" s="440"/>
      <c r="AC293" s="441"/>
      <c r="AD293" s="441"/>
      <c r="AE293" s="441"/>
      <c r="AF293" s="441"/>
      <c r="AG293" s="441"/>
      <c r="AH293" s="441"/>
      <c r="AI293" s="441"/>
      <c r="AJ293" s="441"/>
      <c r="AK293" s="441"/>
      <c r="AL293" s="441"/>
      <c r="AM293" s="441"/>
      <c r="AN293" s="441"/>
      <c r="AO293" s="441"/>
      <c r="AP293" s="441"/>
      <c r="AQ293" s="441"/>
      <c r="AR293" s="441"/>
      <c r="AS293" s="441"/>
      <c r="AT293" s="442"/>
      <c r="AU293" s="449"/>
      <c r="AV293" s="450"/>
      <c r="AW293" s="450"/>
      <c r="AX293" s="450"/>
      <c r="AY293" s="450"/>
      <c r="AZ293" s="450"/>
      <c r="BA293" s="450"/>
      <c r="BB293" s="450"/>
      <c r="BC293" s="450"/>
      <c r="BD293" s="450"/>
      <c r="BE293" s="450"/>
      <c r="BF293" s="450"/>
      <c r="BG293" s="450"/>
      <c r="BH293" s="450"/>
      <c r="BI293" s="450"/>
      <c r="BJ293" s="450"/>
      <c r="BK293" s="450"/>
      <c r="BL293" s="451"/>
    </row>
    <row r="294" spans="1:64" ht="15.75" thickBot="1" x14ac:dyDescent="0.3">
      <c r="A294" s="971"/>
      <c r="B294" s="1131"/>
      <c r="C294" s="1132"/>
      <c r="D294" s="1132"/>
      <c r="E294" s="1132"/>
      <c r="F294" s="1132"/>
      <c r="G294" s="1132"/>
      <c r="H294" s="1179"/>
      <c r="I294" s="414"/>
      <c r="J294" s="422"/>
      <c r="K294" s="423"/>
      <c r="L294" s="423"/>
      <c r="M294" s="423"/>
      <c r="N294" s="423"/>
      <c r="O294" s="423"/>
      <c r="P294" s="423"/>
      <c r="Q294" s="423"/>
      <c r="R294" s="423"/>
      <c r="S294" s="423"/>
      <c r="T294" s="423"/>
      <c r="U294" s="423"/>
      <c r="V294" s="423"/>
      <c r="W294" s="423"/>
      <c r="X294" s="423"/>
      <c r="Y294" s="423"/>
      <c r="Z294" s="423"/>
      <c r="AA294" s="424"/>
      <c r="AB294" s="440"/>
      <c r="AC294" s="441"/>
      <c r="AD294" s="441"/>
      <c r="AE294" s="441"/>
      <c r="AF294" s="441"/>
      <c r="AG294" s="441"/>
      <c r="AH294" s="441"/>
      <c r="AI294" s="441"/>
      <c r="AJ294" s="441"/>
      <c r="AK294" s="441"/>
      <c r="AL294" s="441"/>
      <c r="AM294" s="441"/>
      <c r="AN294" s="441"/>
      <c r="AO294" s="441"/>
      <c r="AP294" s="441"/>
      <c r="AQ294" s="441"/>
      <c r="AR294" s="441"/>
      <c r="AS294" s="441"/>
      <c r="AT294" s="442"/>
      <c r="AU294" s="449"/>
      <c r="AV294" s="450"/>
      <c r="AW294" s="450"/>
      <c r="AX294" s="450"/>
      <c r="AY294" s="450"/>
      <c r="AZ294" s="450"/>
      <c r="BA294" s="450"/>
      <c r="BB294" s="450"/>
      <c r="BC294" s="450"/>
      <c r="BD294" s="450"/>
      <c r="BE294" s="450"/>
      <c r="BF294" s="450"/>
      <c r="BG294" s="450"/>
      <c r="BH294" s="450"/>
      <c r="BI294" s="450"/>
      <c r="BJ294" s="450"/>
      <c r="BK294" s="450"/>
      <c r="BL294" s="451"/>
    </row>
    <row r="295" spans="1:64" x14ac:dyDescent="0.25">
      <c r="A295" s="1171"/>
      <c r="B295" s="1180" t="s">
        <v>56</v>
      </c>
      <c r="C295" s="1188" t="s">
        <v>352</v>
      </c>
      <c r="D295" s="1182"/>
      <c r="E295" s="1182"/>
      <c r="F295" s="1182"/>
      <c r="G295" s="1182"/>
      <c r="H295" s="1183"/>
      <c r="I295" s="414"/>
      <c r="J295" s="422"/>
      <c r="K295" s="423"/>
      <c r="L295" s="423"/>
      <c r="M295" s="423"/>
      <c r="N295" s="423"/>
      <c r="O295" s="423"/>
      <c r="P295" s="423"/>
      <c r="Q295" s="423"/>
      <c r="R295" s="423"/>
      <c r="S295" s="423"/>
      <c r="T295" s="423"/>
      <c r="U295" s="423"/>
      <c r="V295" s="423"/>
      <c r="W295" s="423"/>
      <c r="X295" s="423"/>
      <c r="Y295" s="423"/>
      <c r="Z295" s="423"/>
      <c r="AA295" s="424"/>
      <c r="AB295" s="440"/>
      <c r="AC295" s="441"/>
      <c r="AD295" s="441"/>
      <c r="AE295" s="441"/>
      <c r="AF295" s="441"/>
      <c r="AG295" s="441"/>
      <c r="AH295" s="441"/>
      <c r="AI295" s="441"/>
      <c r="AJ295" s="441"/>
      <c r="AK295" s="441"/>
      <c r="AL295" s="441"/>
      <c r="AM295" s="441"/>
      <c r="AN295" s="441"/>
      <c r="AO295" s="441"/>
      <c r="AP295" s="441"/>
      <c r="AQ295" s="441"/>
      <c r="AR295" s="441"/>
      <c r="AS295" s="441"/>
      <c r="AT295" s="442"/>
      <c r="AU295" s="449"/>
      <c r="AV295" s="450"/>
      <c r="AW295" s="450"/>
      <c r="AX295" s="450"/>
      <c r="AY295" s="450"/>
      <c r="AZ295" s="450"/>
      <c r="BA295" s="450"/>
      <c r="BB295" s="450"/>
      <c r="BC295" s="450"/>
      <c r="BD295" s="450"/>
      <c r="BE295" s="450"/>
      <c r="BF295" s="450"/>
      <c r="BG295" s="450"/>
      <c r="BH295" s="450"/>
      <c r="BI295" s="450"/>
      <c r="BJ295" s="450"/>
      <c r="BK295" s="450"/>
      <c r="BL295" s="451"/>
    </row>
    <row r="296" spans="1:64" x14ac:dyDescent="0.25">
      <c r="A296" s="1174"/>
      <c r="B296" s="456" t="s">
        <v>57</v>
      </c>
      <c r="C296" s="457" t="s">
        <v>29</v>
      </c>
      <c r="D296" s="457" t="s">
        <v>58</v>
      </c>
      <c r="E296" s="457" t="s">
        <v>100</v>
      </c>
      <c r="F296" s="457" t="s">
        <v>101</v>
      </c>
      <c r="G296" s="457"/>
      <c r="H296" s="1184"/>
      <c r="I296" s="414"/>
      <c r="J296" s="422"/>
      <c r="K296" s="423"/>
      <c r="L296" s="423"/>
      <c r="M296" s="423"/>
      <c r="N296" s="423"/>
      <c r="O296" s="423"/>
      <c r="P296" s="423"/>
      <c r="Q296" s="423"/>
      <c r="R296" s="423"/>
      <c r="S296" s="423"/>
      <c r="T296" s="423"/>
      <c r="U296" s="423"/>
      <c r="V296" s="423"/>
      <c r="W296" s="423"/>
      <c r="X296" s="423"/>
      <c r="Y296" s="423"/>
      <c r="Z296" s="423"/>
      <c r="AA296" s="424"/>
      <c r="AB296" s="440"/>
      <c r="AC296" s="441"/>
      <c r="AD296" s="441"/>
      <c r="AE296" s="441"/>
      <c r="AF296" s="441"/>
      <c r="AG296" s="441"/>
      <c r="AH296" s="441"/>
      <c r="AI296" s="441"/>
      <c r="AJ296" s="441"/>
      <c r="AK296" s="441"/>
      <c r="AL296" s="441"/>
      <c r="AM296" s="441"/>
      <c r="AN296" s="441"/>
      <c r="AO296" s="441"/>
      <c r="AP296" s="441"/>
      <c r="AQ296" s="441"/>
      <c r="AR296" s="441"/>
      <c r="AS296" s="441"/>
      <c r="AT296" s="442"/>
      <c r="AU296" s="449"/>
      <c r="AV296" s="450"/>
      <c r="AW296" s="450"/>
      <c r="AX296" s="450"/>
      <c r="AY296" s="450"/>
      <c r="AZ296" s="450"/>
      <c r="BA296" s="450"/>
      <c r="BB296" s="450"/>
      <c r="BC296" s="450"/>
      <c r="BD296" s="450"/>
      <c r="BE296" s="450"/>
      <c r="BF296" s="450"/>
      <c r="BG296" s="450"/>
      <c r="BH296" s="450"/>
      <c r="BI296" s="450"/>
      <c r="BJ296" s="450"/>
      <c r="BK296" s="450"/>
      <c r="BL296" s="451"/>
    </row>
    <row r="297" spans="1:64" x14ac:dyDescent="0.25">
      <c r="A297" s="1174"/>
      <c r="B297" s="1047">
        <v>2011</v>
      </c>
      <c r="C297" s="407" t="s">
        <v>360</v>
      </c>
      <c r="D297" s="407">
        <f>'2021 Results Q4'!BZ$482</f>
        <v>6.7171239356669821</v>
      </c>
      <c r="E297" s="407">
        <f>'2021 Results Q4'!BZ$485</f>
        <v>0</v>
      </c>
      <c r="F297" s="407">
        <f>'2021 Results Q4'!BZ$485</f>
        <v>0</v>
      </c>
      <c r="G297" s="407"/>
      <c r="H297" s="1184"/>
      <c r="I297" s="414"/>
      <c r="J297" s="422"/>
      <c r="K297" s="423"/>
      <c r="L297" s="423"/>
      <c r="M297" s="423"/>
      <c r="N297" s="423"/>
      <c r="O297" s="423"/>
      <c r="P297" s="423"/>
      <c r="Q297" s="423"/>
      <c r="R297" s="423"/>
      <c r="S297" s="423"/>
      <c r="T297" s="423"/>
      <c r="U297" s="423"/>
      <c r="V297" s="423"/>
      <c r="W297" s="423"/>
      <c r="X297" s="423"/>
      <c r="Y297" s="423"/>
      <c r="Z297" s="423"/>
      <c r="AA297" s="424"/>
      <c r="AB297" s="440"/>
      <c r="AC297" s="441"/>
      <c r="AD297" s="441"/>
      <c r="AE297" s="441"/>
      <c r="AF297" s="441"/>
      <c r="AG297" s="441"/>
      <c r="AH297" s="441"/>
      <c r="AI297" s="441"/>
      <c r="AJ297" s="441"/>
      <c r="AK297" s="441"/>
      <c r="AL297" s="441"/>
      <c r="AM297" s="441"/>
      <c r="AN297" s="441"/>
      <c r="AO297" s="441"/>
      <c r="AP297" s="441"/>
      <c r="AQ297" s="441"/>
      <c r="AR297" s="441"/>
      <c r="AS297" s="441"/>
      <c r="AT297" s="442"/>
      <c r="AU297" s="449"/>
      <c r="AV297" s="450"/>
      <c r="AW297" s="450"/>
      <c r="AX297" s="450"/>
      <c r="AY297" s="450"/>
      <c r="AZ297" s="450"/>
      <c r="BA297" s="450"/>
      <c r="BB297" s="450"/>
      <c r="BC297" s="450"/>
      <c r="BD297" s="450"/>
      <c r="BE297" s="450"/>
      <c r="BF297" s="450"/>
      <c r="BG297" s="450"/>
      <c r="BH297" s="450"/>
      <c r="BI297" s="450"/>
      <c r="BJ297" s="450"/>
      <c r="BK297" s="450"/>
      <c r="BL297" s="451"/>
    </row>
    <row r="298" spans="1:64" x14ac:dyDescent="0.25">
      <c r="A298" s="1174"/>
      <c r="B298" s="1047">
        <v>2012</v>
      </c>
      <c r="C298" s="407">
        <f>'2021 Results Q4'!BZ$440</f>
        <v>18.197135636057286</v>
      </c>
      <c r="D298" s="407">
        <f>'2021 Results Q4'!BZ$439</f>
        <v>11.965592502246759</v>
      </c>
      <c r="E298" s="407">
        <f>'2021 Results Q4'!BZ$443</f>
        <v>7.4698118506037634</v>
      </c>
      <c r="F298" s="407">
        <f>'2021 Results Q4'!BZ$442</f>
        <v>3.4150725381948903</v>
      </c>
      <c r="G298" s="407"/>
      <c r="H298" s="1184"/>
      <c r="I298" s="414"/>
      <c r="J298" s="422"/>
      <c r="K298" s="423"/>
      <c r="L298" s="423"/>
      <c r="M298" s="423"/>
      <c r="N298" s="423"/>
      <c r="O298" s="423"/>
      <c r="P298" s="423"/>
      <c r="Q298" s="423"/>
      <c r="R298" s="423"/>
      <c r="S298" s="423"/>
      <c r="T298" s="423"/>
      <c r="U298" s="423"/>
      <c r="V298" s="423"/>
      <c r="W298" s="423"/>
      <c r="X298" s="423"/>
      <c r="Y298" s="423"/>
      <c r="Z298" s="423"/>
      <c r="AA298" s="424"/>
      <c r="AB298" s="440"/>
      <c r="AC298" s="441"/>
      <c r="AD298" s="441"/>
      <c r="AE298" s="441"/>
      <c r="AF298" s="441"/>
      <c r="AG298" s="441"/>
      <c r="AH298" s="441"/>
      <c r="AI298" s="441"/>
      <c r="AJ298" s="441"/>
      <c r="AK298" s="441"/>
      <c r="AL298" s="441"/>
      <c r="AM298" s="441"/>
      <c r="AN298" s="441"/>
      <c r="AO298" s="441"/>
      <c r="AP298" s="441"/>
      <c r="AQ298" s="441"/>
      <c r="AR298" s="441"/>
      <c r="AS298" s="441"/>
      <c r="AT298" s="442"/>
      <c r="AU298" s="449"/>
      <c r="AV298" s="450"/>
      <c r="AW298" s="450"/>
      <c r="AX298" s="450"/>
      <c r="AY298" s="450"/>
      <c r="AZ298" s="450"/>
      <c r="BA298" s="450"/>
      <c r="BB298" s="450"/>
      <c r="BC298" s="450"/>
      <c r="BD298" s="450"/>
      <c r="BE298" s="450"/>
      <c r="BF298" s="450"/>
      <c r="BG298" s="450"/>
      <c r="BH298" s="450"/>
      <c r="BI298" s="450"/>
      <c r="BJ298" s="450"/>
      <c r="BK298" s="450"/>
      <c r="BL298" s="451"/>
    </row>
    <row r="299" spans="1:64" x14ac:dyDescent="0.25">
      <c r="A299" s="1174"/>
      <c r="B299" s="1047">
        <v>2013</v>
      </c>
      <c r="C299" s="407">
        <f>'2021 Results Q4'!BZ$397</f>
        <v>33.789200660221645</v>
      </c>
      <c r="D299" s="407">
        <f>'2021 Results Q4'!BZ$396</f>
        <v>19.659185369908563</v>
      </c>
      <c r="E299" s="407">
        <f>'2021 Results Q4'!BZ$400</f>
        <v>23.909455317142186</v>
      </c>
      <c r="F299" s="407">
        <f>'2021 Results Q4'!BZ$399</f>
        <v>10.640066500415628</v>
      </c>
      <c r="G299" s="407"/>
      <c r="H299" s="1184"/>
      <c r="I299" s="414"/>
      <c r="J299" s="422"/>
      <c r="K299" s="423"/>
      <c r="L299" s="423"/>
      <c r="M299" s="423"/>
      <c r="N299" s="423"/>
      <c r="O299" s="423"/>
      <c r="P299" s="423"/>
      <c r="Q299" s="423"/>
      <c r="R299" s="423"/>
      <c r="S299" s="423"/>
      <c r="T299" s="423"/>
      <c r="U299" s="423"/>
      <c r="V299" s="423"/>
      <c r="W299" s="423"/>
      <c r="X299" s="423"/>
      <c r="Y299" s="423"/>
      <c r="Z299" s="423"/>
      <c r="AA299" s="424"/>
      <c r="AB299" s="440"/>
      <c r="AC299" s="441"/>
      <c r="AD299" s="441"/>
      <c r="AE299" s="441"/>
      <c r="AF299" s="441"/>
      <c r="AG299" s="441"/>
      <c r="AH299" s="441"/>
      <c r="AI299" s="441"/>
      <c r="AJ299" s="441"/>
      <c r="AK299" s="441"/>
      <c r="AL299" s="441"/>
      <c r="AM299" s="441"/>
      <c r="AN299" s="441"/>
      <c r="AO299" s="441"/>
      <c r="AP299" s="441"/>
      <c r="AQ299" s="441"/>
      <c r="AR299" s="441"/>
      <c r="AS299" s="441"/>
      <c r="AT299" s="442"/>
      <c r="AU299" s="449"/>
      <c r="AV299" s="450"/>
      <c r="AW299" s="450"/>
      <c r="AX299" s="450"/>
      <c r="AY299" s="450"/>
      <c r="AZ299" s="450"/>
      <c r="BA299" s="450"/>
      <c r="BB299" s="450"/>
      <c r="BC299" s="450"/>
      <c r="BD299" s="450"/>
      <c r="BE299" s="450"/>
      <c r="BF299" s="450"/>
      <c r="BG299" s="450"/>
      <c r="BH299" s="450"/>
      <c r="BI299" s="450"/>
      <c r="BJ299" s="450"/>
      <c r="BK299" s="450"/>
      <c r="BL299" s="451"/>
    </row>
    <row r="300" spans="1:64" x14ac:dyDescent="0.25">
      <c r="A300" s="1174"/>
      <c r="B300" s="1047">
        <v>2014</v>
      </c>
      <c r="C300" s="407">
        <f>'2021 Results Q4'!BZ$354</f>
        <v>18.814176879761508</v>
      </c>
      <c r="D300" s="407">
        <f>'2021 Results Q4'!BZ$353</f>
        <v>19.489667087514121</v>
      </c>
      <c r="E300" s="407">
        <f>'2021 Results Q4'!BZ$357</f>
        <v>11.328254388870487</v>
      </c>
      <c r="F300" s="407">
        <f>'2021 Results Q4'!BZ$356</f>
        <v>10.778124792345006</v>
      </c>
      <c r="G300" s="407"/>
      <c r="H300" s="1184"/>
      <c r="I300" s="414"/>
      <c r="J300" s="422"/>
      <c r="K300" s="423"/>
      <c r="L300" s="423"/>
      <c r="M300" s="423"/>
      <c r="N300" s="423"/>
      <c r="O300" s="423"/>
      <c r="P300" s="423"/>
      <c r="Q300" s="423"/>
      <c r="R300" s="423"/>
      <c r="S300" s="423"/>
      <c r="T300" s="423"/>
      <c r="U300" s="423"/>
      <c r="V300" s="423"/>
      <c r="W300" s="423"/>
      <c r="X300" s="423"/>
      <c r="Y300" s="423"/>
      <c r="Z300" s="423"/>
      <c r="AA300" s="424"/>
      <c r="AB300" s="440"/>
      <c r="AC300" s="441"/>
      <c r="AD300" s="441"/>
      <c r="AE300" s="441"/>
      <c r="AF300" s="441"/>
      <c r="AG300" s="441"/>
      <c r="AH300" s="441"/>
      <c r="AI300" s="441"/>
      <c r="AJ300" s="441"/>
      <c r="AK300" s="441"/>
      <c r="AL300" s="441"/>
      <c r="AM300" s="441"/>
      <c r="AN300" s="441"/>
      <c r="AO300" s="441"/>
      <c r="AP300" s="441"/>
      <c r="AQ300" s="441"/>
      <c r="AR300" s="441"/>
      <c r="AS300" s="441"/>
      <c r="AT300" s="442"/>
      <c r="AU300" s="449"/>
      <c r="AV300" s="450"/>
      <c r="AW300" s="450"/>
      <c r="AX300" s="450"/>
      <c r="AY300" s="450"/>
      <c r="AZ300" s="450"/>
      <c r="BA300" s="450"/>
      <c r="BB300" s="450"/>
      <c r="BC300" s="450"/>
      <c r="BD300" s="450"/>
      <c r="BE300" s="450"/>
      <c r="BF300" s="450"/>
      <c r="BG300" s="450"/>
      <c r="BH300" s="450"/>
      <c r="BI300" s="450"/>
      <c r="BJ300" s="450"/>
      <c r="BK300" s="450"/>
      <c r="BL300" s="451"/>
    </row>
    <row r="301" spans="1:64" x14ac:dyDescent="0.25">
      <c r="A301" s="1174"/>
      <c r="B301" s="1047">
        <v>2015</v>
      </c>
      <c r="C301" s="407">
        <f>'2021 Results Q4'!BZ$311</f>
        <v>18.268090154211151</v>
      </c>
      <c r="D301" s="407">
        <f>'2021 Results Q4'!BZ$310</f>
        <v>19.366596952494771</v>
      </c>
      <c r="E301" s="407">
        <f>'2021 Results Q4'!BZ$314</f>
        <v>6.6429418742586002</v>
      </c>
      <c r="F301" s="407">
        <f>'2021 Results Q4'!BZ$313</f>
        <v>10.361517777113834</v>
      </c>
      <c r="G301" s="407"/>
      <c r="H301" s="1184"/>
      <c r="I301" s="414"/>
      <c r="J301" s="422"/>
      <c r="K301" s="423"/>
      <c r="L301" s="423"/>
      <c r="M301" s="423"/>
      <c r="N301" s="423"/>
      <c r="O301" s="423"/>
      <c r="P301" s="423"/>
      <c r="Q301" s="423"/>
      <c r="R301" s="423"/>
      <c r="S301" s="423"/>
      <c r="T301" s="423"/>
      <c r="U301" s="423"/>
      <c r="V301" s="423"/>
      <c r="W301" s="423"/>
      <c r="X301" s="423"/>
      <c r="Y301" s="423"/>
      <c r="Z301" s="423"/>
      <c r="AA301" s="424"/>
      <c r="AB301" s="440"/>
      <c r="AC301" s="441"/>
      <c r="AD301" s="441"/>
      <c r="AE301" s="441"/>
      <c r="AF301" s="441"/>
      <c r="AG301" s="441"/>
      <c r="AH301" s="441"/>
      <c r="AI301" s="441"/>
      <c r="AJ301" s="441"/>
      <c r="AK301" s="441"/>
      <c r="AL301" s="441"/>
      <c r="AM301" s="441"/>
      <c r="AN301" s="441"/>
      <c r="AO301" s="441"/>
      <c r="AP301" s="441"/>
      <c r="AQ301" s="441"/>
      <c r="AR301" s="441"/>
      <c r="AS301" s="441"/>
      <c r="AT301" s="442"/>
      <c r="AU301" s="449"/>
      <c r="AV301" s="450"/>
      <c r="AW301" s="450"/>
      <c r="AX301" s="450"/>
      <c r="AY301" s="450"/>
      <c r="AZ301" s="450"/>
      <c r="BA301" s="450"/>
      <c r="BB301" s="450"/>
      <c r="BC301" s="450"/>
      <c r="BD301" s="450"/>
      <c r="BE301" s="450"/>
      <c r="BF301" s="450"/>
      <c r="BG301" s="450"/>
      <c r="BH301" s="450"/>
      <c r="BI301" s="450"/>
      <c r="BJ301" s="450"/>
      <c r="BK301" s="450"/>
      <c r="BL301" s="451"/>
    </row>
    <row r="302" spans="1:64" x14ac:dyDescent="0.25">
      <c r="A302" s="1174"/>
      <c r="B302" s="1047">
        <v>2016</v>
      </c>
      <c r="C302" s="407">
        <f>'2021 Results Q4'!BZ$268</f>
        <v>15.145778114350625</v>
      </c>
      <c r="D302" s="407">
        <f>'2021 Results Q4'!BZ$267</f>
        <v>18.791288191577209</v>
      </c>
      <c r="E302" s="407">
        <f>'2021 Results Q4'!BZ$271</f>
        <v>7.1185157137447934</v>
      </c>
      <c r="F302" s="407">
        <f>'2021 Results Q4'!BZ$270</f>
        <v>9.9194880264244425</v>
      </c>
      <c r="G302" s="407"/>
      <c r="H302" s="1184"/>
      <c r="I302" s="414"/>
      <c r="J302" s="422"/>
      <c r="K302" s="423"/>
      <c r="L302" s="423"/>
      <c r="M302" s="423"/>
      <c r="N302" s="423"/>
      <c r="O302" s="423"/>
      <c r="P302" s="423"/>
      <c r="Q302" s="423"/>
      <c r="R302" s="423"/>
      <c r="S302" s="423"/>
      <c r="T302" s="423"/>
      <c r="U302" s="423"/>
      <c r="V302" s="423"/>
      <c r="W302" s="423"/>
      <c r="X302" s="423"/>
      <c r="Y302" s="423"/>
      <c r="Z302" s="423"/>
      <c r="AA302" s="424"/>
      <c r="AB302" s="440"/>
      <c r="AC302" s="441"/>
      <c r="AD302" s="441"/>
      <c r="AE302" s="441"/>
      <c r="AF302" s="441"/>
      <c r="AG302" s="441"/>
      <c r="AH302" s="441"/>
      <c r="AI302" s="441"/>
      <c r="AJ302" s="441"/>
      <c r="AK302" s="441"/>
      <c r="AL302" s="441"/>
      <c r="AM302" s="441"/>
      <c r="AN302" s="441"/>
      <c r="AO302" s="441"/>
      <c r="AP302" s="441"/>
      <c r="AQ302" s="441"/>
      <c r="AR302" s="441"/>
      <c r="AS302" s="441"/>
      <c r="AT302" s="442"/>
      <c r="AU302" s="449"/>
      <c r="AV302" s="450"/>
      <c r="AW302" s="450"/>
      <c r="AX302" s="450"/>
      <c r="AY302" s="450"/>
      <c r="AZ302" s="450"/>
      <c r="BA302" s="450"/>
      <c r="BB302" s="450"/>
      <c r="BC302" s="450"/>
      <c r="BD302" s="450"/>
      <c r="BE302" s="450"/>
      <c r="BF302" s="450"/>
      <c r="BG302" s="450"/>
      <c r="BH302" s="450"/>
      <c r="BI302" s="450"/>
      <c r="BJ302" s="450"/>
      <c r="BK302" s="450"/>
      <c r="BL302" s="451"/>
    </row>
    <row r="303" spans="1:64" x14ac:dyDescent="0.25">
      <c r="A303" s="1174"/>
      <c r="B303" s="1047">
        <v>2017</v>
      </c>
      <c r="C303" s="407">
        <f>'2021 Results Q4'!BZ$225</f>
        <v>5.0091631032376291</v>
      </c>
      <c r="D303" s="407">
        <f>'2021 Results Q4'!BZ$224</f>
        <v>16.799116997792495</v>
      </c>
      <c r="E303" s="407">
        <f>'2021 Results Q4'!BZ$228</f>
        <v>0</v>
      </c>
      <c r="F303" s="407">
        <f>'2021 Results Q4'!BZ$227</f>
        <v>8.4856512141280351</v>
      </c>
      <c r="G303" s="407"/>
      <c r="H303" s="1184"/>
      <c r="I303" s="414"/>
      <c r="J303" s="422"/>
      <c r="K303" s="423"/>
      <c r="L303" s="423"/>
      <c r="M303" s="423"/>
      <c r="N303" s="423"/>
      <c r="O303" s="423"/>
      <c r="P303" s="423"/>
      <c r="Q303" s="423"/>
      <c r="R303" s="423"/>
      <c r="S303" s="423"/>
      <c r="T303" s="423"/>
      <c r="U303" s="423"/>
      <c r="V303" s="423"/>
      <c r="W303" s="423"/>
      <c r="X303" s="423"/>
      <c r="Y303" s="423"/>
      <c r="Z303" s="423"/>
      <c r="AA303" s="424"/>
      <c r="AB303" s="440"/>
      <c r="AC303" s="441"/>
      <c r="AD303" s="441"/>
      <c r="AE303" s="441"/>
      <c r="AF303" s="441"/>
      <c r="AG303" s="441"/>
      <c r="AH303" s="441"/>
      <c r="AI303" s="441"/>
      <c r="AJ303" s="441"/>
      <c r="AK303" s="441"/>
      <c r="AL303" s="441"/>
      <c r="AM303" s="441"/>
      <c r="AN303" s="441"/>
      <c r="AO303" s="441"/>
      <c r="AP303" s="441"/>
      <c r="AQ303" s="441"/>
      <c r="AR303" s="441"/>
      <c r="AS303" s="441"/>
      <c r="AT303" s="442"/>
      <c r="AU303" s="449"/>
      <c r="AV303" s="450"/>
      <c r="AW303" s="450"/>
      <c r="AX303" s="450"/>
      <c r="AY303" s="450"/>
      <c r="AZ303" s="450"/>
      <c r="BA303" s="450"/>
      <c r="BB303" s="450"/>
      <c r="BC303" s="450"/>
      <c r="BD303" s="450"/>
      <c r="BE303" s="450"/>
      <c r="BF303" s="450"/>
      <c r="BG303" s="450"/>
      <c r="BH303" s="450"/>
      <c r="BI303" s="450"/>
      <c r="BJ303" s="450"/>
      <c r="BK303" s="450"/>
      <c r="BL303" s="451"/>
    </row>
    <row r="304" spans="1:64" x14ac:dyDescent="0.25">
      <c r="A304" s="1174"/>
      <c r="B304" s="1047">
        <v>2018</v>
      </c>
      <c r="C304" s="407">
        <f>'2021 Results Q4'!BZ$182</f>
        <v>58.730158730158728</v>
      </c>
      <c r="D304" s="407">
        <f>'2021 Results Q4'!BZ$181</f>
        <v>17.823146832062715</v>
      </c>
      <c r="E304" s="407">
        <f>'2021 Results Q4'!BZ$185</f>
        <v>50.970017636684304</v>
      </c>
      <c r="F304" s="407">
        <f>'2021 Results Q4'!BZ$184</f>
        <v>9.5231942111383905</v>
      </c>
      <c r="G304" s="407"/>
      <c r="H304" s="1184"/>
      <c r="I304" s="414"/>
      <c r="J304" s="422"/>
      <c r="K304" s="423"/>
      <c r="L304" s="423"/>
      <c r="M304" s="423"/>
      <c r="N304" s="423"/>
      <c r="O304" s="423"/>
      <c r="P304" s="423"/>
      <c r="Q304" s="423"/>
      <c r="R304" s="423"/>
      <c r="S304" s="423"/>
      <c r="T304" s="423"/>
      <c r="U304" s="423"/>
      <c r="V304" s="423"/>
      <c r="W304" s="423"/>
      <c r="X304" s="423"/>
      <c r="Y304" s="423"/>
      <c r="Z304" s="423"/>
      <c r="AA304" s="424"/>
      <c r="AB304" s="440"/>
      <c r="AC304" s="441"/>
      <c r="AD304" s="441"/>
      <c r="AE304" s="441"/>
      <c r="AF304" s="441"/>
      <c r="AG304" s="441"/>
      <c r="AH304" s="441"/>
      <c r="AI304" s="441"/>
      <c r="AJ304" s="441"/>
      <c r="AK304" s="441"/>
      <c r="AL304" s="441"/>
      <c r="AM304" s="441"/>
      <c r="AN304" s="441"/>
      <c r="AO304" s="441"/>
      <c r="AP304" s="441"/>
      <c r="AQ304" s="441"/>
      <c r="AR304" s="441"/>
      <c r="AS304" s="441"/>
      <c r="AT304" s="442"/>
      <c r="AU304" s="449"/>
      <c r="AV304" s="450"/>
      <c r="AW304" s="450"/>
      <c r="AX304" s="450"/>
      <c r="AY304" s="450"/>
      <c r="AZ304" s="450"/>
      <c r="BA304" s="450"/>
      <c r="BB304" s="450"/>
      <c r="BC304" s="450"/>
      <c r="BD304" s="450"/>
      <c r="BE304" s="450"/>
      <c r="BF304" s="450"/>
      <c r="BG304" s="450"/>
      <c r="BH304" s="450"/>
      <c r="BI304" s="450"/>
      <c r="BJ304" s="450"/>
      <c r="BK304" s="450"/>
      <c r="BL304" s="451"/>
    </row>
    <row r="305" spans="1:64" x14ac:dyDescent="0.25">
      <c r="A305" s="1174"/>
      <c r="B305" s="1047">
        <v>2019</v>
      </c>
      <c r="C305" s="407">
        <f>'2021 Results Q4'!BZ$139</f>
        <v>48.968008255933952</v>
      </c>
      <c r="D305" s="407">
        <f>'2021 Results Q4'!BZ$138</f>
        <v>20.222619757503477</v>
      </c>
      <c r="E305" s="407">
        <f>'2021 Results Q4'!BZ$142</f>
        <v>16.047471620227039</v>
      </c>
      <c r="F305" s="407">
        <f>'2021 Results Q4'!BZ$141</f>
        <v>10.025839793281653</v>
      </c>
      <c r="G305" s="407"/>
      <c r="H305" s="1175"/>
      <c r="I305" s="414"/>
      <c r="J305" s="422"/>
      <c r="K305" s="423"/>
      <c r="L305" s="423"/>
      <c r="M305" s="423"/>
      <c r="N305" s="423"/>
      <c r="O305" s="423"/>
      <c r="P305" s="423"/>
      <c r="Q305" s="423"/>
      <c r="R305" s="423"/>
      <c r="S305" s="423"/>
      <c r="T305" s="423"/>
      <c r="U305" s="423"/>
      <c r="V305" s="423"/>
      <c r="W305" s="423"/>
      <c r="X305" s="423"/>
      <c r="Y305" s="423"/>
      <c r="Z305" s="423"/>
      <c r="AA305" s="424"/>
      <c r="AB305" s="440"/>
      <c r="AC305" s="441"/>
      <c r="AD305" s="441"/>
      <c r="AE305" s="441"/>
      <c r="AF305" s="441"/>
      <c r="AG305" s="441"/>
      <c r="AH305" s="441"/>
      <c r="AI305" s="441"/>
      <c r="AJ305" s="441"/>
      <c r="AK305" s="441"/>
      <c r="AL305" s="441"/>
      <c r="AM305" s="441"/>
      <c r="AN305" s="441"/>
      <c r="AO305" s="441"/>
      <c r="AP305" s="441"/>
      <c r="AQ305" s="441"/>
      <c r="AR305" s="441"/>
      <c r="AS305" s="441"/>
      <c r="AT305" s="442"/>
      <c r="AU305" s="449"/>
      <c r="AV305" s="450"/>
      <c r="AW305" s="450"/>
      <c r="AX305" s="450"/>
      <c r="AY305" s="450"/>
      <c r="AZ305" s="450"/>
      <c r="BA305" s="450"/>
      <c r="BB305" s="450"/>
      <c r="BC305" s="450"/>
      <c r="BD305" s="450"/>
      <c r="BE305" s="450"/>
      <c r="BF305" s="450"/>
      <c r="BG305" s="450"/>
      <c r="BH305" s="450"/>
      <c r="BI305" s="450"/>
      <c r="BJ305" s="450"/>
      <c r="BK305" s="450"/>
      <c r="BL305" s="451"/>
    </row>
    <row r="306" spans="1:64" x14ac:dyDescent="0.25">
      <c r="A306" s="1174"/>
      <c r="B306" s="1047">
        <v>2020</v>
      </c>
      <c r="C306" s="407">
        <f>'2021 Results Q4'!BZ$94</f>
        <v>10.526315789473683</v>
      </c>
      <c r="D306" s="407">
        <f>'2021 Results Q4'!BZ$93</f>
        <v>19.229945760776477</v>
      </c>
      <c r="E306" s="407">
        <f>'2021 Results Q4'!BZ$97</f>
        <v>3.2066922272568839</v>
      </c>
      <c r="F306" s="407">
        <f>'2021 Results Q4'!BZ$96</f>
        <v>9.3277190979160718</v>
      </c>
      <c r="G306" s="407"/>
      <c r="H306" s="1175"/>
      <c r="I306" s="414"/>
      <c r="J306" s="422"/>
      <c r="K306" s="423"/>
      <c r="L306" s="423"/>
      <c r="M306" s="423"/>
      <c r="N306" s="423"/>
      <c r="O306" s="423"/>
      <c r="P306" s="423"/>
      <c r="Q306" s="423"/>
      <c r="R306" s="423"/>
      <c r="S306" s="423"/>
      <c r="T306" s="423"/>
      <c r="U306" s="423"/>
      <c r="V306" s="423"/>
      <c r="W306" s="423"/>
      <c r="X306" s="423"/>
      <c r="Y306" s="423"/>
      <c r="Z306" s="423"/>
      <c r="AA306" s="424"/>
      <c r="AB306" s="440"/>
      <c r="AC306" s="441"/>
      <c r="AD306" s="441"/>
      <c r="AE306" s="441"/>
      <c r="AF306" s="441"/>
      <c r="AG306" s="441"/>
      <c r="AH306" s="441"/>
      <c r="AI306" s="441"/>
      <c r="AJ306" s="441"/>
      <c r="AK306" s="441"/>
      <c r="AL306" s="441"/>
      <c r="AM306" s="441"/>
      <c r="AN306" s="441"/>
      <c r="AO306" s="441"/>
      <c r="AP306" s="441"/>
      <c r="AQ306" s="441"/>
      <c r="AR306" s="441"/>
      <c r="AS306" s="441"/>
      <c r="AT306" s="442"/>
      <c r="AU306" s="449"/>
      <c r="AV306" s="450"/>
      <c r="AW306" s="450"/>
      <c r="AX306" s="450"/>
      <c r="AY306" s="450"/>
      <c r="AZ306" s="450"/>
      <c r="BA306" s="450"/>
      <c r="BB306" s="450"/>
      <c r="BC306" s="450"/>
      <c r="BD306" s="450"/>
      <c r="BE306" s="450"/>
      <c r="BF306" s="450"/>
      <c r="BG306" s="450"/>
      <c r="BH306" s="450"/>
      <c r="BI306" s="450"/>
      <c r="BJ306" s="450"/>
      <c r="BK306" s="450"/>
      <c r="BL306" s="451"/>
    </row>
    <row r="307" spans="1:64" x14ac:dyDescent="0.25">
      <c r="A307" s="1174"/>
      <c r="B307" s="1047">
        <v>2021</v>
      </c>
      <c r="C307" s="407">
        <f>'2021 Results Q4'!BZ$38</f>
        <v>23.240546218487395</v>
      </c>
      <c r="D307" s="407">
        <f>'2021 Results Q4'!BZ$37</f>
        <v>19.712867554661976</v>
      </c>
      <c r="E307" s="407">
        <f>'2021 Results Q4'!BZ$41</f>
        <v>13.471638655462186</v>
      </c>
      <c r="F307" s="407">
        <f>'2021 Results Q4'!BZ$40</f>
        <v>9.8203066097009302</v>
      </c>
      <c r="G307" s="407"/>
      <c r="H307" s="1175"/>
      <c r="I307" s="414"/>
      <c r="J307" s="422"/>
      <c r="K307" s="423"/>
      <c r="L307" s="423"/>
      <c r="M307" s="423"/>
      <c r="N307" s="423"/>
      <c r="O307" s="423"/>
      <c r="P307" s="423"/>
      <c r="Q307" s="423"/>
      <c r="R307" s="423"/>
      <c r="S307" s="423"/>
      <c r="T307" s="423"/>
      <c r="U307" s="423"/>
      <c r="V307" s="423"/>
      <c r="W307" s="423"/>
      <c r="X307" s="423"/>
      <c r="Y307" s="423"/>
      <c r="Z307" s="423"/>
      <c r="AA307" s="424"/>
      <c r="AB307" s="440"/>
      <c r="AC307" s="441"/>
      <c r="AD307" s="441"/>
      <c r="AE307" s="441"/>
      <c r="AF307" s="441"/>
      <c r="AG307" s="441"/>
      <c r="AH307" s="441"/>
      <c r="AI307" s="441"/>
      <c r="AJ307" s="441"/>
      <c r="AK307" s="441"/>
      <c r="AL307" s="441"/>
      <c r="AM307" s="441"/>
      <c r="AN307" s="441"/>
      <c r="AO307" s="441"/>
      <c r="AP307" s="441"/>
      <c r="AQ307" s="441"/>
      <c r="AR307" s="441"/>
      <c r="AS307" s="441"/>
      <c r="AT307" s="442"/>
      <c r="AU307" s="449"/>
      <c r="AV307" s="450"/>
      <c r="AW307" s="450"/>
      <c r="AX307" s="450"/>
      <c r="AY307" s="450"/>
      <c r="AZ307" s="450"/>
      <c r="BA307" s="450"/>
      <c r="BB307" s="450"/>
      <c r="BC307" s="450"/>
      <c r="BD307" s="450"/>
      <c r="BE307" s="450"/>
      <c r="BF307" s="450"/>
      <c r="BG307" s="450"/>
      <c r="BH307" s="450"/>
      <c r="BI307" s="450"/>
      <c r="BJ307" s="450"/>
      <c r="BK307" s="450"/>
      <c r="BL307" s="451"/>
    </row>
    <row r="308" spans="1:64" x14ac:dyDescent="0.25">
      <c r="A308" s="1174"/>
      <c r="B308" s="1047">
        <v>2022</v>
      </c>
      <c r="C308" s="407">
        <f>'2022 Results'!BZ$38</f>
        <v>22.469135802469136</v>
      </c>
      <c r="D308" s="407">
        <f>'2022 Results'!BZ$37</f>
        <v>20.786119626899747</v>
      </c>
      <c r="E308" s="407">
        <f>'2022 Results'!BZ$41</f>
        <v>5.6790123456790127</v>
      </c>
      <c r="F308" s="407">
        <f>'2022 Results'!BZ$40</f>
        <v>9.7872284912921543</v>
      </c>
      <c r="G308" s="407"/>
      <c r="H308" s="1184"/>
      <c r="I308" s="414"/>
      <c r="J308" s="422"/>
      <c r="K308" s="423"/>
      <c r="L308" s="423"/>
      <c r="M308" s="423"/>
      <c r="N308" s="423"/>
      <c r="O308" s="423"/>
      <c r="P308" s="423"/>
      <c r="Q308" s="423"/>
      <c r="R308" s="423"/>
      <c r="S308" s="423"/>
      <c r="T308" s="423"/>
      <c r="U308" s="423"/>
      <c r="V308" s="423"/>
      <c r="W308" s="423"/>
      <c r="X308" s="423"/>
      <c r="Y308" s="423"/>
      <c r="Z308" s="423"/>
      <c r="AA308" s="424"/>
      <c r="AB308" s="440"/>
      <c r="AC308" s="441"/>
      <c r="AD308" s="441"/>
      <c r="AE308" s="441"/>
      <c r="AF308" s="441"/>
      <c r="AG308" s="441"/>
      <c r="AH308" s="441"/>
      <c r="AI308" s="441"/>
      <c r="AJ308" s="441"/>
      <c r="AK308" s="441"/>
      <c r="AL308" s="441"/>
      <c r="AM308" s="441"/>
      <c r="AN308" s="441"/>
      <c r="AO308" s="441"/>
      <c r="AP308" s="441"/>
      <c r="AQ308" s="441"/>
      <c r="AR308" s="441"/>
      <c r="AS308" s="441"/>
      <c r="AT308" s="442"/>
      <c r="AU308" s="449"/>
      <c r="AV308" s="450"/>
      <c r="AW308" s="450"/>
      <c r="AX308" s="450"/>
      <c r="AY308" s="450"/>
      <c r="AZ308" s="450"/>
      <c r="BA308" s="450"/>
      <c r="BB308" s="450"/>
      <c r="BC308" s="450"/>
      <c r="BD308" s="450"/>
      <c r="BE308" s="450"/>
      <c r="BF308" s="450"/>
      <c r="BG308" s="450"/>
      <c r="BH308" s="450"/>
      <c r="BI308" s="450"/>
      <c r="BJ308" s="450"/>
      <c r="BK308" s="450"/>
      <c r="BL308" s="451"/>
    </row>
    <row r="309" spans="1:64" ht="15.75" thickBot="1" x14ac:dyDescent="0.3">
      <c r="A309" s="1176"/>
      <c r="B309" s="1186"/>
      <c r="C309" s="1187"/>
      <c r="D309" s="1187"/>
      <c r="E309" s="1187"/>
      <c r="F309" s="1187"/>
      <c r="G309" s="1187"/>
      <c r="H309" s="1185"/>
      <c r="I309" s="414"/>
      <c r="J309" s="422"/>
      <c r="K309" s="423"/>
      <c r="L309" s="423"/>
      <c r="M309" s="423"/>
      <c r="N309" s="423"/>
      <c r="O309" s="423"/>
      <c r="P309" s="423"/>
      <c r="Q309" s="423"/>
      <c r="R309" s="423"/>
      <c r="S309" s="423"/>
      <c r="T309" s="423"/>
      <c r="U309" s="423"/>
      <c r="V309" s="423"/>
      <c r="W309" s="423"/>
      <c r="X309" s="423"/>
      <c r="Y309" s="423"/>
      <c r="Z309" s="423"/>
      <c r="AA309" s="424"/>
      <c r="AB309" s="440"/>
      <c r="AC309" s="441"/>
      <c r="AD309" s="441"/>
      <c r="AE309" s="441"/>
      <c r="AF309" s="441"/>
      <c r="AG309" s="441"/>
      <c r="AH309" s="441"/>
      <c r="AI309" s="441"/>
      <c r="AJ309" s="441"/>
      <c r="AK309" s="441"/>
      <c r="AL309" s="441"/>
      <c r="AM309" s="441"/>
      <c r="AN309" s="441"/>
      <c r="AO309" s="441"/>
      <c r="AP309" s="441"/>
      <c r="AQ309" s="441"/>
      <c r="AR309" s="441"/>
      <c r="AS309" s="441"/>
      <c r="AT309" s="442"/>
      <c r="AU309" s="449"/>
      <c r="AV309" s="450"/>
      <c r="AW309" s="450"/>
      <c r="AX309" s="450"/>
      <c r="AY309" s="450"/>
      <c r="AZ309" s="450"/>
      <c r="BA309" s="450"/>
      <c r="BB309" s="450"/>
      <c r="BC309" s="450"/>
      <c r="BD309" s="450"/>
      <c r="BE309" s="450"/>
      <c r="BF309" s="450"/>
      <c r="BG309" s="450"/>
      <c r="BH309" s="450"/>
      <c r="BI309" s="450"/>
      <c r="BJ309" s="450"/>
      <c r="BK309" s="450"/>
      <c r="BL309" s="451"/>
    </row>
    <row r="310" spans="1:64" x14ac:dyDescent="0.25">
      <c r="A310" s="1171"/>
      <c r="B310" s="1180" t="s">
        <v>56</v>
      </c>
      <c r="C310" s="1181" t="s">
        <v>343</v>
      </c>
      <c r="D310" s="1182"/>
      <c r="E310" s="1182"/>
      <c r="F310" s="1182"/>
      <c r="G310" s="1182"/>
      <c r="H310" s="1183"/>
      <c r="I310" s="414"/>
      <c r="J310" s="422"/>
      <c r="K310" s="423"/>
      <c r="L310" s="423"/>
      <c r="M310" s="423"/>
      <c r="N310" s="423"/>
      <c r="O310" s="423"/>
      <c r="P310" s="423"/>
      <c r="Q310" s="423"/>
      <c r="R310" s="423"/>
      <c r="S310" s="423"/>
      <c r="T310" s="423"/>
      <c r="U310" s="423"/>
      <c r="V310" s="423"/>
      <c r="W310" s="423"/>
      <c r="X310" s="423"/>
      <c r="Y310" s="423"/>
      <c r="Z310" s="423"/>
      <c r="AA310" s="424"/>
      <c r="AB310" s="440"/>
      <c r="AC310" s="441"/>
      <c r="AD310" s="441"/>
      <c r="AE310" s="441"/>
      <c r="AF310" s="441"/>
      <c r="AG310" s="441"/>
      <c r="AH310" s="441"/>
      <c r="AI310" s="441"/>
      <c r="AJ310" s="441"/>
      <c r="AK310" s="441"/>
      <c r="AL310" s="441"/>
      <c r="AM310" s="441"/>
      <c r="AN310" s="441"/>
      <c r="AO310" s="441"/>
      <c r="AP310" s="441"/>
      <c r="AQ310" s="441"/>
      <c r="AR310" s="441"/>
      <c r="AS310" s="441"/>
      <c r="AT310" s="442"/>
      <c r="AU310" s="449"/>
      <c r="AV310" s="450"/>
      <c r="AW310" s="450"/>
      <c r="AX310" s="450"/>
      <c r="AY310" s="450"/>
      <c r="AZ310" s="450"/>
      <c r="BA310" s="450"/>
      <c r="BB310" s="450"/>
      <c r="BC310" s="450"/>
      <c r="BD310" s="450"/>
      <c r="BE310" s="450"/>
      <c r="BF310" s="450"/>
      <c r="BG310" s="450"/>
      <c r="BH310" s="450"/>
      <c r="BI310" s="450"/>
      <c r="BJ310" s="450"/>
      <c r="BK310" s="450"/>
      <c r="BL310" s="451"/>
    </row>
    <row r="311" spans="1:64" x14ac:dyDescent="0.25">
      <c r="A311" s="1174"/>
      <c r="B311" s="456" t="s">
        <v>57</v>
      </c>
      <c r="C311" s="457" t="s">
        <v>29</v>
      </c>
      <c r="D311" s="457" t="s">
        <v>58</v>
      </c>
      <c r="E311" s="457" t="s">
        <v>100</v>
      </c>
      <c r="F311" s="457" t="s">
        <v>101</v>
      </c>
      <c r="G311" s="457" t="s">
        <v>205</v>
      </c>
      <c r="H311" s="1184"/>
      <c r="I311" s="414"/>
      <c r="J311" s="422"/>
      <c r="K311" s="423"/>
      <c r="L311" s="423"/>
      <c r="M311" s="423"/>
      <c r="N311" s="423"/>
      <c r="O311" s="423"/>
      <c r="P311" s="423"/>
      <c r="Q311" s="423"/>
      <c r="R311" s="423"/>
      <c r="S311" s="423"/>
      <c r="T311" s="423"/>
      <c r="U311" s="423"/>
      <c r="V311" s="423"/>
      <c r="W311" s="423"/>
      <c r="X311" s="423"/>
      <c r="Y311" s="423"/>
      <c r="Z311" s="423"/>
      <c r="AA311" s="424"/>
      <c r="AB311" s="440"/>
      <c r="AC311" s="441"/>
      <c r="AD311" s="441"/>
      <c r="AE311" s="441"/>
      <c r="AF311" s="441"/>
      <c r="AG311" s="441"/>
      <c r="AH311" s="441"/>
      <c r="AI311" s="441"/>
      <c r="AJ311" s="441"/>
      <c r="AK311" s="441"/>
      <c r="AL311" s="441"/>
      <c r="AM311" s="441"/>
      <c r="AN311" s="441"/>
      <c r="AO311" s="441"/>
      <c r="AP311" s="441"/>
      <c r="AQ311" s="441"/>
      <c r="AR311" s="441"/>
      <c r="AS311" s="441"/>
      <c r="AT311" s="442"/>
      <c r="AU311" s="449"/>
      <c r="AV311" s="450"/>
      <c r="AW311" s="450"/>
      <c r="AX311" s="450"/>
      <c r="AY311" s="450"/>
      <c r="AZ311" s="450"/>
      <c r="BA311" s="450"/>
      <c r="BB311" s="450"/>
      <c r="BC311" s="450"/>
      <c r="BD311" s="450"/>
      <c r="BE311" s="450"/>
      <c r="BF311" s="450"/>
      <c r="BG311" s="450"/>
      <c r="BH311" s="450"/>
      <c r="BI311" s="450"/>
      <c r="BJ311" s="450"/>
      <c r="BK311" s="450"/>
      <c r="BL311" s="451"/>
    </row>
    <row r="312" spans="1:64" x14ac:dyDescent="0.25">
      <c r="A312" s="1174"/>
      <c r="B312" s="1047">
        <v>2011</v>
      </c>
      <c r="C312" s="407">
        <f>'2021 Results Q4'!BS$483</f>
        <v>13.885647607934656</v>
      </c>
      <c r="D312" s="407">
        <f>'2021 Results Q4'!BS$482</f>
        <v>4.7164811870694221</v>
      </c>
      <c r="E312" s="407">
        <f>'2021 Results Q4'!BS$485</f>
        <v>0</v>
      </c>
      <c r="F312" s="407">
        <f>'2021 Results Q4'!BS$485</f>
        <v>0</v>
      </c>
      <c r="G312" s="467">
        <f>'2021 Results Q4'!BS$456</f>
        <v>59.541666666666664</v>
      </c>
      <c r="H312" s="1184"/>
      <c r="I312" s="414"/>
      <c r="J312" s="422"/>
      <c r="K312" s="423"/>
      <c r="L312" s="423"/>
      <c r="M312" s="423"/>
      <c r="N312" s="423"/>
      <c r="O312" s="423"/>
      <c r="P312" s="423"/>
      <c r="Q312" s="423"/>
      <c r="R312" s="423"/>
      <c r="S312" s="423"/>
      <c r="T312" s="423"/>
      <c r="U312" s="423"/>
      <c r="V312" s="423"/>
      <c r="W312" s="423"/>
      <c r="X312" s="423"/>
      <c r="Y312" s="423"/>
      <c r="Z312" s="423"/>
      <c r="AA312" s="424"/>
      <c r="AB312" s="440"/>
      <c r="AC312" s="441"/>
      <c r="AD312" s="441"/>
      <c r="AE312" s="441"/>
      <c r="AF312" s="441"/>
      <c r="AG312" s="441"/>
      <c r="AH312" s="441"/>
      <c r="AI312" s="441"/>
      <c r="AJ312" s="441"/>
      <c r="AK312" s="441"/>
      <c r="AL312" s="441"/>
      <c r="AM312" s="441"/>
      <c r="AN312" s="441"/>
      <c r="AO312" s="441"/>
      <c r="AP312" s="441"/>
      <c r="AQ312" s="441"/>
      <c r="AR312" s="441"/>
      <c r="AS312" s="441"/>
      <c r="AT312" s="442"/>
      <c r="AU312" s="449"/>
      <c r="AV312" s="450"/>
      <c r="AW312" s="450"/>
      <c r="AX312" s="450"/>
      <c r="AY312" s="450"/>
      <c r="AZ312" s="450"/>
      <c r="BA312" s="450"/>
      <c r="BB312" s="450"/>
      <c r="BC312" s="450"/>
      <c r="BD312" s="450"/>
      <c r="BE312" s="450"/>
      <c r="BF312" s="450"/>
      <c r="BG312" s="450"/>
      <c r="BH312" s="450"/>
      <c r="BI312" s="450"/>
      <c r="BJ312" s="450"/>
      <c r="BK312" s="450"/>
      <c r="BL312" s="451"/>
    </row>
    <row r="313" spans="1:64" x14ac:dyDescent="0.25">
      <c r="A313" s="1174"/>
      <c r="B313" s="1047">
        <v>2012</v>
      </c>
      <c r="C313" s="407">
        <f>'2021 Results Q4'!BS$440</f>
        <v>16.549460853258324</v>
      </c>
      <c r="D313" s="407">
        <f>'2021 Results Q4'!BS$439</f>
        <v>8.9893346876587099</v>
      </c>
      <c r="E313" s="407">
        <f>'2021 Results Q4'!BS$443</f>
        <v>4.3131739334270982</v>
      </c>
      <c r="F313" s="407">
        <f>'2021 Results Q4'!BS$442</f>
        <v>1.5574741831725072</v>
      </c>
      <c r="G313" s="467">
        <f>'2021 Results Q4'!BS$413</f>
        <v>176.08333333333334</v>
      </c>
      <c r="H313" s="1184"/>
      <c r="I313" s="414"/>
      <c r="J313" s="422"/>
      <c r="K313" s="423"/>
      <c r="L313" s="423"/>
      <c r="M313" s="423"/>
      <c r="N313" s="423"/>
      <c r="O313" s="423"/>
      <c r="P313" s="423"/>
      <c r="Q313" s="423"/>
      <c r="R313" s="423"/>
      <c r="S313" s="423"/>
      <c r="T313" s="423"/>
      <c r="U313" s="423"/>
      <c r="V313" s="423"/>
      <c r="W313" s="423"/>
      <c r="X313" s="423"/>
      <c r="Y313" s="423"/>
      <c r="Z313" s="423"/>
      <c r="AA313" s="424"/>
      <c r="AB313" s="440"/>
      <c r="AC313" s="441"/>
      <c r="AD313" s="441"/>
      <c r="AE313" s="441"/>
      <c r="AF313" s="441"/>
      <c r="AG313" s="441"/>
      <c r="AH313" s="441"/>
      <c r="AI313" s="441"/>
      <c r="AJ313" s="441"/>
      <c r="AK313" s="441"/>
      <c r="AL313" s="441"/>
      <c r="AM313" s="441"/>
      <c r="AN313" s="441"/>
      <c r="AO313" s="441"/>
      <c r="AP313" s="441"/>
      <c r="AQ313" s="441"/>
      <c r="AR313" s="441"/>
      <c r="AS313" s="441"/>
      <c r="AT313" s="442"/>
      <c r="AU313" s="449"/>
      <c r="AV313" s="450"/>
      <c r="AW313" s="450"/>
      <c r="AX313" s="450"/>
      <c r="AY313" s="450"/>
      <c r="AZ313" s="450"/>
      <c r="BA313" s="450"/>
      <c r="BB313" s="450"/>
      <c r="BC313" s="450"/>
      <c r="BD313" s="450"/>
      <c r="BE313" s="450"/>
      <c r="BF313" s="450"/>
      <c r="BG313" s="450"/>
      <c r="BH313" s="450"/>
      <c r="BI313" s="450"/>
      <c r="BJ313" s="450"/>
      <c r="BK313" s="450"/>
      <c r="BL313" s="451"/>
    </row>
    <row r="314" spans="1:64" x14ac:dyDescent="0.25">
      <c r="A314" s="1174"/>
      <c r="B314" s="1047">
        <v>2013</v>
      </c>
      <c r="C314" s="407">
        <f>'2021 Results Q4'!BS$397</f>
        <v>84.930555555555557</v>
      </c>
      <c r="D314" s="407">
        <f>'2021 Results Q4'!BS$396</f>
        <v>23.873689941472712</v>
      </c>
      <c r="E314" s="407">
        <f>'2021 Results Q4'!BS$400</f>
        <v>70.416666666666671</v>
      </c>
      <c r="F314" s="407">
        <f>'2021 Results Q4'!BS$399</f>
        <v>15.053763440860216</v>
      </c>
      <c r="G314" s="467">
        <f>'2021 Results Q4'!BS$370</f>
        <v>201.5</v>
      </c>
      <c r="H314" s="1184"/>
      <c r="I314" s="414"/>
      <c r="J314" s="422"/>
      <c r="K314" s="423"/>
      <c r="L314" s="423"/>
      <c r="M314" s="423"/>
      <c r="N314" s="423"/>
      <c r="O314" s="423"/>
      <c r="P314" s="423"/>
      <c r="Q314" s="423"/>
      <c r="R314" s="423"/>
      <c r="S314" s="423"/>
      <c r="T314" s="423"/>
      <c r="U314" s="423"/>
      <c r="V314" s="423"/>
      <c r="W314" s="423"/>
      <c r="X314" s="423"/>
      <c r="Y314" s="423"/>
      <c r="Z314" s="423"/>
      <c r="AA314" s="424"/>
      <c r="AB314" s="440"/>
      <c r="AC314" s="441"/>
      <c r="AD314" s="441"/>
      <c r="AE314" s="441"/>
      <c r="AF314" s="441"/>
      <c r="AG314" s="441"/>
      <c r="AH314" s="441"/>
      <c r="AI314" s="441"/>
      <c r="AJ314" s="441"/>
      <c r="AK314" s="441"/>
      <c r="AL314" s="441"/>
      <c r="AM314" s="441"/>
      <c r="AN314" s="441"/>
      <c r="AO314" s="441"/>
      <c r="AP314" s="441"/>
      <c r="AQ314" s="441"/>
      <c r="AR314" s="441"/>
      <c r="AS314" s="441"/>
      <c r="AT314" s="442"/>
      <c r="AU314" s="449"/>
      <c r="AV314" s="450"/>
      <c r="AW314" s="450"/>
      <c r="AX314" s="450"/>
      <c r="AY314" s="450"/>
      <c r="AZ314" s="450"/>
      <c r="BA314" s="450"/>
      <c r="BB314" s="450"/>
      <c r="BC314" s="450"/>
      <c r="BD314" s="450"/>
      <c r="BE314" s="450"/>
      <c r="BF314" s="450"/>
      <c r="BG314" s="450"/>
      <c r="BH314" s="450"/>
      <c r="BI314" s="450"/>
      <c r="BJ314" s="450"/>
      <c r="BK314" s="450"/>
      <c r="BL314" s="451"/>
    </row>
    <row r="315" spans="1:64" x14ac:dyDescent="0.25">
      <c r="A315" s="1174"/>
      <c r="B315" s="1047">
        <v>2014</v>
      </c>
      <c r="C315" s="407">
        <f>'2021 Results Q4'!BS$354</f>
        <v>1.089588377723971</v>
      </c>
      <c r="D315" s="407">
        <f>'2021 Results Q4'!BS$353</f>
        <v>21.571026550838123</v>
      </c>
      <c r="E315" s="407">
        <f>'2021 Results Q4'!BS$357</f>
        <v>0</v>
      </c>
      <c r="F315" s="407">
        <f>'2021 Results Q4'!BS$356</f>
        <v>13.532362657530895</v>
      </c>
      <c r="G315" s="467">
        <f>'2021 Results Q4'!BS$327</f>
        <v>58.083333333333336</v>
      </c>
      <c r="H315" s="1184"/>
      <c r="I315" s="414"/>
      <c r="J315" s="422"/>
      <c r="K315" s="423"/>
      <c r="L315" s="423"/>
      <c r="M315" s="423"/>
      <c r="N315" s="423"/>
      <c r="O315" s="423"/>
      <c r="P315" s="423"/>
      <c r="Q315" s="423"/>
      <c r="R315" s="423"/>
      <c r="S315" s="423"/>
      <c r="T315" s="423"/>
      <c r="U315" s="423"/>
      <c r="V315" s="423"/>
      <c r="W315" s="423"/>
      <c r="X315" s="423"/>
      <c r="Y315" s="423"/>
      <c r="Z315" s="423"/>
      <c r="AA315" s="424"/>
      <c r="AB315" s="440"/>
      <c r="AC315" s="441"/>
      <c r="AD315" s="441"/>
      <c r="AE315" s="441"/>
      <c r="AF315" s="441"/>
      <c r="AG315" s="441"/>
      <c r="AH315" s="441"/>
      <c r="AI315" s="441"/>
      <c r="AJ315" s="441"/>
      <c r="AK315" s="441"/>
      <c r="AL315" s="441"/>
      <c r="AM315" s="441"/>
      <c r="AN315" s="441"/>
      <c r="AO315" s="441"/>
      <c r="AP315" s="441"/>
      <c r="AQ315" s="441"/>
      <c r="AR315" s="441"/>
      <c r="AS315" s="441"/>
      <c r="AT315" s="442"/>
      <c r="AU315" s="449"/>
      <c r="AV315" s="450"/>
      <c r="AW315" s="450"/>
      <c r="AX315" s="450"/>
      <c r="AY315" s="450"/>
      <c r="AZ315" s="450"/>
      <c r="BA315" s="450"/>
      <c r="BB315" s="450"/>
      <c r="BC315" s="450"/>
      <c r="BD315" s="450"/>
      <c r="BE315" s="450"/>
      <c r="BF315" s="450"/>
      <c r="BG315" s="450"/>
      <c r="BH315" s="450"/>
      <c r="BI315" s="450"/>
      <c r="BJ315" s="450"/>
      <c r="BK315" s="450"/>
      <c r="BL315" s="451"/>
    </row>
    <row r="316" spans="1:64" x14ac:dyDescent="0.25">
      <c r="A316" s="1174"/>
      <c r="B316" s="1047">
        <v>2015</v>
      </c>
      <c r="C316" s="407">
        <f>'2021 Results Q4'!BS$311</f>
        <v>15.731462925851703</v>
      </c>
      <c r="D316" s="407">
        <f>'2021 Results Q4'!BS$310</f>
        <v>20.935557736342822</v>
      </c>
      <c r="E316" s="407">
        <f>'2021 Results Q4'!BS$314</f>
        <v>0</v>
      </c>
      <c r="F316" s="407">
        <f>'2021 Results Q4'!BS$313</f>
        <v>12.059753571039145</v>
      </c>
      <c r="G316" s="467">
        <f>'2021 Results Q4'!BS$284</f>
        <v>69.458333333333329</v>
      </c>
      <c r="H316" s="1184"/>
      <c r="I316" s="414"/>
      <c r="J316" s="422"/>
      <c r="K316" s="423"/>
      <c r="L316" s="423"/>
      <c r="M316" s="423"/>
      <c r="N316" s="423"/>
      <c r="O316" s="423"/>
      <c r="P316" s="423"/>
      <c r="Q316" s="423"/>
      <c r="R316" s="423"/>
      <c r="S316" s="423"/>
      <c r="T316" s="423"/>
      <c r="U316" s="423"/>
      <c r="V316" s="423"/>
      <c r="W316" s="423"/>
      <c r="X316" s="423"/>
      <c r="Y316" s="423"/>
      <c r="Z316" s="423"/>
      <c r="AA316" s="424"/>
      <c r="AB316" s="440"/>
      <c r="AC316" s="441"/>
      <c r="AD316" s="441"/>
      <c r="AE316" s="441"/>
      <c r="AF316" s="441"/>
      <c r="AG316" s="441"/>
      <c r="AH316" s="441"/>
      <c r="AI316" s="441"/>
      <c r="AJ316" s="441"/>
      <c r="AK316" s="441"/>
      <c r="AL316" s="441"/>
      <c r="AM316" s="441"/>
      <c r="AN316" s="441"/>
      <c r="AO316" s="441"/>
      <c r="AP316" s="441"/>
      <c r="AQ316" s="441"/>
      <c r="AR316" s="441"/>
      <c r="AS316" s="441"/>
      <c r="AT316" s="442"/>
      <c r="AU316" s="449"/>
      <c r="AV316" s="450"/>
      <c r="AW316" s="450"/>
      <c r="AX316" s="450"/>
      <c r="AY316" s="450"/>
      <c r="AZ316" s="450"/>
      <c r="BA316" s="450"/>
      <c r="BB316" s="450"/>
      <c r="BC316" s="450"/>
      <c r="BD316" s="450"/>
      <c r="BE316" s="450"/>
      <c r="BF316" s="450"/>
      <c r="BG316" s="450"/>
      <c r="BH316" s="450"/>
      <c r="BI316" s="450"/>
      <c r="BJ316" s="450"/>
      <c r="BK316" s="450"/>
      <c r="BL316" s="451"/>
    </row>
    <row r="317" spans="1:64" x14ac:dyDescent="0.25">
      <c r="A317" s="1174"/>
      <c r="B317" s="1047">
        <v>2016</v>
      </c>
      <c r="C317" s="407">
        <f>'2021 Results Q4'!BS$268</f>
        <v>15.145778114350625</v>
      </c>
      <c r="D317" s="407">
        <f>'2021 Results Q4'!BS$267</f>
        <v>19.64104300711141</v>
      </c>
      <c r="E317" s="407">
        <f>'2021 Results Q4'!BS$271</f>
        <v>7.1185157137447934</v>
      </c>
      <c r="F317" s="407">
        <f>'2021 Results Q4'!BS$270</f>
        <v>10.954961056552659</v>
      </c>
      <c r="G317" s="467">
        <f>'2021 Results Q4'!BS$241</f>
        <v>167.20833333333334</v>
      </c>
      <c r="H317" s="1184"/>
      <c r="I317" s="414"/>
      <c r="J317" s="422"/>
      <c r="K317" s="423"/>
      <c r="L317" s="423"/>
      <c r="M317" s="423"/>
      <c r="N317" s="423"/>
      <c r="O317" s="423"/>
      <c r="P317" s="423"/>
      <c r="Q317" s="423"/>
      <c r="R317" s="423"/>
      <c r="S317" s="423"/>
      <c r="T317" s="423"/>
      <c r="U317" s="423"/>
      <c r="V317" s="423"/>
      <c r="W317" s="423"/>
      <c r="X317" s="423"/>
      <c r="Y317" s="423"/>
      <c r="Z317" s="423"/>
      <c r="AA317" s="424"/>
      <c r="AB317" s="440"/>
      <c r="AC317" s="441"/>
      <c r="AD317" s="441"/>
      <c r="AE317" s="441"/>
      <c r="AF317" s="441"/>
      <c r="AG317" s="441"/>
      <c r="AH317" s="441"/>
      <c r="AI317" s="441"/>
      <c r="AJ317" s="441"/>
      <c r="AK317" s="441"/>
      <c r="AL317" s="441"/>
      <c r="AM317" s="441"/>
      <c r="AN317" s="441"/>
      <c r="AO317" s="441"/>
      <c r="AP317" s="441"/>
      <c r="AQ317" s="441"/>
      <c r="AR317" s="441"/>
      <c r="AS317" s="441"/>
      <c r="AT317" s="442"/>
      <c r="AU317" s="449"/>
      <c r="AV317" s="450"/>
      <c r="AW317" s="450"/>
      <c r="AX317" s="450"/>
      <c r="AY317" s="450"/>
      <c r="AZ317" s="450"/>
      <c r="BA317" s="450"/>
      <c r="BB317" s="450"/>
      <c r="BC317" s="450"/>
      <c r="BD317" s="450"/>
      <c r="BE317" s="450"/>
      <c r="BF317" s="450"/>
      <c r="BG317" s="450"/>
      <c r="BH317" s="450"/>
      <c r="BI317" s="450"/>
      <c r="BJ317" s="450"/>
      <c r="BK317" s="450"/>
      <c r="BL317" s="451"/>
    </row>
    <row r="318" spans="1:64" x14ac:dyDescent="0.25">
      <c r="A318" s="1174"/>
      <c r="B318" s="1047">
        <v>2017</v>
      </c>
      <c r="C318" s="407">
        <f>'2021 Results Q4'!BS$225</f>
        <v>5.0091631032376291</v>
      </c>
      <c r="D318" s="407">
        <f>'2021 Results Q4'!BS$224</f>
        <v>16.465597242476466</v>
      </c>
      <c r="E318" s="407">
        <f>'2021 Results Q4'!BS$228</f>
        <v>0</v>
      </c>
      <c r="F318" s="407">
        <f>'2021 Results Q4'!BS$227</f>
        <v>8.5774890627071443</v>
      </c>
      <c r="G318" s="467">
        <f>'2021 Results Q4'!BS$198</f>
        <v>209.95833333333334</v>
      </c>
      <c r="H318" s="1184"/>
      <c r="I318" s="414"/>
      <c r="J318" s="422"/>
      <c r="K318" s="423"/>
      <c r="L318" s="423"/>
      <c r="M318" s="423"/>
      <c r="N318" s="423"/>
      <c r="O318" s="423"/>
      <c r="P318" s="423"/>
      <c r="Q318" s="423"/>
      <c r="R318" s="423"/>
      <c r="S318" s="423"/>
      <c r="T318" s="423"/>
      <c r="U318" s="423"/>
      <c r="V318" s="423"/>
      <c r="W318" s="423"/>
      <c r="X318" s="423"/>
      <c r="Y318" s="423"/>
      <c r="Z318" s="423"/>
      <c r="AA318" s="424"/>
      <c r="AB318" s="440"/>
      <c r="AC318" s="441"/>
      <c r="AD318" s="441"/>
      <c r="AE318" s="441"/>
      <c r="AF318" s="441"/>
      <c r="AG318" s="441"/>
      <c r="AH318" s="441"/>
      <c r="AI318" s="441"/>
      <c r="AJ318" s="441"/>
      <c r="AK318" s="441"/>
      <c r="AL318" s="441"/>
      <c r="AM318" s="441"/>
      <c r="AN318" s="441"/>
      <c r="AO318" s="441"/>
      <c r="AP318" s="441"/>
      <c r="AQ318" s="441"/>
      <c r="AR318" s="441"/>
      <c r="AS318" s="441"/>
      <c r="AT318" s="442"/>
      <c r="AU318" s="449"/>
      <c r="AV318" s="450"/>
      <c r="AW318" s="450"/>
      <c r="AX318" s="450"/>
      <c r="AY318" s="450"/>
      <c r="AZ318" s="450"/>
      <c r="BA318" s="450"/>
      <c r="BB318" s="450"/>
      <c r="BC318" s="450"/>
      <c r="BD318" s="450"/>
      <c r="BE318" s="450"/>
      <c r="BF318" s="450"/>
      <c r="BG318" s="450"/>
      <c r="BH318" s="450"/>
      <c r="BI318" s="450"/>
      <c r="BJ318" s="450"/>
      <c r="BK318" s="450"/>
      <c r="BL318" s="451"/>
    </row>
    <row r="319" spans="1:64" x14ac:dyDescent="0.25">
      <c r="A319" s="1174"/>
      <c r="B319" s="1047">
        <v>2018</v>
      </c>
      <c r="C319" s="407">
        <f>'2021 Results Q4'!BS$182</f>
        <v>2.5445292620865141</v>
      </c>
      <c r="D319" s="407">
        <f>'2021 Results Q4'!BS$181</f>
        <v>16.112151947800246</v>
      </c>
      <c r="E319" s="407">
        <f>'2021 Results Q4'!BS$185</f>
        <v>0</v>
      </c>
      <c r="F319" s="407">
        <f>'2021 Results Q4'!BS$184</f>
        <v>8.3597131597648424</v>
      </c>
      <c r="G319" s="467">
        <f>'2021 Results Q4'!BS$155</f>
        <v>22.541666666666668</v>
      </c>
      <c r="H319" s="1184"/>
      <c r="I319" s="414"/>
      <c r="J319" s="422"/>
      <c r="K319" s="423"/>
      <c r="L319" s="423"/>
      <c r="M319" s="423"/>
      <c r="N319" s="423"/>
      <c r="O319" s="423"/>
      <c r="P319" s="423"/>
      <c r="Q319" s="423"/>
      <c r="R319" s="423"/>
      <c r="S319" s="423"/>
      <c r="T319" s="423"/>
      <c r="U319" s="423"/>
      <c r="V319" s="423"/>
      <c r="W319" s="423"/>
      <c r="X319" s="423"/>
      <c r="Y319" s="423"/>
      <c r="Z319" s="423"/>
      <c r="AA319" s="424"/>
      <c r="AB319" s="440"/>
      <c r="AC319" s="441"/>
      <c r="AD319" s="441"/>
      <c r="AE319" s="441"/>
      <c r="AF319" s="441"/>
      <c r="AG319" s="441"/>
      <c r="AH319" s="441"/>
      <c r="AI319" s="441"/>
      <c r="AJ319" s="441"/>
      <c r="AK319" s="441"/>
      <c r="AL319" s="441"/>
      <c r="AM319" s="441"/>
      <c r="AN319" s="441"/>
      <c r="AO319" s="441"/>
      <c r="AP319" s="441"/>
      <c r="AQ319" s="441"/>
      <c r="AR319" s="441"/>
      <c r="AS319" s="441"/>
      <c r="AT319" s="442"/>
      <c r="AU319" s="449"/>
      <c r="AV319" s="450"/>
      <c r="AW319" s="450"/>
      <c r="AX319" s="450"/>
      <c r="AY319" s="450"/>
      <c r="AZ319" s="450"/>
      <c r="BA319" s="450"/>
      <c r="BB319" s="450"/>
      <c r="BC319" s="450"/>
      <c r="BD319" s="450"/>
      <c r="BE319" s="450"/>
      <c r="BF319" s="450"/>
      <c r="BG319" s="450"/>
      <c r="BH319" s="450"/>
      <c r="BI319" s="450"/>
      <c r="BJ319" s="450"/>
      <c r="BK319" s="450"/>
      <c r="BL319" s="451"/>
    </row>
    <row r="320" spans="1:64" x14ac:dyDescent="0.25">
      <c r="A320" s="1174"/>
      <c r="B320" s="1047">
        <v>2019</v>
      </c>
      <c r="C320" s="407">
        <f>'2021 Results Q4'!BS$139</f>
        <v>63.788027477919535</v>
      </c>
      <c r="D320" s="407">
        <f>'2021 Results Q4'!BS$138</f>
        <v>19.056855376409263</v>
      </c>
      <c r="E320" s="407">
        <f>'2021 Results Q4'!BS$142</f>
        <v>10.107948969578018</v>
      </c>
      <c r="F320" s="407">
        <f>'2021 Results Q4'!BS$141</f>
        <v>8.4676930537034796</v>
      </c>
      <c r="G320" s="467">
        <f>'2021 Results Q4'!BS$112</f>
        <v>138.75</v>
      </c>
      <c r="H320" s="1175"/>
      <c r="I320" s="414"/>
      <c r="J320" s="422"/>
      <c r="K320" s="423"/>
      <c r="L320" s="423"/>
      <c r="M320" s="423"/>
      <c r="N320" s="423"/>
      <c r="O320" s="423"/>
      <c r="P320" s="423"/>
      <c r="Q320" s="423"/>
      <c r="R320" s="423"/>
      <c r="S320" s="423"/>
      <c r="T320" s="423"/>
      <c r="U320" s="423"/>
      <c r="V320" s="423"/>
      <c r="W320" s="423"/>
      <c r="X320" s="423"/>
      <c r="Y320" s="423"/>
      <c r="Z320" s="423"/>
      <c r="AA320" s="424"/>
      <c r="AB320" s="440"/>
      <c r="AC320" s="441"/>
      <c r="AD320" s="441"/>
      <c r="AE320" s="441"/>
      <c r="AF320" s="441"/>
      <c r="AG320" s="441"/>
      <c r="AH320" s="441"/>
      <c r="AI320" s="441"/>
      <c r="AJ320" s="441"/>
      <c r="AK320" s="441"/>
      <c r="AL320" s="441"/>
      <c r="AM320" s="441"/>
      <c r="AN320" s="441"/>
      <c r="AO320" s="441"/>
      <c r="AP320" s="441"/>
      <c r="AQ320" s="441"/>
      <c r="AR320" s="441"/>
      <c r="AS320" s="441"/>
      <c r="AT320" s="442"/>
      <c r="AU320" s="449"/>
      <c r="AV320" s="450"/>
      <c r="AW320" s="450"/>
      <c r="AX320" s="450"/>
      <c r="AY320" s="450"/>
      <c r="AZ320" s="450"/>
      <c r="BA320" s="450"/>
      <c r="BB320" s="450"/>
      <c r="BC320" s="450"/>
      <c r="BD320" s="450"/>
      <c r="BE320" s="450"/>
      <c r="BF320" s="450"/>
      <c r="BG320" s="450"/>
      <c r="BH320" s="450"/>
      <c r="BI320" s="450"/>
      <c r="BJ320" s="450"/>
      <c r="BK320" s="450"/>
      <c r="BL320" s="451"/>
    </row>
    <row r="321" spans="1:64" x14ac:dyDescent="0.25">
      <c r="A321" s="1174"/>
      <c r="B321" s="1047">
        <v>2020</v>
      </c>
      <c r="C321" s="407">
        <f>'2021 Results Q4'!BS$94</f>
        <v>5.6565656565656566</v>
      </c>
      <c r="D321" s="407">
        <f>'2021 Results Q4'!BS$93</f>
        <v>17.620954648771512</v>
      </c>
      <c r="E321" s="407">
        <f>'2021 Results Q4'!BS$97</f>
        <v>0</v>
      </c>
      <c r="F321" s="407">
        <f>'2021 Results Q4'!BS$96</f>
        <v>7.5603420283580469</v>
      </c>
      <c r="G321" s="467">
        <f>'2021 Results Q4'!BS$67</f>
        <v>182.54166666666666</v>
      </c>
      <c r="H321" s="1175"/>
      <c r="I321" s="414"/>
      <c r="J321" s="422"/>
      <c r="K321" s="423"/>
      <c r="L321" s="423"/>
      <c r="M321" s="423"/>
      <c r="N321" s="423"/>
      <c r="O321" s="423"/>
      <c r="P321" s="423"/>
      <c r="Q321" s="423"/>
      <c r="R321" s="423"/>
      <c r="S321" s="423"/>
      <c r="T321" s="423"/>
      <c r="U321" s="423"/>
      <c r="V321" s="423"/>
      <c r="W321" s="423"/>
      <c r="X321" s="423"/>
      <c r="Y321" s="423"/>
      <c r="Z321" s="423"/>
      <c r="AA321" s="424"/>
      <c r="AB321" s="440"/>
      <c r="AC321" s="441"/>
      <c r="AD321" s="441"/>
      <c r="AE321" s="441"/>
      <c r="AF321" s="441"/>
      <c r="AG321" s="441"/>
      <c r="AH321" s="441"/>
      <c r="AI321" s="441"/>
      <c r="AJ321" s="441"/>
      <c r="AK321" s="441"/>
      <c r="AL321" s="441"/>
      <c r="AM321" s="441"/>
      <c r="AN321" s="441"/>
      <c r="AO321" s="441"/>
      <c r="AP321" s="441"/>
      <c r="AQ321" s="441"/>
      <c r="AR321" s="441"/>
      <c r="AS321" s="441"/>
      <c r="AT321" s="442"/>
      <c r="AU321" s="449"/>
      <c r="AV321" s="450"/>
      <c r="AW321" s="450"/>
      <c r="AX321" s="450"/>
      <c r="AY321" s="450"/>
      <c r="AZ321" s="450"/>
      <c r="BA321" s="450"/>
      <c r="BB321" s="450"/>
      <c r="BC321" s="450"/>
      <c r="BD321" s="450"/>
      <c r="BE321" s="450"/>
      <c r="BF321" s="450"/>
      <c r="BG321" s="450"/>
      <c r="BH321" s="450"/>
      <c r="BI321" s="450"/>
      <c r="BJ321" s="450"/>
      <c r="BK321" s="450"/>
      <c r="BL321" s="451"/>
    </row>
    <row r="322" spans="1:64" x14ac:dyDescent="0.25">
      <c r="A322" s="1174"/>
      <c r="B322" s="1047">
        <v>2021</v>
      </c>
      <c r="C322" s="407">
        <f>'2021 Results Q4'!BS$38</f>
        <v>8.5831062670299723</v>
      </c>
      <c r="D322" s="407">
        <f>'2021 Results Q4'!BS$37</f>
        <v>16.965807680737992</v>
      </c>
      <c r="E322" s="407">
        <f>'2021 Results Q4'!BS$41</f>
        <v>3.6784741144414168</v>
      </c>
      <c r="F322" s="407">
        <f>'2021 Results Q4'!BS$40</f>
        <v>7.2696279955880874</v>
      </c>
      <c r="G322" s="467">
        <f>'2021 Results Q4'!BS$11</f>
        <v>101.95833333333333</v>
      </c>
      <c r="H322" s="1175"/>
      <c r="I322" s="414"/>
      <c r="J322" s="422"/>
      <c r="K322" s="423"/>
      <c r="L322" s="423"/>
      <c r="M322" s="423"/>
      <c r="N322" s="423"/>
      <c r="O322" s="423"/>
      <c r="P322" s="423"/>
      <c r="Q322" s="423"/>
      <c r="R322" s="423"/>
      <c r="S322" s="423"/>
      <c r="T322" s="423"/>
      <c r="U322" s="423"/>
      <c r="V322" s="423"/>
      <c r="W322" s="423"/>
      <c r="X322" s="423"/>
      <c r="Y322" s="423"/>
      <c r="Z322" s="423"/>
      <c r="AA322" s="424"/>
      <c r="AB322" s="440"/>
      <c r="AC322" s="441"/>
      <c r="AD322" s="441"/>
      <c r="AE322" s="441"/>
      <c r="AF322" s="441"/>
      <c r="AG322" s="441"/>
      <c r="AH322" s="441"/>
      <c r="AI322" s="441"/>
      <c r="AJ322" s="441"/>
      <c r="AK322" s="441"/>
      <c r="AL322" s="441"/>
      <c r="AM322" s="441"/>
      <c r="AN322" s="441"/>
      <c r="AO322" s="441"/>
      <c r="AP322" s="441"/>
      <c r="AQ322" s="441"/>
      <c r="AR322" s="441"/>
      <c r="AS322" s="441"/>
      <c r="AT322" s="442"/>
      <c r="AU322" s="449"/>
      <c r="AV322" s="450"/>
      <c r="AW322" s="450"/>
      <c r="AX322" s="450"/>
      <c r="AY322" s="450"/>
      <c r="AZ322" s="450"/>
      <c r="BA322" s="450"/>
      <c r="BB322" s="450"/>
      <c r="BC322" s="450"/>
      <c r="BD322" s="450"/>
      <c r="BE322" s="450"/>
      <c r="BF322" s="450"/>
      <c r="BG322" s="450"/>
      <c r="BH322" s="450"/>
      <c r="BI322" s="450"/>
      <c r="BJ322" s="450"/>
      <c r="BK322" s="450"/>
      <c r="BL322" s="451"/>
    </row>
    <row r="323" spans="1:64" x14ac:dyDescent="0.25">
      <c r="A323" s="1174"/>
      <c r="B323" s="1047">
        <v>2022</v>
      </c>
      <c r="C323" s="468">
        <f>'2022 Results'!BS$38</f>
        <v>7.7436582109479302</v>
      </c>
      <c r="D323" s="468">
        <f>'2022 Results'!BS$37</f>
        <v>17.217999195459559</v>
      </c>
      <c r="E323" s="468">
        <f>'2022 Results'!BS$41</f>
        <v>0</v>
      </c>
      <c r="F323" s="468">
        <f>'2022 Results'!BS$40</f>
        <v>7.2533697947171287</v>
      </c>
      <c r="G323" s="467">
        <f>'2022 Results'!BS$11</f>
        <v>44.708333333333336</v>
      </c>
      <c r="H323" s="1184"/>
      <c r="I323" s="414"/>
      <c r="J323" s="422"/>
      <c r="K323" s="423"/>
      <c r="L323" s="423"/>
      <c r="M323" s="423"/>
      <c r="N323" s="423"/>
      <c r="O323" s="423"/>
      <c r="P323" s="423"/>
      <c r="Q323" s="423"/>
      <c r="R323" s="423"/>
      <c r="S323" s="423"/>
      <c r="T323" s="423"/>
      <c r="U323" s="423"/>
      <c r="V323" s="423"/>
      <c r="W323" s="423"/>
      <c r="X323" s="423"/>
      <c r="Y323" s="423"/>
      <c r="Z323" s="423"/>
      <c r="AA323" s="424"/>
      <c r="AB323" s="440"/>
      <c r="AC323" s="441"/>
      <c r="AD323" s="441"/>
      <c r="AE323" s="441"/>
      <c r="AF323" s="441"/>
      <c r="AG323" s="441"/>
      <c r="AH323" s="441"/>
      <c r="AI323" s="441"/>
      <c r="AJ323" s="441"/>
      <c r="AK323" s="441"/>
      <c r="AL323" s="441"/>
      <c r="AM323" s="441"/>
      <c r="AN323" s="441"/>
      <c r="AO323" s="441"/>
      <c r="AP323" s="441"/>
      <c r="AQ323" s="441"/>
      <c r="AR323" s="441"/>
      <c r="AS323" s="441"/>
      <c r="AT323" s="442"/>
      <c r="AU323" s="449"/>
      <c r="AV323" s="450"/>
      <c r="AW323" s="450"/>
      <c r="AX323" s="450"/>
      <c r="AY323" s="450"/>
      <c r="AZ323" s="450"/>
      <c r="BA323" s="450"/>
      <c r="BB323" s="450"/>
      <c r="BC323" s="450"/>
      <c r="BD323" s="450"/>
      <c r="BE323" s="450"/>
      <c r="BF323" s="450"/>
      <c r="BG323" s="450"/>
      <c r="BH323" s="450"/>
      <c r="BI323" s="450"/>
      <c r="BJ323" s="450"/>
      <c r="BK323" s="450"/>
      <c r="BL323" s="451"/>
    </row>
    <row r="324" spans="1:64" ht="15.75" thickBot="1" x14ac:dyDescent="0.3">
      <c r="A324" s="1176"/>
      <c r="B324" s="1186"/>
      <c r="C324" s="1187"/>
      <c r="D324" s="1187"/>
      <c r="E324" s="1187"/>
      <c r="F324" s="1187"/>
      <c r="G324" s="1187"/>
      <c r="H324" s="1185"/>
      <c r="I324" s="414"/>
      <c r="J324" s="422"/>
      <c r="K324" s="423"/>
      <c r="L324" s="423"/>
      <c r="M324" s="423"/>
      <c r="N324" s="423"/>
      <c r="O324" s="423"/>
      <c r="P324" s="423"/>
      <c r="Q324" s="423"/>
      <c r="R324" s="423"/>
      <c r="S324" s="423"/>
      <c r="T324" s="423"/>
      <c r="U324" s="423"/>
      <c r="V324" s="423"/>
      <c r="W324" s="423"/>
      <c r="X324" s="423"/>
      <c r="Y324" s="423"/>
      <c r="Z324" s="423"/>
      <c r="AA324" s="424"/>
      <c r="AB324" s="440"/>
      <c r="AC324" s="441"/>
      <c r="AD324" s="441"/>
      <c r="AE324" s="441"/>
      <c r="AF324" s="441"/>
      <c r="AG324" s="441"/>
      <c r="AH324" s="441"/>
      <c r="AI324" s="441"/>
      <c r="AJ324" s="441"/>
      <c r="AK324" s="441"/>
      <c r="AL324" s="441"/>
      <c r="AM324" s="441"/>
      <c r="AN324" s="441"/>
      <c r="AO324" s="441"/>
      <c r="AP324" s="441"/>
      <c r="AQ324" s="441"/>
      <c r="AR324" s="441"/>
      <c r="AS324" s="441"/>
      <c r="AT324" s="442"/>
      <c r="AU324" s="449"/>
      <c r="AV324" s="450"/>
      <c r="AW324" s="450"/>
      <c r="AX324" s="450"/>
      <c r="AY324" s="450"/>
      <c r="AZ324" s="450"/>
      <c r="BA324" s="450"/>
      <c r="BB324" s="450"/>
      <c r="BC324" s="450"/>
      <c r="BD324" s="450"/>
      <c r="BE324" s="450"/>
      <c r="BF324" s="450"/>
      <c r="BG324" s="450"/>
      <c r="BH324" s="450"/>
      <c r="BI324" s="450"/>
      <c r="BJ324" s="450"/>
      <c r="BK324" s="450"/>
      <c r="BL324" s="451"/>
    </row>
    <row r="325" spans="1:64" x14ac:dyDescent="0.25">
      <c r="A325" s="1171"/>
      <c r="B325" s="1180" t="s">
        <v>56</v>
      </c>
      <c r="C325" s="1181" t="s">
        <v>344</v>
      </c>
      <c r="D325" s="1182"/>
      <c r="E325" s="1182"/>
      <c r="F325" s="1182"/>
      <c r="G325" s="1182"/>
      <c r="H325" s="1183"/>
      <c r="I325" s="414"/>
      <c r="J325" s="422"/>
      <c r="K325" s="423"/>
      <c r="L325" s="423"/>
      <c r="M325" s="423"/>
      <c r="N325" s="423"/>
      <c r="O325" s="423"/>
      <c r="P325" s="423"/>
      <c r="Q325" s="423"/>
      <c r="R325" s="423"/>
      <c r="S325" s="423"/>
      <c r="T325" s="423"/>
      <c r="U325" s="423"/>
      <c r="V325" s="423"/>
      <c r="W325" s="423"/>
      <c r="X325" s="423"/>
      <c r="Y325" s="423"/>
      <c r="Z325" s="423"/>
      <c r="AA325" s="424"/>
      <c r="AB325" s="440"/>
      <c r="AC325" s="441"/>
      <c r="AD325" s="441"/>
      <c r="AE325" s="441"/>
      <c r="AF325" s="441"/>
      <c r="AG325" s="441"/>
      <c r="AH325" s="441"/>
      <c r="AI325" s="441"/>
      <c r="AJ325" s="441"/>
      <c r="AK325" s="441"/>
      <c r="AL325" s="441"/>
      <c r="AM325" s="441"/>
      <c r="AN325" s="441"/>
      <c r="AO325" s="441"/>
      <c r="AP325" s="441"/>
      <c r="AQ325" s="441"/>
      <c r="AR325" s="441"/>
      <c r="AS325" s="441"/>
      <c r="AT325" s="442"/>
      <c r="AU325" s="449"/>
      <c r="AV325" s="450"/>
      <c r="AW325" s="450"/>
      <c r="AX325" s="450"/>
      <c r="AY325" s="450"/>
      <c r="AZ325" s="450"/>
      <c r="BA325" s="450"/>
      <c r="BB325" s="450"/>
      <c r="BC325" s="450"/>
      <c r="BD325" s="450"/>
      <c r="BE325" s="450"/>
      <c r="BF325" s="450"/>
      <c r="BG325" s="450"/>
      <c r="BH325" s="450"/>
      <c r="BI325" s="450"/>
      <c r="BJ325" s="450"/>
      <c r="BK325" s="450"/>
      <c r="BL325" s="451"/>
    </row>
    <row r="326" spans="1:64" x14ac:dyDescent="0.25">
      <c r="A326" s="1174"/>
      <c r="B326" s="456" t="s">
        <v>57</v>
      </c>
      <c r="C326" s="457" t="s">
        <v>29</v>
      </c>
      <c r="D326" s="457" t="s">
        <v>58</v>
      </c>
      <c r="E326" s="457" t="s">
        <v>100</v>
      </c>
      <c r="F326" s="457" t="s">
        <v>101</v>
      </c>
      <c r="G326" s="457" t="s">
        <v>205</v>
      </c>
      <c r="H326" s="1184"/>
      <c r="I326" s="414"/>
      <c r="J326" s="422"/>
      <c r="K326" s="423"/>
      <c r="L326" s="423"/>
      <c r="M326" s="423"/>
      <c r="N326" s="423"/>
      <c r="O326" s="423"/>
      <c r="P326" s="423"/>
      <c r="Q326" s="423"/>
      <c r="R326" s="423"/>
      <c r="S326" s="423"/>
      <c r="T326" s="423"/>
      <c r="U326" s="423"/>
      <c r="V326" s="423"/>
      <c r="W326" s="423"/>
      <c r="X326" s="423"/>
      <c r="Y326" s="423"/>
      <c r="Z326" s="423"/>
      <c r="AA326" s="424"/>
      <c r="AB326" s="440"/>
      <c r="AC326" s="441"/>
      <c r="AD326" s="441"/>
      <c r="AE326" s="441"/>
      <c r="AF326" s="441"/>
      <c r="AG326" s="441"/>
      <c r="AH326" s="441"/>
      <c r="AI326" s="441"/>
      <c r="AJ326" s="441"/>
      <c r="AK326" s="441"/>
      <c r="AL326" s="441"/>
      <c r="AM326" s="441"/>
      <c r="AN326" s="441"/>
      <c r="AO326" s="441"/>
      <c r="AP326" s="441"/>
      <c r="AQ326" s="441"/>
      <c r="AR326" s="441"/>
      <c r="AS326" s="441"/>
      <c r="AT326" s="442"/>
      <c r="AU326" s="449"/>
      <c r="AV326" s="450"/>
      <c r="AW326" s="450"/>
      <c r="AX326" s="450"/>
      <c r="AY326" s="450"/>
      <c r="AZ326" s="450"/>
      <c r="BA326" s="450"/>
      <c r="BB326" s="450"/>
      <c r="BC326" s="450"/>
      <c r="BD326" s="450"/>
      <c r="BE326" s="450"/>
      <c r="BF326" s="450"/>
      <c r="BG326" s="450"/>
      <c r="BH326" s="450"/>
      <c r="BI326" s="450"/>
      <c r="BJ326" s="450"/>
      <c r="BK326" s="450"/>
      <c r="BL326" s="451"/>
    </row>
    <row r="327" spans="1:64" s="368" customFormat="1" x14ac:dyDescent="0.25">
      <c r="A327" s="1174"/>
      <c r="B327" s="1047">
        <v>2011</v>
      </c>
      <c r="C327" s="407">
        <f>'2021 Results Q4'!BV$483</f>
        <v>23.348017621145374</v>
      </c>
      <c r="D327" s="407">
        <f>'2021 Results Q4'!BV$482</f>
        <v>23.348017621145374</v>
      </c>
      <c r="E327" s="407">
        <f>'2021 Results Q4'!BV$485</f>
        <v>0</v>
      </c>
      <c r="F327" s="407">
        <f>'2021 Results Q4'!BV$485</f>
        <v>0</v>
      </c>
      <c r="G327" s="467">
        <f>'2021 Results Q4'!BV$456</f>
        <v>39.208333333333336</v>
      </c>
      <c r="H327" s="1184"/>
      <c r="I327" s="414"/>
      <c r="J327" s="422"/>
      <c r="K327" s="423"/>
      <c r="L327" s="423"/>
      <c r="M327" s="423"/>
      <c r="N327" s="423"/>
      <c r="O327" s="423"/>
      <c r="P327" s="423"/>
      <c r="Q327" s="423"/>
      <c r="R327" s="423"/>
      <c r="S327" s="423"/>
      <c r="T327" s="423"/>
      <c r="U327" s="423"/>
      <c r="V327" s="423"/>
      <c r="W327" s="423"/>
      <c r="X327" s="423"/>
      <c r="Y327" s="423"/>
      <c r="Z327" s="423"/>
      <c r="AA327" s="424"/>
      <c r="AB327" s="440"/>
      <c r="AC327" s="441"/>
      <c r="AD327" s="441"/>
      <c r="AE327" s="441"/>
      <c r="AF327" s="441"/>
      <c r="AG327" s="441"/>
      <c r="AH327" s="441"/>
      <c r="AI327" s="441"/>
      <c r="AJ327" s="441"/>
      <c r="AK327" s="441"/>
      <c r="AL327" s="441"/>
      <c r="AM327" s="441"/>
      <c r="AN327" s="441"/>
      <c r="AO327" s="441"/>
      <c r="AP327" s="441"/>
      <c r="AQ327" s="441"/>
      <c r="AR327" s="441"/>
      <c r="AS327" s="441"/>
      <c r="AT327" s="442"/>
      <c r="AU327" s="449"/>
      <c r="AV327" s="450"/>
      <c r="AW327" s="450"/>
      <c r="AX327" s="450"/>
      <c r="AY327" s="450"/>
      <c r="AZ327" s="450"/>
      <c r="BA327" s="450"/>
      <c r="BB327" s="450"/>
      <c r="BC327" s="450"/>
      <c r="BD327" s="450"/>
      <c r="BE327" s="450"/>
      <c r="BF327" s="450"/>
      <c r="BG327" s="450"/>
      <c r="BH327" s="450"/>
      <c r="BI327" s="450"/>
      <c r="BJ327" s="450"/>
      <c r="BK327" s="450"/>
      <c r="BL327" s="451"/>
    </row>
    <row r="328" spans="1:64" s="368" customFormat="1" x14ac:dyDescent="0.25">
      <c r="A328" s="1174"/>
      <c r="B328" s="1047">
        <v>2012</v>
      </c>
      <c r="C328" s="407">
        <f>'2021 Results Q4'!BV$440</f>
        <v>20.65826330532213</v>
      </c>
      <c r="D328" s="407">
        <f>'2021 Results Q4'!BV$439</f>
        <v>21.307120085015939</v>
      </c>
      <c r="E328" s="407">
        <f>'2021 Results Q4'!BV$443</f>
        <v>12.184873949579833</v>
      </c>
      <c r="F328" s="407">
        <f>'2021 Results Q4'!BV$442</f>
        <v>9.2454835281615306</v>
      </c>
      <c r="G328" s="467">
        <f>'2021 Results Q4'!BV$413</f>
        <v>102.5</v>
      </c>
      <c r="H328" s="1184"/>
      <c r="I328" s="414"/>
      <c r="J328" s="422"/>
      <c r="K328" s="423"/>
      <c r="L328" s="423"/>
      <c r="M328" s="423"/>
      <c r="N328" s="423"/>
      <c r="O328" s="423"/>
      <c r="P328" s="423"/>
      <c r="Q328" s="423"/>
      <c r="R328" s="423"/>
      <c r="S328" s="423"/>
      <c r="T328" s="423"/>
      <c r="U328" s="423"/>
      <c r="V328" s="423"/>
      <c r="W328" s="423"/>
      <c r="X328" s="423"/>
      <c r="Y328" s="423"/>
      <c r="Z328" s="423"/>
      <c r="AA328" s="424"/>
      <c r="AB328" s="440"/>
      <c r="AC328" s="441"/>
      <c r="AD328" s="441"/>
      <c r="AE328" s="441"/>
      <c r="AF328" s="441"/>
      <c r="AG328" s="441"/>
      <c r="AH328" s="441"/>
      <c r="AI328" s="441"/>
      <c r="AJ328" s="441"/>
      <c r="AK328" s="441"/>
      <c r="AL328" s="441"/>
      <c r="AM328" s="441"/>
      <c r="AN328" s="441"/>
      <c r="AO328" s="441"/>
      <c r="AP328" s="441"/>
      <c r="AQ328" s="441"/>
      <c r="AR328" s="441"/>
      <c r="AS328" s="441"/>
      <c r="AT328" s="442"/>
      <c r="AU328" s="449"/>
      <c r="AV328" s="450"/>
      <c r="AW328" s="450"/>
      <c r="AX328" s="450"/>
      <c r="AY328" s="450"/>
      <c r="AZ328" s="450"/>
      <c r="BA328" s="450"/>
      <c r="BB328" s="450"/>
      <c r="BC328" s="450"/>
      <c r="BD328" s="450"/>
      <c r="BE328" s="450"/>
      <c r="BF328" s="450"/>
      <c r="BG328" s="450"/>
      <c r="BH328" s="450"/>
      <c r="BI328" s="450"/>
      <c r="BJ328" s="450"/>
      <c r="BK328" s="450"/>
      <c r="BL328" s="451"/>
    </row>
    <row r="329" spans="1:64" s="368" customFormat="1" x14ac:dyDescent="0.25">
      <c r="A329" s="1174"/>
      <c r="B329" s="1047">
        <v>2013</v>
      </c>
      <c r="C329" s="407">
        <f>'2021 Results Q4'!BV$397</f>
        <v>7.4973223848625485</v>
      </c>
      <c r="D329" s="407">
        <f>'2021 Results Q4'!BV$396</f>
        <v>13.047191970958787</v>
      </c>
      <c r="E329" s="407">
        <f>'2021 Results Q4'!BV$400</f>
        <v>0</v>
      </c>
      <c r="F329" s="407">
        <f>'2021 Results Q4'!BV$399</f>
        <v>3.715566944266496</v>
      </c>
      <c r="G329" s="467">
        <f>'2021 Results Q4'!BV$370</f>
        <v>162.70833333333334</v>
      </c>
      <c r="H329" s="1184"/>
      <c r="I329" s="414"/>
      <c r="J329" s="422"/>
      <c r="K329" s="423"/>
      <c r="L329" s="423"/>
      <c r="M329" s="423"/>
      <c r="N329" s="423"/>
      <c r="O329" s="423"/>
      <c r="P329" s="423"/>
      <c r="Q329" s="423"/>
      <c r="R329" s="423"/>
      <c r="S329" s="423"/>
      <c r="T329" s="423"/>
      <c r="U329" s="423"/>
      <c r="V329" s="423"/>
      <c r="W329" s="423"/>
      <c r="X329" s="423"/>
      <c r="Y329" s="423"/>
      <c r="Z329" s="423"/>
      <c r="AA329" s="424"/>
      <c r="AB329" s="440"/>
      <c r="AC329" s="441"/>
      <c r="AD329" s="441"/>
      <c r="AE329" s="441"/>
      <c r="AF329" s="441"/>
      <c r="AG329" s="441"/>
      <c r="AH329" s="441"/>
      <c r="AI329" s="441"/>
      <c r="AJ329" s="441"/>
      <c r="AK329" s="441"/>
      <c r="AL329" s="441"/>
      <c r="AM329" s="441"/>
      <c r="AN329" s="441"/>
      <c r="AO329" s="441"/>
      <c r="AP329" s="441"/>
      <c r="AQ329" s="441"/>
      <c r="AR329" s="441"/>
      <c r="AS329" s="441"/>
      <c r="AT329" s="442"/>
      <c r="AU329" s="449"/>
      <c r="AV329" s="450"/>
      <c r="AW329" s="450"/>
      <c r="AX329" s="450"/>
      <c r="AY329" s="450"/>
      <c r="AZ329" s="450"/>
      <c r="BA329" s="450"/>
      <c r="BB329" s="450"/>
      <c r="BC329" s="450"/>
      <c r="BD329" s="450"/>
      <c r="BE329" s="450"/>
      <c r="BF329" s="450"/>
      <c r="BG329" s="450"/>
      <c r="BH329" s="450"/>
      <c r="BI329" s="450"/>
      <c r="BJ329" s="450"/>
      <c r="BK329" s="450"/>
      <c r="BL329" s="451"/>
    </row>
    <row r="330" spans="1:64" s="368" customFormat="1" x14ac:dyDescent="0.25">
      <c r="A330" s="1174"/>
      <c r="B330" s="1047">
        <v>2014</v>
      </c>
      <c r="C330" s="407">
        <f>'2021 Results Q4'!BV$354</f>
        <v>25.490196078431374</v>
      </c>
      <c r="D330" s="407">
        <f>'2021 Results Q4'!BV$353</f>
        <v>17.015706806282722</v>
      </c>
      <c r="E330" s="407">
        <f>'2021 Results Q4'!BV$357</f>
        <v>15.595075239398085</v>
      </c>
      <c r="F330" s="407">
        <f>'2021 Results Q4'!BV$356</f>
        <v>7.5043630017452001</v>
      </c>
      <c r="G330" s="467">
        <f>'2021 Results Q4'!BV$327</f>
        <v>138.41666666666666</v>
      </c>
      <c r="H330" s="1184"/>
      <c r="I330" s="414"/>
      <c r="J330" s="422"/>
      <c r="K330" s="423"/>
      <c r="L330" s="423"/>
      <c r="M330" s="423"/>
      <c r="N330" s="423"/>
      <c r="O330" s="423"/>
      <c r="P330" s="423"/>
      <c r="Q330" s="423"/>
      <c r="R330" s="423"/>
      <c r="S330" s="423"/>
      <c r="T330" s="423"/>
      <c r="U330" s="423"/>
      <c r="V330" s="423"/>
      <c r="W330" s="423"/>
      <c r="X330" s="423"/>
      <c r="Y330" s="423"/>
      <c r="Z330" s="423"/>
      <c r="AA330" s="424"/>
      <c r="AB330" s="440"/>
      <c r="AC330" s="441"/>
      <c r="AD330" s="441"/>
      <c r="AE330" s="441"/>
      <c r="AF330" s="441"/>
      <c r="AG330" s="441"/>
      <c r="AH330" s="441"/>
      <c r="AI330" s="441"/>
      <c r="AJ330" s="441"/>
      <c r="AK330" s="441"/>
      <c r="AL330" s="441"/>
      <c r="AM330" s="441"/>
      <c r="AN330" s="441"/>
      <c r="AO330" s="441"/>
      <c r="AP330" s="441"/>
      <c r="AQ330" s="441"/>
      <c r="AR330" s="441"/>
      <c r="AS330" s="441"/>
      <c r="AT330" s="442"/>
      <c r="AU330" s="449"/>
      <c r="AV330" s="450"/>
      <c r="AW330" s="450"/>
      <c r="AX330" s="450"/>
      <c r="AY330" s="450"/>
      <c r="AZ330" s="450"/>
      <c r="BA330" s="450"/>
      <c r="BB330" s="450"/>
      <c r="BC330" s="450"/>
      <c r="BD330" s="450"/>
      <c r="BE330" s="450"/>
      <c r="BF330" s="450"/>
      <c r="BG330" s="450"/>
      <c r="BH330" s="450"/>
      <c r="BI330" s="450"/>
      <c r="BJ330" s="450"/>
      <c r="BK330" s="450"/>
      <c r="BL330" s="451"/>
    </row>
    <row r="331" spans="1:64" s="368" customFormat="1" x14ac:dyDescent="0.25">
      <c r="A331" s="1174"/>
      <c r="B331" s="1047">
        <v>2015</v>
      </c>
      <c r="C331" s="407">
        <f>'2021 Results Q4'!BV$311</f>
        <v>21.947674418604652</v>
      </c>
      <c r="D331" s="407">
        <f>'2021 Results Q4'!BV$310</f>
        <v>17.464304600740348</v>
      </c>
      <c r="E331" s="407">
        <f>'2021 Results Q4'!BV$314</f>
        <v>16.279069767441861</v>
      </c>
      <c r="F331" s="407">
        <f>'2021 Results Q4'!BV$313</f>
        <v>8.3024854574299312</v>
      </c>
      <c r="G331" s="467">
        <f>'2021 Results Q4'!BV$284</f>
        <v>44.666666666666664</v>
      </c>
      <c r="H331" s="1184"/>
      <c r="I331" s="414"/>
      <c r="J331" s="422"/>
      <c r="K331" s="423"/>
      <c r="L331" s="423"/>
      <c r="M331" s="423"/>
      <c r="N331" s="423"/>
      <c r="O331" s="423"/>
      <c r="P331" s="423"/>
      <c r="Q331" s="423"/>
      <c r="R331" s="423"/>
      <c r="S331" s="423"/>
      <c r="T331" s="423"/>
      <c r="U331" s="423"/>
      <c r="V331" s="423"/>
      <c r="W331" s="423"/>
      <c r="X331" s="423"/>
      <c r="Y331" s="423"/>
      <c r="Z331" s="423"/>
      <c r="AA331" s="424"/>
      <c r="AB331" s="440"/>
      <c r="AC331" s="441"/>
      <c r="AD331" s="441"/>
      <c r="AE331" s="441"/>
      <c r="AF331" s="441"/>
      <c r="AG331" s="441"/>
      <c r="AH331" s="441"/>
      <c r="AI331" s="441"/>
      <c r="AJ331" s="441"/>
      <c r="AK331" s="441"/>
      <c r="AL331" s="441"/>
      <c r="AM331" s="441"/>
      <c r="AN331" s="441"/>
      <c r="AO331" s="441"/>
      <c r="AP331" s="441"/>
      <c r="AQ331" s="441"/>
      <c r="AR331" s="441"/>
      <c r="AS331" s="441"/>
      <c r="AT331" s="442"/>
      <c r="AU331" s="449"/>
      <c r="AV331" s="450"/>
      <c r="AW331" s="450"/>
      <c r="AX331" s="450"/>
      <c r="AY331" s="450"/>
      <c r="AZ331" s="450"/>
      <c r="BA331" s="450"/>
      <c r="BB331" s="450"/>
      <c r="BC331" s="450"/>
      <c r="BD331" s="450"/>
      <c r="BE331" s="450"/>
      <c r="BF331" s="450"/>
      <c r="BG331" s="450"/>
      <c r="BH331" s="450"/>
      <c r="BI331" s="450"/>
      <c r="BJ331" s="450"/>
      <c r="BK331" s="450"/>
      <c r="BL331" s="451"/>
    </row>
    <row r="332" spans="1:64" s="368" customFormat="1" x14ac:dyDescent="0.25">
      <c r="A332" s="1174"/>
      <c r="B332" s="1047">
        <v>2016</v>
      </c>
      <c r="C332" s="407">
        <v>0</v>
      </c>
      <c r="D332" s="407">
        <f>'2021 Results Q4'!BV$267</f>
        <v>17.464304600740348</v>
      </c>
      <c r="E332" s="407">
        <v>0</v>
      </c>
      <c r="F332" s="407">
        <f>'2021 Results Q4'!BV$270</f>
        <v>8.3024854574299312</v>
      </c>
      <c r="G332" s="467">
        <f>'2021 Results Q4'!BV$241</f>
        <v>0</v>
      </c>
      <c r="H332" s="1184"/>
      <c r="I332" s="414"/>
      <c r="J332" s="422"/>
      <c r="K332" s="423"/>
      <c r="L332" s="423"/>
      <c r="M332" s="423"/>
      <c r="N332" s="423"/>
      <c r="O332" s="423"/>
      <c r="P332" s="423"/>
      <c r="Q332" s="423"/>
      <c r="R332" s="423"/>
      <c r="S332" s="423"/>
      <c r="T332" s="423"/>
      <c r="U332" s="423"/>
      <c r="V332" s="423"/>
      <c r="W332" s="423"/>
      <c r="X332" s="423"/>
      <c r="Y332" s="423"/>
      <c r="Z332" s="423"/>
      <c r="AA332" s="424"/>
      <c r="AB332" s="440"/>
      <c r="AC332" s="441"/>
      <c r="AD332" s="441"/>
      <c r="AE332" s="441"/>
      <c r="AF332" s="441"/>
      <c r="AG332" s="441"/>
      <c r="AH332" s="441"/>
      <c r="AI332" s="441"/>
      <c r="AJ332" s="441"/>
      <c r="AK332" s="441"/>
      <c r="AL332" s="441"/>
      <c r="AM332" s="441"/>
      <c r="AN332" s="441"/>
      <c r="AO332" s="441"/>
      <c r="AP332" s="441"/>
      <c r="AQ332" s="441"/>
      <c r="AR332" s="441"/>
      <c r="AS332" s="441"/>
      <c r="AT332" s="442"/>
      <c r="AU332" s="449"/>
      <c r="AV332" s="450"/>
      <c r="AW332" s="450"/>
      <c r="AX332" s="450"/>
      <c r="AY332" s="450"/>
      <c r="AZ332" s="450"/>
      <c r="BA332" s="450"/>
      <c r="BB332" s="450"/>
      <c r="BC332" s="450"/>
      <c r="BD332" s="450"/>
      <c r="BE332" s="450"/>
      <c r="BF332" s="450"/>
      <c r="BG332" s="450"/>
      <c r="BH332" s="450"/>
      <c r="BI332" s="450"/>
      <c r="BJ332" s="450"/>
      <c r="BK332" s="450"/>
      <c r="BL332" s="451"/>
    </row>
    <row r="333" spans="1:64" s="368" customFormat="1" x14ac:dyDescent="0.25">
      <c r="A333" s="1174"/>
      <c r="B333" s="1047">
        <v>2017</v>
      </c>
      <c r="C333" s="407">
        <v>0</v>
      </c>
      <c r="D333" s="407">
        <f>'2021 Results Q4'!BV$224</f>
        <v>17.464304600740348</v>
      </c>
      <c r="E333" s="407">
        <v>0</v>
      </c>
      <c r="F333" s="407">
        <f>'2021 Results Q4'!BV$227</f>
        <v>8.3024854574299312</v>
      </c>
      <c r="G333" s="467">
        <f>'2021 Results Q4'!BV$198</f>
        <v>0</v>
      </c>
      <c r="H333" s="1184"/>
      <c r="I333" s="414"/>
      <c r="J333" s="422"/>
      <c r="K333" s="423"/>
      <c r="L333" s="423"/>
      <c r="M333" s="423"/>
      <c r="N333" s="423"/>
      <c r="O333" s="423"/>
      <c r="P333" s="423"/>
      <c r="Q333" s="423"/>
      <c r="R333" s="423"/>
      <c r="S333" s="423"/>
      <c r="T333" s="423"/>
      <c r="U333" s="423"/>
      <c r="V333" s="423"/>
      <c r="W333" s="423"/>
      <c r="X333" s="423"/>
      <c r="Y333" s="423"/>
      <c r="Z333" s="423"/>
      <c r="AA333" s="424"/>
      <c r="AB333" s="440"/>
      <c r="AC333" s="441"/>
      <c r="AD333" s="441"/>
      <c r="AE333" s="441"/>
      <c r="AF333" s="441"/>
      <c r="AG333" s="441"/>
      <c r="AH333" s="441"/>
      <c r="AI333" s="441"/>
      <c r="AJ333" s="441"/>
      <c r="AK333" s="441"/>
      <c r="AL333" s="441"/>
      <c r="AM333" s="441"/>
      <c r="AN333" s="441"/>
      <c r="AO333" s="441"/>
      <c r="AP333" s="441"/>
      <c r="AQ333" s="441"/>
      <c r="AR333" s="441"/>
      <c r="AS333" s="441"/>
      <c r="AT333" s="442"/>
      <c r="AU333" s="449"/>
      <c r="AV333" s="450"/>
      <c r="AW333" s="450"/>
      <c r="AX333" s="450"/>
      <c r="AY333" s="450"/>
      <c r="AZ333" s="450"/>
      <c r="BA333" s="450"/>
      <c r="BB333" s="450"/>
      <c r="BC333" s="450"/>
      <c r="BD333" s="450"/>
      <c r="BE333" s="450"/>
      <c r="BF333" s="450"/>
      <c r="BG333" s="450"/>
      <c r="BH333" s="450"/>
      <c r="BI333" s="450"/>
      <c r="BJ333" s="450"/>
      <c r="BK333" s="450"/>
      <c r="BL333" s="451"/>
    </row>
    <row r="334" spans="1:64" s="368" customFormat="1" x14ac:dyDescent="0.25">
      <c r="A334" s="1174"/>
      <c r="B334" s="1047">
        <v>2018</v>
      </c>
      <c r="C334" s="407">
        <f>'2021 Results Q4'!BV$182</f>
        <v>185.63218390804599</v>
      </c>
      <c r="D334" s="407">
        <f>'2021 Results Q4'!BV$181</f>
        <v>21.245799948307056</v>
      </c>
      <c r="E334" s="407">
        <f>'2021 Results Q4'!BV$185</f>
        <v>166.09195402298852</v>
      </c>
      <c r="F334" s="407">
        <f>'2021 Results Q4'!BV$184</f>
        <v>11.85060739209098</v>
      </c>
      <c r="G334" s="467">
        <f>'2021 Results Q4'!BV$155</f>
        <v>25.541666666666668</v>
      </c>
      <c r="H334" s="1184"/>
      <c r="I334" s="414"/>
      <c r="J334" s="422"/>
      <c r="K334" s="423"/>
      <c r="L334" s="423"/>
      <c r="M334" s="423"/>
      <c r="N334" s="423"/>
      <c r="O334" s="423"/>
      <c r="P334" s="423"/>
      <c r="Q334" s="423"/>
      <c r="R334" s="423"/>
      <c r="S334" s="423"/>
      <c r="T334" s="423"/>
      <c r="U334" s="423"/>
      <c r="V334" s="423"/>
      <c r="W334" s="423"/>
      <c r="X334" s="423"/>
      <c r="Y334" s="423"/>
      <c r="Z334" s="423"/>
      <c r="AA334" s="424"/>
      <c r="AB334" s="440"/>
      <c r="AC334" s="441"/>
      <c r="AD334" s="441"/>
      <c r="AE334" s="441"/>
      <c r="AF334" s="441"/>
      <c r="AG334" s="441"/>
      <c r="AH334" s="441"/>
      <c r="AI334" s="441"/>
      <c r="AJ334" s="441"/>
      <c r="AK334" s="441"/>
      <c r="AL334" s="441"/>
      <c r="AM334" s="441"/>
      <c r="AN334" s="441"/>
      <c r="AO334" s="441"/>
      <c r="AP334" s="441"/>
      <c r="AQ334" s="441"/>
      <c r="AR334" s="441"/>
      <c r="AS334" s="441"/>
      <c r="AT334" s="442"/>
      <c r="AU334" s="449"/>
      <c r="AV334" s="450"/>
      <c r="AW334" s="450"/>
      <c r="AX334" s="450"/>
      <c r="AY334" s="450"/>
      <c r="AZ334" s="450"/>
      <c r="BA334" s="450"/>
      <c r="BB334" s="450"/>
      <c r="BC334" s="450"/>
      <c r="BD334" s="450"/>
      <c r="BE334" s="450"/>
      <c r="BF334" s="450"/>
      <c r="BG334" s="450"/>
      <c r="BH334" s="450"/>
      <c r="BI334" s="450"/>
      <c r="BJ334" s="450"/>
      <c r="BK334" s="450"/>
      <c r="BL334" s="451"/>
    </row>
    <row r="335" spans="1:64" s="368" customFormat="1" x14ac:dyDescent="0.25">
      <c r="A335" s="1174"/>
      <c r="B335" s="1047">
        <v>2019</v>
      </c>
      <c r="C335" s="407">
        <f>'2021 Results Q4'!BV$139</f>
        <v>32.535364526659414</v>
      </c>
      <c r="D335" s="407">
        <f>'2021 Results Q4'!BV$138</f>
        <v>22.444264756844174</v>
      </c>
      <c r="E335" s="407">
        <f>'2021 Results Q4'!BV$142</f>
        <v>22.633297062023939</v>
      </c>
      <c r="F335" s="407">
        <f>'2021 Results Q4'!BV$141</f>
        <v>12.995263948249972</v>
      </c>
      <c r="G335" s="467">
        <f>'2021 Results Q4'!BV$112</f>
        <v>63.125</v>
      </c>
      <c r="H335" s="1175"/>
      <c r="I335" s="414"/>
      <c r="J335" s="422"/>
      <c r="K335" s="423"/>
      <c r="L335" s="423"/>
      <c r="M335" s="423"/>
      <c r="N335" s="423"/>
      <c r="O335" s="423"/>
      <c r="P335" s="423"/>
      <c r="Q335" s="423"/>
      <c r="R335" s="423"/>
      <c r="S335" s="423"/>
      <c r="T335" s="423"/>
      <c r="U335" s="423"/>
      <c r="V335" s="423"/>
      <c r="W335" s="423"/>
      <c r="X335" s="423"/>
      <c r="Y335" s="423"/>
      <c r="Z335" s="423"/>
      <c r="AA335" s="424"/>
      <c r="AB335" s="440"/>
      <c r="AC335" s="441"/>
      <c r="AD335" s="441"/>
      <c r="AE335" s="441"/>
      <c r="AF335" s="441"/>
      <c r="AG335" s="441"/>
      <c r="AH335" s="441"/>
      <c r="AI335" s="441"/>
      <c r="AJ335" s="441"/>
      <c r="AK335" s="441"/>
      <c r="AL335" s="441"/>
      <c r="AM335" s="441"/>
      <c r="AN335" s="441"/>
      <c r="AO335" s="441"/>
      <c r="AP335" s="441"/>
      <c r="AQ335" s="441"/>
      <c r="AR335" s="441"/>
      <c r="AS335" s="441"/>
      <c r="AT335" s="442"/>
      <c r="AU335" s="449"/>
      <c r="AV335" s="450"/>
      <c r="AW335" s="450"/>
      <c r="AX335" s="450"/>
      <c r="AY335" s="450"/>
      <c r="AZ335" s="450"/>
      <c r="BA335" s="450"/>
      <c r="BB335" s="450"/>
      <c r="BC335" s="450"/>
      <c r="BD335" s="450"/>
      <c r="BE335" s="450"/>
      <c r="BF335" s="450"/>
      <c r="BG335" s="450"/>
      <c r="BH335" s="450"/>
      <c r="BI335" s="450"/>
      <c r="BJ335" s="450"/>
      <c r="BK335" s="450"/>
      <c r="BL335" s="451"/>
    </row>
    <row r="336" spans="1:64" s="368" customFormat="1" x14ac:dyDescent="0.25">
      <c r="A336" s="1174"/>
      <c r="B336" s="1047">
        <v>2020</v>
      </c>
      <c r="C336" s="407">
        <f>'2021 Results Q4'!BV$94</f>
        <v>21.372328458942629</v>
      </c>
      <c r="D336" s="407">
        <f>'2021 Results Q4'!BV$93</f>
        <v>22.344437460716531</v>
      </c>
      <c r="E336" s="407">
        <f>'2021 Results Q4'!BV$97</f>
        <v>10.348706411698537</v>
      </c>
      <c r="F336" s="407">
        <f>'2021 Results Q4'!BV$96</f>
        <v>12.748795306934843</v>
      </c>
      <c r="G336" s="467">
        <f>'2021 Results Q4'!BV$67</f>
        <v>67.666666666666671</v>
      </c>
      <c r="H336" s="1175"/>
      <c r="I336" s="414"/>
      <c r="J336" s="422"/>
      <c r="K336" s="423"/>
      <c r="L336" s="423"/>
      <c r="M336" s="423"/>
      <c r="N336" s="423"/>
      <c r="O336" s="423"/>
      <c r="P336" s="423"/>
      <c r="Q336" s="423"/>
      <c r="R336" s="423"/>
      <c r="S336" s="423"/>
      <c r="T336" s="423"/>
      <c r="U336" s="423"/>
      <c r="V336" s="423"/>
      <c r="W336" s="423"/>
      <c r="X336" s="423"/>
      <c r="Y336" s="423"/>
      <c r="Z336" s="423"/>
      <c r="AA336" s="424"/>
      <c r="AB336" s="440"/>
      <c r="AC336" s="441"/>
      <c r="AD336" s="441"/>
      <c r="AE336" s="441"/>
      <c r="AF336" s="441"/>
      <c r="AG336" s="441"/>
      <c r="AH336" s="441"/>
      <c r="AI336" s="441"/>
      <c r="AJ336" s="441"/>
      <c r="AK336" s="441"/>
      <c r="AL336" s="441"/>
      <c r="AM336" s="441"/>
      <c r="AN336" s="441"/>
      <c r="AO336" s="441"/>
      <c r="AP336" s="441"/>
      <c r="AQ336" s="441"/>
      <c r="AR336" s="441"/>
      <c r="AS336" s="441"/>
      <c r="AT336" s="442"/>
      <c r="AU336" s="449"/>
      <c r="AV336" s="450"/>
      <c r="AW336" s="450"/>
      <c r="AX336" s="450"/>
      <c r="AY336" s="450"/>
      <c r="AZ336" s="450"/>
      <c r="BA336" s="450"/>
      <c r="BB336" s="450"/>
      <c r="BC336" s="450"/>
      <c r="BD336" s="450"/>
      <c r="BE336" s="450"/>
      <c r="BF336" s="450"/>
      <c r="BG336" s="450"/>
      <c r="BH336" s="450"/>
      <c r="BI336" s="450"/>
      <c r="BJ336" s="450"/>
      <c r="BK336" s="450"/>
      <c r="BL336" s="451"/>
    </row>
    <row r="337" spans="1:64" s="368" customFormat="1" x14ac:dyDescent="0.25">
      <c r="A337" s="1174"/>
      <c r="B337" s="1047">
        <v>2021</v>
      </c>
      <c r="C337" s="407">
        <f>'2021 Results Q4'!BV$38</f>
        <v>32.435897435897438</v>
      </c>
      <c r="D337" s="407">
        <f>'2021 Results Q4'!BV$37</f>
        <v>24.322732626619551</v>
      </c>
      <c r="E337" s="407">
        <f>'2021 Results Q4'!BV$41</f>
        <v>19.615384615384617</v>
      </c>
      <c r="F337" s="407">
        <f>'2021 Results Q4'!BV$40</f>
        <v>14.100622581187952</v>
      </c>
      <c r="G337" s="467">
        <f>'2021 Results Q4'!BV$11</f>
        <v>186.5</v>
      </c>
      <c r="H337" s="1175"/>
      <c r="I337" s="414"/>
      <c r="J337" s="422"/>
      <c r="K337" s="423"/>
      <c r="L337" s="423"/>
      <c r="M337" s="423"/>
      <c r="N337" s="423"/>
      <c r="O337" s="423"/>
      <c r="P337" s="423"/>
      <c r="Q337" s="423"/>
      <c r="R337" s="423"/>
      <c r="S337" s="423"/>
      <c r="T337" s="423"/>
      <c r="U337" s="423"/>
      <c r="V337" s="423"/>
      <c r="W337" s="423"/>
      <c r="X337" s="423"/>
      <c r="Y337" s="423"/>
      <c r="Z337" s="423"/>
      <c r="AA337" s="424"/>
      <c r="AB337" s="440"/>
      <c r="AC337" s="441"/>
      <c r="AD337" s="441"/>
      <c r="AE337" s="441"/>
      <c r="AF337" s="441"/>
      <c r="AG337" s="441"/>
      <c r="AH337" s="441"/>
      <c r="AI337" s="441"/>
      <c r="AJ337" s="441"/>
      <c r="AK337" s="441"/>
      <c r="AL337" s="441"/>
      <c r="AM337" s="441"/>
      <c r="AN337" s="441"/>
      <c r="AO337" s="441"/>
      <c r="AP337" s="441"/>
      <c r="AQ337" s="441"/>
      <c r="AR337" s="441"/>
      <c r="AS337" s="441"/>
      <c r="AT337" s="442"/>
      <c r="AU337" s="449"/>
      <c r="AV337" s="450"/>
      <c r="AW337" s="450"/>
      <c r="AX337" s="450"/>
      <c r="AY337" s="450"/>
      <c r="AZ337" s="450"/>
      <c r="BA337" s="450"/>
      <c r="BB337" s="450"/>
      <c r="BC337" s="450"/>
      <c r="BD337" s="450"/>
      <c r="BE337" s="450"/>
      <c r="BF337" s="450"/>
      <c r="BG337" s="450"/>
      <c r="BH337" s="450"/>
      <c r="BI337" s="450"/>
      <c r="BJ337" s="450"/>
      <c r="BK337" s="450"/>
      <c r="BL337" s="451"/>
    </row>
    <row r="338" spans="1:64" s="368" customFormat="1" x14ac:dyDescent="0.25">
      <c r="A338" s="1174"/>
      <c r="B338" s="1047">
        <v>2022</v>
      </c>
      <c r="C338" s="468">
        <f>'2022 Results'!BV$38</f>
        <v>35.132032146957513</v>
      </c>
      <c r="D338" s="468">
        <f>'2022 Results'!BV$37</f>
        <v>26.755656913307739</v>
      </c>
      <c r="E338" s="468">
        <f>'2022 Results'!BV$41</f>
        <v>10.562571756601606</v>
      </c>
      <c r="F338" s="468">
        <f>'2022 Results'!BV$40</f>
        <v>14.026425081859172</v>
      </c>
      <c r="G338" s="467">
        <f>'2022 Results'!BV$11</f>
        <v>66.666666666666671</v>
      </c>
      <c r="H338" s="1184"/>
      <c r="I338" s="414"/>
      <c r="J338" s="422"/>
      <c r="K338" s="423"/>
      <c r="L338" s="423"/>
      <c r="M338" s="423"/>
      <c r="N338" s="423"/>
      <c r="O338" s="423"/>
      <c r="P338" s="423"/>
      <c r="Q338" s="423"/>
      <c r="R338" s="423"/>
      <c r="S338" s="423"/>
      <c r="T338" s="423"/>
      <c r="U338" s="423"/>
      <c r="V338" s="423"/>
      <c r="W338" s="423"/>
      <c r="X338" s="423"/>
      <c r="Y338" s="423"/>
      <c r="Z338" s="423"/>
      <c r="AA338" s="424"/>
      <c r="AB338" s="440"/>
      <c r="AC338" s="441"/>
      <c r="AD338" s="441"/>
      <c r="AE338" s="441"/>
      <c r="AF338" s="441"/>
      <c r="AG338" s="441"/>
      <c r="AH338" s="441"/>
      <c r="AI338" s="441"/>
      <c r="AJ338" s="441"/>
      <c r="AK338" s="441"/>
      <c r="AL338" s="441"/>
      <c r="AM338" s="441"/>
      <c r="AN338" s="441"/>
      <c r="AO338" s="441"/>
      <c r="AP338" s="441"/>
      <c r="AQ338" s="441"/>
      <c r="AR338" s="441"/>
      <c r="AS338" s="441"/>
      <c r="AT338" s="442"/>
      <c r="AU338" s="449"/>
      <c r="AV338" s="450"/>
      <c r="AW338" s="450"/>
      <c r="AX338" s="450"/>
      <c r="AY338" s="450"/>
      <c r="AZ338" s="450"/>
      <c r="BA338" s="450"/>
      <c r="BB338" s="450"/>
      <c r="BC338" s="450"/>
      <c r="BD338" s="450"/>
      <c r="BE338" s="450"/>
      <c r="BF338" s="450"/>
      <c r="BG338" s="450"/>
      <c r="BH338" s="450"/>
      <c r="BI338" s="450"/>
      <c r="BJ338" s="450"/>
      <c r="BK338" s="450"/>
      <c r="BL338" s="451"/>
    </row>
    <row r="339" spans="1:64" ht="15.75" thickBot="1" x14ac:dyDescent="0.3">
      <c r="A339" s="1176"/>
      <c r="B339" s="1186"/>
      <c r="C339" s="1187"/>
      <c r="D339" s="1187"/>
      <c r="E339" s="1187"/>
      <c r="F339" s="1187"/>
      <c r="G339" s="1187"/>
      <c r="H339" s="1185"/>
      <c r="I339" s="414"/>
      <c r="J339" s="422"/>
      <c r="K339" s="423"/>
      <c r="L339" s="423"/>
      <c r="M339" s="423"/>
      <c r="N339" s="423"/>
      <c r="O339" s="423"/>
      <c r="P339" s="423"/>
      <c r="Q339" s="423"/>
      <c r="R339" s="423"/>
      <c r="S339" s="423"/>
      <c r="T339" s="423"/>
      <c r="U339" s="423"/>
      <c r="V339" s="423"/>
      <c r="W339" s="423"/>
      <c r="X339" s="423"/>
      <c r="Y339" s="423"/>
      <c r="Z339" s="423"/>
      <c r="AA339" s="424"/>
      <c r="AB339" s="440"/>
      <c r="AC339" s="441"/>
      <c r="AD339" s="441"/>
      <c r="AE339" s="441"/>
      <c r="AF339" s="441"/>
      <c r="AG339" s="441"/>
      <c r="AH339" s="441"/>
      <c r="AI339" s="441"/>
      <c r="AJ339" s="441"/>
      <c r="AK339" s="441"/>
      <c r="AL339" s="441"/>
      <c r="AM339" s="441"/>
      <c r="AN339" s="441"/>
      <c r="AO339" s="441"/>
      <c r="AP339" s="441"/>
      <c r="AQ339" s="441"/>
      <c r="AR339" s="441"/>
      <c r="AS339" s="441"/>
      <c r="AT339" s="442"/>
      <c r="AU339" s="449"/>
      <c r="AV339" s="450"/>
      <c r="AW339" s="450"/>
      <c r="AX339" s="450"/>
      <c r="AY339" s="450"/>
      <c r="AZ339" s="450"/>
      <c r="BA339" s="450"/>
      <c r="BB339" s="450"/>
      <c r="BC339" s="450"/>
      <c r="BD339" s="450"/>
      <c r="BE339" s="450"/>
      <c r="BF339" s="450"/>
      <c r="BG339" s="450"/>
      <c r="BH339" s="450"/>
      <c r="BI339" s="450"/>
      <c r="BJ339" s="450"/>
      <c r="BK339" s="450"/>
      <c r="BL339" s="451"/>
    </row>
    <row r="340" spans="1:64" x14ac:dyDescent="0.25">
      <c r="I340" s="414"/>
      <c r="J340" s="422"/>
      <c r="K340" s="423"/>
      <c r="L340" s="423"/>
      <c r="M340" s="423"/>
      <c r="N340" s="423"/>
      <c r="O340" s="423"/>
      <c r="P340" s="423"/>
      <c r="Q340" s="423"/>
      <c r="R340" s="423"/>
      <c r="S340" s="423"/>
      <c r="T340" s="423"/>
      <c r="U340" s="423"/>
      <c r="V340" s="423"/>
      <c r="W340" s="423"/>
      <c r="X340" s="423"/>
      <c r="Y340" s="423"/>
      <c r="Z340" s="423"/>
      <c r="AA340" s="424"/>
      <c r="AB340" s="440"/>
      <c r="AC340" s="441"/>
      <c r="AD340" s="441"/>
      <c r="AE340" s="441"/>
      <c r="AF340" s="441"/>
      <c r="AG340" s="441"/>
      <c r="AH340" s="441"/>
      <c r="AI340" s="441"/>
      <c r="AJ340" s="441"/>
      <c r="AK340" s="441"/>
      <c r="AL340" s="441"/>
      <c r="AM340" s="441"/>
      <c r="AN340" s="441"/>
      <c r="AO340" s="441"/>
      <c r="AP340" s="441"/>
      <c r="AQ340" s="441"/>
      <c r="AR340" s="441"/>
      <c r="AS340" s="441"/>
      <c r="AT340" s="442"/>
      <c r="AU340" s="449"/>
      <c r="AV340" s="450"/>
      <c r="AW340" s="450"/>
      <c r="AX340" s="450"/>
      <c r="AY340" s="450"/>
      <c r="AZ340" s="450"/>
      <c r="BA340" s="450"/>
      <c r="BB340" s="450"/>
      <c r="BC340" s="450"/>
      <c r="BD340" s="450"/>
      <c r="BE340" s="450"/>
      <c r="BF340" s="450"/>
      <c r="BG340" s="450"/>
      <c r="BH340" s="450"/>
      <c r="BI340" s="450"/>
      <c r="BJ340" s="450"/>
      <c r="BK340" s="450"/>
      <c r="BL340" s="451"/>
    </row>
    <row r="341" spans="1:64" x14ac:dyDescent="0.25">
      <c r="I341" s="414"/>
      <c r="J341" s="422"/>
      <c r="K341" s="423"/>
      <c r="L341" s="423"/>
      <c r="M341" s="423"/>
      <c r="N341" s="423"/>
      <c r="O341" s="423"/>
      <c r="P341" s="423"/>
      <c r="Q341" s="423"/>
      <c r="R341" s="423"/>
      <c r="S341" s="423"/>
      <c r="T341" s="423"/>
      <c r="U341" s="423"/>
      <c r="V341" s="423"/>
      <c r="W341" s="423"/>
      <c r="X341" s="423"/>
      <c r="Y341" s="423"/>
      <c r="Z341" s="423"/>
      <c r="AA341" s="424"/>
      <c r="AB341" s="440"/>
      <c r="AC341" s="441"/>
      <c r="AD341" s="441"/>
      <c r="AE341" s="441"/>
      <c r="AF341" s="441"/>
      <c r="AG341" s="441"/>
      <c r="AH341" s="441"/>
      <c r="AI341" s="441"/>
      <c r="AJ341" s="441"/>
      <c r="AK341" s="441"/>
      <c r="AL341" s="441"/>
      <c r="AM341" s="441"/>
      <c r="AN341" s="441"/>
      <c r="AO341" s="441"/>
      <c r="AP341" s="441"/>
      <c r="AQ341" s="441"/>
      <c r="AR341" s="441"/>
      <c r="AS341" s="441"/>
      <c r="AT341" s="442"/>
      <c r="AU341" s="449"/>
      <c r="AV341" s="450"/>
      <c r="AW341" s="450"/>
      <c r="AX341" s="450"/>
      <c r="AY341" s="450"/>
      <c r="AZ341" s="450"/>
      <c r="BA341" s="450"/>
      <c r="BB341" s="450"/>
      <c r="BC341" s="450"/>
      <c r="BD341" s="450"/>
      <c r="BE341" s="450"/>
      <c r="BF341" s="450"/>
      <c r="BG341" s="450"/>
      <c r="BH341" s="450"/>
      <c r="BI341" s="450"/>
      <c r="BJ341" s="450"/>
      <c r="BK341" s="450"/>
      <c r="BL341" s="451"/>
    </row>
    <row r="342" spans="1:64" x14ac:dyDescent="0.25">
      <c r="I342" s="414"/>
      <c r="J342" s="422"/>
      <c r="K342" s="423"/>
      <c r="L342" s="423"/>
      <c r="M342" s="423"/>
      <c r="N342" s="423"/>
      <c r="O342" s="423"/>
      <c r="P342" s="423"/>
      <c r="Q342" s="423"/>
      <c r="R342" s="423"/>
      <c r="S342" s="423"/>
      <c r="T342" s="423"/>
      <c r="U342" s="423"/>
      <c r="V342" s="423"/>
      <c r="W342" s="423"/>
      <c r="X342" s="423"/>
      <c r="Y342" s="423"/>
      <c r="Z342" s="423"/>
      <c r="AA342" s="424"/>
      <c r="AB342" s="440"/>
      <c r="AC342" s="441"/>
      <c r="AD342" s="441"/>
      <c r="AE342" s="441"/>
      <c r="AF342" s="441"/>
      <c r="AG342" s="441"/>
      <c r="AH342" s="441"/>
      <c r="AI342" s="441"/>
      <c r="AJ342" s="441"/>
      <c r="AK342" s="441"/>
      <c r="AL342" s="441"/>
      <c r="AM342" s="441"/>
      <c r="AN342" s="441"/>
      <c r="AO342" s="441"/>
      <c r="AP342" s="441"/>
      <c r="AQ342" s="441"/>
      <c r="AR342" s="441"/>
      <c r="AS342" s="441"/>
      <c r="AT342" s="442"/>
      <c r="AU342" s="449"/>
      <c r="AV342" s="450"/>
      <c r="AW342" s="450"/>
      <c r="AX342" s="450"/>
      <c r="AY342" s="450"/>
      <c r="AZ342" s="450"/>
      <c r="BA342" s="450"/>
      <c r="BB342" s="450"/>
      <c r="BC342" s="450"/>
      <c r="BD342" s="450"/>
      <c r="BE342" s="450"/>
      <c r="BF342" s="450"/>
      <c r="BG342" s="450"/>
      <c r="BH342" s="450"/>
      <c r="BI342" s="450"/>
      <c r="BJ342" s="450"/>
      <c r="BK342" s="450"/>
      <c r="BL342" s="451"/>
    </row>
    <row r="343" spans="1:64" x14ac:dyDescent="0.25">
      <c r="I343" s="414"/>
      <c r="J343" s="422"/>
      <c r="K343" s="423"/>
      <c r="L343" s="423"/>
      <c r="M343" s="423"/>
      <c r="N343" s="423"/>
      <c r="O343" s="423"/>
      <c r="P343" s="423"/>
      <c r="Q343" s="423"/>
      <c r="R343" s="423"/>
      <c r="S343" s="423"/>
      <c r="T343" s="423"/>
      <c r="U343" s="423"/>
      <c r="V343" s="423"/>
      <c r="W343" s="423"/>
      <c r="X343" s="423"/>
      <c r="Y343" s="423"/>
      <c r="Z343" s="423"/>
      <c r="AA343" s="424"/>
      <c r="AB343" s="440"/>
      <c r="AC343" s="441"/>
      <c r="AD343" s="441"/>
      <c r="AE343" s="441"/>
      <c r="AF343" s="441"/>
      <c r="AG343" s="441"/>
      <c r="AH343" s="441"/>
      <c r="AI343" s="441"/>
      <c r="AJ343" s="441"/>
      <c r="AK343" s="441"/>
      <c r="AL343" s="441"/>
      <c r="AM343" s="441"/>
      <c r="AN343" s="441"/>
      <c r="AO343" s="441"/>
      <c r="AP343" s="441"/>
      <c r="AQ343" s="441"/>
      <c r="AR343" s="441"/>
      <c r="AS343" s="441"/>
      <c r="AT343" s="442"/>
      <c r="AU343" s="449"/>
      <c r="AV343" s="450"/>
      <c r="AW343" s="450"/>
      <c r="AX343" s="450"/>
      <c r="AY343" s="450"/>
      <c r="AZ343" s="450"/>
      <c r="BA343" s="450"/>
      <c r="BB343" s="450"/>
      <c r="BC343" s="450"/>
      <c r="BD343" s="450"/>
      <c r="BE343" s="450"/>
      <c r="BF343" s="450"/>
      <c r="BG343" s="450"/>
      <c r="BH343" s="450"/>
      <c r="BI343" s="450"/>
      <c r="BJ343" s="450"/>
      <c r="BK343" s="450"/>
      <c r="BL343" s="451"/>
    </row>
    <row r="344" spans="1:64" x14ac:dyDescent="0.25">
      <c r="I344" s="414"/>
      <c r="J344" s="422"/>
      <c r="K344" s="423"/>
      <c r="L344" s="423"/>
      <c r="M344" s="423"/>
      <c r="N344" s="423"/>
      <c r="O344" s="423"/>
      <c r="P344" s="423"/>
      <c r="Q344" s="423"/>
      <c r="R344" s="423"/>
      <c r="S344" s="423"/>
      <c r="T344" s="423"/>
      <c r="U344" s="423"/>
      <c r="V344" s="423"/>
      <c r="W344" s="423"/>
      <c r="X344" s="423"/>
      <c r="Y344" s="423"/>
      <c r="Z344" s="423"/>
      <c r="AA344" s="424"/>
      <c r="AB344" s="440"/>
      <c r="AC344" s="441"/>
      <c r="AD344" s="441"/>
      <c r="AE344" s="441"/>
      <c r="AF344" s="441"/>
      <c r="AG344" s="441"/>
      <c r="AH344" s="441"/>
      <c r="AI344" s="441"/>
      <c r="AJ344" s="441"/>
      <c r="AK344" s="441"/>
      <c r="AL344" s="441"/>
      <c r="AM344" s="441"/>
      <c r="AN344" s="441"/>
      <c r="AO344" s="441"/>
      <c r="AP344" s="441"/>
      <c r="AQ344" s="441"/>
      <c r="AR344" s="441"/>
      <c r="AS344" s="441"/>
      <c r="AT344" s="442"/>
      <c r="AU344" s="449"/>
      <c r="AV344" s="450"/>
      <c r="AW344" s="450"/>
      <c r="AX344" s="450"/>
      <c r="AY344" s="450"/>
      <c r="AZ344" s="450"/>
      <c r="BA344" s="450"/>
      <c r="BB344" s="450"/>
      <c r="BC344" s="450"/>
      <c r="BD344" s="450"/>
      <c r="BE344" s="450"/>
      <c r="BF344" s="450"/>
      <c r="BG344" s="450"/>
      <c r="BH344" s="450"/>
      <c r="BI344" s="450"/>
      <c r="BJ344" s="450"/>
      <c r="BK344" s="450"/>
      <c r="BL344" s="451"/>
    </row>
    <row r="345" spans="1:64" x14ac:dyDescent="0.25">
      <c r="I345" s="414"/>
      <c r="J345" s="422"/>
      <c r="K345" s="423"/>
      <c r="L345" s="423"/>
      <c r="M345" s="423"/>
      <c r="N345" s="423"/>
      <c r="O345" s="423"/>
      <c r="P345" s="423"/>
      <c r="Q345" s="423"/>
      <c r="R345" s="423"/>
      <c r="S345" s="423"/>
      <c r="T345" s="423"/>
      <c r="U345" s="423"/>
      <c r="V345" s="423"/>
      <c r="W345" s="423"/>
      <c r="X345" s="423"/>
      <c r="Y345" s="423"/>
      <c r="Z345" s="423"/>
      <c r="AA345" s="424"/>
      <c r="AB345" s="440"/>
      <c r="AC345" s="441"/>
      <c r="AD345" s="441"/>
      <c r="AE345" s="441"/>
      <c r="AF345" s="441"/>
      <c r="AG345" s="441"/>
      <c r="AH345" s="441"/>
      <c r="AI345" s="441"/>
      <c r="AJ345" s="441"/>
      <c r="AK345" s="441"/>
      <c r="AL345" s="441"/>
      <c r="AM345" s="441"/>
      <c r="AN345" s="441"/>
      <c r="AO345" s="441"/>
      <c r="AP345" s="441"/>
      <c r="AQ345" s="441"/>
      <c r="AR345" s="441"/>
      <c r="AS345" s="441"/>
      <c r="AT345" s="442"/>
      <c r="AU345" s="449"/>
      <c r="AV345" s="450"/>
      <c r="AW345" s="450"/>
      <c r="AX345" s="450"/>
      <c r="AY345" s="450"/>
      <c r="AZ345" s="450"/>
      <c r="BA345" s="450"/>
      <c r="BB345" s="450"/>
      <c r="BC345" s="450"/>
      <c r="BD345" s="450"/>
      <c r="BE345" s="450"/>
      <c r="BF345" s="450"/>
      <c r="BG345" s="450"/>
      <c r="BH345" s="450"/>
      <c r="BI345" s="450"/>
      <c r="BJ345" s="450"/>
      <c r="BK345" s="450"/>
      <c r="BL345" s="451"/>
    </row>
    <row r="346" spans="1:64" x14ac:dyDescent="0.25">
      <c r="I346" s="414"/>
      <c r="J346" s="422"/>
      <c r="K346" s="423"/>
      <c r="L346" s="423"/>
      <c r="M346" s="423"/>
      <c r="N346" s="423"/>
      <c r="O346" s="423"/>
      <c r="P346" s="423"/>
      <c r="Q346" s="423"/>
      <c r="R346" s="423"/>
      <c r="S346" s="423"/>
      <c r="T346" s="423"/>
      <c r="U346" s="423"/>
      <c r="V346" s="423"/>
      <c r="W346" s="423"/>
      <c r="X346" s="423"/>
      <c r="Y346" s="423"/>
      <c r="Z346" s="423"/>
      <c r="AA346" s="424"/>
      <c r="AB346" s="440"/>
      <c r="AC346" s="441"/>
      <c r="AD346" s="441"/>
      <c r="AE346" s="441"/>
      <c r="AF346" s="441"/>
      <c r="AG346" s="441"/>
      <c r="AH346" s="441"/>
      <c r="AI346" s="441"/>
      <c r="AJ346" s="441"/>
      <c r="AK346" s="441"/>
      <c r="AL346" s="441"/>
      <c r="AM346" s="441"/>
      <c r="AN346" s="441"/>
      <c r="AO346" s="441"/>
      <c r="AP346" s="441"/>
      <c r="AQ346" s="441"/>
      <c r="AR346" s="441"/>
      <c r="AS346" s="441"/>
      <c r="AT346" s="442"/>
      <c r="AU346" s="449"/>
      <c r="AV346" s="450"/>
      <c r="AW346" s="450"/>
      <c r="AX346" s="450"/>
      <c r="AY346" s="450"/>
      <c r="AZ346" s="450"/>
      <c r="BA346" s="450"/>
      <c r="BB346" s="450"/>
      <c r="BC346" s="450"/>
      <c r="BD346" s="450"/>
      <c r="BE346" s="450"/>
      <c r="BF346" s="450"/>
      <c r="BG346" s="450"/>
      <c r="BH346" s="450"/>
      <c r="BI346" s="450"/>
      <c r="BJ346" s="450"/>
      <c r="BK346" s="450"/>
      <c r="BL346" s="451"/>
    </row>
    <row r="347" spans="1:64" x14ac:dyDescent="0.25">
      <c r="I347" s="414"/>
      <c r="J347" s="422"/>
      <c r="K347" s="423"/>
      <c r="L347" s="423"/>
      <c r="M347" s="423"/>
      <c r="N347" s="423"/>
      <c r="O347" s="423"/>
      <c r="P347" s="423"/>
      <c r="Q347" s="423"/>
      <c r="R347" s="423"/>
      <c r="S347" s="423"/>
      <c r="T347" s="423"/>
      <c r="U347" s="423"/>
      <c r="V347" s="423"/>
      <c r="W347" s="423"/>
      <c r="X347" s="423"/>
      <c r="Y347" s="423"/>
      <c r="Z347" s="423"/>
      <c r="AA347" s="424"/>
      <c r="AB347" s="440"/>
      <c r="AC347" s="441"/>
      <c r="AD347" s="441"/>
      <c r="AE347" s="441"/>
      <c r="AF347" s="441"/>
      <c r="AG347" s="441"/>
      <c r="AH347" s="441"/>
      <c r="AI347" s="441"/>
      <c r="AJ347" s="441"/>
      <c r="AK347" s="441"/>
      <c r="AL347" s="441"/>
      <c r="AM347" s="441"/>
      <c r="AN347" s="441"/>
      <c r="AO347" s="441"/>
      <c r="AP347" s="441"/>
      <c r="AQ347" s="441"/>
      <c r="AR347" s="441"/>
      <c r="AS347" s="441"/>
      <c r="AT347" s="442"/>
      <c r="AU347" s="449"/>
      <c r="AV347" s="450"/>
      <c r="AW347" s="450"/>
      <c r="AX347" s="450"/>
      <c r="AY347" s="450"/>
      <c r="AZ347" s="450"/>
      <c r="BA347" s="450"/>
      <c r="BB347" s="450"/>
      <c r="BC347" s="450"/>
      <c r="BD347" s="450"/>
      <c r="BE347" s="450"/>
      <c r="BF347" s="450"/>
      <c r="BG347" s="450"/>
      <c r="BH347" s="450"/>
      <c r="BI347" s="450"/>
      <c r="BJ347" s="450"/>
      <c r="BK347" s="450"/>
      <c r="BL347" s="451"/>
    </row>
    <row r="348" spans="1:64" x14ac:dyDescent="0.25">
      <c r="I348" s="414"/>
      <c r="J348" s="422"/>
      <c r="K348" s="423"/>
      <c r="L348" s="423"/>
      <c r="M348" s="423"/>
      <c r="N348" s="423"/>
      <c r="O348" s="423"/>
      <c r="P348" s="423"/>
      <c r="Q348" s="423"/>
      <c r="R348" s="423"/>
      <c r="S348" s="423"/>
      <c r="T348" s="423"/>
      <c r="U348" s="423"/>
      <c r="V348" s="423"/>
      <c r="W348" s="423"/>
      <c r="X348" s="423"/>
      <c r="Y348" s="423"/>
      <c r="Z348" s="423"/>
      <c r="AA348" s="424"/>
      <c r="AB348" s="440"/>
      <c r="AC348" s="441"/>
      <c r="AD348" s="441"/>
      <c r="AE348" s="441"/>
      <c r="AF348" s="441"/>
      <c r="AG348" s="441"/>
      <c r="AH348" s="441"/>
      <c r="AI348" s="441"/>
      <c r="AJ348" s="441"/>
      <c r="AK348" s="441"/>
      <c r="AL348" s="441"/>
      <c r="AM348" s="441"/>
      <c r="AN348" s="441"/>
      <c r="AO348" s="441"/>
      <c r="AP348" s="441"/>
      <c r="AQ348" s="441"/>
      <c r="AR348" s="441"/>
      <c r="AS348" s="441"/>
      <c r="AT348" s="442"/>
      <c r="AU348" s="449"/>
      <c r="AV348" s="450"/>
      <c r="AW348" s="450"/>
      <c r="AX348" s="450"/>
      <c r="AY348" s="450"/>
      <c r="AZ348" s="450"/>
      <c r="BA348" s="450"/>
      <c r="BB348" s="450"/>
      <c r="BC348" s="450"/>
      <c r="BD348" s="450"/>
      <c r="BE348" s="450"/>
      <c r="BF348" s="450"/>
      <c r="BG348" s="450"/>
      <c r="BH348" s="450"/>
      <c r="BI348" s="450"/>
      <c r="BJ348" s="450"/>
      <c r="BK348" s="450"/>
      <c r="BL348" s="451"/>
    </row>
    <row r="349" spans="1:64" x14ac:dyDescent="0.25">
      <c r="I349" s="414"/>
      <c r="J349" s="422"/>
      <c r="K349" s="423"/>
      <c r="L349" s="423"/>
      <c r="M349" s="423"/>
      <c r="N349" s="423"/>
      <c r="O349" s="423"/>
      <c r="P349" s="423"/>
      <c r="Q349" s="423"/>
      <c r="R349" s="423"/>
      <c r="S349" s="423"/>
      <c r="T349" s="423"/>
      <c r="U349" s="423"/>
      <c r="V349" s="423"/>
      <c r="W349" s="423"/>
      <c r="X349" s="423"/>
      <c r="Y349" s="423"/>
      <c r="Z349" s="423"/>
      <c r="AA349" s="424"/>
      <c r="AB349" s="440"/>
      <c r="AC349" s="441"/>
      <c r="AD349" s="441"/>
      <c r="AE349" s="441"/>
      <c r="AF349" s="441"/>
      <c r="AG349" s="441"/>
      <c r="AH349" s="441"/>
      <c r="AI349" s="441"/>
      <c r="AJ349" s="441"/>
      <c r="AK349" s="441"/>
      <c r="AL349" s="441"/>
      <c r="AM349" s="441"/>
      <c r="AN349" s="441"/>
      <c r="AO349" s="441"/>
      <c r="AP349" s="441"/>
      <c r="AQ349" s="441"/>
      <c r="AR349" s="441"/>
      <c r="AS349" s="441"/>
      <c r="AT349" s="442"/>
      <c r="AU349" s="449"/>
      <c r="AV349" s="450"/>
      <c r="AW349" s="450"/>
      <c r="AX349" s="450"/>
      <c r="AY349" s="450"/>
      <c r="AZ349" s="450"/>
      <c r="BA349" s="450"/>
      <c r="BB349" s="450"/>
      <c r="BC349" s="450"/>
      <c r="BD349" s="450"/>
      <c r="BE349" s="450"/>
      <c r="BF349" s="450"/>
      <c r="BG349" s="450"/>
      <c r="BH349" s="450"/>
      <c r="BI349" s="450"/>
      <c r="BJ349" s="450"/>
      <c r="BK349" s="450"/>
      <c r="BL349" s="451"/>
    </row>
    <row r="350" spans="1:64" x14ac:dyDescent="0.25">
      <c r="I350" s="414"/>
      <c r="J350" s="422"/>
      <c r="K350" s="423"/>
      <c r="L350" s="423"/>
      <c r="M350" s="423"/>
      <c r="N350" s="423"/>
      <c r="O350" s="423"/>
      <c r="P350" s="423"/>
      <c r="Q350" s="423"/>
      <c r="R350" s="423"/>
      <c r="S350" s="423"/>
      <c r="T350" s="423"/>
      <c r="U350" s="423"/>
      <c r="V350" s="423"/>
      <c r="W350" s="423"/>
      <c r="X350" s="423"/>
      <c r="Y350" s="423"/>
      <c r="Z350" s="423"/>
      <c r="AA350" s="424"/>
      <c r="AB350" s="440"/>
      <c r="AC350" s="441"/>
      <c r="AD350" s="441"/>
      <c r="AE350" s="441"/>
      <c r="AF350" s="441"/>
      <c r="AG350" s="441"/>
      <c r="AH350" s="441"/>
      <c r="AI350" s="441"/>
      <c r="AJ350" s="441"/>
      <c r="AK350" s="441"/>
      <c r="AL350" s="441"/>
      <c r="AM350" s="441"/>
      <c r="AN350" s="441"/>
      <c r="AO350" s="441"/>
      <c r="AP350" s="441"/>
      <c r="AQ350" s="441"/>
      <c r="AR350" s="441"/>
      <c r="AS350" s="441"/>
      <c r="AT350" s="442"/>
      <c r="AU350" s="449"/>
      <c r="AV350" s="450"/>
      <c r="AW350" s="450"/>
      <c r="AX350" s="450"/>
      <c r="AY350" s="450"/>
      <c r="AZ350" s="450"/>
      <c r="BA350" s="450"/>
      <c r="BB350" s="450"/>
      <c r="BC350" s="450"/>
      <c r="BD350" s="450"/>
      <c r="BE350" s="450"/>
      <c r="BF350" s="450"/>
      <c r="BG350" s="450"/>
      <c r="BH350" s="450"/>
      <c r="BI350" s="450"/>
      <c r="BJ350" s="450"/>
      <c r="BK350" s="450"/>
      <c r="BL350" s="451"/>
    </row>
    <row r="351" spans="1:64" x14ac:dyDescent="0.25">
      <c r="I351" s="414"/>
      <c r="J351" s="422"/>
      <c r="K351" s="423"/>
      <c r="L351" s="423"/>
      <c r="M351" s="423"/>
      <c r="N351" s="423"/>
      <c r="O351" s="423"/>
      <c r="P351" s="423"/>
      <c r="Q351" s="423"/>
      <c r="R351" s="423"/>
      <c r="S351" s="423"/>
      <c r="T351" s="423"/>
      <c r="U351" s="423"/>
      <c r="V351" s="423"/>
      <c r="W351" s="423"/>
      <c r="X351" s="423"/>
      <c r="Y351" s="423"/>
      <c r="Z351" s="423"/>
      <c r="AA351" s="424"/>
      <c r="AB351" s="440"/>
      <c r="AC351" s="441"/>
      <c r="AD351" s="441"/>
      <c r="AE351" s="441"/>
      <c r="AF351" s="441"/>
      <c r="AG351" s="441"/>
      <c r="AH351" s="441"/>
      <c r="AI351" s="441"/>
      <c r="AJ351" s="441"/>
      <c r="AK351" s="441"/>
      <c r="AL351" s="441"/>
      <c r="AM351" s="441"/>
      <c r="AN351" s="441"/>
      <c r="AO351" s="441"/>
      <c r="AP351" s="441"/>
      <c r="AQ351" s="441"/>
      <c r="AR351" s="441"/>
      <c r="AS351" s="441"/>
      <c r="AT351" s="442"/>
      <c r="AU351" s="449"/>
      <c r="AV351" s="450"/>
      <c r="AW351" s="450"/>
      <c r="AX351" s="450"/>
      <c r="AY351" s="450"/>
      <c r="AZ351" s="450"/>
      <c r="BA351" s="450"/>
      <c r="BB351" s="450"/>
      <c r="BC351" s="450"/>
      <c r="BD351" s="450"/>
      <c r="BE351" s="450"/>
      <c r="BF351" s="450"/>
      <c r="BG351" s="450"/>
      <c r="BH351" s="450"/>
      <c r="BI351" s="450"/>
      <c r="BJ351" s="450"/>
      <c r="BK351" s="450"/>
      <c r="BL351" s="451"/>
    </row>
    <row r="352" spans="1:64" x14ac:dyDescent="0.25">
      <c r="I352" s="414"/>
      <c r="J352" s="422"/>
      <c r="K352" s="423"/>
      <c r="L352" s="423"/>
      <c r="M352" s="423"/>
      <c r="N352" s="423"/>
      <c r="O352" s="423"/>
      <c r="P352" s="423"/>
      <c r="Q352" s="423"/>
      <c r="R352" s="423"/>
      <c r="S352" s="423"/>
      <c r="T352" s="423"/>
      <c r="U352" s="423"/>
      <c r="V352" s="423"/>
      <c r="W352" s="423"/>
      <c r="X352" s="423"/>
      <c r="Y352" s="423"/>
      <c r="Z352" s="423"/>
      <c r="AA352" s="424"/>
      <c r="AB352" s="440"/>
      <c r="AC352" s="441"/>
      <c r="AD352" s="441"/>
      <c r="AE352" s="441"/>
      <c r="AF352" s="441"/>
      <c r="AG352" s="441"/>
      <c r="AH352" s="441"/>
      <c r="AI352" s="441"/>
      <c r="AJ352" s="441"/>
      <c r="AK352" s="441"/>
      <c r="AL352" s="441"/>
      <c r="AM352" s="441"/>
      <c r="AN352" s="441"/>
      <c r="AO352" s="441"/>
      <c r="AP352" s="441"/>
      <c r="AQ352" s="441"/>
      <c r="AR352" s="441"/>
      <c r="AS352" s="441"/>
      <c r="AT352" s="442"/>
      <c r="AU352" s="449"/>
      <c r="AV352" s="450"/>
      <c r="AW352" s="450"/>
      <c r="AX352" s="450"/>
      <c r="AY352" s="450"/>
      <c r="AZ352" s="450"/>
      <c r="BA352" s="450"/>
      <c r="BB352" s="450"/>
      <c r="BC352" s="450"/>
      <c r="BD352" s="450"/>
      <c r="BE352" s="450"/>
      <c r="BF352" s="450"/>
      <c r="BG352" s="450"/>
      <c r="BH352" s="450"/>
      <c r="BI352" s="450"/>
      <c r="BJ352" s="450"/>
      <c r="BK352" s="450"/>
      <c r="BL352" s="451"/>
    </row>
    <row r="353" spans="9:64" x14ac:dyDescent="0.25">
      <c r="I353" s="414"/>
      <c r="J353" s="422"/>
      <c r="K353" s="423"/>
      <c r="L353" s="423"/>
      <c r="M353" s="423"/>
      <c r="N353" s="423"/>
      <c r="O353" s="423"/>
      <c r="P353" s="423"/>
      <c r="Q353" s="423"/>
      <c r="R353" s="423"/>
      <c r="S353" s="423"/>
      <c r="T353" s="423"/>
      <c r="U353" s="423"/>
      <c r="V353" s="423"/>
      <c r="W353" s="423"/>
      <c r="X353" s="423"/>
      <c r="Y353" s="423"/>
      <c r="Z353" s="423"/>
      <c r="AA353" s="424"/>
      <c r="AB353" s="440"/>
      <c r="AC353" s="441"/>
      <c r="AD353" s="441"/>
      <c r="AE353" s="441"/>
      <c r="AF353" s="441"/>
      <c r="AG353" s="441"/>
      <c r="AH353" s="441"/>
      <c r="AI353" s="441"/>
      <c r="AJ353" s="441"/>
      <c r="AK353" s="441"/>
      <c r="AL353" s="441"/>
      <c r="AM353" s="441"/>
      <c r="AN353" s="441"/>
      <c r="AO353" s="441"/>
      <c r="AP353" s="441"/>
      <c r="AQ353" s="441"/>
      <c r="AR353" s="441"/>
      <c r="AS353" s="441"/>
      <c r="AT353" s="442"/>
      <c r="AU353" s="449"/>
      <c r="AV353" s="450"/>
      <c r="AW353" s="450"/>
      <c r="AX353" s="450"/>
      <c r="AY353" s="450"/>
      <c r="AZ353" s="450"/>
      <c r="BA353" s="450"/>
      <c r="BB353" s="450"/>
      <c r="BC353" s="450"/>
      <c r="BD353" s="450"/>
      <c r="BE353" s="450"/>
      <c r="BF353" s="450"/>
      <c r="BG353" s="450"/>
      <c r="BH353" s="450"/>
      <c r="BI353" s="450"/>
      <c r="BJ353" s="450"/>
      <c r="BK353" s="450"/>
      <c r="BL353" s="451"/>
    </row>
    <row r="354" spans="9:64" x14ac:dyDescent="0.25">
      <c r="I354" s="414"/>
      <c r="J354" s="422"/>
      <c r="K354" s="423"/>
      <c r="L354" s="423"/>
      <c r="M354" s="423"/>
      <c r="N354" s="423"/>
      <c r="O354" s="423"/>
      <c r="P354" s="423"/>
      <c r="Q354" s="423"/>
      <c r="R354" s="423"/>
      <c r="S354" s="423"/>
      <c r="T354" s="423"/>
      <c r="U354" s="423"/>
      <c r="V354" s="423"/>
      <c r="W354" s="423"/>
      <c r="X354" s="423"/>
      <c r="Y354" s="423"/>
      <c r="Z354" s="423"/>
      <c r="AA354" s="424"/>
      <c r="AB354" s="440"/>
      <c r="AC354" s="441"/>
      <c r="AD354" s="441"/>
      <c r="AE354" s="441"/>
      <c r="AF354" s="441"/>
      <c r="AG354" s="441"/>
      <c r="AH354" s="441"/>
      <c r="AI354" s="441"/>
      <c r="AJ354" s="441"/>
      <c r="AK354" s="441"/>
      <c r="AL354" s="441"/>
      <c r="AM354" s="441"/>
      <c r="AN354" s="441"/>
      <c r="AO354" s="441"/>
      <c r="AP354" s="441"/>
      <c r="AQ354" s="441"/>
      <c r="AR354" s="441"/>
      <c r="AS354" s="441"/>
      <c r="AT354" s="442"/>
      <c r="AU354" s="449"/>
      <c r="AV354" s="450"/>
      <c r="AW354" s="450"/>
      <c r="AX354" s="450"/>
      <c r="AY354" s="450"/>
      <c r="AZ354" s="450"/>
      <c r="BA354" s="450"/>
      <c r="BB354" s="450"/>
      <c r="BC354" s="450"/>
      <c r="BD354" s="450"/>
      <c r="BE354" s="450"/>
      <c r="BF354" s="450"/>
      <c r="BG354" s="450"/>
      <c r="BH354" s="450"/>
      <c r="BI354" s="450"/>
      <c r="BJ354" s="450"/>
      <c r="BK354" s="450"/>
      <c r="BL354" s="451"/>
    </row>
    <row r="355" spans="9:64" x14ac:dyDescent="0.25">
      <c r="I355" s="414"/>
      <c r="J355" s="422"/>
      <c r="K355" s="423"/>
      <c r="L355" s="423"/>
      <c r="M355" s="423"/>
      <c r="N355" s="423"/>
      <c r="O355" s="423"/>
      <c r="P355" s="423"/>
      <c r="Q355" s="423"/>
      <c r="R355" s="423"/>
      <c r="S355" s="423"/>
      <c r="T355" s="423"/>
      <c r="U355" s="423"/>
      <c r="V355" s="423"/>
      <c r="W355" s="423"/>
      <c r="X355" s="423"/>
      <c r="Y355" s="423"/>
      <c r="Z355" s="423"/>
      <c r="AA355" s="424"/>
      <c r="AB355" s="440"/>
      <c r="AC355" s="441"/>
      <c r="AD355" s="441"/>
      <c r="AE355" s="441"/>
      <c r="AF355" s="441"/>
      <c r="AG355" s="441"/>
      <c r="AH355" s="441"/>
      <c r="AI355" s="441"/>
      <c r="AJ355" s="441"/>
      <c r="AK355" s="441"/>
      <c r="AL355" s="441"/>
      <c r="AM355" s="441"/>
      <c r="AN355" s="441"/>
      <c r="AO355" s="441"/>
      <c r="AP355" s="441"/>
      <c r="AQ355" s="441"/>
      <c r="AR355" s="441"/>
      <c r="AS355" s="441"/>
      <c r="AT355" s="442"/>
      <c r="AU355" s="449"/>
      <c r="AV355" s="450"/>
      <c r="AW355" s="450"/>
      <c r="AX355" s="450"/>
      <c r="AY355" s="450"/>
      <c r="AZ355" s="450"/>
      <c r="BA355" s="450"/>
      <c r="BB355" s="450"/>
      <c r="BC355" s="450"/>
      <c r="BD355" s="450"/>
      <c r="BE355" s="450"/>
      <c r="BF355" s="450"/>
      <c r="BG355" s="450"/>
      <c r="BH355" s="450"/>
      <c r="BI355" s="450"/>
      <c r="BJ355" s="450"/>
      <c r="BK355" s="450"/>
      <c r="BL355" s="451"/>
    </row>
    <row r="356" spans="9:64" x14ac:dyDescent="0.25">
      <c r="I356" s="414"/>
      <c r="J356" s="422"/>
      <c r="K356" s="423"/>
      <c r="L356" s="423"/>
      <c r="M356" s="423"/>
      <c r="N356" s="423"/>
      <c r="O356" s="423"/>
      <c r="P356" s="423"/>
      <c r="Q356" s="423"/>
      <c r="R356" s="423"/>
      <c r="S356" s="423"/>
      <c r="T356" s="423"/>
      <c r="U356" s="423"/>
      <c r="V356" s="423"/>
      <c r="W356" s="423"/>
      <c r="X356" s="423"/>
      <c r="Y356" s="423"/>
      <c r="Z356" s="423"/>
      <c r="AA356" s="424"/>
      <c r="AB356" s="440"/>
      <c r="AC356" s="441"/>
      <c r="AD356" s="441"/>
      <c r="AE356" s="441"/>
      <c r="AF356" s="441"/>
      <c r="AG356" s="441"/>
      <c r="AH356" s="441"/>
      <c r="AI356" s="441"/>
      <c r="AJ356" s="441"/>
      <c r="AK356" s="441"/>
      <c r="AL356" s="441"/>
      <c r="AM356" s="441"/>
      <c r="AN356" s="441"/>
      <c r="AO356" s="441"/>
      <c r="AP356" s="441"/>
      <c r="AQ356" s="441"/>
      <c r="AR356" s="441"/>
      <c r="AS356" s="441"/>
      <c r="AT356" s="442"/>
      <c r="AU356" s="449"/>
      <c r="AV356" s="450"/>
      <c r="AW356" s="450"/>
      <c r="AX356" s="450"/>
      <c r="AY356" s="450"/>
      <c r="AZ356" s="450"/>
      <c r="BA356" s="450"/>
      <c r="BB356" s="450"/>
      <c r="BC356" s="450"/>
      <c r="BD356" s="450"/>
      <c r="BE356" s="450"/>
      <c r="BF356" s="450"/>
      <c r="BG356" s="450"/>
      <c r="BH356" s="450"/>
      <c r="BI356" s="450"/>
      <c r="BJ356" s="450"/>
      <c r="BK356" s="450"/>
      <c r="BL356" s="451"/>
    </row>
    <row r="357" spans="9:64" x14ac:dyDescent="0.25">
      <c r="I357" s="414"/>
      <c r="J357" s="422"/>
      <c r="K357" s="423"/>
      <c r="L357" s="423"/>
      <c r="M357" s="423"/>
      <c r="N357" s="423"/>
      <c r="O357" s="423"/>
      <c r="P357" s="423"/>
      <c r="Q357" s="423"/>
      <c r="R357" s="423"/>
      <c r="S357" s="423"/>
      <c r="T357" s="423"/>
      <c r="U357" s="423"/>
      <c r="V357" s="423"/>
      <c r="W357" s="423"/>
      <c r="X357" s="423"/>
      <c r="Y357" s="423"/>
      <c r="Z357" s="423"/>
      <c r="AA357" s="424"/>
      <c r="AB357" s="440"/>
      <c r="AC357" s="441"/>
      <c r="AD357" s="441"/>
      <c r="AE357" s="441"/>
      <c r="AF357" s="441"/>
      <c r="AG357" s="441"/>
      <c r="AH357" s="441"/>
      <c r="AI357" s="441"/>
      <c r="AJ357" s="441"/>
      <c r="AK357" s="441"/>
      <c r="AL357" s="441"/>
      <c r="AM357" s="441"/>
      <c r="AN357" s="441"/>
      <c r="AO357" s="441"/>
      <c r="AP357" s="441"/>
      <c r="AQ357" s="441"/>
      <c r="AR357" s="441"/>
      <c r="AS357" s="441"/>
      <c r="AT357" s="442"/>
      <c r="AU357" s="449"/>
      <c r="AV357" s="450"/>
      <c r="AW357" s="450"/>
      <c r="AX357" s="450"/>
      <c r="AY357" s="450"/>
      <c r="AZ357" s="450"/>
      <c r="BA357" s="450"/>
      <c r="BB357" s="450"/>
      <c r="BC357" s="450"/>
      <c r="BD357" s="450"/>
      <c r="BE357" s="450"/>
      <c r="BF357" s="450"/>
      <c r="BG357" s="450"/>
      <c r="BH357" s="450"/>
      <c r="BI357" s="450"/>
      <c r="BJ357" s="450"/>
      <c r="BK357" s="450"/>
      <c r="BL357" s="451"/>
    </row>
    <row r="358" spans="9:64" x14ac:dyDescent="0.25">
      <c r="I358" s="414"/>
      <c r="J358" s="422"/>
      <c r="K358" s="423"/>
      <c r="L358" s="423"/>
      <c r="M358" s="423"/>
      <c r="N358" s="423"/>
      <c r="O358" s="423"/>
      <c r="P358" s="423"/>
      <c r="Q358" s="423"/>
      <c r="R358" s="423"/>
      <c r="S358" s="423"/>
      <c r="T358" s="423"/>
      <c r="U358" s="423"/>
      <c r="V358" s="423"/>
      <c r="W358" s="423"/>
      <c r="X358" s="423"/>
      <c r="Y358" s="423"/>
      <c r="Z358" s="423"/>
      <c r="AA358" s="424"/>
      <c r="AB358" s="440"/>
      <c r="AC358" s="441"/>
      <c r="AD358" s="441"/>
      <c r="AE358" s="441"/>
      <c r="AF358" s="441"/>
      <c r="AG358" s="441"/>
      <c r="AH358" s="441"/>
      <c r="AI358" s="441"/>
      <c r="AJ358" s="441"/>
      <c r="AK358" s="441"/>
      <c r="AL358" s="441"/>
      <c r="AM358" s="441"/>
      <c r="AN358" s="441"/>
      <c r="AO358" s="441"/>
      <c r="AP358" s="441"/>
      <c r="AQ358" s="441"/>
      <c r="AR358" s="441"/>
      <c r="AS358" s="441"/>
      <c r="AT358" s="442"/>
      <c r="AU358" s="449"/>
      <c r="AV358" s="450"/>
      <c r="AW358" s="450"/>
      <c r="AX358" s="450"/>
      <c r="AY358" s="450"/>
      <c r="AZ358" s="450"/>
      <c r="BA358" s="450"/>
      <c r="BB358" s="450"/>
      <c r="BC358" s="450"/>
      <c r="BD358" s="450"/>
      <c r="BE358" s="450"/>
      <c r="BF358" s="450"/>
      <c r="BG358" s="450"/>
      <c r="BH358" s="450"/>
      <c r="BI358" s="450"/>
      <c r="BJ358" s="450"/>
      <c r="BK358" s="450"/>
      <c r="BL358" s="451"/>
    </row>
    <row r="359" spans="9:64" x14ac:dyDescent="0.25">
      <c r="I359" s="414"/>
      <c r="J359" s="422"/>
      <c r="K359" s="423"/>
      <c r="L359" s="423"/>
      <c r="M359" s="423"/>
      <c r="N359" s="423"/>
      <c r="O359" s="423"/>
      <c r="P359" s="423"/>
      <c r="Q359" s="423"/>
      <c r="R359" s="423"/>
      <c r="S359" s="423"/>
      <c r="T359" s="423"/>
      <c r="U359" s="423"/>
      <c r="V359" s="423"/>
      <c r="W359" s="423"/>
      <c r="X359" s="423"/>
      <c r="Y359" s="423"/>
      <c r="Z359" s="423"/>
      <c r="AA359" s="424"/>
      <c r="AB359" s="440"/>
      <c r="AC359" s="441"/>
      <c r="AD359" s="441"/>
      <c r="AE359" s="441"/>
      <c r="AF359" s="441"/>
      <c r="AG359" s="441"/>
      <c r="AH359" s="441"/>
      <c r="AI359" s="441"/>
      <c r="AJ359" s="441"/>
      <c r="AK359" s="441"/>
      <c r="AL359" s="441"/>
      <c r="AM359" s="441"/>
      <c r="AN359" s="441"/>
      <c r="AO359" s="441"/>
      <c r="AP359" s="441"/>
      <c r="AQ359" s="441"/>
      <c r="AR359" s="441"/>
      <c r="AS359" s="441"/>
      <c r="AT359" s="442"/>
      <c r="AU359" s="449"/>
      <c r="AV359" s="450"/>
      <c r="AW359" s="450"/>
      <c r="AX359" s="450"/>
      <c r="AY359" s="450"/>
      <c r="AZ359" s="450"/>
      <c r="BA359" s="450"/>
      <c r="BB359" s="450"/>
      <c r="BC359" s="450"/>
      <c r="BD359" s="450"/>
      <c r="BE359" s="450"/>
      <c r="BF359" s="450"/>
      <c r="BG359" s="450"/>
      <c r="BH359" s="450"/>
      <c r="BI359" s="450"/>
      <c r="BJ359" s="450"/>
      <c r="BK359" s="450"/>
      <c r="BL359" s="451"/>
    </row>
    <row r="360" spans="9:64" x14ac:dyDescent="0.25">
      <c r="I360" s="414"/>
      <c r="J360" s="422"/>
      <c r="K360" s="423"/>
      <c r="L360" s="423"/>
      <c r="M360" s="423"/>
      <c r="N360" s="423"/>
      <c r="O360" s="423"/>
      <c r="P360" s="423"/>
      <c r="Q360" s="423"/>
      <c r="R360" s="423"/>
      <c r="S360" s="423"/>
      <c r="T360" s="423"/>
      <c r="U360" s="423"/>
      <c r="V360" s="423"/>
      <c r="W360" s="423"/>
      <c r="X360" s="423"/>
      <c r="Y360" s="423"/>
      <c r="Z360" s="423"/>
      <c r="AA360" s="424"/>
      <c r="AB360" s="440"/>
      <c r="AC360" s="441"/>
      <c r="AD360" s="441"/>
      <c r="AE360" s="441"/>
      <c r="AF360" s="441"/>
      <c r="AG360" s="441"/>
      <c r="AH360" s="441"/>
      <c r="AI360" s="441"/>
      <c r="AJ360" s="441"/>
      <c r="AK360" s="441"/>
      <c r="AL360" s="441"/>
      <c r="AM360" s="441"/>
      <c r="AN360" s="441"/>
      <c r="AO360" s="441"/>
      <c r="AP360" s="441"/>
      <c r="AQ360" s="441"/>
      <c r="AR360" s="441"/>
      <c r="AS360" s="441"/>
      <c r="AT360" s="442"/>
      <c r="AU360" s="449"/>
      <c r="AV360" s="450"/>
      <c r="AW360" s="450"/>
      <c r="AX360" s="450"/>
      <c r="AY360" s="450"/>
      <c r="AZ360" s="450"/>
      <c r="BA360" s="450"/>
      <c r="BB360" s="450"/>
      <c r="BC360" s="450"/>
      <c r="BD360" s="450"/>
      <c r="BE360" s="450"/>
      <c r="BF360" s="450"/>
      <c r="BG360" s="450"/>
      <c r="BH360" s="450"/>
      <c r="BI360" s="450"/>
      <c r="BJ360" s="450"/>
      <c r="BK360" s="450"/>
      <c r="BL360" s="451"/>
    </row>
    <row r="361" spans="9:64" x14ac:dyDescent="0.25">
      <c r="I361" s="414"/>
      <c r="J361" s="422"/>
      <c r="K361" s="423"/>
      <c r="L361" s="423"/>
      <c r="M361" s="423"/>
      <c r="N361" s="423"/>
      <c r="O361" s="423"/>
      <c r="P361" s="423"/>
      <c r="Q361" s="423"/>
      <c r="R361" s="423"/>
      <c r="S361" s="423"/>
      <c r="T361" s="423"/>
      <c r="U361" s="423"/>
      <c r="V361" s="423"/>
      <c r="W361" s="423"/>
      <c r="X361" s="423"/>
      <c r="Y361" s="423"/>
      <c r="Z361" s="423"/>
      <c r="AA361" s="424"/>
      <c r="AB361" s="440"/>
      <c r="AC361" s="441"/>
      <c r="AD361" s="441"/>
      <c r="AE361" s="441"/>
      <c r="AF361" s="441"/>
      <c r="AG361" s="441"/>
      <c r="AH361" s="441"/>
      <c r="AI361" s="441"/>
      <c r="AJ361" s="441"/>
      <c r="AK361" s="441"/>
      <c r="AL361" s="441"/>
      <c r="AM361" s="441"/>
      <c r="AN361" s="441"/>
      <c r="AO361" s="441"/>
      <c r="AP361" s="441"/>
      <c r="AQ361" s="441"/>
      <c r="AR361" s="441"/>
      <c r="AS361" s="441"/>
      <c r="AT361" s="442"/>
      <c r="AU361" s="449"/>
      <c r="AV361" s="450"/>
      <c r="AW361" s="450"/>
      <c r="AX361" s="450"/>
      <c r="AY361" s="450"/>
      <c r="AZ361" s="450"/>
      <c r="BA361" s="450"/>
      <c r="BB361" s="450"/>
      <c r="BC361" s="450"/>
      <c r="BD361" s="450"/>
      <c r="BE361" s="450"/>
      <c r="BF361" s="450"/>
      <c r="BG361" s="450"/>
      <c r="BH361" s="450"/>
      <c r="BI361" s="450"/>
      <c r="BJ361" s="450"/>
      <c r="BK361" s="450"/>
      <c r="BL361" s="451"/>
    </row>
    <row r="362" spans="9:64" x14ac:dyDescent="0.25">
      <c r="I362" s="414"/>
      <c r="J362" s="422"/>
      <c r="K362" s="423"/>
      <c r="L362" s="423"/>
      <c r="M362" s="423"/>
      <c r="N362" s="423"/>
      <c r="O362" s="423"/>
      <c r="P362" s="423"/>
      <c r="Q362" s="423"/>
      <c r="R362" s="423"/>
      <c r="S362" s="423"/>
      <c r="T362" s="423"/>
      <c r="U362" s="423"/>
      <c r="V362" s="423"/>
      <c r="W362" s="423"/>
      <c r="X362" s="423"/>
      <c r="Y362" s="423"/>
      <c r="Z362" s="423"/>
      <c r="AA362" s="424"/>
      <c r="AB362" s="440"/>
      <c r="AC362" s="441"/>
      <c r="AD362" s="441"/>
      <c r="AE362" s="441"/>
      <c r="AF362" s="441"/>
      <c r="AG362" s="441"/>
      <c r="AH362" s="441"/>
      <c r="AI362" s="441"/>
      <c r="AJ362" s="441"/>
      <c r="AK362" s="441"/>
      <c r="AL362" s="441"/>
      <c r="AM362" s="441"/>
      <c r="AN362" s="441"/>
      <c r="AO362" s="441"/>
      <c r="AP362" s="441"/>
      <c r="AQ362" s="441"/>
      <c r="AR362" s="441"/>
      <c r="AS362" s="441"/>
      <c r="AT362" s="442"/>
      <c r="AU362" s="449"/>
      <c r="AV362" s="450"/>
      <c r="AW362" s="450"/>
      <c r="AX362" s="450"/>
      <c r="AY362" s="450"/>
      <c r="AZ362" s="450"/>
      <c r="BA362" s="450"/>
      <c r="BB362" s="450"/>
      <c r="BC362" s="450"/>
      <c r="BD362" s="450"/>
      <c r="BE362" s="450"/>
      <c r="BF362" s="450"/>
      <c r="BG362" s="450"/>
      <c r="BH362" s="450"/>
      <c r="BI362" s="450"/>
      <c r="BJ362" s="450"/>
      <c r="BK362" s="450"/>
      <c r="BL362" s="451"/>
    </row>
    <row r="363" spans="9:64" x14ac:dyDescent="0.25">
      <c r="I363" s="414"/>
      <c r="J363" s="422"/>
      <c r="K363" s="423"/>
      <c r="L363" s="423"/>
      <c r="M363" s="423"/>
      <c r="N363" s="423"/>
      <c r="O363" s="423"/>
      <c r="P363" s="423"/>
      <c r="Q363" s="423"/>
      <c r="R363" s="423"/>
      <c r="S363" s="423"/>
      <c r="T363" s="423"/>
      <c r="U363" s="423"/>
      <c r="V363" s="423"/>
      <c r="W363" s="423"/>
      <c r="X363" s="423"/>
      <c r="Y363" s="423"/>
      <c r="Z363" s="423"/>
      <c r="AA363" s="424"/>
      <c r="AB363" s="440"/>
      <c r="AC363" s="441"/>
      <c r="AD363" s="441"/>
      <c r="AE363" s="441"/>
      <c r="AF363" s="441"/>
      <c r="AG363" s="441"/>
      <c r="AH363" s="441"/>
      <c r="AI363" s="441"/>
      <c r="AJ363" s="441"/>
      <c r="AK363" s="441"/>
      <c r="AL363" s="441"/>
      <c r="AM363" s="441"/>
      <c r="AN363" s="441"/>
      <c r="AO363" s="441"/>
      <c r="AP363" s="441"/>
      <c r="AQ363" s="441"/>
      <c r="AR363" s="441"/>
      <c r="AS363" s="441"/>
      <c r="AT363" s="442"/>
      <c r="AU363" s="449"/>
      <c r="AV363" s="450"/>
      <c r="AW363" s="450"/>
      <c r="AX363" s="450"/>
      <c r="AY363" s="450"/>
      <c r="AZ363" s="450"/>
      <c r="BA363" s="450"/>
      <c r="BB363" s="450"/>
      <c r="BC363" s="450"/>
      <c r="BD363" s="450"/>
      <c r="BE363" s="450"/>
      <c r="BF363" s="450"/>
      <c r="BG363" s="450"/>
      <c r="BH363" s="450"/>
      <c r="BI363" s="450"/>
      <c r="BJ363" s="450"/>
      <c r="BK363" s="450"/>
      <c r="BL363" s="451"/>
    </row>
    <row r="364" spans="9:64" x14ac:dyDescent="0.25">
      <c r="I364" s="414"/>
      <c r="J364" s="422"/>
      <c r="K364" s="423"/>
      <c r="L364" s="423"/>
      <c r="M364" s="423"/>
      <c r="N364" s="423"/>
      <c r="O364" s="423"/>
      <c r="P364" s="423"/>
      <c r="Q364" s="423"/>
      <c r="R364" s="423"/>
      <c r="S364" s="423"/>
      <c r="T364" s="423"/>
      <c r="U364" s="423"/>
      <c r="V364" s="423"/>
      <c r="W364" s="423"/>
      <c r="X364" s="423"/>
      <c r="Y364" s="423"/>
      <c r="Z364" s="423"/>
      <c r="AA364" s="424"/>
      <c r="AB364" s="440"/>
      <c r="AC364" s="441"/>
      <c r="AD364" s="441"/>
      <c r="AE364" s="441"/>
      <c r="AF364" s="441"/>
      <c r="AG364" s="441"/>
      <c r="AH364" s="441"/>
      <c r="AI364" s="441"/>
      <c r="AJ364" s="441"/>
      <c r="AK364" s="441"/>
      <c r="AL364" s="441"/>
      <c r="AM364" s="441"/>
      <c r="AN364" s="441"/>
      <c r="AO364" s="441"/>
      <c r="AP364" s="441"/>
      <c r="AQ364" s="441"/>
      <c r="AR364" s="441"/>
      <c r="AS364" s="441"/>
      <c r="AT364" s="442"/>
      <c r="AU364" s="449"/>
      <c r="AV364" s="450"/>
      <c r="AW364" s="450"/>
      <c r="AX364" s="450"/>
      <c r="AY364" s="450"/>
      <c r="AZ364" s="450"/>
      <c r="BA364" s="450"/>
      <c r="BB364" s="450"/>
      <c r="BC364" s="450"/>
      <c r="BD364" s="450"/>
      <c r="BE364" s="450"/>
      <c r="BF364" s="450"/>
      <c r="BG364" s="450"/>
      <c r="BH364" s="450"/>
      <c r="BI364" s="450"/>
      <c r="BJ364" s="450"/>
      <c r="BK364" s="450"/>
      <c r="BL364" s="451"/>
    </row>
    <row r="365" spans="9:64" x14ac:dyDescent="0.25">
      <c r="I365" s="414"/>
      <c r="J365" s="422"/>
      <c r="K365" s="423"/>
      <c r="L365" s="423"/>
      <c r="M365" s="423"/>
      <c r="N365" s="423"/>
      <c r="O365" s="423"/>
      <c r="P365" s="423"/>
      <c r="Q365" s="423"/>
      <c r="R365" s="423"/>
      <c r="S365" s="423"/>
      <c r="T365" s="423"/>
      <c r="U365" s="423"/>
      <c r="V365" s="423"/>
      <c r="W365" s="423"/>
      <c r="X365" s="423"/>
      <c r="Y365" s="423"/>
      <c r="Z365" s="423"/>
      <c r="AA365" s="424"/>
      <c r="AB365" s="440"/>
      <c r="AC365" s="441"/>
      <c r="AD365" s="441"/>
      <c r="AE365" s="441"/>
      <c r="AF365" s="441"/>
      <c r="AG365" s="441"/>
      <c r="AH365" s="441"/>
      <c r="AI365" s="441"/>
      <c r="AJ365" s="441"/>
      <c r="AK365" s="441"/>
      <c r="AL365" s="441"/>
      <c r="AM365" s="441"/>
      <c r="AN365" s="441"/>
      <c r="AO365" s="441"/>
      <c r="AP365" s="441"/>
      <c r="AQ365" s="441"/>
      <c r="AR365" s="441"/>
      <c r="AS365" s="441"/>
      <c r="AT365" s="442"/>
      <c r="AU365" s="449"/>
      <c r="AV365" s="450"/>
      <c r="AW365" s="450"/>
      <c r="AX365" s="450"/>
      <c r="AY365" s="450"/>
      <c r="AZ365" s="450"/>
      <c r="BA365" s="450"/>
      <c r="BB365" s="450"/>
      <c r="BC365" s="450"/>
      <c r="BD365" s="450"/>
      <c r="BE365" s="450"/>
      <c r="BF365" s="450"/>
      <c r="BG365" s="450"/>
      <c r="BH365" s="450"/>
      <c r="BI365" s="450"/>
      <c r="BJ365" s="450"/>
      <c r="BK365" s="450"/>
      <c r="BL365" s="451"/>
    </row>
    <row r="366" spans="9:64" x14ac:dyDescent="0.25">
      <c r="I366" s="414"/>
      <c r="J366" s="422"/>
      <c r="K366" s="423"/>
      <c r="L366" s="423"/>
      <c r="M366" s="423"/>
      <c r="N366" s="423"/>
      <c r="O366" s="423"/>
      <c r="P366" s="423"/>
      <c r="Q366" s="423"/>
      <c r="R366" s="423"/>
      <c r="S366" s="423"/>
      <c r="T366" s="423"/>
      <c r="U366" s="423"/>
      <c r="V366" s="423"/>
      <c r="W366" s="423"/>
      <c r="X366" s="423"/>
      <c r="Y366" s="423"/>
      <c r="Z366" s="423"/>
      <c r="AA366" s="424"/>
      <c r="AB366" s="440"/>
      <c r="AC366" s="441"/>
      <c r="AD366" s="441"/>
      <c r="AE366" s="441"/>
      <c r="AF366" s="441"/>
      <c r="AG366" s="441"/>
      <c r="AH366" s="441"/>
      <c r="AI366" s="441"/>
      <c r="AJ366" s="441"/>
      <c r="AK366" s="441"/>
      <c r="AL366" s="441"/>
      <c r="AM366" s="441"/>
      <c r="AN366" s="441"/>
      <c r="AO366" s="441"/>
      <c r="AP366" s="441"/>
      <c r="AQ366" s="441"/>
      <c r="AR366" s="441"/>
      <c r="AS366" s="441"/>
      <c r="AT366" s="442"/>
      <c r="AU366" s="449"/>
      <c r="AV366" s="450"/>
      <c r="AW366" s="450"/>
      <c r="AX366" s="450"/>
      <c r="AY366" s="450"/>
      <c r="AZ366" s="450"/>
      <c r="BA366" s="450"/>
      <c r="BB366" s="450"/>
      <c r="BC366" s="450"/>
      <c r="BD366" s="450"/>
      <c r="BE366" s="450"/>
      <c r="BF366" s="450"/>
      <c r="BG366" s="450"/>
      <c r="BH366" s="450"/>
      <c r="BI366" s="450"/>
      <c r="BJ366" s="450"/>
      <c r="BK366" s="450"/>
      <c r="BL366" s="451"/>
    </row>
    <row r="367" spans="9:64" x14ac:dyDescent="0.25">
      <c r="I367" s="414"/>
      <c r="J367" s="422"/>
      <c r="K367" s="423"/>
      <c r="L367" s="423"/>
      <c r="M367" s="423"/>
      <c r="N367" s="423"/>
      <c r="O367" s="423"/>
      <c r="P367" s="423"/>
      <c r="Q367" s="423"/>
      <c r="R367" s="423"/>
      <c r="S367" s="423"/>
      <c r="T367" s="423"/>
      <c r="U367" s="423"/>
      <c r="V367" s="423"/>
      <c r="W367" s="423"/>
      <c r="X367" s="423"/>
      <c r="Y367" s="423"/>
      <c r="Z367" s="423"/>
      <c r="AA367" s="424"/>
      <c r="AB367" s="440"/>
      <c r="AC367" s="441"/>
      <c r="AD367" s="441"/>
      <c r="AE367" s="441"/>
      <c r="AF367" s="441"/>
      <c r="AG367" s="441"/>
      <c r="AH367" s="441"/>
      <c r="AI367" s="441"/>
      <c r="AJ367" s="441"/>
      <c r="AK367" s="441"/>
      <c r="AL367" s="441"/>
      <c r="AM367" s="441"/>
      <c r="AN367" s="441"/>
      <c r="AO367" s="441"/>
      <c r="AP367" s="441"/>
      <c r="AQ367" s="441"/>
      <c r="AR367" s="441"/>
      <c r="AS367" s="441"/>
      <c r="AT367" s="442"/>
      <c r="AU367" s="449"/>
      <c r="AV367" s="450"/>
      <c r="AW367" s="450"/>
      <c r="AX367" s="450"/>
      <c r="AY367" s="450"/>
      <c r="AZ367" s="450"/>
      <c r="BA367" s="450"/>
      <c r="BB367" s="450"/>
      <c r="BC367" s="450"/>
      <c r="BD367" s="450"/>
      <c r="BE367" s="450"/>
      <c r="BF367" s="450"/>
      <c r="BG367" s="450"/>
      <c r="BH367" s="450"/>
      <c r="BI367" s="450"/>
      <c r="BJ367" s="450"/>
      <c r="BK367" s="450"/>
      <c r="BL367" s="451"/>
    </row>
    <row r="368" spans="9:64" x14ac:dyDescent="0.25">
      <c r="I368" s="414"/>
      <c r="J368" s="422"/>
      <c r="K368" s="423"/>
      <c r="L368" s="423"/>
      <c r="M368" s="423"/>
      <c r="N368" s="423"/>
      <c r="O368" s="423"/>
      <c r="P368" s="423"/>
      <c r="Q368" s="423"/>
      <c r="R368" s="423"/>
      <c r="S368" s="423"/>
      <c r="T368" s="423"/>
      <c r="U368" s="423"/>
      <c r="V368" s="423"/>
      <c r="W368" s="423"/>
      <c r="X368" s="423"/>
      <c r="Y368" s="423"/>
      <c r="Z368" s="423"/>
      <c r="AA368" s="424"/>
      <c r="AB368" s="440"/>
      <c r="AC368" s="441"/>
      <c r="AD368" s="441"/>
      <c r="AE368" s="441"/>
      <c r="AF368" s="441"/>
      <c r="AG368" s="441"/>
      <c r="AH368" s="441"/>
      <c r="AI368" s="441"/>
      <c r="AJ368" s="441"/>
      <c r="AK368" s="441"/>
      <c r="AL368" s="441"/>
      <c r="AM368" s="441"/>
      <c r="AN368" s="441"/>
      <c r="AO368" s="441"/>
      <c r="AP368" s="441"/>
      <c r="AQ368" s="441"/>
      <c r="AR368" s="441"/>
      <c r="AS368" s="441"/>
      <c r="AT368" s="442"/>
      <c r="AU368" s="449"/>
      <c r="AV368" s="450"/>
      <c r="AW368" s="450"/>
      <c r="AX368" s="450"/>
      <c r="AY368" s="450"/>
      <c r="AZ368" s="450"/>
      <c r="BA368" s="450"/>
      <c r="BB368" s="450"/>
      <c r="BC368" s="450"/>
      <c r="BD368" s="450"/>
      <c r="BE368" s="450"/>
      <c r="BF368" s="450"/>
      <c r="BG368" s="450"/>
      <c r="BH368" s="450"/>
      <c r="BI368" s="450"/>
      <c r="BJ368" s="450"/>
      <c r="BK368" s="450"/>
      <c r="BL368" s="451"/>
    </row>
    <row r="369" spans="9:64" x14ac:dyDescent="0.25">
      <c r="I369" s="414"/>
      <c r="J369" s="422"/>
      <c r="K369" s="423"/>
      <c r="L369" s="423"/>
      <c r="M369" s="423"/>
      <c r="N369" s="423"/>
      <c r="O369" s="423"/>
      <c r="P369" s="423"/>
      <c r="Q369" s="423"/>
      <c r="R369" s="423"/>
      <c r="S369" s="423"/>
      <c r="T369" s="423"/>
      <c r="U369" s="423"/>
      <c r="V369" s="423"/>
      <c r="W369" s="423"/>
      <c r="X369" s="423"/>
      <c r="Y369" s="423"/>
      <c r="Z369" s="423"/>
      <c r="AA369" s="424"/>
      <c r="AB369" s="440"/>
      <c r="AC369" s="441"/>
      <c r="AD369" s="441"/>
      <c r="AE369" s="441"/>
      <c r="AF369" s="441"/>
      <c r="AG369" s="441"/>
      <c r="AH369" s="441"/>
      <c r="AI369" s="441"/>
      <c r="AJ369" s="441"/>
      <c r="AK369" s="441"/>
      <c r="AL369" s="441"/>
      <c r="AM369" s="441"/>
      <c r="AN369" s="441"/>
      <c r="AO369" s="441"/>
      <c r="AP369" s="441"/>
      <c r="AQ369" s="441"/>
      <c r="AR369" s="441"/>
      <c r="AS369" s="441"/>
      <c r="AT369" s="442"/>
      <c r="AU369" s="449"/>
      <c r="AV369" s="450"/>
      <c r="AW369" s="450"/>
      <c r="AX369" s="450"/>
      <c r="AY369" s="450"/>
      <c r="AZ369" s="450"/>
      <c r="BA369" s="450"/>
      <c r="BB369" s="450"/>
      <c r="BC369" s="450"/>
      <c r="BD369" s="450"/>
      <c r="BE369" s="450"/>
      <c r="BF369" s="450"/>
      <c r="BG369" s="450"/>
      <c r="BH369" s="450"/>
      <c r="BI369" s="450"/>
      <c r="BJ369" s="450"/>
      <c r="BK369" s="450"/>
      <c r="BL369" s="451"/>
    </row>
    <row r="370" spans="9:64" x14ac:dyDescent="0.25">
      <c r="I370" s="414"/>
      <c r="J370" s="422"/>
      <c r="K370" s="423"/>
      <c r="L370" s="423"/>
      <c r="M370" s="423"/>
      <c r="N370" s="423"/>
      <c r="O370" s="423"/>
      <c r="P370" s="423"/>
      <c r="Q370" s="423"/>
      <c r="R370" s="423"/>
      <c r="S370" s="423"/>
      <c r="T370" s="423"/>
      <c r="U370" s="423"/>
      <c r="V370" s="423"/>
      <c r="W370" s="423"/>
      <c r="X370" s="423"/>
      <c r="Y370" s="423"/>
      <c r="Z370" s="423"/>
      <c r="AA370" s="424"/>
      <c r="AB370" s="440"/>
      <c r="AC370" s="441"/>
      <c r="AD370" s="441"/>
      <c r="AE370" s="441"/>
      <c r="AF370" s="441"/>
      <c r="AG370" s="441"/>
      <c r="AH370" s="441"/>
      <c r="AI370" s="441"/>
      <c r="AJ370" s="441"/>
      <c r="AK370" s="441"/>
      <c r="AL370" s="441"/>
      <c r="AM370" s="441"/>
      <c r="AN370" s="441"/>
      <c r="AO370" s="441"/>
      <c r="AP370" s="441"/>
      <c r="AQ370" s="441"/>
      <c r="AR370" s="441"/>
      <c r="AS370" s="441"/>
      <c r="AT370" s="442"/>
      <c r="AU370" s="449"/>
      <c r="AV370" s="450"/>
      <c r="AW370" s="450"/>
      <c r="AX370" s="450"/>
      <c r="AY370" s="450"/>
      <c r="AZ370" s="450"/>
      <c r="BA370" s="450"/>
      <c r="BB370" s="450"/>
      <c r="BC370" s="450"/>
      <c r="BD370" s="450"/>
      <c r="BE370" s="450"/>
      <c r="BF370" s="450"/>
      <c r="BG370" s="450"/>
      <c r="BH370" s="450"/>
      <c r="BI370" s="450"/>
      <c r="BJ370" s="450"/>
      <c r="BK370" s="450"/>
      <c r="BL370" s="451"/>
    </row>
    <row r="371" spans="9:64" x14ac:dyDescent="0.25">
      <c r="I371" s="414"/>
      <c r="J371" s="422"/>
      <c r="K371" s="423"/>
      <c r="L371" s="423"/>
      <c r="M371" s="423"/>
      <c r="N371" s="423"/>
      <c r="O371" s="423"/>
      <c r="P371" s="423"/>
      <c r="Q371" s="423"/>
      <c r="R371" s="423"/>
      <c r="S371" s="423"/>
      <c r="T371" s="423"/>
      <c r="U371" s="423"/>
      <c r="V371" s="423"/>
      <c r="W371" s="423"/>
      <c r="X371" s="423"/>
      <c r="Y371" s="423"/>
      <c r="Z371" s="423"/>
      <c r="AA371" s="424"/>
      <c r="AB371" s="440"/>
      <c r="AC371" s="441"/>
      <c r="AD371" s="441"/>
      <c r="AE371" s="441"/>
      <c r="AF371" s="441"/>
      <c r="AG371" s="441"/>
      <c r="AH371" s="441"/>
      <c r="AI371" s="441"/>
      <c r="AJ371" s="441"/>
      <c r="AK371" s="441"/>
      <c r="AL371" s="441"/>
      <c r="AM371" s="441"/>
      <c r="AN371" s="441"/>
      <c r="AO371" s="441"/>
      <c r="AP371" s="441"/>
      <c r="AQ371" s="441"/>
      <c r="AR371" s="441"/>
      <c r="AS371" s="441"/>
      <c r="AT371" s="442"/>
      <c r="AU371" s="449"/>
      <c r="AV371" s="450"/>
      <c r="AW371" s="450"/>
      <c r="AX371" s="450"/>
      <c r="AY371" s="450"/>
      <c r="AZ371" s="450"/>
      <c r="BA371" s="450"/>
      <c r="BB371" s="450"/>
      <c r="BC371" s="450"/>
      <c r="BD371" s="450"/>
      <c r="BE371" s="450"/>
      <c r="BF371" s="450"/>
      <c r="BG371" s="450"/>
      <c r="BH371" s="450"/>
      <c r="BI371" s="450"/>
      <c r="BJ371" s="450"/>
      <c r="BK371" s="450"/>
      <c r="BL371" s="451"/>
    </row>
    <row r="372" spans="9:64" x14ac:dyDescent="0.25">
      <c r="I372" s="414"/>
      <c r="J372" s="422"/>
      <c r="K372" s="423"/>
      <c r="L372" s="423"/>
      <c r="M372" s="423"/>
      <c r="N372" s="423"/>
      <c r="O372" s="423"/>
      <c r="P372" s="423"/>
      <c r="Q372" s="423"/>
      <c r="R372" s="423"/>
      <c r="S372" s="423"/>
      <c r="T372" s="423"/>
      <c r="U372" s="423"/>
      <c r="V372" s="423"/>
      <c r="W372" s="423"/>
      <c r="X372" s="423"/>
      <c r="Y372" s="423"/>
      <c r="Z372" s="423"/>
      <c r="AA372" s="424"/>
      <c r="AB372" s="440"/>
      <c r="AC372" s="441"/>
      <c r="AD372" s="441"/>
      <c r="AE372" s="441"/>
      <c r="AF372" s="441"/>
      <c r="AG372" s="441"/>
      <c r="AH372" s="441"/>
      <c r="AI372" s="441"/>
      <c r="AJ372" s="441"/>
      <c r="AK372" s="441"/>
      <c r="AL372" s="441"/>
      <c r="AM372" s="441"/>
      <c r="AN372" s="441"/>
      <c r="AO372" s="441"/>
      <c r="AP372" s="441"/>
      <c r="AQ372" s="441"/>
      <c r="AR372" s="441"/>
      <c r="AS372" s="441"/>
      <c r="AT372" s="442"/>
      <c r="AU372" s="449"/>
      <c r="AV372" s="450"/>
      <c r="AW372" s="450"/>
      <c r="AX372" s="450"/>
      <c r="AY372" s="450"/>
      <c r="AZ372" s="450"/>
      <c r="BA372" s="450"/>
      <c r="BB372" s="450"/>
      <c r="BC372" s="450"/>
      <c r="BD372" s="450"/>
      <c r="BE372" s="450"/>
      <c r="BF372" s="450"/>
      <c r="BG372" s="450"/>
      <c r="BH372" s="450"/>
      <c r="BI372" s="450"/>
      <c r="BJ372" s="450"/>
      <c r="BK372" s="450"/>
      <c r="BL372" s="451"/>
    </row>
    <row r="373" spans="9:64" x14ac:dyDescent="0.25">
      <c r="I373" s="414"/>
      <c r="J373" s="422"/>
      <c r="K373" s="423"/>
      <c r="L373" s="423"/>
      <c r="M373" s="423"/>
      <c r="N373" s="423"/>
      <c r="O373" s="423"/>
      <c r="P373" s="423"/>
      <c r="Q373" s="423"/>
      <c r="R373" s="423"/>
      <c r="S373" s="423"/>
      <c r="T373" s="423"/>
      <c r="U373" s="423"/>
      <c r="V373" s="423"/>
      <c r="W373" s="423"/>
      <c r="X373" s="423"/>
      <c r="Y373" s="423"/>
      <c r="Z373" s="423"/>
      <c r="AA373" s="424"/>
      <c r="AB373" s="440"/>
      <c r="AC373" s="441"/>
      <c r="AD373" s="441"/>
      <c r="AE373" s="441"/>
      <c r="AF373" s="441"/>
      <c r="AG373" s="441"/>
      <c r="AH373" s="441"/>
      <c r="AI373" s="441"/>
      <c r="AJ373" s="441"/>
      <c r="AK373" s="441"/>
      <c r="AL373" s="441"/>
      <c r="AM373" s="441"/>
      <c r="AN373" s="441"/>
      <c r="AO373" s="441"/>
      <c r="AP373" s="441"/>
      <c r="AQ373" s="441"/>
      <c r="AR373" s="441"/>
      <c r="AS373" s="441"/>
      <c r="AT373" s="442"/>
      <c r="AU373" s="449"/>
      <c r="AV373" s="450"/>
      <c r="AW373" s="450"/>
      <c r="AX373" s="450"/>
      <c r="AY373" s="450"/>
      <c r="AZ373" s="450"/>
      <c r="BA373" s="450"/>
      <c r="BB373" s="450"/>
      <c r="BC373" s="450"/>
      <c r="BD373" s="450"/>
      <c r="BE373" s="450"/>
      <c r="BF373" s="450"/>
      <c r="BG373" s="450"/>
      <c r="BH373" s="450"/>
      <c r="BI373" s="450"/>
      <c r="BJ373" s="450"/>
      <c r="BK373" s="450"/>
      <c r="BL373" s="451"/>
    </row>
    <row r="374" spans="9:64" x14ac:dyDescent="0.25">
      <c r="I374" s="414"/>
      <c r="J374" s="422"/>
      <c r="K374" s="423"/>
      <c r="L374" s="423"/>
      <c r="M374" s="423"/>
      <c r="N374" s="423"/>
      <c r="O374" s="423"/>
      <c r="P374" s="423"/>
      <c r="Q374" s="423"/>
      <c r="R374" s="423"/>
      <c r="S374" s="423"/>
      <c r="T374" s="423"/>
      <c r="U374" s="423"/>
      <c r="V374" s="423"/>
      <c r="W374" s="423"/>
      <c r="X374" s="423"/>
      <c r="Y374" s="423"/>
      <c r="Z374" s="423"/>
      <c r="AA374" s="424"/>
      <c r="AB374" s="440"/>
      <c r="AC374" s="441"/>
      <c r="AD374" s="441"/>
      <c r="AE374" s="441"/>
      <c r="AF374" s="441"/>
      <c r="AG374" s="441"/>
      <c r="AH374" s="441"/>
      <c r="AI374" s="441"/>
      <c r="AJ374" s="441"/>
      <c r="AK374" s="441"/>
      <c r="AL374" s="441"/>
      <c r="AM374" s="441"/>
      <c r="AN374" s="441"/>
      <c r="AO374" s="441"/>
      <c r="AP374" s="441"/>
      <c r="AQ374" s="441"/>
      <c r="AR374" s="441"/>
      <c r="AS374" s="441"/>
      <c r="AT374" s="442"/>
      <c r="AU374" s="449"/>
      <c r="AV374" s="450"/>
      <c r="AW374" s="450"/>
      <c r="AX374" s="450"/>
      <c r="AY374" s="450"/>
      <c r="AZ374" s="450"/>
      <c r="BA374" s="450"/>
      <c r="BB374" s="450"/>
      <c r="BC374" s="450"/>
      <c r="BD374" s="450"/>
      <c r="BE374" s="450"/>
      <c r="BF374" s="450"/>
      <c r="BG374" s="450"/>
      <c r="BH374" s="450"/>
      <c r="BI374" s="450"/>
      <c r="BJ374" s="450"/>
      <c r="BK374" s="450"/>
      <c r="BL374" s="451"/>
    </row>
    <row r="375" spans="9:64" x14ac:dyDescent="0.25">
      <c r="I375" s="414"/>
      <c r="J375" s="422"/>
      <c r="K375" s="423"/>
      <c r="L375" s="423"/>
      <c r="M375" s="423"/>
      <c r="N375" s="423"/>
      <c r="O375" s="423"/>
      <c r="P375" s="423"/>
      <c r="Q375" s="423"/>
      <c r="R375" s="423"/>
      <c r="S375" s="423"/>
      <c r="T375" s="423"/>
      <c r="U375" s="423"/>
      <c r="V375" s="423"/>
      <c r="W375" s="423"/>
      <c r="X375" s="423"/>
      <c r="Y375" s="423"/>
      <c r="Z375" s="423"/>
      <c r="AA375" s="424"/>
      <c r="AB375" s="440"/>
      <c r="AC375" s="441"/>
      <c r="AD375" s="441"/>
      <c r="AE375" s="441"/>
      <c r="AF375" s="441"/>
      <c r="AG375" s="441"/>
      <c r="AH375" s="441"/>
      <c r="AI375" s="441"/>
      <c r="AJ375" s="441"/>
      <c r="AK375" s="441"/>
      <c r="AL375" s="441"/>
      <c r="AM375" s="441"/>
      <c r="AN375" s="441"/>
      <c r="AO375" s="441"/>
      <c r="AP375" s="441"/>
      <c r="AQ375" s="441"/>
      <c r="AR375" s="441"/>
      <c r="AS375" s="441"/>
      <c r="AT375" s="442"/>
      <c r="AU375" s="449"/>
      <c r="AV375" s="450"/>
      <c r="AW375" s="450"/>
      <c r="AX375" s="450"/>
      <c r="AY375" s="450"/>
      <c r="AZ375" s="450"/>
      <c r="BA375" s="450"/>
      <c r="BB375" s="450"/>
      <c r="BC375" s="450"/>
      <c r="BD375" s="450"/>
      <c r="BE375" s="450"/>
      <c r="BF375" s="450"/>
      <c r="BG375" s="450"/>
      <c r="BH375" s="450"/>
      <c r="BI375" s="450"/>
      <c r="BJ375" s="450"/>
      <c r="BK375" s="450"/>
      <c r="BL375" s="451"/>
    </row>
    <row r="376" spans="9:64" x14ac:dyDescent="0.25">
      <c r="I376" s="414"/>
      <c r="J376" s="422"/>
      <c r="K376" s="423"/>
      <c r="L376" s="423"/>
      <c r="M376" s="423"/>
      <c r="N376" s="423"/>
      <c r="O376" s="423"/>
      <c r="P376" s="423"/>
      <c r="Q376" s="423"/>
      <c r="R376" s="423"/>
      <c r="S376" s="423"/>
      <c r="T376" s="423"/>
      <c r="U376" s="423"/>
      <c r="V376" s="423"/>
      <c r="W376" s="423"/>
      <c r="X376" s="423"/>
      <c r="Y376" s="423"/>
      <c r="Z376" s="423"/>
      <c r="AA376" s="424"/>
      <c r="AB376" s="440"/>
      <c r="AC376" s="441"/>
      <c r="AD376" s="441"/>
      <c r="AE376" s="441"/>
      <c r="AF376" s="441"/>
      <c r="AG376" s="441"/>
      <c r="AH376" s="441"/>
      <c r="AI376" s="441"/>
      <c r="AJ376" s="441"/>
      <c r="AK376" s="441"/>
      <c r="AL376" s="441"/>
      <c r="AM376" s="441"/>
      <c r="AN376" s="441"/>
      <c r="AO376" s="441"/>
      <c r="AP376" s="441"/>
      <c r="AQ376" s="441"/>
      <c r="AR376" s="441"/>
      <c r="AS376" s="441"/>
      <c r="AT376" s="442"/>
      <c r="AU376" s="449"/>
      <c r="AV376" s="450"/>
      <c r="AW376" s="450"/>
      <c r="AX376" s="450"/>
      <c r="AY376" s="450"/>
      <c r="AZ376" s="450"/>
      <c r="BA376" s="450"/>
      <c r="BB376" s="450"/>
      <c r="BC376" s="450"/>
      <c r="BD376" s="450"/>
      <c r="BE376" s="450"/>
      <c r="BF376" s="450"/>
      <c r="BG376" s="450"/>
      <c r="BH376" s="450"/>
      <c r="BI376" s="450"/>
      <c r="BJ376" s="450"/>
      <c r="BK376" s="450"/>
      <c r="BL376" s="451"/>
    </row>
    <row r="377" spans="9:64" x14ac:dyDescent="0.25">
      <c r="I377" s="414"/>
      <c r="J377" s="422"/>
      <c r="K377" s="423"/>
      <c r="L377" s="423"/>
      <c r="M377" s="423"/>
      <c r="N377" s="423"/>
      <c r="O377" s="423"/>
      <c r="P377" s="423"/>
      <c r="Q377" s="423"/>
      <c r="R377" s="423"/>
      <c r="S377" s="423"/>
      <c r="T377" s="423"/>
      <c r="U377" s="423"/>
      <c r="V377" s="423"/>
      <c r="W377" s="423"/>
      <c r="X377" s="423"/>
      <c r="Y377" s="423"/>
      <c r="Z377" s="423"/>
      <c r="AA377" s="424"/>
      <c r="AB377" s="440"/>
      <c r="AC377" s="441"/>
      <c r="AD377" s="441"/>
      <c r="AE377" s="441"/>
      <c r="AF377" s="441"/>
      <c r="AG377" s="441"/>
      <c r="AH377" s="441"/>
      <c r="AI377" s="441"/>
      <c r="AJ377" s="441"/>
      <c r="AK377" s="441"/>
      <c r="AL377" s="441"/>
      <c r="AM377" s="441"/>
      <c r="AN377" s="441"/>
      <c r="AO377" s="441"/>
      <c r="AP377" s="441"/>
      <c r="AQ377" s="441"/>
      <c r="AR377" s="441"/>
      <c r="AS377" s="441"/>
      <c r="AT377" s="442"/>
      <c r="AU377" s="449"/>
      <c r="AV377" s="450"/>
      <c r="AW377" s="450"/>
      <c r="AX377" s="450"/>
      <c r="AY377" s="450"/>
      <c r="AZ377" s="450"/>
      <c r="BA377" s="450"/>
      <c r="BB377" s="450"/>
      <c r="BC377" s="450"/>
      <c r="BD377" s="450"/>
      <c r="BE377" s="450"/>
      <c r="BF377" s="450"/>
      <c r="BG377" s="450"/>
      <c r="BH377" s="450"/>
      <c r="BI377" s="450"/>
      <c r="BJ377" s="450"/>
      <c r="BK377" s="450"/>
      <c r="BL377" s="451"/>
    </row>
    <row r="378" spans="9:64" x14ac:dyDescent="0.25">
      <c r="I378" s="414"/>
      <c r="J378" s="422"/>
      <c r="K378" s="423"/>
      <c r="L378" s="423"/>
      <c r="M378" s="423"/>
      <c r="N378" s="423"/>
      <c r="O378" s="423"/>
      <c r="P378" s="423"/>
      <c r="Q378" s="423"/>
      <c r="R378" s="423"/>
      <c r="S378" s="423"/>
      <c r="T378" s="423"/>
      <c r="U378" s="423"/>
      <c r="V378" s="423"/>
      <c r="W378" s="423"/>
      <c r="X378" s="423"/>
      <c r="Y378" s="423"/>
      <c r="Z378" s="423"/>
      <c r="AA378" s="424"/>
      <c r="AB378" s="440"/>
      <c r="AC378" s="441"/>
      <c r="AD378" s="441"/>
      <c r="AE378" s="441"/>
      <c r="AF378" s="441"/>
      <c r="AG378" s="441"/>
      <c r="AH378" s="441"/>
      <c r="AI378" s="441"/>
      <c r="AJ378" s="441"/>
      <c r="AK378" s="441"/>
      <c r="AL378" s="441"/>
      <c r="AM378" s="441"/>
      <c r="AN378" s="441"/>
      <c r="AO378" s="441"/>
      <c r="AP378" s="441"/>
      <c r="AQ378" s="441"/>
      <c r="AR378" s="441"/>
      <c r="AS378" s="441"/>
      <c r="AT378" s="442"/>
      <c r="AU378" s="449"/>
      <c r="AV378" s="450"/>
      <c r="AW378" s="450"/>
      <c r="AX378" s="450"/>
      <c r="AY378" s="450"/>
      <c r="AZ378" s="450"/>
      <c r="BA378" s="450"/>
      <c r="BB378" s="450"/>
      <c r="BC378" s="450"/>
      <c r="BD378" s="450"/>
      <c r="BE378" s="450"/>
      <c r="BF378" s="450"/>
      <c r="BG378" s="450"/>
      <c r="BH378" s="450"/>
      <c r="BI378" s="450"/>
      <c r="BJ378" s="450"/>
      <c r="BK378" s="450"/>
      <c r="BL378" s="451"/>
    </row>
    <row r="379" spans="9:64" x14ac:dyDescent="0.25">
      <c r="I379" s="414"/>
      <c r="J379" s="422"/>
      <c r="K379" s="423"/>
      <c r="L379" s="423"/>
      <c r="M379" s="423"/>
      <c r="N379" s="423"/>
      <c r="O379" s="423"/>
      <c r="P379" s="423"/>
      <c r="Q379" s="423"/>
      <c r="R379" s="423"/>
      <c r="S379" s="423"/>
      <c r="T379" s="423"/>
      <c r="U379" s="423"/>
      <c r="V379" s="423"/>
      <c r="W379" s="423"/>
      <c r="X379" s="423"/>
      <c r="Y379" s="423"/>
      <c r="Z379" s="423"/>
      <c r="AA379" s="424"/>
      <c r="AB379" s="440"/>
      <c r="AC379" s="441"/>
      <c r="AD379" s="441"/>
      <c r="AE379" s="441"/>
      <c r="AF379" s="441"/>
      <c r="AG379" s="441"/>
      <c r="AH379" s="441"/>
      <c r="AI379" s="441"/>
      <c r="AJ379" s="441"/>
      <c r="AK379" s="441"/>
      <c r="AL379" s="441"/>
      <c r="AM379" s="441"/>
      <c r="AN379" s="441"/>
      <c r="AO379" s="441"/>
      <c r="AP379" s="441"/>
      <c r="AQ379" s="441"/>
      <c r="AR379" s="441"/>
      <c r="AS379" s="441"/>
      <c r="AT379" s="442"/>
      <c r="AU379" s="449"/>
      <c r="AV379" s="450"/>
      <c r="AW379" s="450"/>
      <c r="AX379" s="450"/>
      <c r="AY379" s="450"/>
      <c r="AZ379" s="450"/>
      <c r="BA379" s="450"/>
      <c r="BB379" s="450"/>
      <c r="BC379" s="450"/>
      <c r="BD379" s="450"/>
      <c r="BE379" s="450"/>
      <c r="BF379" s="450"/>
      <c r="BG379" s="450"/>
      <c r="BH379" s="450"/>
      <c r="BI379" s="450"/>
      <c r="BJ379" s="450"/>
      <c r="BK379" s="450"/>
      <c r="BL379" s="451"/>
    </row>
    <row r="380" spans="9:64" x14ac:dyDescent="0.25">
      <c r="I380" s="414"/>
      <c r="J380" s="422"/>
      <c r="K380" s="423"/>
      <c r="L380" s="423"/>
      <c r="M380" s="423"/>
      <c r="N380" s="423"/>
      <c r="O380" s="423"/>
      <c r="P380" s="423"/>
      <c r="Q380" s="423"/>
      <c r="R380" s="423"/>
      <c r="S380" s="423"/>
      <c r="T380" s="423"/>
      <c r="U380" s="423"/>
      <c r="V380" s="423"/>
      <c r="W380" s="423"/>
      <c r="X380" s="423"/>
      <c r="Y380" s="423"/>
      <c r="Z380" s="423"/>
      <c r="AA380" s="424"/>
      <c r="AB380" s="440"/>
      <c r="AC380" s="441"/>
      <c r="AD380" s="441"/>
      <c r="AE380" s="441"/>
      <c r="AF380" s="441"/>
      <c r="AG380" s="441"/>
      <c r="AH380" s="441"/>
      <c r="AI380" s="441"/>
      <c r="AJ380" s="441"/>
      <c r="AK380" s="441"/>
      <c r="AL380" s="441"/>
      <c r="AM380" s="441"/>
      <c r="AN380" s="441"/>
      <c r="AO380" s="441"/>
      <c r="AP380" s="441"/>
      <c r="AQ380" s="441"/>
      <c r="AR380" s="441"/>
      <c r="AS380" s="441"/>
      <c r="AT380" s="442"/>
      <c r="AU380" s="449"/>
      <c r="AV380" s="450"/>
      <c r="AW380" s="450"/>
      <c r="AX380" s="450"/>
      <c r="AY380" s="450"/>
      <c r="AZ380" s="450"/>
      <c r="BA380" s="450"/>
      <c r="BB380" s="450"/>
      <c r="BC380" s="450"/>
      <c r="BD380" s="450"/>
      <c r="BE380" s="450"/>
      <c r="BF380" s="450"/>
      <c r="BG380" s="450"/>
      <c r="BH380" s="450"/>
      <c r="BI380" s="450"/>
      <c r="BJ380" s="450"/>
      <c r="BK380" s="450"/>
      <c r="BL380" s="451"/>
    </row>
    <row r="381" spans="9:64" x14ac:dyDescent="0.25">
      <c r="I381" s="414"/>
      <c r="J381" s="422"/>
      <c r="K381" s="423"/>
      <c r="L381" s="423"/>
      <c r="M381" s="423"/>
      <c r="N381" s="423"/>
      <c r="O381" s="423"/>
      <c r="P381" s="423"/>
      <c r="Q381" s="423"/>
      <c r="R381" s="423"/>
      <c r="S381" s="423"/>
      <c r="T381" s="423"/>
      <c r="U381" s="423"/>
      <c r="V381" s="423"/>
      <c r="W381" s="423"/>
      <c r="X381" s="423"/>
      <c r="Y381" s="423"/>
      <c r="Z381" s="423"/>
      <c r="AA381" s="424"/>
      <c r="AB381" s="440"/>
      <c r="AC381" s="441"/>
      <c r="AD381" s="441"/>
      <c r="AE381" s="441"/>
      <c r="AF381" s="441"/>
      <c r="AG381" s="441"/>
      <c r="AH381" s="441"/>
      <c r="AI381" s="441"/>
      <c r="AJ381" s="441"/>
      <c r="AK381" s="441"/>
      <c r="AL381" s="441"/>
      <c r="AM381" s="441"/>
      <c r="AN381" s="441"/>
      <c r="AO381" s="441"/>
      <c r="AP381" s="441"/>
      <c r="AQ381" s="441"/>
      <c r="AR381" s="441"/>
      <c r="AS381" s="441"/>
      <c r="AT381" s="442"/>
      <c r="AU381" s="449"/>
      <c r="AV381" s="450"/>
      <c r="AW381" s="450"/>
      <c r="AX381" s="450"/>
      <c r="AY381" s="450"/>
      <c r="AZ381" s="450"/>
      <c r="BA381" s="450"/>
      <c r="BB381" s="450"/>
      <c r="BC381" s="450"/>
      <c r="BD381" s="450"/>
      <c r="BE381" s="450"/>
      <c r="BF381" s="450"/>
      <c r="BG381" s="450"/>
      <c r="BH381" s="450"/>
      <c r="BI381" s="450"/>
      <c r="BJ381" s="450"/>
      <c r="BK381" s="450"/>
      <c r="BL381" s="451"/>
    </row>
    <row r="382" spans="9:64" x14ac:dyDescent="0.25">
      <c r="I382" s="414"/>
      <c r="J382" s="422"/>
      <c r="K382" s="423"/>
      <c r="L382" s="423"/>
      <c r="M382" s="423"/>
      <c r="N382" s="423"/>
      <c r="O382" s="423"/>
      <c r="P382" s="423"/>
      <c r="Q382" s="423"/>
      <c r="R382" s="423"/>
      <c r="S382" s="423"/>
      <c r="T382" s="423"/>
      <c r="U382" s="423"/>
      <c r="V382" s="423"/>
      <c r="W382" s="423"/>
      <c r="X382" s="423"/>
      <c r="Y382" s="423"/>
      <c r="Z382" s="423"/>
      <c r="AA382" s="424"/>
      <c r="AB382" s="440"/>
      <c r="AC382" s="441"/>
      <c r="AD382" s="441"/>
      <c r="AE382" s="441"/>
      <c r="AF382" s="441"/>
      <c r="AG382" s="441"/>
      <c r="AH382" s="441"/>
      <c r="AI382" s="441"/>
      <c r="AJ382" s="441"/>
      <c r="AK382" s="441"/>
      <c r="AL382" s="441"/>
      <c r="AM382" s="441"/>
      <c r="AN382" s="441"/>
      <c r="AO382" s="441"/>
      <c r="AP382" s="441"/>
      <c r="AQ382" s="441"/>
      <c r="AR382" s="441"/>
      <c r="AS382" s="441"/>
      <c r="AT382" s="442"/>
      <c r="AU382" s="449"/>
      <c r="AV382" s="450"/>
      <c r="AW382" s="450"/>
      <c r="AX382" s="450"/>
      <c r="AY382" s="450"/>
      <c r="AZ382" s="450"/>
      <c r="BA382" s="450"/>
      <c r="BB382" s="450"/>
      <c r="BC382" s="450"/>
      <c r="BD382" s="450"/>
      <c r="BE382" s="450"/>
      <c r="BF382" s="450"/>
      <c r="BG382" s="450"/>
      <c r="BH382" s="450"/>
      <c r="BI382" s="450"/>
      <c r="BJ382" s="450"/>
      <c r="BK382" s="450"/>
      <c r="BL382" s="451"/>
    </row>
    <row r="383" spans="9:64" x14ac:dyDescent="0.25">
      <c r="I383" s="414"/>
      <c r="J383" s="422"/>
      <c r="K383" s="423"/>
      <c r="L383" s="423"/>
      <c r="M383" s="423"/>
      <c r="N383" s="423"/>
      <c r="O383" s="423"/>
      <c r="P383" s="423"/>
      <c r="Q383" s="423"/>
      <c r="R383" s="423"/>
      <c r="S383" s="423"/>
      <c r="T383" s="423"/>
      <c r="U383" s="423"/>
      <c r="V383" s="423"/>
      <c r="W383" s="423"/>
      <c r="X383" s="423"/>
      <c r="Y383" s="423"/>
      <c r="Z383" s="423"/>
      <c r="AA383" s="424"/>
      <c r="AB383" s="440"/>
      <c r="AC383" s="441"/>
      <c r="AD383" s="441"/>
      <c r="AE383" s="441"/>
      <c r="AF383" s="441"/>
      <c r="AG383" s="441"/>
      <c r="AH383" s="441"/>
      <c r="AI383" s="441"/>
      <c r="AJ383" s="441"/>
      <c r="AK383" s="441"/>
      <c r="AL383" s="441"/>
      <c r="AM383" s="441"/>
      <c r="AN383" s="441"/>
      <c r="AO383" s="441"/>
      <c r="AP383" s="441"/>
      <c r="AQ383" s="441"/>
      <c r="AR383" s="441"/>
      <c r="AS383" s="441"/>
      <c r="AT383" s="442"/>
      <c r="AU383" s="449"/>
      <c r="AV383" s="450"/>
      <c r="AW383" s="450"/>
      <c r="AX383" s="450"/>
      <c r="AY383" s="450"/>
      <c r="AZ383" s="450"/>
      <c r="BA383" s="450"/>
      <c r="BB383" s="450"/>
      <c r="BC383" s="450"/>
      <c r="BD383" s="450"/>
      <c r="BE383" s="450"/>
      <c r="BF383" s="450"/>
      <c r="BG383" s="450"/>
      <c r="BH383" s="450"/>
      <c r="BI383" s="450"/>
      <c r="BJ383" s="450"/>
      <c r="BK383" s="450"/>
      <c r="BL383" s="451"/>
    </row>
    <row r="384" spans="9:64" x14ac:dyDescent="0.25">
      <c r="I384" s="414"/>
      <c r="J384" s="422"/>
      <c r="K384" s="423"/>
      <c r="L384" s="423"/>
      <c r="M384" s="423"/>
      <c r="N384" s="423"/>
      <c r="O384" s="423"/>
      <c r="P384" s="423"/>
      <c r="Q384" s="423"/>
      <c r="R384" s="423"/>
      <c r="S384" s="423"/>
      <c r="T384" s="423"/>
      <c r="U384" s="423"/>
      <c r="V384" s="423"/>
      <c r="W384" s="423"/>
      <c r="X384" s="423"/>
      <c r="Y384" s="423"/>
      <c r="Z384" s="423"/>
      <c r="AA384" s="424"/>
      <c r="AB384" s="440"/>
      <c r="AC384" s="441"/>
      <c r="AD384" s="441"/>
      <c r="AE384" s="441"/>
      <c r="AF384" s="441"/>
      <c r="AG384" s="441"/>
      <c r="AH384" s="441"/>
      <c r="AI384" s="441"/>
      <c r="AJ384" s="441"/>
      <c r="AK384" s="441"/>
      <c r="AL384" s="441"/>
      <c r="AM384" s="441"/>
      <c r="AN384" s="441"/>
      <c r="AO384" s="441"/>
      <c r="AP384" s="441"/>
      <c r="AQ384" s="441"/>
      <c r="AR384" s="441"/>
      <c r="AS384" s="441"/>
      <c r="AT384" s="442"/>
      <c r="AU384" s="449"/>
      <c r="AV384" s="450"/>
      <c r="AW384" s="450"/>
      <c r="AX384" s="450"/>
      <c r="AY384" s="450"/>
      <c r="AZ384" s="450"/>
      <c r="BA384" s="450"/>
      <c r="BB384" s="450"/>
      <c r="BC384" s="450"/>
      <c r="BD384" s="450"/>
      <c r="BE384" s="450"/>
      <c r="BF384" s="450"/>
      <c r="BG384" s="450"/>
      <c r="BH384" s="450"/>
      <c r="BI384" s="450"/>
      <c r="BJ384" s="450"/>
      <c r="BK384" s="450"/>
      <c r="BL384" s="451"/>
    </row>
    <row r="385" spans="9:64" x14ac:dyDescent="0.25">
      <c r="I385" s="414"/>
      <c r="J385" s="422"/>
      <c r="K385" s="423"/>
      <c r="L385" s="423"/>
      <c r="M385" s="423"/>
      <c r="N385" s="423"/>
      <c r="O385" s="423"/>
      <c r="P385" s="423"/>
      <c r="Q385" s="423"/>
      <c r="R385" s="423"/>
      <c r="S385" s="423"/>
      <c r="T385" s="423"/>
      <c r="U385" s="423"/>
      <c r="V385" s="423"/>
      <c r="W385" s="423"/>
      <c r="X385" s="423"/>
      <c r="Y385" s="423"/>
      <c r="Z385" s="423"/>
      <c r="AA385" s="424"/>
      <c r="AB385" s="440"/>
      <c r="AC385" s="441"/>
      <c r="AD385" s="441"/>
      <c r="AE385" s="441"/>
      <c r="AF385" s="441"/>
      <c r="AG385" s="441"/>
      <c r="AH385" s="441"/>
      <c r="AI385" s="441"/>
      <c r="AJ385" s="441"/>
      <c r="AK385" s="441"/>
      <c r="AL385" s="441"/>
      <c r="AM385" s="441"/>
      <c r="AN385" s="441"/>
      <c r="AO385" s="441"/>
      <c r="AP385" s="441"/>
      <c r="AQ385" s="441"/>
      <c r="AR385" s="441"/>
      <c r="AS385" s="441"/>
      <c r="AT385" s="442"/>
      <c r="AU385" s="449"/>
      <c r="AV385" s="450"/>
      <c r="AW385" s="450"/>
      <c r="AX385" s="450"/>
      <c r="AY385" s="450"/>
      <c r="AZ385" s="450"/>
      <c r="BA385" s="450"/>
      <c r="BB385" s="450"/>
      <c r="BC385" s="450"/>
      <c r="BD385" s="450"/>
      <c r="BE385" s="450"/>
      <c r="BF385" s="450"/>
      <c r="BG385" s="450"/>
      <c r="BH385" s="450"/>
      <c r="BI385" s="450"/>
      <c r="BJ385" s="450"/>
      <c r="BK385" s="450"/>
      <c r="BL385" s="451"/>
    </row>
    <row r="386" spans="9:64" ht="15.75" thickBot="1" x14ac:dyDescent="0.3">
      <c r="I386" s="414"/>
      <c r="J386" s="425"/>
      <c r="K386" s="426"/>
      <c r="L386" s="426"/>
      <c r="M386" s="426"/>
      <c r="N386" s="426"/>
      <c r="O386" s="426"/>
      <c r="P386" s="426"/>
      <c r="Q386" s="426"/>
      <c r="R386" s="426"/>
      <c r="S386" s="426"/>
      <c r="T386" s="426"/>
      <c r="U386" s="426"/>
      <c r="V386" s="426"/>
      <c r="W386" s="426"/>
      <c r="X386" s="426"/>
      <c r="Y386" s="426"/>
      <c r="Z386" s="426"/>
      <c r="AA386" s="427"/>
      <c r="AB386" s="443"/>
      <c r="AC386" s="444"/>
      <c r="AD386" s="444"/>
      <c r="AE386" s="444"/>
      <c r="AF386" s="444"/>
      <c r="AG386" s="444"/>
      <c r="AH386" s="444"/>
      <c r="AI386" s="444"/>
      <c r="AJ386" s="444"/>
      <c r="AK386" s="444"/>
      <c r="AL386" s="444"/>
      <c r="AM386" s="444"/>
      <c r="AN386" s="444"/>
      <c r="AO386" s="444"/>
      <c r="AP386" s="444"/>
      <c r="AQ386" s="444"/>
      <c r="AR386" s="444"/>
      <c r="AS386" s="444"/>
      <c r="AT386" s="445"/>
      <c r="AU386" s="452"/>
      <c r="AV386" s="453"/>
      <c r="AW386" s="453"/>
      <c r="AX386" s="453"/>
      <c r="AY386" s="453"/>
      <c r="AZ386" s="453"/>
      <c r="BA386" s="453"/>
      <c r="BB386" s="453"/>
      <c r="BC386" s="453"/>
      <c r="BD386" s="453"/>
      <c r="BE386" s="453"/>
      <c r="BF386" s="453"/>
      <c r="BG386" s="453"/>
      <c r="BH386" s="453"/>
      <c r="BI386" s="453"/>
      <c r="BJ386" s="453"/>
      <c r="BK386" s="453"/>
      <c r="BL386" s="454"/>
    </row>
  </sheetData>
  <mergeCells count="5">
    <mergeCell ref="M5:N5"/>
    <mergeCell ref="M6:N6"/>
    <mergeCell ref="M7:N7"/>
    <mergeCell ref="M8:N8"/>
    <mergeCell ref="M4:N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7FAD6-ABAC-48BC-A312-276ABF418702}">
  <sheetPr codeName="Sheet37">
    <tabColor theme="6" tint="0.39997558519241921"/>
  </sheetPr>
  <dimension ref="B1:AB203"/>
  <sheetViews>
    <sheetView topLeftCell="D118" workbookViewId="0">
      <selection activeCell="P130" sqref="P130:V142"/>
    </sheetView>
  </sheetViews>
  <sheetFormatPr defaultRowHeight="15" x14ac:dyDescent="0.25"/>
  <cols>
    <col min="1" max="1" width="5.140625" style="368" customWidth="1"/>
    <col min="2" max="2" width="16.7109375" style="368" bestFit="1" customWidth="1"/>
    <col min="3" max="3" width="10.28515625" style="368" customWidth="1"/>
    <col min="4" max="4" width="10.5703125" style="368" customWidth="1"/>
    <col min="5" max="5" width="0.85546875" style="368" customWidth="1"/>
    <col min="6" max="8" width="9.140625" style="368"/>
    <col min="9" max="9" width="0.85546875" style="368" customWidth="1"/>
    <col min="10" max="12" width="9.140625" style="368"/>
    <col min="13" max="13" width="1.5703125" style="193" customWidth="1"/>
    <col min="14" max="14" width="3.7109375" style="455" hidden="1" customWidth="1"/>
    <col min="15" max="15" width="1.7109375" style="455" customWidth="1"/>
    <col min="16" max="16" width="25.5703125" style="368" customWidth="1"/>
    <col min="17" max="22" width="11.42578125" style="368" customWidth="1"/>
    <col min="23" max="23" width="9.140625" style="368"/>
    <col min="24" max="24" width="5" style="368" bestFit="1" customWidth="1"/>
    <col min="25" max="28" width="6.7109375" style="368" customWidth="1"/>
    <col min="29" max="16384" width="9.140625" style="368"/>
  </cols>
  <sheetData>
    <row r="1" spans="2:18" ht="15.75" thickBot="1" x14ac:dyDescent="0.3">
      <c r="B1" s="1417" t="str">
        <f>"Thru "&amp;Q7&amp;" "&amp;Q8&amp;" Reliability Metrics (MMIR / TRIR)"</f>
        <v>Thru August 2022 Reliability Metrics (MMIR / TRIR)</v>
      </c>
      <c r="C1" s="1418"/>
      <c r="D1" s="1418"/>
      <c r="E1" s="1418"/>
      <c r="F1" s="1418"/>
      <c r="G1" s="1418"/>
      <c r="H1" s="1418"/>
      <c r="I1" s="1418"/>
      <c r="J1" s="1418"/>
      <c r="K1" s="1418"/>
      <c r="L1" s="1419"/>
      <c r="M1" s="693"/>
    </row>
    <row r="2" spans="2:18" ht="4.5" customHeight="1" thickBot="1" x14ac:dyDescent="0.3">
      <c r="B2" s="696"/>
      <c r="C2" s="697"/>
      <c r="D2" s="697"/>
      <c r="E2" s="697"/>
      <c r="F2" s="697"/>
      <c r="G2" s="697"/>
      <c r="H2" s="697"/>
      <c r="I2" s="697"/>
      <c r="J2" s="697"/>
      <c r="K2" s="697"/>
      <c r="L2" s="697"/>
    </row>
    <row r="3" spans="2:18" x14ac:dyDescent="0.25">
      <c r="B3" s="1426" t="s">
        <v>56</v>
      </c>
      <c r="C3" s="1426" t="s">
        <v>205</v>
      </c>
      <c r="D3" s="1426" t="s">
        <v>4</v>
      </c>
      <c r="F3" s="1428" t="s">
        <v>262</v>
      </c>
      <c r="G3" s="1429"/>
      <c r="H3" s="1430"/>
      <c r="J3" s="1428" t="s">
        <v>263</v>
      </c>
      <c r="K3" s="1429"/>
      <c r="L3" s="1430"/>
      <c r="M3" s="693"/>
    </row>
    <row r="4" spans="2:18" ht="15.75" thickBot="1" x14ac:dyDescent="0.3">
      <c r="B4" s="1427"/>
      <c r="C4" s="1427"/>
      <c r="D4" s="1427"/>
      <c r="E4" s="700"/>
      <c r="F4" s="701">
        <v>2022</v>
      </c>
      <c r="G4" s="701">
        <v>2021</v>
      </c>
      <c r="H4" s="703" t="s">
        <v>264</v>
      </c>
      <c r="J4" s="701">
        <v>2022</v>
      </c>
      <c r="K4" s="701">
        <v>2021</v>
      </c>
      <c r="L4" s="703" t="s">
        <v>264</v>
      </c>
      <c r="M4" s="700"/>
    </row>
    <row r="5" spans="2:18" ht="4.5" customHeight="1" thickBot="1" x14ac:dyDescent="0.3">
      <c r="B5" s="697"/>
      <c r="C5" s="697"/>
      <c r="D5" s="697"/>
      <c r="E5" s="192"/>
      <c r="F5" s="697"/>
      <c r="G5" s="697"/>
      <c r="H5" s="697"/>
      <c r="I5" s="193"/>
      <c r="J5" s="697"/>
      <c r="K5" s="697"/>
      <c r="L5" s="697"/>
    </row>
    <row r="6" spans="2:18" x14ac:dyDescent="0.25">
      <c r="B6" s="705" t="str">
        <f>Data!K69</f>
        <v>GL53</v>
      </c>
      <c r="C6" s="709">
        <f>Data!L69</f>
        <v>190.5</v>
      </c>
      <c r="D6" s="710">
        <f>Data!M69</f>
        <v>0.40835520559930011</v>
      </c>
      <c r="E6" s="711">
        <f>Data!N69</f>
        <v>0</v>
      </c>
      <c r="F6" s="826">
        <f>Data!O69</f>
        <v>19.65720407070166</v>
      </c>
      <c r="G6" s="827">
        <f>Data!P69</f>
        <v>51.387418987431026</v>
      </c>
      <c r="H6" s="828">
        <f>Data!Q69</f>
        <v>25.128109900726912</v>
      </c>
      <c r="I6" s="715">
        <f>Data!R69</f>
        <v>0</v>
      </c>
      <c r="J6" s="716">
        <f>Data!S69</f>
        <v>36.582753079807176</v>
      </c>
      <c r="K6" s="829">
        <f>Data!T69</f>
        <v>75.251227157731293</v>
      </c>
      <c r="L6" s="718">
        <f>Data!U69</f>
        <v>35.310839854391787</v>
      </c>
      <c r="M6" s="719"/>
      <c r="N6" s="455" t="s">
        <v>270</v>
      </c>
      <c r="P6" s="193"/>
      <c r="Q6" s="1431" t="s">
        <v>271</v>
      </c>
      <c r="R6" s="1431"/>
    </row>
    <row r="7" spans="2:18" x14ac:dyDescent="0.25">
      <c r="B7" s="724" t="str">
        <f>Data!K70</f>
        <v>NEW YORK</v>
      </c>
      <c r="C7" s="725">
        <f>Data!L70</f>
        <v>125.08333333333333</v>
      </c>
      <c r="D7" s="726">
        <f>Data!M70</f>
        <v>0.45003331112591605</v>
      </c>
      <c r="E7" s="711">
        <f>Data!N70</f>
        <v>0</v>
      </c>
      <c r="F7" s="830">
        <f>Data!O70</f>
        <v>15.840118430792007</v>
      </c>
      <c r="G7" s="719">
        <f>Data!P70</f>
        <v>19.864382350050739</v>
      </c>
      <c r="H7" s="831">
        <f>Data!Q70</f>
        <v>29.995234045242327</v>
      </c>
      <c r="I7" s="715">
        <f>Data!R70</f>
        <v>0</v>
      </c>
      <c r="J7" s="730">
        <f>Data!S70</f>
        <v>40.192450037009621</v>
      </c>
      <c r="K7" s="832">
        <f>Data!T70</f>
        <v>41.568096031618609</v>
      </c>
      <c r="L7" s="732">
        <f>Data!U70</f>
        <v>49.394921869652912</v>
      </c>
      <c r="M7" s="719"/>
      <c r="N7" s="455" t="s">
        <v>272</v>
      </c>
      <c r="P7" s="682" t="s">
        <v>273</v>
      </c>
      <c r="Q7" s="833" t="s">
        <v>359</v>
      </c>
    </row>
    <row r="8" spans="2:18" x14ac:dyDescent="0.25">
      <c r="B8" s="724" t="str">
        <f>Data!K71</f>
        <v>GL55</v>
      </c>
      <c r="C8" s="725">
        <f>Data!L71</f>
        <v>179.5</v>
      </c>
      <c r="D8" s="726">
        <f>Data!M71</f>
        <v>0.47516248839368619</v>
      </c>
      <c r="E8" s="711">
        <f>Data!N71</f>
        <v>0</v>
      </c>
      <c r="F8" s="830">
        <f>Data!O71</f>
        <v>7.3766487542745489</v>
      </c>
      <c r="G8" s="719">
        <f>Data!P71</f>
        <v>4.3615223416480626</v>
      </c>
      <c r="H8" s="831">
        <f>Data!Q71</f>
        <v>11.348108761530973</v>
      </c>
      <c r="I8" s="715">
        <f>Data!R71</f>
        <v>0</v>
      </c>
      <c r="J8" s="730">
        <f>Data!S71</f>
        <v>12.945774303859308</v>
      </c>
      <c r="K8" s="832">
        <f>Data!T71</f>
        <v>13.132562698573656</v>
      </c>
      <c r="L8" s="732">
        <f>Data!U71</f>
        <v>18.284605432027178</v>
      </c>
      <c r="M8" s="719"/>
      <c r="N8" s="455" t="s">
        <v>274</v>
      </c>
      <c r="P8" s="682" t="s">
        <v>275</v>
      </c>
      <c r="Q8" s="834">
        <v>2022</v>
      </c>
    </row>
    <row r="9" spans="2:18" x14ac:dyDescent="0.25">
      <c r="B9" s="724" t="str">
        <f>Data!K72</f>
        <v>GL54</v>
      </c>
      <c r="C9" s="725">
        <f>Data!L72</f>
        <v>143.54166666666666</v>
      </c>
      <c r="D9" s="726">
        <f>Data!M72</f>
        <v>0.50856313497822936</v>
      </c>
      <c r="E9" s="711">
        <f>Data!N72</f>
        <v>0</v>
      </c>
      <c r="F9" s="830">
        <f>Data!O72</f>
        <v>40.810502283105023</v>
      </c>
      <c r="G9" s="719">
        <f>Data!P72</f>
        <v>11.44633267814654</v>
      </c>
      <c r="H9" s="831">
        <f>Data!Q72</f>
        <v>7.7455292002457092</v>
      </c>
      <c r="I9" s="715">
        <f>Data!R72</f>
        <v>0</v>
      </c>
      <c r="J9" s="730">
        <f>Data!S72</f>
        <v>50.970319634703195</v>
      </c>
      <c r="K9" s="832">
        <f>Data!T72</f>
        <v>18.882642878455059</v>
      </c>
      <c r="L9" s="732">
        <f>Data!U72</f>
        <v>14.394136726910517</v>
      </c>
      <c r="M9" s="719"/>
      <c r="N9" s="455" t="s">
        <v>276</v>
      </c>
    </row>
    <row r="10" spans="2:18" ht="15.75" thickBot="1" x14ac:dyDescent="0.3">
      <c r="B10" s="724" t="str">
        <f>Data!K73</f>
        <v>GL58</v>
      </c>
      <c r="C10" s="735">
        <f>Data!L73</f>
        <v>188.91666666666666</v>
      </c>
      <c r="D10" s="736">
        <f>Data!M73</f>
        <v>0.59726510807234234</v>
      </c>
      <c r="E10" s="711">
        <f>Data!N73</f>
        <v>0</v>
      </c>
      <c r="F10" s="835">
        <f>Data!O73</f>
        <v>2.2895125553914331</v>
      </c>
      <c r="G10" s="836">
        <f>Data!P73</f>
        <v>6.6057368120753193</v>
      </c>
      <c r="H10" s="837">
        <f>Data!Q73</f>
        <v>4.9929269094191913</v>
      </c>
      <c r="I10" s="715">
        <f>Data!R73</f>
        <v>0</v>
      </c>
      <c r="J10" s="740">
        <f>Data!S73</f>
        <v>6.2776957163958649</v>
      </c>
      <c r="K10" s="838">
        <f>Data!T73</f>
        <v>12.498988536749836</v>
      </c>
      <c r="L10" s="742">
        <f>Data!U73</f>
        <v>11.03520819069082</v>
      </c>
      <c r="M10" s="719"/>
      <c r="N10" s="455" t="s">
        <v>277</v>
      </c>
    </row>
    <row r="11" spans="2:18" ht="15.75" thickBot="1" x14ac:dyDescent="0.3">
      <c r="B11" s="743" t="str">
        <f>Data!K74</f>
        <v xml:space="preserve">MECHANICAL </v>
      </c>
      <c r="C11" s="744">
        <f>Data!L74</f>
        <v>827.54166666666663</v>
      </c>
      <c r="D11" s="745">
        <f>Data!M74</f>
        <v>0.48965308896832987</v>
      </c>
      <c r="E11" s="711">
        <f>Data!N74</f>
        <v>0</v>
      </c>
      <c r="F11" s="839">
        <f>Data!O74</f>
        <v>15.516709511568124</v>
      </c>
      <c r="G11" s="840">
        <f>Data!P74</f>
        <v>12.88713191374026</v>
      </c>
      <c r="H11" s="841">
        <f>Data!Q74</f>
        <v>15.768633950141501</v>
      </c>
      <c r="I11" s="25">
        <f>Data!R74</f>
        <v>0</v>
      </c>
      <c r="J11" s="746">
        <f>Data!S74</f>
        <v>26.262210796915166</v>
      </c>
      <c r="K11" s="842">
        <f>Data!T74</f>
        <v>24.029989056541492</v>
      </c>
      <c r="L11" s="750">
        <f>Data!U74</f>
        <v>25.49417243385578</v>
      </c>
      <c r="M11" s="719"/>
      <c r="N11" s="455" t="s">
        <v>266</v>
      </c>
    </row>
    <row r="12" spans="2:18" ht="4.5" customHeight="1" thickBot="1" x14ac:dyDescent="0.3">
      <c r="B12" s="751">
        <f>Data!K75</f>
        <v>0</v>
      </c>
      <c r="C12" s="752"/>
      <c r="D12" s="753"/>
      <c r="E12" s="468"/>
      <c r="F12" s="754"/>
      <c r="G12" s="754"/>
      <c r="H12" s="754"/>
      <c r="I12" s="25"/>
      <c r="J12" s="754"/>
      <c r="K12" s="843"/>
      <c r="L12" s="754"/>
      <c r="M12" s="757"/>
    </row>
    <row r="13" spans="2:18" x14ac:dyDescent="0.25">
      <c r="B13" s="758" t="str">
        <f>Data!K76</f>
        <v>ALASKA</v>
      </c>
      <c r="C13" s="709">
        <f>Data!L76</f>
        <v>135.91666666666666</v>
      </c>
      <c r="D13" s="710">
        <f>Data!M76</f>
        <v>0.34457388105456777</v>
      </c>
      <c r="E13" s="711">
        <f>Data!N76</f>
        <v>0</v>
      </c>
      <c r="F13" s="826">
        <f>Data!O76</f>
        <v>3.4697508896797151</v>
      </c>
      <c r="G13" s="827">
        <f>Data!P76</f>
        <v>13.666236203840709</v>
      </c>
      <c r="H13" s="844">
        <f>Data!Q76</f>
        <v>23.257118597810596</v>
      </c>
      <c r="I13" s="25">
        <f>Data!R76</f>
        <v>0</v>
      </c>
      <c r="J13" s="759">
        <f>Data!S76</f>
        <v>12.722419928825623</v>
      </c>
      <c r="K13" s="829">
        <f>Data!T76</f>
        <v>22.155416250581638</v>
      </c>
      <c r="L13" s="718">
        <f>Data!U76</f>
        <v>35.427205462760547</v>
      </c>
      <c r="M13" s="719"/>
      <c r="N13" s="455" t="s">
        <v>278</v>
      </c>
    </row>
    <row r="14" spans="2:18" x14ac:dyDescent="0.25">
      <c r="B14" s="760" t="str">
        <f>Data!K77</f>
        <v>ILLINOIS</v>
      </c>
      <c r="C14" s="725">
        <f>Data!L77</f>
        <v>107.08333333333333</v>
      </c>
      <c r="D14" s="726">
        <f>Data!M77</f>
        <v>0.38910505836575876</v>
      </c>
      <c r="E14" s="711">
        <f>Data!N77</f>
        <v>0</v>
      </c>
      <c r="F14" s="830">
        <f>Data!O77</f>
        <v>0</v>
      </c>
      <c r="G14" s="719">
        <f>Data!P77</f>
        <v>13.614284806506967</v>
      </c>
      <c r="H14" s="845">
        <f>Data!Q77</f>
        <v>23.086217873039431</v>
      </c>
      <c r="I14" s="25">
        <f>Data!R77</f>
        <v>0</v>
      </c>
      <c r="J14" s="761">
        <f>Data!S77</f>
        <v>4.2</v>
      </c>
      <c r="K14" s="832">
        <f>Data!T77</f>
        <v>14.720976043718657</v>
      </c>
      <c r="L14" s="732">
        <f>Data!U77</f>
        <v>29.325930040369911</v>
      </c>
      <c r="M14" s="719"/>
      <c r="N14" s="455" t="s">
        <v>279</v>
      </c>
    </row>
    <row r="15" spans="2:18" x14ac:dyDescent="0.25">
      <c r="B15" s="760" t="str">
        <f>Data!K78</f>
        <v>OHIO</v>
      </c>
      <c r="C15" s="725">
        <f>Data!L78</f>
        <v>207.58333333333334</v>
      </c>
      <c r="D15" s="726">
        <f>Data!M78</f>
        <v>0.42031312725812925</v>
      </c>
      <c r="E15" s="711">
        <f>Data!N78</f>
        <v>0</v>
      </c>
      <c r="F15" s="830">
        <f>Data!O78</f>
        <v>31.614135625596941</v>
      </c>
      <c r="G15" s="719">
        <f>Data!P78</f>
        <v>10.23822449998916</v>
      </c>
      <c r="H15" s="845">
        <f>Data!Q78</f>
        <v>28.136899407669418</v>
      </c>
      <c r="I15" s="25">
        <f>Data!R78</f>
        <v>0</v>
      </c>
      <c r="J15" s="761">
        <f>Data!S78</f>
        <v>47.56446991404011</v>
      </c>
      <c r="K15" s="832">
        <f>Data!T78</f>
        <v>31.487328715064361</v>
      </c>
      <c r="L15" s="732">
        <f>Data!U78</f>
        <v>43.811689268060526</v>
      </c>
      <c r="M15" s="719"/>
      <c r="N15" s="455" t="s">
        <v>280</v>
      </c>
    </row>
    <row r="16" spans="2:18" x14ac:dyDescent="0.25">
      <c r="B16" s="760" t="str">
        <f>Data!K79</f>
        <v>CAROLINA</v>
      </c>
      <c r="C16" s="725">
        <f>Data!L79</f>
        <v>132.58333333333334</v>
      </c>
      <c r="D16" s="726">
        <f>Data!M79</f>
        <v>0.48460087994971718</v>
      </c>
      <c r="E16" s="711">
        <f>Data!N79</f>
        <v>0</v>
      </c>
      <c r="F16" s="830">
        <f>Data!O79</f>
        <v>16.536964980544749</v>
      </c>
      <c r="G16" s="719">
        <f>Data!P79</f>
        <v>23.149930798790667</v>
      </c>
      <c r="H16" s="845">
        <f>Data!Q79</f>
        <v>29.430670809378849</v>
      </c>
      <c r="I16" s="25">
        <f>Data!R79</f>
        <v>0</v>
      </c>
      <c r="J16" s="761">
        <f>Data!S79</f>
        <v>28.274967574578469</v>
      </c>
      <c r="K16" s="832">
        <f>Data!T79</f>
        <v>38.560924126093077</v>
      </c>
      <c r="L16" s="732">
        <f>Data!U79</f>
        <v>41.047548086644476</v>
      </c>
      <c r="M16" s="719"/>
      <c r="N16" s="455" t="s">
        <v>281</v>
      </c>
    </row>
    <row r="17" spans="2:14" ht="15.75" thickBot="1" x14ac:dyDescent="0.3">
      <c r="B17" s="760" t="str">
        <f>Data!K80</f>
        <v>TEXAS</v>
      </c>
      <c r="C17" s="762">
        <f>Data!L80</f>
        <v>105.08333333333333</v>
      </c>
      <c r="D17" s="736">
        <f>Data!M80</f>
        <v>0.49325931800158607</v>
      </c>
      <c r="E17" s="711">
        <f>Data!N80</f>
        <v>0</v>
      </c>
      <c r="F17" s="846">
        <f>Data!O80</f>
        <v>14.54983922829582</v>
      </c>
      <c r="G17" s="836">
        <f>Data!P80</f>
        <v>10.137433300494417</v>
      </c>
      <c r="H17" s="847">
        <f>Data!Q80</f>
        <v>22.674517483857866</v>
      </c>
      <c r="I17" s="25">
        <f>Data!R80</f>
        <v>0</v>
      </c>
      <c r="J17" s="737">
        <f>Data!S80</f>
        <v>23.472668810289392</v>
      </c>
      <c r="K17" s="838">
        <f>Data!T80</f>
        <v>15.843389337886226</v>
      </c>
      <c r="L17" s="742">
        <f>Data!U80</f>
        <v>34.651569908133496</v>
      </c>
      <c r="M17" s="719"/>
      <c r="N17" s="455" t="s">
        <v>282</v>
      </c>
    </row>
    <row r="18" spans="2:14" ht="15.75" thickBot="1" x14ac:dyDescent="0.3">
      <c r="B18" s="764" t="str">
        <f>Data!K81</f>
        <v>HYDRAULIC</v>
      </c>
      <c r="C18" s="765">
        <f>Data!L81</f>
        <v>688.25</v>
      </c>
      <c r="D18" s="766">
        <f>Data!M81</f>
        <v>0.42402227872623804</v>
      </c>
      <c r="E18" s="711">
        <f>Data!N81</f>
        <v>0</v>
      </c>
      <c r="F18" s="848">
        <f>Data!O81</f>
        <v>16.233580810965162</v>
      </c>
      <c r="G18" s="849">
        <f>Data!P81</f>
        <v>14.322498131640371</v>
      </c>
      <c r="H18" s="850">
        <f>Data!Q81</f>
        <v>25.544180811724921</v>
      </c>
      <c r="I18" s="25">
        <f>Data!R81</f>
        <v>0</v>
      </c>
      <c r="J18" s="767">
        <f>Data!S81</f>
        <v>27.255853797829808</v>
      </c>
      <c r="K18" s="851">
        <f>Data!T81</f>
        <v>23.73587173422295</v>
      </c>
      <c r="L18" s="768">
        <f>Data!U81</f>
        <v>36.931388342272889</v>
      </c>
      <c r="M18" s="734"/>
      <c r="N18" s="455" t="s">
        <v>267</v>
      </c>
    </row>
    <row r="19" spans="2:14" ht="4.5" customHeight="1" thickBot="1" x14ac:dyDescent="0.3">
      <c r="B19" s="751">
        <f>Data!K82</f>
        <v>0</v>
      </c>
      <c r="C19" s="752"/>
      <c r="D19" s="753"/>
      <c r="E19" s="468"/>
      <c r="F19" s="754"/>
      <c r="G19" s="852"/>
      <c r="H19" s="754"/>
      <c r="I19" s="25"/>
      <c r="J19" s="754"/>
      <c r="K19" s="843"/>
      <c r="L19" s="754"/>
      <c r="M19" s="757"/>
    </row>
    <row r="20" spans="2:14" x14ac:dyDescent="0.25">
      <c r="B20" s="770" t="str">
        <f>Data!K83</f>
        <v>LIBERTY ISLAND</v>
      </c>
      <c r="C20" s="771">
        <f>Data!L83</f>
        <v>61.625</v>
      </c>
      <c r="D20" s="710">
        <f>Data!M83</f>
        <v>0.71196754563894527</v>
      </c>
      <c r="E20" s="711">
        <f>Data!N83</f>
        <v>0</v>
      </c>
      <c r="F20" s="853">
        <f>Data!O83</f>
        <v>9.4017094017094021</v>
      </c>
      <c r="G20" s="827">
        <f>Data!P83</f>
        <v>5.7442124565199943</v>
      </c>
      <c r="H20" s="844">
        <f>Data!Q83</f>
        <v>9.8775448424854684</v>
      </c>
      <c r="I20" s="25">
        <f>Data!R83</f>
        <v>0</v>
      </c>
      <c r="J20" s="759">
        <f>Data!S83</f>
        <v>23.361823361823362</v>
      </c>
      <c r="K20" s="829">
        <f>Data!T83</f>
        <v>13.872056853026944</v>
      </c>
      <c r="L20" s="718">
        <f>Data!U83</f>
        <v>15.219377475352049</v>
      </c>
      <c r="M20" s="719"/>
      <c r="N20" s="455" t="s">
        <v>283</v>
      </c>
    </row>
    <row r="21" spans="2:14" x14ac:dyDescent="0.25">
      <c r="B21" s="776" t="str">
        <f>Data!K84</f>
        <v>PADRE ISLAND</v>
      </c>
      <c r="C21" s="777">
        <f>Data!L84</f>
        <v>224.375</v>
      </c>
      <c r="D21" s="726">
        <f>Data!M84</f>
        <v>0.73426183844011139</v>
      </c>
      <c r="E21" s="711">
        <f>Data!N84</f>
        <v>0</v>
      </c>
      <c r="F21" s="854">
        <f>Data!O84</f>
        <v>3.4395548811330299</v>
      </c>
      <c r="G21" s="719">
        <f>Data!P84</f>
        <v>0</v>
      </c>
      <c r="H21" s="845">
        <f>Data!Q84</f>
        <v>4.7874693966063511</v>
      </c>
      <c r="I21" s="25">
        <f>Data!R84</f>
        <v>0</v>
      </c>
      <c r="J21" s="761">
        <f>Data!S84</f>
        <v>5.6904400606980277</v>
      </c>
      <c r="K21" s="832">
        <f>Data!T84</f>
        <v>3.414930763490283</v>
      </c>
      <c r="L21" s="732">
        <f>Data!U84</f>
        <v>7.9575353559882052</v>
      </c>
      <c r="M21" s="719"/>
      <c r="N21" s="455" t="s">
        <v>284</v>
      </c>
    </row>
    <row r="22" spans="2:14" x14ac:dyDescent="0.25">
      <c r="B22" s="776" t="str">
        <f>Data!K85</f>
        <v>TERRAPIN ISLAND</v>
      </c>
      <c r="C22" s="777">
        <f>Data!L85</f>
        <v>207.70833333333334</v>
      </c>
      <c r="D22" s="726">
        <f>Data!M85</f>
        <v>0.75446339017051156</v>
      </c>
      <c r="E22" s="711">
        <f>Data!N85</f>
        <v>0</v>
      </c>
      <c r="F22" s="854">
        <f>Data!O85</f>
        <v>1.9143844722148364</v>
      </c>
      <c r="G22" s="719">
        <f>Data!P85</f>
        <v>2.4410581953653581</v>
      </c>
      <c r="H22" s="845">
        <f>Data!Q85</f>
        <v>5.4092519838229478</v>
      </c>
      <c r="I22" s="25">
        <f>Data!R85</f>
        <v>0</v>
      </c>
      <c r="J22" s="761">
        <f>Data!S85</f>
        <v>6.0622174953469825</v>
      </c>
      <c r="K22" s="832">
        <f>Data!T85</f>
        <v>3.7625919599746847</v>
      </c>
      <c r="L22" s="732">
        <f>Data!U85</f>
        <v>8.3599755145985757</v>
      </c>
      <c r="M22" s="719"/>
      <c r="N22" s="455" t="s">
        <v>285</v>
      </c>
    </row>
    <row r="23" spans="2:14" x14ac:dyDescent="0.25">
      <c r="B23" s="776" t="str">
        <f>Data!K86</f>
        <v>ELLIS ISLAND</v>
      </c>
      <c r="C23" s="777">
        <f>Data!L86</f>
        <v>215.20833333333334</v>
      </c>
      <c r="D23" s="726">
        <f>Data!M86</f>
        <v>0.7678606001936108</v>
      </c>
      <c r="E23" s="711">
        <f>Data!N86</f>
        <v>0</v>
      </c>
      <c r="F23" s="854">
        <f>Data!O86</f>
        <v>0</v>
      </c>
      <c r="G23" s="719">
        <f>Data!P86</f>
        <v>3.6249680599837517</v>
      </c>
      <c r="H23" s="845">
        <f>Data!Q86</f>
        <v>6.9992347960879355</v>
      </c>
      <c r="I23" s="25">
        <f>Data!R86</f>
        <v>0</v>
      </c>
      <c r="J23" s="761">
        <f>Data!S86</f>
        <v>5.5471507816439747</v>
      </c>
      <c r="K23" s="832">
        <f>Data!T86</f>
        <v>6.6283874726780656</v>
      </c>
      <c r="L23" s="732">
        <f>Data!U86</f>
        <v>12.809037288091064</v>
      </c>
      <c r="M23" s="719"/>
      <c r="N23" s="455" t="s">
        <v>286</v>
      </c>
    </row>
    <row r="24" spans="2:14" ht="15.75" thickBot="1" x14ac:dyDescent="0.3">
      <c r="B24" s="776" t="str">
        <f>Data!K87</f>
        <v>DODGE ISLAND</v>
      </c>
      <c r="C24" s="735">
        <f>Data!L87</f>
        <v>196.5</v>
      </c>
      <c r="D24" s="736">
        <f>Data!M87</f>
        <v>0.76865988125530105</v>
      </c>
      <c r="E24" s="711">
        <f>Data!N87</f>
        <v>0</v>
      </c>
      <c r="F24" s="835">
        <f>Data!O87</f>
        <v>1.8206896551724139</v>
      </c>
      <c r="G24" s="836">
        <f>Data!P87</f>
        <v>3.9610155215978979</v>
      </c>
      <c r="H24" s="847">
        <f>Data!Q87</f>
        <v>5.5572356037742239</v>
      </c>
      <c r="I24" s="25">
        <f>Data!R87</f>
        <v>0</v>
      </c>
      <c r="J24" s="761">
        <f>Data!S87</f>
        <v>5.296551724137931</v>
      </c>
      <c r="K24" s="832">
        <f>Data!T87</f>
        <v>7.195283359403235</v>
      </c>
      <c r="L24" s="732">
        <f>Data!U87</f>
        <v>8.449061883838711</v>
      </c>
      <c r="M24" s="719"/>
      <c r="N24" s="455" t="s">
        <v>287</v>
      </c>
    </row>
    <row r="25" spans="2:14" ht="15.75" thickBot="1" x14ac:dyDescent="0.3">
      <c r="B25" s="786" t="str">
        <f>Data!K88</f>
        <v>HOPPER</v>
      </c>
      <c r="C25" s="787">
        <f>Data!L88</f>
        <v>905.41666666666663</v>
      </c>
      <c r="D25" s="788">
        <f>Data!M88</f>
        <v>0.75283018867924534</v>
      </c>
      <c r="E25" s="711">
        <f>Data!N88</f>
        <v>0</v>
      </c>
      <c r="F25" s="791">
        <f>Data!O88</f>
        <v>2.2800904700776332</v>
      </c>
      <c r="G25" s="855">
        <f>Data!P88</f>
        <v>3.2444045704198663</v>
      </c>
      <c r="H25" s="790">
        <f>Data!Q88</f>
        <v>6.3724294400208148</v>
      </c>
      <c r="I25" s="25">
        <f>Data!R88</f>
        <v>0</v>
      </c>
      <c r="J25" s="791">
        <f>Data!S88</f>
        <v>6.7913686655663552</v>
      </c>
      <c r="K25" s="856">
        <f>Data!T88</f>
        <v>7.2891450616505002</v>
      </c>
      <c r="L25" s="790">
        <f>Data!U88</f>
        <v>10.096282717203911</v>
      </c>
      <c r="M25" s="734"/>
      <c r="N25" s="455" t="s">
        <v>268</v>
      </c>
    </row>
    <row r="26" spans="2:14" ht="2.25" customHeight="1" thickBot="1" x14ac:dyDescent="0.3">
      <c r="B26" s="751">
        <f>Data!K89</f>
        <v>0</v>
      </c>
      <c r="C26" s="752"/>
      <c r="D26" s="753"/>
      <c r="E26" s="468"/>
      <c r="F26" s="754"/>
      <c r="G26" s="852"/>
      <c r="H26" s="754"/>
      <c r="I26" s="25"/>
      <c r="J26" s="754"/>
      <c r="K26" s="843"/>
      <c r="L26" s="754"/>
      <c r="M26" s="734"/>
    </row>
    <row r="27" spans="2:14" ht="15.75" thickBot="1" x14ac:dyDescent="0.3">
      <c r="B27" s="794" t="str">
        <f>Data!K90</f>
        <v>ALL VESSELS</v>
      </c>
      <c r="C27" s="795">
        <f>Data!L90</f>
        <v>2421.2083333333335</v>
      </c>
      <c r="D27" s="796">
        <f>Data!M90</f>
        <v>0.56941265552668263</v>
      </c>
      <c r="E27" s="711">
        <f>Data!N90</f>
        <v>0</v>
      </c>
      <c r="F27" s="797">
        <f>Data!O90</f>
        <v>9.1241537717601542</v>
      </c>
      <c r="G27" s="857">
        <f>Data!P90</f>
        <v>8.6803623346491747</v>
      </c>
      <c r="H27" s="799">
        <f>Data!Q90</f>
        <v>13.468144867283398</v>
      </c>
      <c r="I27" s="25">
        <f>Data!R90</f>
        <v>0</v>
      </c>
      <c r="J27" s="797">
        <f>Data!S90</f>
        <v>16.845986460348161</v>
      </c>
      <c r="K27" s="858">
        <f>Data!T90</f>
        <v>16.075133681792742</v>
      </c>
      <c r="L27" s="799">
        <f>Data!U90</f>
        <v>20.62038671495845</v>
      </c>
      <c r="M27" s="734"/>
    </row>
    <row r="28" spans="2:14" ht="15.75" thickBot="1" x14ac:dyDescent="0.3">
      <c r="C28" s="455"/>
      <c r="D28" s="455"/>
      <c r="F28" s="455"/>
      <c r="G28" s="455"/>
      <c r="H28" s="455"/>
      <c r="J28" s="455"/>
      <c r="K28" s="455"/>
      <c r="L28" s="455"/>
      <c r="M28" s="734"/>
    </row>
    <row r="29" spans="2:14" ht="15.75" thickBot="1" x14ac:dyDescent="0.3">
      <c r="B29" s="1417" t="str">
        <f>"Thru "&amp;Q7&amp;" "&amp;Q8&amp;" Reliability Metrics (MMIR / TRIR)"</f>
        <v>Thru August 2022 Reliability Metrics (MMIR / TRIR)</v>
      </c>
      <c r="C29" s="1418"/>
      <c r="D29" s="1418"/>
      <c r="E29" s="1418"/>
      <c r="F29" s="1418"/>
      <c r="G29" s="1418"/>
      <c r="H29" s="1418"/>
      <c r="I29" s="1418"/>
      <c r="J29" s="1418"/>
      <c r="K29" s="1418"/>
      <c r="L29" s="1419"/>
      <c r="M29" s="693"/>
    </row>
    <row r="30" spans="2:14" ht="4.5" customHeight="1" thickBot="1" x14ac:dyDescent="0.3">
      <c r="B30" s="696"/>
      <c r="C30" s="697"/>
      <c r="D30" s="697"/>
      <c r="E30" s="697"/>
      <c r="F30" s="697"/>
      <c r="G30" s="697"/>
      <c r="H30" s="697"/>
      <c r="I30" s="697"/>
      <c r="J30" s="697"/>
      <c r="K30" s="697"/>
      <c r="L30" s="697"/>
    </row>
    <row r="31" spans="2:14" x14ac:dyDescent="0.25">
      <c r="B31" s="1426" t="str">
        <f>B3</f>
        <v>Dredge</v>
      </c>
      <c r="C31" s="1426" t="str">
        <f>C3</f>
        <v>Rev Days</v>
      </c>
      <c r="D31" s="1426" t="str">
        <f>D3</f>
        <v>Overall TE</v>
      </c>
      <c r="F31" s="1428" t="s">
        <v>262</v>
      </c>
      <c r="G31" s="1429"/>
      <c r="H31" s="1430"/>
      <c r="J31" s="1428" t="s">
        <v>263</v>
      </c>
      <c r="K31" s="1429"/>
      <c r="L31" s="1430"/>
      <c r="M31" s="693"/>
    </row>
    <row r="32" spans="2:14" ht="15.75" thickBot="1" x14ac:dyDescent="0.3">
      <c r="B32" s="1427"/>
      <c r="C32" s="1427"/>
      <c r="D32" s="1427"/>
      <c r="E32" s="700"/>
      <c r="F32" s="701">
        <f>F4</f>
        <v>2022</v>
      </c>
      <c r="G32" s="701">
        <f>G4</f>
        <v>2021</v>
      </c>
      <c r="H32" s="1052" t="s">
        <v>264</v>
      </c>
      <c r="J32" s="701">
        <f>J4</f>
        <v>2022</v>
      </c>
      <c r="K32" s="701">
        <f>K4</f>
        <v>2021</v>
      </c>
      <c r="L32" s="1052" t="s">
        <v>264</v>
      </c>
      <c r="M32" s="700"/>
    </row>
    <row r="33" spans="2:22" ht="4.5" customHeight="1" x14ac:dyDescent="0.25">
      <c r="B33" s="697"/>
      <c r="C33" s="697"/>
      <c r="D33" s="697"/>
      <c r="E33" s="192"/>
      <c r="F33" s="697"/>
      <c r="G33" s="697"/>
      <c r="H33" s="697"/>
      <c r="I33" s="193"/>
      <c r="J33" s="697"/>
      <c r="K33" s="697"/>
      <c r="L33" s="697"/>
    </row>
    <row r="34" spans="2:22" x14ac:dyDescent="0.25">
      <c r="B34" s="1146" t="str">
        <f>Data!K92</f>
        <v>SANDPIPER</v>
      </c>
      <c r="C34" s="725">
        <f>Data!L92</f>
        <v>66.666666666666671</v>
      </c>
      <c r="D34" s="726">
        <f>Data!M92</f>
        <v>0.54437500000000005</v>
      </c>
      <c r="E34" s="711">
        <f>Data!N92</f>
        <v>0</v>
      </c>
      <c r="F34" s="830">
        <f>Data!O92</f>
        <v>10.562571756601606</v>
      </c>
      <c r="G34" s="719">
        <f>Data!P92</f>
        <v>19.600000000000001</v>
      </c>
      <c r="H34" s="845">
        <f>Data!Q92</f>
        <v>14.026425081859172</v>
      </c>
      <c r="I34" s="25">
        <f>Data!R92</f>
        <v>0</v>
      </c>
      <c r="J34" s="761">
        <f>Data!S92</f>
        <v>35.132032146957513</v>
      </c>
      <c r="K34" s="832">
        <f>Data!T92</f>
        <v>32.4</v>
      </c>
      <c r="L34" s="732">
        <f>Data!U92</f>
        <v>26.755656913307739</v>
      </c>
      <c r="M34" s="719"/>
      <c r="N34" s="455" t="s">
        <v>281</v>
      </c>
    </row>
    <row r="35" spans="2:22" ht="15.75" thickBot="1" x14ac:dyDescent="0.3">
      <c r="B35" s="1146" t="str">
        <f>Data!K93</f>
        <v>IOWA</v>
      </c>
      <c r="C35" s="762">
        <f>Data!L93</f>
        <v>44.708333333333336</v>
      </c>
      <c r="D35" s="736">
        <f>Data!M93</f>
        <v>0.69804287045666358</v>
      </c>
      <c r="E35" s="711">
        <f>Data!N93</f>
        <v>0</v>
      </c>
      <c r="F35" s="846">
        <f>Data!O93</f>
        <v>0</v>
      </c>
      <c r="G35" s="836">
        <f>Data!P93</f>
        <v>3.7</v>
      </c>
      <c r="H35" s="847">
        <f>Data!Q93</f>
        <v>7.2533697947171287</v>
      </c>
      <c r="I35" s="25">
        <f>Data!R93</f>
        <v>0</v>
      </c>
      <c r="J35" s="737">
        <f>Data!S93</f>
        <v>7.7436582109479302</v>
      </c>
      <c r="K35" s="838">
        <f>Data!T93</f>
        <v>8.6</v>
      </c>
      <c r="L35" s="742">
        <f>Data!U93</f>
        <v>17.217999195459559</v>
      </c>
      <c r="M35" s="719"/>
      <c r="N35" s="455" t="s">
        <v>282</v>
      </c>
    </row>
    <row r="36" spans="2:22" ht="15.75" thickBot="1" x14ac:dyDescent="0.3">
      <c r="B36" s="1147" t="str">
        <f>Data!K94</f>
        <v>R&amp;L</v>
      </c>
      <c r="C36" s="1148">
        <f>Data!L94</f>
        <v>111.375</v>
      </c>
      <c r="D36" s="1149">
        <f>Data!M94</f>
        <v>0.60606060606060608</v>
      </c>
      <c r="E36" s="711">
        <f>Data!N94</f>
        <v>0</v>
      </c>
      <c r="F36" s="1165">
        <f>Data!O94</f>
        <v>5.6790123456790127</v>
      </c>
      <c r="G36" s="1166">
        <f>Data!P94</f>
        <v>13.5</v>
      </c>
      <c r="H36" s="1167">
        <f>Data!Q94</f>
        <v>9.7872284912921543</v>
      </c>
      <c r="I36" s="25">
        <f>Data!R94</f>
        <v>0</v>
      </c>
      <c r="J36" s="1150">
        <f>Data!S94</f>
        <v>22.469135802469136</v>
      </c>
      <c r="K36" s="1168">
        <f>Data!T94</f>
        <v>23.2</v>
      </c>
      <c r="L36" s="1151">
        <f>Data!U94</f>
        <v>20.786119626899747</v>
      </c>
      <c r="M36" s="734"/>
      <c r="N36" s="455" t="s">
        <v>267</v>
      </c>
    </row>
    <row r="37" spans="2:22" ht="4.5" customHeight="1" x14ac:dyDescent="0.25">
      <c r="B37" s="751">
        <f>Data!K100</f>
        <v>0</v>
      </c>
      <c r="C37" s="752"/>
      <c r="D37" s="753"/>
      <c r="E37" s="468"/>
      <c r="F37" s="754"/>
      <c r="G37" s="852"/>
      <c r="H37" s="754"/>
      <c r="I37" s="25"/>
      <c r="J37" s="754"/>
      <c r="K37" s="843"/>
      <c r="L37" s="754"/>
      <c r="M37" s="757"/>
    </row>
    <row r="38" spans="2:22" x14ac:dyDescent="0.25">
      <c r="C38" s="455"/>
      <c r="D38" s="455"/>
      <c r="F38" s="455"/>
      <c r="G38" s="455"/>
      <c r="H38" s="455"/>
      <c r="J38" s="455"/>
      <c r="K38" s="455"/>
      <c r="L38" s="455"/>
      <c r="M38" s="734"/>
    </row>
    <row r="39" spans="2:22" x14ac:dyDescent="0.25"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734"/>
    </row>
    <row r="40" spans="2:22" ht="4.5" customHeight="1" thickBot="1" x14ac:dyDescent="0.3">
      <c r="M40" s="757"/>
    </row>
    <row r="41" spans="2:22" ht="15.75" thickBot="1" x14ac:dyDescent="0.3">
      <c r="M41" s="734"/>
      <c r="N41" s="455" t="s">
        <v>269</v>
      </c>
      <c r="P41" s="1417" t="str">
        <f>"Thru "&amp;Q7&amp;" "&amp;Q8&amp;" Reliability Metrics (Percentages)"</f>
        <v>Thru August 2022 Reliability Metrics (Percentages)</v>
      </c>
      <c r="Q41" s="1418"/>
      <c r="R41" s="1418"/>
      <c r="S41" s="1418"/>
      <c r="T41" s="1418"/>
      <c r="U41" s="1418"/>
      <c r="V41" s="1419"/>
    </row>
    <row r="42" spans="2:22" ht="4.5" customHeight="1" thickBot="1" x14ac:dyDescent="0.3">
      <c r="M42" s="757"/>
      <c r="P42" s="694"/>
      <c r="Q42" s="695"/>
      <c r="R42" s="695"/>
      <c r="S42" s="695"/>
      <c r="T42" s="695"/>
      <c r="U42" s="695"/>
      <c r="V42" s="695"/>
    </row>
    <row r="43" spans="2:22" x14ac:dyDescent="0.25">
      <c r="P43" s="859" t="str">
        <f>"Dredge                               "&amp;Q8</f>
        <v>Dredge                               2022</v>
      </c>
      <c r="Q43" s="1420" t="s">
        <v>257</v>
      </c>
      <c r="R43" s="1422" t="s">
        <v>258</v>
      </c>
      <c r="S43" s="1424" t="s">
        <v>259</v>
      </c>
      <c r="T43" s="1424" t="s">
        <v>260</v>
      </c>
      <c r="U43" s="1424" t="s">
        <v>139</v>
      </c>
      <c r="V43" s="1424" t="s">
        <v>261</v>
      </c>
    </row>
    <row r="44" spans="2:22" ht="15.75" thickBot="1" x14ac:dyDescent="0.3">
      <c r="P44" s="699" t="s">
        <v>264</v>
      </c>
      <c r="Q44" s="1421"/>
      <c r="R44" s="1423"/>
      <c r="S44" s="1425"/>
      <c r="T44" s="1425"/>
      <c r="U44" s="1425"/>
      <c r="V44" s="1425"/>
    </row>
    <row r="45" spans="2:22" ht="4.5" customHeight="1" thickBot="1" x14ac:dyDescent="0.3">
      <c r="P45" s="192"/>
      <c r="Q45" s="192"/>
      <c r="R45" s="192"/>
      <c r="S45" s="192"/>
      <c r="T45" s="192"/>
      <c r="U45" s="192"/>
      <c r="V45" s="192"/>
    </row>
    <row r="46" spans="2:22" x14ac:dyDescent="0.25">
      <c r="P46" s="860" t="str">
        <f>Data!B69</f>
        <v>GL53</v>
      </c>
      <c r="Q46" s="861">
        <f>Data!C69</f>
        <v>0.40835520559930011</v>
      </c>
      <c r="R46" s="862">
        <f>Data!D69</f>
        <v>0.10074114740598408</v>
      </c>
      <c r="S46" s="862">
        <f>Data!E69</f>
        <v>0.13999451001921492</v>
      </c>
      <c r="T46" s="862">
        <f>Data!F69</f>
        <v>0.51248970628602797</v>
      </c>
      <c r="U46" s="862">
        <f>Data!G69</f>
        <v>0.18748284381004665</v>
      </c>
      <c r="V46" s="863">
        <f>Data!H69</f>
        <v>0.30002744990392538</v>
      </c>
    </row>
    <row r="47" spans="2:22" ht="15.75" thickBot="1" x14ac:dyDescent="0.3">
      <c r="P47" s="864"/>
      <c r="Q47" s="721">
        <f>Data!C70</f>
        <v>0.47513929341226013</v>
      </c>
      <c r="R47" s="722">
        <f>Data!D70</f>
        <v>0.14675500228597751</v>
      </c>
      <c r="S47" s="722">
        <f>Data!E70</f>
        <v>8.138456883845771E-2</v>
      </c>
      <c r="T47" s="722">
        <f>Data!F70</f>
        <v>0.58402722236475169</v>
      </c>
      <c r="U47" s="722">
        <f>Data!G70</f>
        <v>0.20622491719527006</v>
      </c>
      <c r="V47" s="723">
        <f>Data!H70</f>
        <v>0.20974786043997826</v>
      </c>
    </row>
    <row r="48" spans="2:22" ht="4.5" customHeight="1" thickBot="1" x14ac:dyDescent="0.3">
      <c r="P48" s="733"/>
      <c r="Q48" s="671"/>
      <c r="R48" s="711"/>
      <c r="S48" s="734"/>
      <c r="T48" s="734"/>
      <c r="U48" s="719"/>
      <c r="V48" s="719"/>
    </row>
    <row r="49" spans="16:22" x14ac:dyDescent="0.25">
      <c r="P49" s="860" t="str">
        <f>Data!B72</f>
        <v>NEW YORK</v>
      </c>
      <c r="Q49" s="865">
        <f>Data!C72</f>
        <v>0.45003331112591605</v>
      </c>
      <c r="R49" s="862">
        <f>Data!D72</f>
        <v>8.7525562372188143E-2</v>
      </c>
      <c r="S49" s="862">
        <f>Data!E72</f>
        <v>8.8343558282208592E-2</v>
      </c>
      <c r="T49" s="862">
        <f>Data!F72</f>
        <v>0.55255623721881386</v>
      </c>
      <c r="U49" s="862">
        <f>Data!G72</f>
        <v>0.22208588957055214</v>
      </c>
      <c r="V49" s="863">
        <f>Data!H72</f>
        <v>0.225357873210634</v>
      </c>
    </row>
    <row r="50" spans="16:22" ht="15.75" thickBot="1" x14ac:dyDescent="0.3">
      <c r="P50" s="864"/>
      <c r="Q50" s="866">
        <f>Data!C73</f>
        <v>0.45947695337925976</v>
      </c>
      <c r="R50" s="722">
        <f>Data!D73</f>
        <v>0.17757585535786791</v>
      </c>
      <c r="S50" s="722">
        <f>Data!E73</f>
        <v>0.10840053904868349</v>
      </c>
      <c r="T50" s="722">
        <f>Data!F73</f>
        <v>0.59201356818895701</v>
      </c>
      <c r="U50" s="722">
        <f>Data!G73</f>
        <v>0.29242463946467967</v>
      </c>
      <c r="V50" s="723">
        <f>Data!H73</f>
        <v>0.11556179234636332</v>
      </c>
    </row>
    <row r="51" spans="16:22" ht="4.5" customHeight="1" thickBot="1" x14ac:dyDescent="0.3">
      <c r="P51" s="733"/>
      <c r="Q51" s="671"/>
      <c r="R51" s="711"/>
      <c r="S51" s="734"/>
      <c r="T51" s="734"/>
      <c r="U51" s="719"/>
      <c r="V51" s="719"/>
    </row>
    <row r="52" spans="16:22" x14ac:dyDescent="0.25">
      <c r="P52" s="860" t="str">
        <f>Data!B75</f>
        <v>GL55</v>
      </c>
      <c r="Q52" s="861">
        <f>Data!C75</f>
        <v>0.47516248839368619</v>
      </c>
      <c r="R52" s="862">
        <f>Data!D75</f>
        <v>4.3216943331425298E-2</v>
      </c>
      <c r="S52" s="862">
        <f>Data!E75</f>
        <v>9.7595878649112761E-2</v>
      </c>
      <c r="T52" s="862">
        <f>Data!F75</f>
        <v>0.58586147681740131</v>
      </c>
      <c r="U52" s="862">
        <f>Data!G75</f>
        <v>7.5844304522037775E-2</v>
      </c>
      <c r="V52" s="863">
        <f>Data!H75</f>
        <v>0.33829421866056092</v>
      </c>
    </row>
    <row r="53" spans="16:22" ht="15.75" thickBot="1" x14ac:dyDescent="0.3">
      <c r="P53" s="864"/>
      <c r="Q53" s="721">
        <f>Data!C76</f>
        <v>0.53658048596758368</v>
      </c>
      <c r="R53" s="722">
        <f>Data!D76</f>
        <v>6.8878319326720339E-2</v>
      </c>
      <c r="S53" s="722">
        <f>Data!E76</f>
        <v>5.7185945601871825E-2</v>
      </c>
      <c r="T53" s="722">
        <f>Data!F76</f>
        <v>0.60695857586606317</v>
      </c>
      <c r="U53" s="722">
        <f>Data!G76</f>
        <v>0.11097998073296098</v>
      </c>
      <c r="V53" s="723">
        <f>Data!H76</f>
        <v>0.28206144340097583</v>
      </c>
    </row>
    <row r="54" spans="16:22" ht="4.5" customHeight="1" thickBot="1" x14ac:dyDescent="0.3">
      <c r="P54" s="733"/>
      <c r="Q54" s="671"/>
      <c r="R54" s="711"/>
      <c r="S54" s="734"/>
      <c r="T54" s="734"/>
      <c r="U54" s="719"/>
      <c r="V54" s="719"/>
    </row>
    <row r="55" spans="16:22" x14ac:dyDescent="0.25">
      <c r="P55" s="860" t="str">
        <f>Data!B78</f>
        <v>GL54</v>
      </c>
      <c r="Q55" s="861">
        <f>Data!C78</f>
        <v>0.50856313497822936</v>
      </c>
      <c r="R55" s="862">
        <f>Data!D78</f>
        <v>0.27073078379401744</v>
      </c>
      <c r="S55" s="862">
        <f>Data!E78</f>
        <v>3.3699356304430141E-2</v>
      </c>
      <c r="T55" s="862">
        <f>Data!F78</f>
        <v>0.66338508140855734</v>
      </c>
      <c r="U55" s="862">
        <f>Data!G78</f>
        <v>0.33812949640287771</v>
      </c>
      <c r="V55" s="863">
        <f>Data!H78</f>
        <v>-1.5145778114350472E-3</v>
      </c>
    </row>
    <row r="56" spans="16:22" ht="15.75" thickBot="1" x14ac:dyDescent="0.3">
      <c r="P56" s="864"/>
      <c r="Q56" s="721">
        <f>Data!C79</f>
        <v>0.55234265978623764</v>
      </c>
      <c r="R56" s="722">
        <f>Data!D79</f>
        <v>4.7482528129576901E-2</v>
      </c>
      <c r="S56" s="722">
        <f>Data!E79</f>
        <v>6.2392683251187214E-2</v>
      </c>
      <c r="T56" s="722">
        <f>Data!F79</f>
        <v>0.61303142628486407</v>
      </c>
      <c r="U56" s="722">
        <f>Data!G79</f>
        <v>8.8240581678372981E-2</v>
      </c>
      <c r="V56" s="723">
        <f>Data!H79</f>
        <v>0.29872799203676292</v>
      </c>
    </row>
    <row r="57" spans="16:22" ht="4.5" customHeight="1" thickBot="1" x14ac:dyDescent="0.3">
      <c r="P57" s="733"/>
      <c r="Q57" s="671"/>
      <c r="R57" s="711"/>
      <c r="S57" s="734"/>
      <c r="T57" s="734"/>
      <c r="U57" s="719"/>
      <c r="V57" s="719"/>
    </row>
    <row r="58" spans="16:22" x14ac:dyDescent="0.25">
      <c r="P58" s="860" t="str">
        <f>Data!B81</f>
        <v>GL58</v>
      </c>
      <c r="Q58" s="861">
        <f>Data!C81</f>
        <v>0.59726510807234234</v>
      </c>
      <c r="R58" s="862">
        <f>Data!D81</f>
        <v>1.4832535885167464E-2</v>
      </c>
      <c r="S58" s="862">
        <f>Data!E81</f>
        <v>5.7416267942583733E-2</v>
      </c>
      <c r="T58" s="862">
        <f>Data!F81</f>
        <v>0.64784688995215312</v>
      </c>
      <c r="U58" s="862">
        <f>Data!G81</f>
        <v>4.0669856459330141E-2</v>
      </c>
      <c r="V58" s="863">
        <f>Data!H81</f>
        <v>0.31148325358851675</v>
      </c>
    </row>
    <row r="59" spans="16:22" ht="15.75" thickBot="1" x14ac:dyDescent="0.3">
      <c r="P59" s="864"/>
      <c r="Q59" s="721">
        <f>Data!C82</f>
        <v>0.59402750016744754</v>
      </c>
      <c r="R59" s="722">
        <f>Data!D82</f>
        <v>3.2556252016385512E-2</v>
      </c>
      <c r="S59" s="722">
        <f>Data!E82</f>
        <v>6.2600698352597933E-2</v>
      </c>
      <c r="T59" s="722">
        <f>Data!F82</f>
        <v>0.65204743844673385</v>
      </c>
      <c r="U59" s="722">
        <f>Data!G82</f>
        <v>7.1954792334663661E-2</v>
      </c>
      <c r="V59" s="723">
        <f>Data!H82</f>
        <v>0.27599776921860247</v>
      </c>
    </row>
    <row r="60" spans="16:22" ht="4.5" customHeight="1" thickBot="1" x14ac:dyDescent="0.3">
      <c r="P60" s="733"/>
      <c r="Q60" s="769"/>
      <c r="R60" s="711"/>
      <c r="S60" s="734"/>
      <c r="T60" s="734"/>
      <c r="U60" s="719"/>
      <c r="V60" s="719"/>
    </row>
    <row r="61" spans="16:22" x14ac:dyDescent="0.25">
      <c r="P61" s="772" t="str">
        <f>Data!B84</f>
        <v xml:space="preserve">MECHANICAL </v>
      </c>
      <c r="Q61" s="773">
        <f>Data!C84</f>
        <v>0.48965308896832987</v>
      </c>
      <c r="R61" s="774">
        <f>Data!D84</f>
        <v>9.1995366701213194E-2</v>
      </c>
      <c r="S61" s="774">
        <f>Data!E84</f>
        <v>8.5106382978723402E-2</v>
      </c>
      <c r="T61" s="774">
        <f>Data!F84</f>
        <v>0.59287935133816982</v>
      </c>
      <c r="U61" s="774">
        <f>Data!G84</f>
        <v>0.15570322501981346</v>
      </c>
      <c r="V61" s="775">
        <f>Data!H84</f>
        <v>0.25141742364201669</v>
      </c>
    </row>
    <row r="62" spans="16:22" ht="15.75" thickBot="1" x14ac:dyDescent="0.3">
      <c r="P62" s="867"/>
      <c r="Q62" s="868">
        <f>Data!C85</f>
        <v>0.51662735024349504</v>
      </c>
      <c r="R62" s="869">
        <f>Data!D85</f>
        <v>9.540861775009106E-2</v>
      </c>
      <c r="S62" s="869">
        <f>Data!E85</f>
        <v>6.29023221207171E-2</v>
      </c>
      <c r="T62" s="869">
        <f>Data!F85</f>
        <v>0.60505315838874496</v>
      </c>
      <c r="U62" s="869">
        <f>Data!G85</f>
        <v>0.15425329551611716</v>
      </c>
      <c r="V62" s="870">
        <f>Data!H85</f>
        <v>0.24069354609513788</v>
      </c>
    </row>
    <row r="63" spans="16:22" ht="4.5" customHeight="1" thickBot="1" x14ac:dyDescent="0.3">
      <c r="P63" s="782"/>
      <c r="Q63" s="783"/>
      <c r="R63" s="784"/>
      <c r="S63" s="784"/>
      <c r="T63" s="784"/>
      <c r="U63" s="784"/>
      <c r="V63" s="784"/>
    </row>
    <row r="64" spans="16:22" x14ac:dyDescent="0.25">
      <c r="P64" s="877">
        <f>Q8</f>
        <v>2022</v>
      </c>
      <c r="Q64" s="1420" t="str">
        <f t="shared" ref="Q64:V64" si="0">Q43</f>
        <v>Overall          TE</v>
      </c>
      <c r="R64" s="1422" t="str">
        <f t="shared" si="0"/>
        <v>Major Mechanical</v>
      </c>
      <c r="S64" s="1424" t="str">
        <f t="shared" si="0"/>
        <v>Major Weather</v>
      </c>
      <c r="T64" s="1424" t="str">
        <f t="shared" si="0"/>
        <v>Starting          TE</v>
      </c>
      <c r="U64" s="1424" t="str">
        <f t="shared" si="0"/>
        <v>Mechanical Delays</v>
      </c>
      <c r="V64" s="1424" t="str">
        <f t="shared" si="0"/>
        <v>Operational Delays</v>
      </c>
    </row>
    <row r="65" spans="13:22" ht="15.75" thickBot="1" x14ac:dyDescent="0.3">
      <c r="P65" s="699" t="str">
        <f>P44</f>
        <v>All Years</v>
      </c>
      <c r="Q65" s="1421"/>
      <c r="R65" s="1423"/>
      <c r="S65" s="1425"/>
      <c r="T65" s="1425"/>
      <c r="U65" s="1425"/>
      <c r="V65" s="1425"/>
    </row>
    <row r="66" spans="13:22" ht="3.75" customHeight="1" thickBot="1" x14ac:dyDescent="0.3">
      <c r="P66" s="192"/>
      <c r="Q66" s="192"/>
      <c r="R66" s="192"/>
      <c r="S66" s="192"/>
      <c r="T66" s="192"/>
      <c r="U66" s="192"/>
      <c r="V66" s="192"/>
    </row>
    <row r="67" spans="13:22" x14ac:dyDescent="0.25">
      <c r="P67" s="818" t="str">
        <f>P126</f>
        <v>ALL VESSELS</v>
      </c>
      <c r="Q67" s="819">
        <f t="shared" ref="Q67:V68" si="1">Q126</f>
        <v>0.56941265552668263</v>
      </c>
      <c r="R67" s="820">
        <f t="shared" si="1"/>
        <v>6.312862012002593E-2</v>
      </c>
      <c r="S67" s="820">
        <f t="shared" si="1"/>
        <v>8.7008343265792612E-2</v>
      </c>
      <c r="T67" s="820">
        <f t="shared" si="1"/>
        <v>0.6918846580097443</v>
      </c>
      <c r="U67" s="820">
        <f t="shared" si="1"/>
        <v>0.11655479580954771</v>
      </c>
      <c r="V67" s="821">
        <f t="shared" si="1"/>
        <v>0.191560546180708</v>
      </c>
    </row>
    <row r="68" spans="13:22" ht="15.75" thickBot="1" x14ac:dyDescent="0.3">
      <c r="P68" s="867"/>
      <c r="Q68" s="868">
        <f t="shared" si="1"/>
        <v>0.59056154641475123</v>
      </c>
      <c r="R68" s="869">
        <f t="shared" si="1"/>
        <v>9.4921864054479124E-2</v>
      </c>
      <c r="S68" s="869">
        <f t="shared" si="1"/>
        <v>9.4906217425623954E-2</v>
      </c>
      <c r="T68" s="869">
        <f t="shared" si="1"/>
        <v>0.70478796441417713</v>
      </c>
      <c r="U68" s="869">
        <f t="shared" si="1"/>
        <v>0.14533000378268707</v>
      </c>
      <c r="V68" s="870">
        <f t="shared" si="1"/>
        <v>0.14988203180313581</v>
      </c>
    </row>
    <row r="69" spans="13:22" ht="3.75" customHeight="1" x14ac:dyDescent="0.25">
      <c r="P69" s="695"/>
      <c r="Q69" s="695"/>
      <c r="R69" s="695"/>
      <c r="S69" s="695"/>
      <c r="T69" s="695"/>
      <c r="U69" s="695"/>
      <c r="V69" s="695"/>
    </row>
    <row r="70" spans="13:22" ht="15.75" thickBot="1" x14ac:dyDescent="0.3">
      <c r="P70" s="918"/>
      <c r="Q70" s="711"/>
      <c r="R70" s="711"/>
      <c r="S70" s="711"/>
      <c r="T70" s="711"/>
      <c r="U70" s="711"/>
      <c r="V70" s="711"/>
    </row>
    <row r="71" spans="13:22" ht="15.75" thickBot="1" x14ac:dyDescent="0.3">
      <c r="M71" s="734"/>
      <c r="N71" s="455" t="s">
        <v>269</v>
      </c>
      <c r="P71" s="1417" t="str">
        <f>P41</f>
        <v>Thru August 2022 Reliability Metrics (Percentages)</v>
      </c>
      <c r="Q71" s="1418"/>
      <c r="R71" s="1418"/>
      <c r="S71" s="1418"/>
      <c r="T71" s="1418"/>
      <c r="U71" s="1418"/>
      <c r="V71" s="1419"/>
    </row>
    <row r="72" spans="13:22" ht="4.5" customHeight="1" thickBot="1" x14ac:dyDescent="0.3">
      <c r="P72" s="782"/>
      <c r="Q72" s="783"/>
      <c r="R72" s="784"/>
      <c r="S72" s="784"/>
      <c r="T72" s="784"/>
      <c r="U72" s="784"/>
      <c r="V72" s="784"/>
    </row>
    <row r="73" spans="13:22" ht="15" customHeight="1" x14ac:dyDescent="0.25">
      <c r="P73" s="871" t="str">
        <f t="shared" ref="P73:V73" si="2">P43</f>
        <v>Dredge                               2022</v>
      </c>
      <c r="Q73" s="1420" t="str">
        <f t="shared" si="2"/>
        <v>Overall          TE</v>
      </c>
      <c r="R73" s="1422" t="str">
        <f t="shared" si="2"/>
        <v>Major Mechanical</v>
      </c>
      <c r="S73" s="1424" t="str">
        <f t="shared" si="2"/>
        <v>Major Weather</v>
      </c>
      <c r="T73" s="1424" t="str">
        <f t="shared" si="2"/>
        <v>Starting          TE</v>
      </c>
      <c r="U73" s="1424" t="str">
        <f t="shared" si="2"/>
        <v>Mechanical Delays</v>
      </c>
      <c r="V73" s="1424" t="str">
        <f t="shared" si="2"/>
        <v>Operational Delays</v>
      </c>
    </row>
    <row r="74" spans="13:22" ht="15.75" thickBot="1" x14ac:dyDescent="0.3">
      <c r="P74" s="699" t="str">
        <f>P44</f>
        <v>All Years</v>
      </c>
      <c r="Q74" s="1421"/>
      <c r="R74" s="1423"/>
      <c r="S74" s="1425"/>
      <c r="T74" s="1425"/>
      <c r="U74" s="1425"/>
      <c r="V74" s="1425"/>
    </row>
    <row r="75" spans="13:22" ht="4.5" customHeight="1" thickBot="1" x14ac:dyDescent="0.3">
      <c r="P75" s="192"/>
      <c r="Q75" s="192"/>
      <c r="R75" s="192"/>
      <c r="S75" s="192"/>
      <c r="T75" s="192"/>
      <c r="U75" s="192"/>
      <c r="V75" s="192"/>
    </row>
    <row r="76" spans="13:22" x14ac:dyDescent="0.25">
      <c r="P76" s="872" t="str">
        <f>Data!B87</f>
        <v>ALASKA</v>
      </c>
      <c r="Q76" s="873">
        <f>Data!C87</f>
        <v>0.34457388105456777</v>
      </c>
      <c r="R76" s="874">
        <f>Data!D87</f>
        <v>1.8624641833810889E-2</v>
      </c>
      <c r="S76" s="874">
        <f>Data!E87</f>
        <v>0</v>
      </c>
      <c r="T76" s="874">
        <f>Data!F87</f>
        <v>0.53677172874880608</v>
      </c>
      <c r="U76" s="874">
        <f>Data!G87</f>
        <v>6.8290353390639921E-2</v>
      </c>
      <c r="V76" s="875">
        <f>Data!H87</f>
        <v>0.39493791786055399</v>
      </c>
    </row>
    <row r="77" spans="13:22" ht="15.75" thickBot="1" x14ac:dyDescent="0.3">
      <c r="P77" s="864"/>
      <c r="Q77" s="721">
        <f>Data!C88</f>
        <v>0.44136825900226823</v>
      </c>
      <c r="R77" s="722">
        <f>Data!D88</f>
        <v>0.14222789050418999</v>
      </c>
      <c r="S77" s="722">
        <f>Data!E88</f>
        <v>0.21954795825945347</v>
      </c>
      <c r="T77" s="722">
        <f>Data!F88</f>
        <v>0.61154562163852577</v>
      </c>
      <c r="U77" s="722">
        <f>Data!G88</f>
        <v>0.21665352387639675</v>
      </c>
      <c r="V77" s="723">
        <f>Data!H88</f>
        <v>0.17180085448507748</v>
      </c>
    </row>
    <row r="78" spans="13:22" ht="4.5" customHeight="1" thickBot="1" x14ac:dyDescent="0.3">
      <c r="P78" s="733"/>
      <c r="Q78" s="793"/>
      <c r="R78" s="711"/>
      <c r="S78" s="711"/>
      <c r="T78" s="711"/>
      <c r="U78" s="711"/>
      <c r="V78" s="711"/>
    </row>
    <row r="79" spans="13:22" x14ac:dyDescent="0.25">
      <c r="P79" s="758" t="str">
        <f>Data!B90</f>
        <v>ILLINOIS</v>
      </c>
      <c r="Q79" s="873">
        <f>Data!C90</f>
        <v>0.38910505836575876</v>
      </c>
      <c r="R79" s="874">
        <f>Data!D90</f>
        <v>0</v>
      </c>
      <c r="S79" s="874">
        <f>Data!E90</f>
        <v>0.2685069008782936</v>
      </c>
      <c r="T79" s="874">
        <f>Data!F90</f>
        <v>0.62735257214554585</v>
      </c>
      <c r="U79" s="874">
        <f>Data!G90</f>
        <v>2.6348808030112924E-2</v>
      </c>
      <c r="V79" s="875">
        <f>Data!H90</f>
        <v>0.34629861982434124</v>
      </c>
    </row>
    <row r="80" spans="13:22" ht="15.75" thickBot="1" x14ac:dyDescent="0.3">
      <c r="P80" s="864"/>
      <c r="Q80" s="721">
        <f>Data!C91</f>
        <v>0.43201619942739067</v>
      </c>
      <c r="R80" s="722">
        <f>Data!D91</f>
        <v>0.14535456673555289</v>
      </c>
      <c r="S80" s="722">
        <f>Data!E91</f>
        <v>0.30036413931646094</v>
      </c>
      <c r="T80" s="722">
        <f>Data!F91</f>
        <v>0.62961619583994743</v>
      </c>
      <c r="U80" s="722">
        <f>Data!G91</f>
        <v>0.18464080511486139</v>
      </c>
      <c r="V80" s="723">
        <f>Data!H91</f>
        <v>0.18574299904519118</v>
      </c>
    </row>
    <row r="81" spans="16:22" ht="4.5" customHeight="1" thickBot="1" x14ac:dyDescent="0.3">
      <c r="P81" s="733"/>
      <c r="Q81" s="793"/>
      <c r="R81" s="711"/>
      <c r="S81" s="711"/>
      <c r="T81" s="711"/>
      <c r="U81" s="711"/>
      <c r="V81" s="711"/>
    </row>
    <row r="82" spans="16:22" x14ac:dyDescent="0.25">
      <c r="P82" s="758" t="str">
        <f>Data!B93</f>
        <v>OHIO</v>
      </c>
      <c r="Q82" s="873">
        <f>Data!C93</f>
        <v>0.42031312725812925</v>
      </c>
      <c r="R82" s="874">
        <f>Data!D93</f>
        <v>0.18062755798090041</v>
      </c>
      <c r="S82" s="874">
        <f>Data!E93</f>
        <v>5.7844474761255114E-2</v>
      </c>
      <c r="T82" s="874">
        <f>Data!F93</f>
        <v>0.57135061391541608</v>
      </c>
      <c r="U82" s="874">
        <f>Data!G93</f>
        <v>0.2717598908594816</v>
      </c>
      <c r="V82" s="875">
        <f>Data!H93</f>
        <v>0.15688949522510232</v>
      </c>
    </row>
    <row r="83" spans="16:22" ht="15.75" thickBot="1" x14ac:dyDescent="0.3">
      <c r="P83" s="864"/>
      <c r="Q83" s="721">
        <f>Data!C94</f>
        <v>0.45915867176819986</v>
      </c>
      <c r="R83" s="722">
        <f>Data!D94</f>
        <v>0.16334322682733049</v>
      </c>
      <c r="S83" s="722">
        <f>Data!E94</f>
        <v>9.0557150296863703E-2</v>
      </c>
      <c r="T83" s="722">
        <f>Data!F94</f>
        <v>0.58053030101393199</v>
      </c>
      <c r="U83" s="722">
        <f>Data!G94</f>
        <v>0.25434013158716029</v>
      </c>
      <c r="V83" s="723">
        <f>Data!H94</f>
        <v>0.16512956739890772</v>
      </c>
    </row>
    <row r="84" spans="16:22" ht="4.5" customHeight="1" thickBot="1" x14ac:dyDescent="0.3">
      <c r="P84" s="733"/>
      <c r="Q84" s="793"/>
      <c r="R84" s="711"/>
      <c r="S84" s="711"/>
      <c r="T84" s="711"/>
      <c r="U84" s="711"/>
      <c r="V84" s="711"/>
    </row>
    <row r="85" spans="16:22" x14ac:dyDescent="0.25">
      <c r="P85" s="758" t="str">
        <f>Data!B96</f>
        <v>CAROLINA</v>
      </c>
      <c r="Q85" s="873">
        <f>Data!C96</f>
        <v>0.48460087994971718</v>
      </c>
      <c r="R85" s="874">
        <f>Data!D96</f>
        <v>9.4760312151616496E-2</v>
      </c>
      <c r="S85" s="874">
        <f>Data!E96</f>
        <v>1.0776662950575994E-2</v>
      </c>
      <c r="T85" s="874">
        <f>Data!F96</f>
        <v>0.57302118171683392</v>
      </c>
      <c r="U85" s="874">
        <f>Data!G96</f>
        <v>0.16202155332590115</v>
      </c>
      <c r="V85" s="875">
        <f>Data!H96</f>
        <v>0.2649572649572649</v>
      </c>
    </row>
    <row r="86" spans="16:22" ht="15.75" thickBot="1" x14ac:dyDescent="0.3">
      <c r="P86" s="864"/>
      <c r="Q86" s="721">
        <f>Data!C97</f>
        <v>0.47820957407182108</v>
      </c>
      <c r="R86" s="722">
        <f>Data!D97</f>
        <v>0.18825762799213666</v>
      </c>
      <c r="S86" s="722">
        <f>Data!E97</f>
        <v>0.145894041712675</v>
      </c>
      <c r="T86" s="722">
        <f>Data!F97</f>
        <v>0.63966475385992039</v>
      </c>
      <c r="U86" s="722">
        <f>Data!G97</f>
        <v>0.26256669743396688</v>
      </c>
      <c r="V86" s="723">
        <f>Data!H97</f>
        <v>9.7768548706112735E-2</v>
      </c>
    </row>
    <row r="87" spans="16:22" ht="4.5" customHeight="1" thickBot="1" x14ac:dyDescent="0.3">
      <c r="P87" s="733"/>
      <c r="Q87" s="793"/>
      <c r="R87" s="711"/>
      <c r="S87" s="711"/>
      <c r="T87" s="711"/>
      <c r="U87" s="711"/>
      <c r="V87" s="711"/>
    </row>
    <row r="88" spans="16:22" x14ac:dyDescent="0.25">
      <c r="P88" s="758" t="str">
        <f>Data!B99</f>
        <v>TEXAS</v>
      </c>
      <c r="Q88" s="873">
        <f>Data!C99</f>
        <v>0.49325931800158607</v>
      </c>
      <c r="R88" s="874">
        <f>Data!D99</f>
        <v>9.5063025210084029E-2</v>
      </c>
      <c r="S88" s="874">
        <f>Data!E99</f>
        <v>0.20273109243697479</v>
      </c>
      <c r="T88" s="874">
        <f>Data!F99</f>
        <v>0.65336134453781514</v>
      </c>
      <c r="U88" s="874">
        <f>Data!G99</f>
        <v>0.15336134453781514</v>
      </c>
      <c r="V88" s="875">
        <f>Data!H99</f>
        <v>0.19327731092436973</v>
      </c>
    </row>
    <row r="89" spans="16:22" ht="15.75" thickBot="1" x14ac:dyDescent="0.3">
      <c r="P89" s="864"/>
      <c r="Q89" s="721">
        <f>Data!C100</f>
        <v>0.41745724918766436</v>
      </c>
      <c r="R89" s="722">
        <f>Data!D100</f>
        <v>0.12330668717192918</v>
      </c>
      <c r="S89" s="722">
        <f>Data!E100</f>
        <v>0.17828044150393288</v>
      </c>
      <c r="T89" s="722">
        <f>Data!F100</f>
        <v>0.5438117360588246</v>
      </c>
      <c r="U89" s="722">
        <f>Data!G100</f>
        <v>0.188439303889058</v>
      </c>
      <c r="V89" s="723">
        <f>Data!H100</f>
        <v>0.2677489600521174</v>
      </c>
    </row>
    <row r="90" spans="16:22" ht="4.5" customHeight="1" thickBot="1" x14ac:dyDescent="0.3">
      <c r="P90" s="733"/>
      <c r="Q90" s="671"/>
      <c r="R90" s="711"/>
      <c r="S90" s="719"/>
      <c r="T90" s="734"/>
      <c r="U90" s="719"/>
      <c r="V90" s="719"/>
    </row>
    <row r="91" spans="16:22" x14ac:dyDescent="0.25">
      <c r="P91" s="800" t="str">
        <f>Data!B102</f>
        <v>HYDRAULIC</v>
      </c>
      <c r="Q91" s="801">
        <f>Data!C102</f>
        <v>0.42402227872623804</v>
      </c>
      <c r="R91" s="802">
        <f>Data!D102</f>
        <v>9.5162370271175092E-2</v>
      </c>
      <c r="S91" s="802">
        <f>Data!E102</f>
        <v>8.8299296953465015E-2</v>
      </c>
      <c r="T91" s="802">
        <f>Data!F102</f>
        <v>0.58620689655172409</v>
      </c>
      <c r="U91" s="802">
        <f>Data!G102</f>
        <v>0.15977569467693337</v>
      </c>
      <c r="V91" s="803">
        <f>Data!H102</f>
        <v>0.25401740877134255</v>
      </c>
    </row>
    <row r="92" spans="16:22" ht="15.75" thickBot="1" x14ac:dyDescent="0.3">
      <c r="P92" s="867"/>
      <c r="Q92" s="868">
        <f>Data!C103</f>
        <v>0.44682893594994599</v>
      </c>
      <c r="R92" s="869">
        <f>Data!D103</f>
        <v>0.15415293371250222</v>
      </c>
      <c r="S92" s="869">
        <f>Data!E103</f>
        <v>0.18664701630526484</v>
      </c>
      <c r="T92" s="869">
        <f>Data!F103</f>
        <v>0.60347573816790856</v>
      </c>
      <c r="U92" s="869">
        <f>Data!G103</f>
        <v>0.22287196841418824</v>
      </c>
      <c r="V92" s="870">
        <f>Data!H103</f>
        <v>0.1736522934179032</v>
      </c>
    </row>
    <row r="93" spans="16:22" x14ac:dyDescent="0.25">
      <c r="P93" s="877">
        <f t="shared" ref="P93:V93" si="3">P64</f>
        <v>2022</v>
      </c>
      <c r="Q93" s="1420" t="str">
        <f t="shared" si="3"/>
        <v>Overall          TE</v>
      </c>
      <c r="R93" s="1422" t="str">
        <f t="shared" si="3"/>
        <v>Major Mechanical</v>
      </c>
      <c r="S93" s="1424" t="str">
        <f t="shared" si="3"/>
        <v>Major Weather</v>
      </c>
      <c r="T93" s="1424" t="str">
        <f t="shared" si="3"/>
        <v>Starting          TE</v>
      </c>
      <c r="U93" s="1424" t="str">
        <f t="shared" si="3"/>
        <v>Mechanical Delays</v>
      </c>
      <c r="V93" s="1424" t="str">
        <f t="shared" si="3"/>
        <v>Operational Delays</v>
      </c>
    </row>
    <row r="94" spans="16:22" ht="15.75" thickBot="1" x14ac:dyDescent="0.3">
      <c r="P94" s="699" t="str">
        <f>P65</f>
        <v>All Years</v>
      </c>
      <c r="Q94" s="1421"/>
      <c r="R94" s="1423"/>
      <c r="S94" s="1425"/>
      <c r="T94" s="1425"/>
      <c r="U94" s="1425"/>
      <c r="V94" s="1425"/>
    </row>
    <row r="95" spans="16:22" ht="3.75" customHeight="1" thickBot="1" x14ac:dyDescent="0.3">
      <c r="P95" s="192"/>
      <c r="Q95" s="192"/>
      <c r="R95" s="192"/>
      <c r="S95" s="192"/>
      <c r="T95" s="192"/>
      <c r="U95" s="192"/>
      <c r="V95" s="192"/>
    </row>
    <row r="96" spans="16:22" x14ac:dyDescent="0.25">
      <c r="P96" s="818" t="str">
        <f>P67</f>
        <v>ALL VESSELS</v>
      </c>
      <c r="Q96" s="819">
        <f>Q67</f>
        <v>0.56941265552668263</v>
      </c>
      <c r="R96" s="820">
        <f t="shared" ref="R96:V97" si="4">R67</f>
        <v>6.312862012002593E-2</v>
      </c>
      <c r="S96" s="820">
        <f t="shared" si="4"/>
        <v>8.7008343265792612E-2</v>
      </c>
      <c r="T96" s="820">
        <f t="shared" si="4"/>
        <v>0.6918846580097443</v>
      </c>
      <c r="U96" s="820">
        <f t="shared" si="4"/>
        <v>0.11655479580954771</v>
      </c>
      <c r="V96" s="821">
        <f t="shared" si="4"/>
        <v>0.191560546180708</v>
      </c>
    </row>
    <row r="97" spans="16:22" ht="15.75" thickBot="1" x14ac:dyDescent="0.3">
      <c r="P97" s="867"/>
      <c r="Q97" s="868">
        <f>Q68</f>
        <v>0.59056154641475123</v>
      </c>
      <c r="R97" s="869">
        <f t="shared" si="4"/>
        <v>9.4921864054479124E-2</v>
      </c>
      <c r="S97" s="869">
        <f t="shared" si="4"/>
        <v>9.4906217425623954E-2</v>
      </c>
      <c r="T97" s="869">
        <f t="shared" si="4"/>
        <v>0.70478796441417713</v>
      </c>
      <c r="U97" s="869">
        <f t="shared" si="4"/>
        <v>0.14533000378268707</v>
      </c>
      <c r="V97" s="870">
        <f t="shared" si="4"/>
        <v>0.14988203180313581</v>
      </c>
    </row>
    <row r="98" spans="16:22" ht="3.75" customHeight="1" x14ac:dyDescent="0.25">
      <c r="P98" s="695"/>
      <c r="Q98" s="695"/>
      <c r="R98" s="695"/>
      <c r="S98" s="695"/>
      <c r="T98" s="695"/>
      <c r="U98" s="695"/>
      <c r="V98" s="695"/>
    </row>
    <row r="99" spans="16:22" ht="15.75" thickBot="1" x14ac:dyDescent="0.3">
      <c r="P99" s="918"/>
      <c r="Q99" s="711"/>
      <c r="R99" s="711"/>
      <c r="S99" s="711"/>
      <c r="T99" s="711"/>
      <c r="U99" s="711"/>
      <c r="V99" s="711"/>
    </row>
    <row r="100" spans="16:22" ht="15.75" thickBot="1" x14ac:dyDescent="0.3">
      <c r="P100" s="1417" t="str">
        <f>P41</f>
        <v>Thru August 2022 Reliability Metrics (Percentages)</v>
      </c>
      <c r="Q100" s="1418"/>
      <c r="R100" s="1418"/>
      <c r="S100" s="1418"/>
      <c r="T100" s="1418"/>
      <c r="U100" s="1418"/>
      <c r="V100" s="1419"/>
    </row>
    <row r="101" spans="16:22" ht="4.5" customHeight="1" thickBot="1" x14ac:dyDescent="0.3">
      <c r="P101" s="782"/>
      <c r="Q101" s="783"/>
      <c r="R101" s="784"/>
      <c r="S101" s="784"/>
      <c r="T101" s="784"/>
      <c r="U101" s="784"/>
      <c r="V101" s="784"/>
    </row>
    <row r="102" spans="16:22" x14ac:dyDescent="0.25">
      <c r="P102" s="876" t="str">
        <f t="shared" ref="P102:V102" si="5">P73</f>
        <v>Dredge                               2022</v>
      </c>
      <c r="Q102" s="1420" t="str">
        <f t="shared" si="5"/>
        <v>Overall          TE</v>
      </c>
      <c r="R102" s="1422" t="str">
        <f t="shared" si="5"/>
        <v>Major Mechanical</v>
      </c>
      <c r="S102" s="1424" t="str">
        <f t="shared" si="5"/>
        <v>Major Weather</v>
      </c>
      <c r="T102" s="1424" t="str">
        <f t="shared" si="5"/>
        <v>Starting          TE</v>
      </c>
      <c r="U102" s="1424" t="str">
        <f t="shared" si="5"/>
        <v>Mechanical Delays</v>
      </c>
      <c r="V102" s="1424" t="str">
        <f t="shared" si="5"/>
        <v>Operational Delays</v>
      </c>
    </row>
    <row r="103" spans="16:22" ht="15.75" thickBot="1" x14ac:dyDescent="0.3">
      <c r="P103" s="699" t="str">
        <f>P74</f>
        <v>All Years</v>
      </c>
      <c r="Q103" s="1421"/>
      <c r="R103" s="1423"/>
      <c r="S103" s="1425"/>
      <c r="T103" s="1425"/>
      <c r="U103" s="1425"/>
      <c r="V103" s="1425"/>
    </row>
    <row r="104" spans="16:22" ht="4.5" customHeight="1" thickBot="1" x14ac:dyDescent="0.3">
      <c r="P104" s="192"/>
      <c r="Q104" s="192"/>
      <c r="R104" s="192"/>
      <c r="S104" s="192"/>
      <c r="T104" s="192"/>
      <c r="U104" s="192"/>
      <c r="V104" s="192"/>
    </row>
    <row r="105" spans="16:22" x14ac:dyDescent="0.25">
      <c r="P105" s="770" t="str">
        <f>Data!B105</f>
        <v>LIBERTY ISLAND</v>
      </c>
      <c r="Q105" s="810">
        <f>Data!C105</f>
        <v>0.71196754563894527</v>
      </c>
      <c r="R105" s="811">
        <f>Data!D105</f>
        <v>7.43801652892562E-2</v>
      </c>
      <c r="S105" s="811">
        <f>Data!E105</f>
        <v>3.7565740045078885E-2</v>
      </c>
      <c r="T105" s="811">
        <f>Data!F105</f>
        <v>0.79113448534936137</v>
      </c>
      <c r="U105" s="811">
        <f>Data!G105</f>
        <v>0.18482344102178813</v>
      </c>
      <c r="V105" s="812">
        <f>Data!H105</f>
        <v>2.4042073628850497E-2</v>
      </c>
    </row>
    <row r="106" spans="16:22" ht="15.75" thickBot="1" x14ac:dyDescent="0.3">
      <c r="P106" s="864"/>
      <c r="Q106" s="866">
        <f>Data!C106</f>
        <v>0.73294089558080344</v>
      </c>
      <c r="R106" s="722">
        <f>Data!D106</f>
        <v>8.1808703722881182E-2</v>
      </c>
      <c r="S106" s="722">
        <f>Data!E106</f>
        <v>4.8212088391532314E-2</v>
      </c>
      <c r="T106" s="722">
        <f>Data!F106</f>
        <v>0.82822913008710586</v>
      </c>
      <c r="U106" s="722">
        <f>Data!G106</f>
        <v>0.12605131766878122</v>
      </c>
      <c r="V106" s="723">
        <f>Data!H106</f>
        <v>4.5719552244112921E-2</v>
      </c>
    </row>
    <row r="107" spans="16:22" ht="4.5" customHeight="1" thickBot="1" x14ac:dyDescent="0.3">
      <c r="P107" s="733"/>
      <c r="Q107" s="711"/>
      <c r="R107" s="711"/>
      <c r="S107" s="711"/>
      <c r="T107" s="711"/>
      <c r="U107" s="711"/>
      <c r="V107" s="711"/>
    </row>
    <row r="108" spans="16:22" x14ac:dyDescent="0.25">
      <c r="P108" s="770" t="str">
        <f>Data!B108</f>
        <v>PADRE ISLAND</v>
      </c>
      <c r="Q108" s="810">
        <f>Data!C108</f>
        <v>0.73426183844011139</v>
      </c>
      <c r="R108" s="811">
        <f>Data!D108</f>
        <v>2.9084687767322499E-2</v>
      </c>
      <c r="S108" s="811">
        <f>Data!E108</f>
        <v>9.1317365269461076E-2</v>
      </c>
      <c r="T108" s="811">
        <f>Data!F108</f>
        <v>0.84559452523524381</v>
      </c>
      <c r="U108" s="811">
        <f>Data!G108</f>
        <v>4.81180496150556E-2</v>
      </c>
      <c r="V108" s="812">
        <f>Data!H108</f>
        <v>0.10628742514970059</v>
      </c>
    </row>
    <row r="109" spans="16:22" ht="15.75" thickBot="1" x14ac:dyDescent="0.3">
      <c r="P109" s="864"/>
      <c r="Q109" s="866">
        <f>Data!C109</f>
        <v>0.77115112442543632</v>
      </c>
      <c r="R109" s="722">
        <f>Data!D109</f>
        <v>4.0643923143776642E-2</v>
      </c>
      <c r="S109" s="722">
        <f>Data!E109</f>
        <v>5.8482874613899165E-2</v>
      </c>
      <c r="T109" s="722">
        <f>Data!F109</f>
        <v>0.84896465703963619</v>
      </c>
      <c r="U109" s="722">
        <f>Data!G109</f>
        <v>6.755666274377306E-2</v>
      </c>
      <c r="V109" s="723">
        <f>Data!H109</f>
        <v>8.3478680216590745E-2</v>
      </c>
    </row>
    <row r="110" spans="16:22" ht="4.5" customHeight="1" thickBot="1" x14ac:dyDescent="0.3">
      <c r="P110" s="733"/>
      <c r="Q110" s="711"/>
      <c r="R110" s="711"/>
      <c r="S110" s="711"/>
      <c r="T110" s="711"/>
      <c r="U110" s="711"/>
      <c r="V110" s="711"/>
    </row>
    <row r="111" spans="16:22" x14ac:dyDescent="0.25">
      <c r="P111" s="770" t="str">
        <f>Data!B111</f>
        <v>TERRAPIN ISLAND</v>
      </c>
      <c r="Q111" s="810">
        <f>Data!C111</f>
        <v>0.75446339017051156</v>
      </c>
      <c r="R111" s="811">
        <f>Data!D111</f>
        <v>1.6468435498627629E-2</v>
      </c>
      <c r="S111" s="811">
        <f>Data!E111</f>
        <v>0.12374199451052149</v>
      </c>
      <c r="T111" s="811">
        <f>Data!F111</f>
        <v>0.86024702653247942</v>
      </c>
      <c r="U111" s="811">
        <f>Data!G111</f>
        <v>5.2150045745654162E-2</v>
      </c>
      <c r="V111" s="812">
        <f>Data!H111</f>
        <v>8.7602927721866425E-2</v>
      </c>
    </row>
    <row r="112" spans="16:22" ht="15.75" thickBot="1" x14ac:dyDescent="0.3">
      <c r="P112" s="864"/>
      <c r="Q112" s="866">
        <f>Data!C112</f>
        <v>0.83106801424565768</v>
      </c>
      <c r="R112" s="722">
        <f>Data!D112</f>
        <v>4.8043329063147747E-2</v>
      </c>
      <c r="S112" s="722">
        <f>Data!E112</f>
        <v>2.066529151409572E-2</v>
      </c>
      <c r="T112" s="722">
        <f>Data!F112</f>
        <v>0.88816955111034579</v>
      </c>
      <c r="U112" s="722">
        <f>Data!G112</f>
        <v>7.4250757000944995E-2</v>
      </c>
      <c r="V112" s="723">
        <f>Data!H112</f>
        <v>3.7579691888709216E-2</v>
      </c>
    </row>
    <row r="113" spans="16:22" ht="4.5" customHeight="1" thickBot="1" x14ac:dyDescent="0.3">
      <c r="P113" s="733"/>
      <c r="Q113" s="711"/>
      <c r="R113" s="711"/>
      <c r="S113" s="711"/>
      <c r="T113" s="711"/>
      <c r="U113" s="711"/>
      <c r="V113" s="711"/>
    </row>
    <row r="114" spans="16:22" x14ac:dyDescent="0.25">
      <c r="P114" s="770" t="str">
        <f>Data!B114</f>
        <v>ELLIS ISLAND</v>
      </c>
      <c r="Q114" s="810">
        <f>Data!C114</f>
        <v>0.7678606001936108</v>
      </c>
      <c r="R114" s="811">
        <f>Data!D114</f>
        <v>0</v>
      </c>
      <c r="S114" s="811">
        <f>Data!E114</f>
        <v>5.7968045882834905E-2</v>
      </c>
      <c r="T114" s="811">
        <f>Data!F114</f>
        <v>0.81237197869725519</v>
      </c>
      <c r="U114" s="811">
        <f>Data!G114</f>
        <v>4.506349856616141E-2</v>
      </c>
      <c r="V114" s="812">
        <f>Data!H114</f>
        <v>0.1425645227365834</v>
      </c>
    </row>
    <row r="115" spans="16:22" ht="15.75" thickBot="1" x14ac:dyDescent="0.3">
      <c r="P115" s="864"/>
      <c r="Q115" s="866">
        <f>Data!C115</f>
        <v>0.71944746763382483</v>
      </c>
      <c r="R115" s="722">
        <f>Data!D115</f>
        <v>5.6931651831985217E-2</v>
      </c>
      <c r="S115" s="722">
        <f>Data!E115</f>
        <v>7.3655729428232564E-2</v>
      </c>
      <c r="T115" s="722">
        <f>Data!F115</f>
        <v>0.81339822838642128</v>
      </c>
      <c r="U115" s="722">
        <f>Data!G115</f>
        <v>0.10418848237468881</v>
      </c>
      <c r="V115" s="723">
        <f>Data!H115</f>
        <v>8.2413289238889909E-2</v>
      </c>
    </row>
    <row r="116" spans="16:22" ht="4.5" customHeight="1" thickBot="1" x14ac:dyDescent="0.3">
      <c r="P116" s="733"/>
      <c r="Q116" s="711"/>
      <c r="R116" s="711"/>
      <c r="S116" s="711"/>
      <c r="T116" s="711"/>
      <c r="U116" s="711"/>
      <c r="V116" s="711"/>
    </row>
    <row r="117" spans="16:22" x14ac:dyDescent="0.25">
      <c r="P117" s="770" t="str">
        <f>Data!B117</f>
        <v>DODGE ISLAND</v>
      </c>
      <c r="Q117" s="810">
        <f>Data!C117</f>
        <v>0.76865988125530105</v>
      </c>
      <c r="R117" s="811">
        <f>Data!D117</f>
        <v>1.5673236760864403E-2</v>
      </c>
      <c r="S117" s="811">
        <f>ABS(Data!E117)</f>
        <v>9.7126573260508192E-2</v>
      </c>
      <c r="T117" s="811">
        <f>Data!F117</f>
        <v>0.86084065542626453</v>
      </c>
      <c r="U117" s="811">
        <f>Data!G117</f>
        <v>4.5594870577060083E-2</v>
      </c>
      <c r="V117" s="812">
        <f>Data!H117</f>
        <v>9.356447399667539E-2</v>
      </c>
    </row>
    <row r="118" spans="16:22" ht="15.75" thickBot="1" x14ac:dyDescent="0.3">
      <c r="P118" s="864"/>
      <c r="Q118" s="866">
        <f>Data!C118</f>
        <v>0.76065529224188488</v>
      </c>
      <c r="R118" s="722">
        <f>Data!D118</f>
        <v>4.6629900069187082E-2</v>
      </c>
      <c r="S118" s="722">
        <f>Data!E118</f>
        <v>5.6114277897124976E-2</v>
      </c>
      <c r="T118" s="722">
        <f>Data!F118</f>
        <v>0.83908445482351257</v>
      </c>
      <c r="U118" s="722">
        <f>Data!G118</f>
        <v>7.0894764845709252E-2</v>
      </c>
      <c r="V118" s="723">
        <f>Data!H118</f>
        <v>9.0020780330778177E-2</v>
      </c>
    </row>
    <row r="119" spans="16:22" ht="4.5" customHeight="1" thickBot="1" x14ac:dyDescent="0.3">
      <c r="P119" s="733"/>
      <c r="Q119" s="711"/>
      <c r="R119" s="711"/>
      <c r="S119" s="711"/>
      <c r="T119" s="711"/>
      <c r="U119" s="711"/>
      <c r="V119" s="711"/>
    </row>
    <row r="120" spans="16:22" x14ac:dyDescent="0.25">
      <c r="P120" s="809" t="str">
        <f>Data!B120</f>
        <v>HOPPER</v>
      </c>
      <c r="Q120" s="810">
        <f>Data!C120</f>
        <v>0.75283018867924534</v>
      </c>
      <c r="R120" s="811">
        <f>Data!D120</f>
        <v>1.9155710764174199E-2</v>
      </c>
      <c r="S120" s="811">
        <f>Data!E120</f>
        <v>8.781840591618735E-2</v>
      </c>
      <c r="T120" s="811">
        <f>Data!F120</f>
        <v>0.84012941659819229</v>
      </c>
      <c r="U120" s="811">
        <f>Data!G120</f>
        <v>5.7056285949055055E-2</v>
      </c>
      <c r="V120" s="812">
        <f>Data!H120</f>
        <v>0.10281429745275265</v>
      </c>
    </row>
    <row r="121" spans="16:22" ht="15.75" thickBot="1" x14ac:dyDescent="0.3">
      <c r="P121" s="867"/>
      <c r="Q121" s="868">
        <f>Data!C121</f>
        <v>0.76951427976625741</v>
      </c>
      <c r="R121" s="869">
        <f>Data!D121</f>
        <v>5.4067820237058646E-2</v>
      </c>
      <c r="S121" s="869">
        <f>Data!E121</f>
        <v>4.8038245750792928E-2</v>
      </c>
      <c r="T121" s="869">
        <f>Data!F121</f>
        <v>0.84846479268167529</v>
      </c>
      <c r="U121" s="869">
        <f>Data!G121</f>
        <v>8.5663404225079967E-2</v>
      </c>
      <c r="V121" s="870">
        <f>Data!H121</f>
        <v>6.5871803093244738E-2</v>
      </c>
    </row>
    <row r="122" spans="16:22" ht="3.75" customHeight="1" thickBot="1" x14ac:dyDescent="0.3">
      <c r="P122" s="782"/>
      <c r="Q122" s="817"/>
      <c r="R122" s="817"/>
      <c r="S122" s="817"/>
      <c r="T122" s="817"/>
      <c r="U122" s="817"/>
      <c r="V122" s="817"/>
    </row>
    <row r="123" spans="16:22" x14ac:dyDescent="0.25">
      <c r="P123" s="877">
        <f>P64</f>
        <v>2022</v>
      </c>
      <c r="Q123" s="1420" t="str">
        <f t="shared" ref="Q123:V123" si="6">Q102</f>
        <v>Overall          TE</v>
      </c>
      <c r="R123" s="1422" t="str">
        <f t="shared" si="6"/>
        <v>Major Mechanical</v>
      </c>
      <c r="S123" s="1424" t="str">
        <f t="shared" si="6"/>
        <v>Major Weather</v>
      </c>
      <c r="T123" s="1424" t="str">
        <f t="shared" si="6"/>
        <v>Starting          TE</v>
      </c>
      <c r="U123" s="1424" t="str">
        <f t="shared" si="6"/>
        <v>Mechanical Delays</v>
      </c>
      <c r="V123" s="1424" t="str">
        <f t="shared" si="6"/>
        <v>Operational Delays</v>
      </c>
    </row>
    <row r="124" spans="16:22" ht="15.75" thickBot="1" x14ac:dyDescent="0.3">
      <c r="P124" s="699" t="str">
        <f>P103</f>
        <v>All Years</v>
      </c>
      <c r="Q124" s="1421"/>
      <c r="R124" s="1423"/>
      <c r="S124" s="1425"/>
      <c r="T124" s="1425"/>
      <c r="U124" s="1425"/>
      <c r="V124" s="1425"/>
    </row>
    <row r="125" spans="16:22" ht="3.75" customHeight="1" thickBot="1" x14ac:dyDescent="0.3">
      <c r="P125" s="192"/>
      <c r="Q125" s="192"/>
      <c r="R125" s="192"/>
      <c r="S125" s="192"/>
      <c r="T125" s="192"/>
      <c r="U125" s="192"/>
      <c r="V125" s="192"/>
    </row>
    <row r="126" spans="16:22" x14ac:dyDescent="0.25">
      <c r="P126" s="818" t="str">
        <f>Data!B123</f>
        <v>ALL VESSELS</v>
      </c>
      <c r="Q126" s="819">
        <f>Data!C123</f>
        <v>0.56941265552668263</v>
      </c>
      <c r="R126" s="820">
        <f>Data!D123</f>
        <v>6.312862012002593E-2</v>
      </c>
      <c r="S126" s="820">
        <f>Data!E123</f>
        <v>8.7008343265792612E-2</v>
      </c>
      <c r="T126" s="820">
        <f>Data!F123</f>
        <v>0.6918846580097443</v>
      </c>
      <c r="U126" s="820">
        <f>Data!G123</f>
        <v>0.11655479580954771</v>
      </c>
      <c r="V126" s="821">
        <f>Data!H123</f>
        <v>0.191560546180708</v>
      </c>
    </row>
    <row r="127" spans="16:22" ht="15.75" thickBot="1" x14ac:dyDescent="0.3">
      <c r="P127" s="867"/>
      <c r="Q127" s="868">
        <f>Data!C124</f>
        <v>0.59056154641475123</v>
      </c>
      <c r="R127" s="869">
        <f>Data!D124</f>
        <v>9.4921864054479124E-2</v>
      </c>
      <c r="S127" s="869">
        <f>Data!E124</f>
        <v>9.4906217425623954E-2</v>
      </c>
      <c r="T127" s="869">
        <f>Data!F124</f>
        <v>0.70478796441417713</v>
      </c>
      <c r="U127" s="869">
        <f>Data!G124</f>
        <v>0.14533000378268707</v>
      </c>
      <c r="V127" s="870">
        <f>Data!H124</f>
        <v>0.14988203180313581</v>
      </c>
    </row>
    <row r="128" spans="16:22" ht="3.75" customHeight="1" x14ac:dyDescent="0.25">
      <c r="P128" s="695"/>
      <c r="Q128" s="695"/>
      <c r="R128" s="695"/>
      <c r="S128" s="695"/>
      <c r="T128" s="695"/>
      <c r="U128" s="695"/>
      <c r="V128" s="695"/>
    </row>
    <row r="129" spans="16:22" ht="15.75" thickBot="1" x14ac:dyDescent="0.3">
      <c r="P129" s="369"/>
      <c r="Q129" s="369"/>
      <c r="R129" s="369"/>
      <c r="S129" s="369"/>
      <c r="T129" s="369"/>
      <c r="U129" s="369"/>
      <c r="V129" s="369"/>
    </row>
    <row r="130" spans="16:22" ht="15.75" thickBot="1" x14ac:dyDescent="0.3">
      <c r="P130" s="1417" t="str">
        <f>P100</f>
        <v>Thru August 2022 Reliability Metrics (Percentages)</v>
      </c>
      <c r="Q130" s="1418"/>
      <c r="R130" s="1418"/>
      <c r="S130" s="1418"/>
      <c r="T130" s="1418"/>
      <c r="U130" s="1418"/>
      <c r="V130" s="1419"/>
    </row>
    <row r="131" spans="16:22" ht="3.75" customHeight="1" thickBot="1" x14ac:dyDescent="0.3">
      <c r="P131" s="782"/>
      <c r="Q131" s="783"/>
      <c r="R131" s="784"/>
      <c r="S131" s="784"/>
      <c r="T131" s="784"/>
      <c r="U131" s="784"/>
      <c r="V131" s="784"/>
    </row>
    <row r="132" spans="16:22" x14ac:dyDescent="0.25">
      <c r="P132" s="1169" t="str">
        <f t="shared" ref="P132:V132" si="7">P102</f>
        <v>Dredge                               2022</v>
      </c>
      <c r="Q132" s="1420" t="str">
        <f t="shared" si="7"/>
        <v>Overall          TE</v>
      </c>
      <c r="R132" s="1422" t="str">
        <f t="shared" si="7"/>
        <v>Major Mechanical</v>
      </c>
      <c r="S132" s="1424" t="str">
        <f t="shared" si="7"/>
        <v>Major Weather</v>
      </c>
      <c r="T132" s="1424" t="str">
        <f t="shared" si="7"/>
        <v>Starting          TE</v>
      </c>
      <c r="U132" s="1424" t="str">
        <f t="shared" si="7"/>
        <v>Mechanical Delays</v>
      </c>
      <c r="V132" s="1424" t="str">
        <f t="shared" si="7"/>
        <v>Operational Delays</v>
      </c>
    </row>
    <row r="133" spans="16:22" ht="15.75" thickBot="1" x14ac:dyDescent="0.3">
      <c r="P133" s="699" t="str">
        <f>P103</f>
        <v>All Years</v>
      </c>
      <c r="Q133" s="1421"/>
      <c r="R133" s="1423"/>
      <c r="S133" s="1425"/>
      <c r="T133" s="1425"/>
      <c r="U133" s="1425"/>
      <c r="V133" s="1425"/>
    </row>
    <row r="134" spans="16:22" ht="3.75" customHeight="1" thickBot="1" x14ac:dyDescent="0.3">
      <c r="P134" s="192"/>
      <c r="Q134" s="192"/>
      <c r="R134" s="192"/>
      <c r="S134" s="192"/>
      <c r="T134" s="192"/>
      <c r="U134" s="192"/>
      <c r="V134" s="192"/>
    </row>
    <row r="135" spans="16:22" x14ac:dyDescent="0.25">
      <c r="P135" s="1136" t="str">
        <f>Data!B127</f>
        <v>SANDPIPER</v>
      </c>
      <c r="Q135" s="1170">
        <f>Data!C127</f>
        <v>0.54437500000000005</v>
      </c>
      <c r="R135" s="1140">
        <f>Data!D127</f>
        <v>6.0967528164347251E-2</v>
      </c>
      <c r="S135" s="1140">
        <f>Data!E127</f>
        <v>0</v>
      </c>
      <c r="T135" s="1140">
        <f>Data!F127</f>
        <v>0.57720344599072237</v>
      </c>
      <c r="U135" s="1140">
        <f>Data!G127</f>
        <v>0</v>
      </c>
      <c r="V135" s="1141">
        <f>Data!H127</f>
        <v>0.42279655400927763</v>
      </c>
    </row>
    <row r="136" spans="16:22" ht="15.75" thickBot="1" x14ac:dyDescent="0.3">
      <c r="P136" s="864"/>
      <c r="Q136" s="721">
        <f>Data!C128</f>
        <v>0.55506457007478982</v>
      </c>
      <c r="R136" s="722">
        <f>Data!D128</f>
        <v>9.6305234729644321E-2</v>
      </c>
      <c r="S136" s="722">
        <f>Data!E128</f>
        <v>4.1027409067402175E-2</v>
      </c>
      <c r="T136" s="722">
        <f>Data!F128</f>
        <v>0.68659857495834054</v>
      </c>
      <c r="U136" s="722">
        <f>Data!G128</f>
        <v>6.755666274377306E-2</v>
      </c>
      <c r="V136" s="723">
        <f>Data!H128</f>
        <v>0.2458447622978864</v>
      </c>
    </row>
    <row r="137" spans="16:22" ht="3.75" customHeight="1" thickBot="1" x14ac:dyDescent="0.3">
      <c r="P137" s="733"/>
      <c r="Q137" s="793"/>
      <c r="R137" s="711"/>
      <c r="S137" s="711"/>
      <c r="T137" s="711"/>
      <c r="U137" s="711"/>
      <c r="V137" s="711"/>
    </row>
    <row r="138" spans="16:22" x14ac:dyDescent="0.25">
      <c r="P138" s="1136" t="str">
        <f>Data!B130</f>
        <v>IOWA</v>
      </c>
      <c r="Q138" s="1170">
        <f>Data!C130</f>
        <v>0.69804287045666358</v>
      </c>
      <c r="R138" s="1140">
        <f>Data!D130</f>
        <v>0</v>
      </c>
      <c r="S138" s="1140">
        <f>Data!E130</f>
        <v>0</v>
      </c>
      <c r="T138" s="1140">
        <f>Data!F130</f>
        <v>0.69804287045666358</v>
      </c>
      <c r="U138" s="1140">
        <f>Data!G130</f>
        <v>0</v>
      </c>
      <c r="V138" s="1141">
        <f>Data!H130</f>
        <v>0.30195712954333642</v>
      </c>
    </row>
    <row r="139" spans="16:22" ht="15.75" thickBot="1" x14ac:dyDescent="0.3">
      <c r="P139" s="864"/>
      <c r="Q139" s="721">
        <f>Data!C131</f>
        <v>0.49671292385164567</v>
      </c>
      <c r="R139" s="722">
        <f>Data!D131</f>
        <v>4.0369731054067597E-2</v>
      </c>
      <c r="S139" s="722">
        <f>Data!E131</f>
        <v>3.0931566345564897E-2</v>
      </c>
      <c r="T139" s="722">
        <f>Data!F131</f>
        <v>0.55656518551515488</v>
      </c>
      <c r="U139" s="722">
        <f>Data!G131</f>
        <v>7.0894764845709252E-2</v>
      </c>
      <c r="V139" s="723">
        <f>Data!H131</f>
        <v>0.3725400496391359</v>
      </c>
    </row>
    <row r="140" spans="16:22" ht="3.75" customHeight="1" thickBot="1" x14ac:dyDescent="0.3">
      <c r="P140" s="192"/>
      <c r="Q140" s="192"/>
      <c r="R140" s="192"/>
      <c r="S140" s="192"/>
      <c r="T140" s="192"/>
      <c r="U140" s="192"/>
      <c r="V140" s="192"/>
    </row>
    <row r="141" spans="16:22" x14ac:dyDescent="0.25">
      <c r="P141" s="1138" t="str">
        <f>Data!B133</f>
        <v>RIVERS &amp; LAKES</v>
      </c>
      <c r="Q141" s="1170">
        <f>Data!C133</f>
        <v>0.60606060606060608</v>
      </c>
      <c r="R141" s="1140">
        <f>Data!D133</f>
        <v>3.5631293570875293E-2</v>
      </c>
      <c r="S141" s="1140">
        <f>Data!E133</f>
        <v>0</v>
      </c>
      <c r="T141" s="1140">
        <f>Data!F133</f>
        <v>0.62742060418280399</v>
      </c>
      <c r="U141" s="1140">
        <f>Data!G133</f>
        <v>0</v>
      </c>
      <c r="V141" s="1141">
        <f>Data!H133</f>
        <v>0.37257939581719601</v>
      </c>
    </row>
    <row r="142" spans="16:22" ht="15.75" thickBot="1" x14ac:dyDescent="0.3">
      <c r="P142" s="864"/>
      <c r="Q142" s="721">
        <f>Data!C134</f>
        <v>0.51704763138156362</v>
      </c>
      <c r="R142" s="722">
        <f>Data!D134</f>
        <v>5.8626057275745019E-2</v>
      </c>
      <c r="S142" s="722">
        <f>Data!E134</f>
        <v>3.4226664916261883E-2</v>
      </c>
      <c r="T142" s="722">
        <f>Data!F134</f>
        <v>0.59900570756987548</v>
      </c>
      <c r="U142" s="722">
        <f>Data!G134</f>
        <v>6.4552427748916938E-2</v>
      </c>
      <c r="V142" s="723">
        <f>Data!H134</f>
        <v>0.33644186468120757</v>
      </c>
    </row>
    <row r="143" spans="16:22" ht="3.75" customHeight="1" x14ac:dyDescent="0.25">
      <c r="P143" s="733"/>
      <c r="Q143" s="793"/>
      <c r="R143" s="711"/>
      <c r="S143" s="711"/>
      <c r="T143" s="711"/>
      <c r="U143" s="711"/>
      <c r="V143" s="711"/>
    </row>
    <row r="145" spans="24:28" x14ac:dyDescent="0.25">
      <c r="Y145" s="668" t="s">
        <v>300</v>
      </c>
      <c r="Z145" s="668" t="s">
        <v>299</v>
      </c>
      <c r="AA145" s="668" t="s">
        <v>298</v>
      </c>
      <c r="AB145" s="668" t="s">
        <v>288</v>
      </c>
    </row>
    <row r="146" spans="24:28" x14ac:dyDescent="0.25">
      <c r="X146" s="920">
        <v>2010</v>
      </c>
      <c r="Y146" s="919">
        <v>27.414492569665487</v>
      </c>
      <c r="Z146" s="919">
        <v>39.169388105085929</v>
      </c>
      <c r="AA146" s="919">
        <v>12.958703541044809</v>
      </c>
      <c r="AB146" s="919">
        <v>23.894787671523776</v>
      </c>
    </row>
    <row r="147" spans="24:28" x14ac:dyDescent="0.25">
      <c r="X147" s="920">
        <v>2011</v>
      </c>
      <c r="Y147" s="919">
        <v>44.119313402408693</v>
      </c>
      <c r="Z147" s="919">
        <v>37.732840400958757</v>
      </c>
      <c r="AA147" s="919">
        <v>8.3960631529323333</v>
      </c>
      <c r="AB147" s="919">
        <v>23.112876288424065</v>
      </c>
    </row>
    <row r="148" spans="24:28" x14ac:dyDescent="0.25">
      <c r="X148" s="920">
        <v>2012</v>
      </c>
      <c r="Y148" s="919">
        <v>13.899799879622778</v>
      </c>
      <c r="Z148" s="919">
        <v>39.714312932298562</v>
      </c>
      <c r="AA148" s="919">
        <v>7.8261184699295052</v>
      </c>
      <c r="AB148" s="919">
        <v>18.042488759221126</v>
      </c>
    </row>
    <row r="149" spans="24:28" x14ac:dyDescent="0.25">
      <c r="X149" s="920">
        <v>2013</v>
      </c>
      <c r="Y149" s="919">
        <v>22.323388117706266</v>
      </c>
      <c r="Z149" s="919">
        <v>38.929851017636246</v>
      </c>
      <c r="AA149" s="919">
        <v>8.5395634703991856</v>
      </c>
      <c r="AB149" s="919">
        <v>19.397185933170338</v>
      </c>
    </row>
    <row r="150" spans="24:28" x14ac:dyDescent="0.25">
      <c r="X150" s="920">
        <v>2014</v>
      </c>
      <c r="Y150" s="919">
        <v>25.872922898445232</v>
      </c>
      <c r="Z150" s="919">
        <v>44.186445003014001</v>
      </c>
      <c r="AA150" s="919">
        <v>8.5228170313355776</v>
      </c>
      <c r="AB150" s="919">
        <v>21.641280575439652</v>
      </c>
    </row>
    <row r="151" spans="24:28" x14ac:dyDescent="0.25">
      <c r="X151" s="920">
        <v>2015</v>
      </c>
      <c r="Y151" s="919">
        <v>28.238435944836667</v>
      </c>
      <c r="Z151" s="919">
        <v>22.339037318050977</v>
      </c>
      <c r="AA151" s="919">
        <v>14.441504762069373</v>
      </c>
      <c r="AB151" s="919">
        <v>20.423115121916265</v>
      </c>
    </row>
    <row r="152" spans="24:28" x14ac:dyDescent="0.25">
      <c r="X152" s="920">
        <v>2016</v>
      </c>
      <c r="Y152" s="919">
        <v>25.045818315107901</v>
      </c>
      <c r="Z152" s="919">
        <v>58.931651949435548</v>
      </c>
      <c r="AA152" s="919">
        <v>7.7064157306324415</v>
      </c>
      <c r="AB152" s="919">
        <v>24.054380143036436</v>
      </c>
    </row>
    <row r="153" spans="24:28" x14ac:dyDescent="0.25">
      <c r="X153" s="878">
        <v>2017</v>
      </c>
      <c r="Y153" s="14">
        <v>16.840702542769389</v>
      </c>
      <c r="Z153" s="14">
        <v>39.874411018976822</v>
      </c>
      <c r="AA153" s="14">
        <v>9.00795392775699</v>
      </c>
      <c r="AB153" s="14">
        <v>19.681278220046341</v>
      </c>
    </row>
    <row r="154" spans="24:28" x14ac:dyDescent="0.25">
      <c r="X154" s="878">
        <v>2018</v>
      </c>
      <c r="Y154" s="14">
        <v>32.695096143346198</v>
      </c>
      <c r="Z154" s="14">
        <v>41.990610190784977</v>
      </c>
      <c r="AA154" s="14">
        <v>13.764546326723821</v>
      </c>
      <c r="AB154" s="14">
        <v>23.464049009422162</v>
      </c>
    </row>
    <row r="155" spans="24:28" x14ac:dyDescent="0.25">
      <c r="X155" s="878">
        <v>2019</v>
      </c>
      <c r="Y155" s="14">
        <v>28.517319992056173</v>
      </c>
      <c r="Z155" s="14">
        <v>53.344304800927361</v>
      </c>
      <c r="AA155" s="14">
        <v>12.993854070594233</v>
      </c>
      <c r="AB155" s="14">
        <v>21.397788582074536</v>
      </c>
    </row>
    <row r="156" spans="24:28" x14ac:dyDescent="0.25">
      <c r="X156" s="878">
        <v>2020</v>
      </c>
      <c r="Y156" s="14">
        <v>18.142212146246827</v>
      </c>
      <c r="Z156" s="14">
        <v>36.152027832722979</v>
      </c>
      <c r="AA156" s="14">
        <v>8.5211863324757946</v>
      </c>
      <c r="AB156" s="14">
        <v>16.340467075021728</v>
      </c>
    </row>
    <row r="157" spans="24:28" x14ac:dyDescent="0.25">
      <c r="X157" s="878">
        <v>2021</v>
      </c>
      <c r="Y157" s="14">
        <v>24.029989056541492</v>
      </c>
      <c r="Z157" s="14">
        <v>23.73587173422295</v>
      </c>
      <c r="AA157" s="14">
        <v>7.2891450616505002</v>
      </c>
      <c r="AB157" s="14">
        <v>16.075133681792742</v>
      </c>
    </row>
    <row r="158" spans="24:28" x14ac:dyDescent="0.25">
      <c r="X158" s="878">
        <v>2022</v>
      </c>
      <c r="Y158" s="14">
        <f>'Major Mech Charts'!C31</f>
        <v>24.135598951728802</v>
      </c>
      <c r="Z158" s="14">
        <f>'Major Mech Charts'!C123</f>
        <v>30.361445783132531</v>
      </c>
      <c r="AA158" s="14">
        <f>'Major Mech Charts'!C215</f>
        <v>7.4013848090642052</v>
      </c>
      <c r="AB158" s="14">
        <f>'Major Mech Charts'!C14</f>
        <v>17.844466746628157</v>
      </c>
    </row>
    <row r="191" spans="24:27" x14ac:dyDescent="0.25">
      <c r="Y191" s="668" t="s">
        <v>343</v>
      </c>
      <c r="Z191" s="878" t="s">
        <v>344</v>
      </c>
      <c r="AA191" s="878" t="s">
        <v>349</v>
      </c>
    </row>
    <row r="192" spans="24:27" x14ac:dyDescent="0.25">
      <c r="X192" s="920">
        <v>2011</v>
      </c>
      <c r="Y192" s="919">
        <f>'Major Mech Charts'!C312</f>
        <v>13.885647607934656</v>
      </c>
      <c r="Z192" s="1189">
        <f>'Major Mech Charts'!C327</f>
        <v>23.348017621145374</v>
      </c>
      <c r="AA192" s="1189" t="str">
        <f>'Major Mech Charts'!C297</f>
        <v>ss</v>
      </c>
    </row>
    <row r="193" spans="24:27" x14ac:dyDescent="0.25">
      <c r="X193" s="920">
        <v>2012</v>
      </c>
      <c r="Y193" s="919">
        <f>'Major Mech Charts'!C313</f>
        <v>16.549460853258324</v>
      </c>
      <c r="Z193" s="1189">
        <f>'Major Mech Charts'!C328</f>
        <v>20.65826330532213</v>
      </c>
      <c r="AA193" s="1189">
        <f>'Major Mech Charts'!C298</f>
        <v>18.197135636057286</v>
      </c>
    </row>
    <row r="194" spans="24:27" x14ac:dyDescent="0.25">
      <c r="X194" s="920">
        <v>2013</v>
      </c>
      <c r="Y194" s="919">
        <f>'Major Mech Charts'!C314</f>
        <v>84.930555555555557</v>
      </c>
      <c r="Z194" s="1189">
        <f>'Major Mech Charts'!C329</f>
        <v>7.4973223848625485</v>
      </c>
      <c r="AA194" s="1189">
        <f>'Major Mech Charts'!C299</f>
        <v>33.789200660221645</v>
      </c>
    </row>
    <row r="195" spans="24:27" x14ac:dyDescent="0.25">
      <c r="X195" s="920">
        <v>2014</v>
      </c>
      <c r="Y195" s="919">
        <f>'Major Mech Charts'!C315</f>
        <v>1.089588377723971</v>
      </c>
      <c r="Z195" s="1189">
        <f>'Major Mech Charts'!C330</f>
        <v>25.490196078431374</v>
      </c>
      <c r="AA195" s="1189">
        <f>'Major Mech Charts'!C300</f>
        <v>18.814176879761508</v>
      </c>
    </row>
    <row r="196" spans="24:27" x14ac:dyDescent="0.25">
      <c r="X196" s="920">
        <v>2015</v>
      </c>
      <c r="Y196" s="919">
        <f>'Major Mech Charts'!C316</f>
        <v>15.731462925851703</v>
      </c>
      <c r="Z196" s="1189">
        <f>'Major Mech Charts'!C331</f>
        <v>21.947674418604652</v>
      </c>
      <c r="AA196" s="1189">
        <f>'Major Mech Charts'!C301</f>
        <v>18.268090154211151</v>
      </c>
    </row>
    <row r="197" spans="24:27" x14ac:dyDescent="0.25">
      <c r="X197" s="920">
        <v>2016</v>
      </c>
      <c r="Y197" s="919">
        <f>'Major Mech Charts'!C317</f>
        <v>15.145778114350625</v>
      </c>
      <c r="Z197" s="1189">
        <f>'Major Mech Charts'!C332</f>
        <v>0</v>
      </c>
      <c r="AA197" s="1189">
        <f>'Major Mech Charts'!C302</f>
        <v>15.145778114350625</v>
      </c>
    </row>
    <row r="198" spans="24:27" x14ac:dyDescent="0.25">
      <c r="X198" s="878">
        <v>2017</v>
      </c>
      <c r="Y198" s="25">
        <f>'Major Mech Charts'!C318</f>
        <v>5.0091631032376291</v>
      </c>
      <c r="Z198" s="368">
        <f>'Major Mech Charts'!C333</f>
        <v>0</v>
      </c>
      <c r="AA198" s="368">
        <f>'Major Mech Charts'!C303</f>
        <v>5.0091631032376291</v>
      </c>
    </row>
    <row r="199" spans="24:27" x14ac:dyDescent="0.25">
      <c r="X199" s="878">
        <v>2018</v>
      </c>
      <c r="Y199" s="25">
        <f>'Major Mech Charts'!C319</f>
        <v>2.5445292620865141</v>
      </c>
      <c r="Z199" s="368">
        <f>'Major Mech Charts'!C334</f>
        <v>185.63218390804599</v>
      </c>
      <c r="AA199" s="368">
        <f>'Major Mech Charts'!C304</f>
        <v>58.730158730158728</v>
      </c>
    </row>
    <row r="200" spans="24:27" x14ac:dyDescent="0.25">
      <c r="X200" s="878">
        <v>2019</v>
      </c>
      <c r="Y200" s="25">
        <f>'Major Mech Charts'!C320</f>
        <v>63.788027477919535</v>
      </c>
      <c r="Z200" s="368">
        <f>'Major Mech Charts'!C335</f>
        <v>32.535364526659414</v>
      </c>
      <c r="AA200" s="368">
        <f>'Major Mech Charts'!C305</f>
        <v>48.968008255933952</v>
      </c>
    </row>
    <row r="201" spans="24:27" x14ac:dyDescent="0.25">
      <c r="X201" s="878">
        <v>2020</v>
      </c>
      <c r="Y201" s="25">
        <f>'Major Mech Charts'!C321</f>
        <v>5.6565656565656566</v>
      </c>
      <c r="Z201" s="368">
        <f>'Major Mech Charts'!C336</f>
        <v>21.372328458942629</v>
      </c>
      <c r="AA201" s="368">
        <f>'Major Mech Charts'!C306</f>
        <v>10.526315789473683</v>
      </c>
    </row>
    <row r="202" spans="24:27" x14ac:dyDescent="0.25">
      <c r="X202" s="878">
        <v>2021</v>
      </c>
      <c r="Y202" s="25">
        <f>'Major Mech Charts'!C322</f>
        <v>8.5831062670299723</v>
      </c>
      <c r="Z202" s="368">
        <f>'Major Mech Charts'!C337</f>
        <v>32.435897435897438</v>
      </c>
      <c r="AA202" s="368">
        <f>'Major Mech Charts'!C307</f>
        <v>23.240546218487395</v>
      </c>
    </row>
    <row r="203" spans="24:27" x14ac:dyDescent="0.25">
      <c r="X203" s="878">
        <v>2022</v>
      </c>
      <c r="Y203" s="25">
        <f>'Major Mech Charts'!C323</f>
        <v>7.7436582109479302</v>
      </c>
      <c r="Z203" s="368">
        <f>'Major Mech Charts'!C338</f>
        <v>35.132032146957513</v>
      </c>
      <c r="AA203" s="368">
        <f>'Major Mech Charts'!C308</f>
        <v>22.469135802469136</v>
      </c>
    </row>
  </sheetData>
  <mergeCells count="59">
    <mergeCell ref="P130:V130"/>
    <mergeCell ref="Q132:Q133"/>
    <mergeCell ref="R132:R133"/>
    <mergeCell ref="S132:S133"/>
    <mergeCell ref="T132:T133"/>
    <mergeCell ref="U132:U133"/>
    <mergeCell ref="V132:V133"/>
    <mergeCell ref="B29:L29"/>
    <mergeCell ref="B31:B32"/>
    <mergeCell ref="C31:C32"/>
    <mergeCell ref="D31:D32"/>
    <mergeCell ref="F31:H31"/>
    <mergeCell ref="J31:L31"/>
    <mergeCell ref="P100:V100"/>
    <mergeCell ref="Q93:Q94"/>
    <mergeCell ref="R93:R94"/>
    <mergeCell ref="S93:S94"/>
    <mergeCell ref="T93:T94"/>
    <mergeCell ref="U93:U94"/>
    <mergeCell ref="V93:V94"/>
    <mergeCell ref="S64:S65"/>
    <mergeCell ref="T64:T65"/>
    <mergeCell ref="U64:U65"/>
    <mergeCell ref="V64:V65"/>
    <mergeCell ref="P71:V71"/>
    <mergeCell ref="V123:V124"/>
    <mergeCell ref="Q102:Q103"/>
    <mergeCell ref="R102:R103"/>
    <mergeCell ref="S102:S103"/>
    <mergeCell ref="T102:T103"/>
    <mergeCell ref="U102:U103"/>
    <mergeCell ref="V102:V103"/>
    <mergeCell ref="Q123:Q124"/>
    <mergeCell ref="R123:R124"/>
    <mergeCell ref="S123:S124"/>
    <mergeCell ref="T123:T124"/>
    <mergeCell ref="U123:U124"/>
    <mergeCell ref="V73:V74"/>
    <mergeCell ref="Q6:R6"/>
    <mergeCell ref="P41:V41"/>
    <mergeCell ref="Q43:Q44"/>
    <mergeCell ref="R43:R44"/>
    <mergeCell ref="S43:S44"/>
    <mergeCell ref="T43:T44"/>
    <mergeCell ref="U43:U44"/>
    <mergeCell ref="V43:V44"/>
    <mergeCell ref="Q73:Q74"/>
    <mergeCell ref="R73:R74"/>
    <mergeCell ref="S73:S74"/>
    <mergeCell ref="T73:T74"/>
    <mergeCell ref="U73:U74"/>
    <mergeCell ref="Q64:Q65"/>
    <mergeCell ref="R64:R65"/>
    <mergeCell ref="B1:L1"/>
    <mergeCell ref="B3:B4"/>
    <mergeCell ref="C3:C4"/>
    <mergeCell ref="D3:D4"/>
    <mergeCell ref="F3:H3"/>
    <mergeCell ref="J3:L3"/>
  </mergeCells>
  <printOptions horizontalCentered="1" verticalCentered="1"/>
  <pageMargins left="0.7" right="0.7" top="0.75" bottom="0.75" header="0.3" footer="0.3"/>
  <pageSetup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47B0-EB9B-4308-85AB-35B63A64BFCC}">
  <sheetPr codeName="Sheet42">
    <tabColor theme="5" tint="0.59999389629810485"/>
    <pageSetUpPr fitToPage="1"/>
  </sheetPr>
  <dimension ref="B1:CU102"/>
  <sheetViews>
    <sheetView zoomScale="85" zoomScaleNormal="85" workbookViewId="0">
      <selection activeCell="C9" sqref="C9:E9"/>
    </sheetView>
  </sheetViews>
  <sheetFormatPr defaultColWidth="9.140625" defaultRowHeight="15" x14ac:dyDescent="0.25"/>
  <cols>
    <col min="1" max="1" width="1.5703125" style="368" customWidth="1"/>
    <col min="2" max="2" width="55.140625" style="368" customWidth="1"/>
    <col min="3" max="3" width="10.5703125" style="368" bestFit="1" customWidth="1"/>
    <col min="4" max="4" width="12.42578125" style="368" bestFit="1" customWidth="1"/>
    <col min="5" max="5" width="11.42578125" style="368" bestFit="1" customWidth="1"/>
    <col min="6" max="6" width="11.140625" style="368" customWidth="1"/>
    <col min="7" max="7" width="12.42578125" style="368" bestFit="1" customWidth="1"/>
    <col min="8" max="8" width="7.85546875" style="368" customWidth="1"/>
    <col min="9" max="9" width="10.5703125" style="368" bestFit="1" customWidth="1"/>
    <col min="10" max="10" width="12.42578125" style="368" bestFit="1" customWidth="1"/>
    <col min="11" max="11" width="7.5703125" style="368" customWidth="1"/>
    <col min="12" max="12" width="10.5703125" style="368" customWidth="1"/>
    <col min="13" max="13" width="12.42578125" style="368" customWidth="1"/>
    <col min="14" max="14" width="7.5703125" style="368" customWidth="1"/>
    <col min="15" max="15" width="10.5703125" style="368" bestFit="1" customWidth="1"/>
    <col min="16" max="16" width="12.42578125" style="368" bestFit="1" customWidth="1"/>
    <col min="17" max="17" width="7" style="368" bestFit="1" customWidth="1"/>
    <col min="18" max="18" width="1.7109375" style="368" customWidth="1"/>
    <col min="19" max="19" width="58" style="368" customWidth="1"/>
    <col min="20" max="20" width="10.5703125" style="368" bestFit="1" customWidth="1"/>
    <col min="21" max="21" width="12.42578125" style="368" bestFit="1" customWidth="1"/>
    <col min="22" max="22" width="9.140625" style="368"/>
    <col min="23" max="23" width="10.5703125" style="368" bestFit="1" customWidth="1"/>
    <col min="24" max="24" width="12.42578125" style="368" bestFit="1" customWidth="1"/>
    <col min="25" max="25" width="9.140625" style="368"/>
    <col min="26" max="26" width="10.5703125" style="368" bestFit="1" customWidth="1"/>
    <col min="27" max="27" width="12.42578125" style="368" bestFit="1" customWidth="1"/>
    <col min="28" max="28" width="7.85546875" style="368" customWidth="1"/>
    <col min="29" max="29" width="10.5703125" style="368" bestFit="1" customWidth="1"/>
    <col min="30" max="30" width="12.42578125" style="368" bestFit="1" customWidth="1"/>
    <col min="31" max="31" width="9" style="368" customWidth="1"/>
    <col min="32" max="32" width="10.5703125" style="368" bestFit="1" customWidth="1"/>
    <col min="33" max="33" width="12.42578125" style="368" bestFit="1" customWidth="1"/>
    <col min="34" max="34" width="9" style="368" customWidth="1"/>
    <col min="35" max="35" width="1.7109375" style="368" customWidth="1"/>
    <col min="36" max="36" width="58" style="368" customWidth="1"/>
    <col min="37" max="37" width="10.5703125" style="368" bestFit="1" customWidth="1"/>
    <col min="38" max="38" width="12.42578125" style="368" bestFit="1" customWidth="1"/>
    <col min="39" max="39" width="9.140625" style="368"/>
    <col min="40" max="40" width="10.5703125" style="368" bestFit="1" customWidth="1"/>
    <col min="41" max="41" width="12.42578125" style="368" bestFit="1" customWidth="1"/>
    <col min="42" max="42" width="9.140625" style="368"/>
    <col min="43" max="43" width="10.5703125" style="368" bestFit="1" customWidth="1"/>
    <col min="44" max="44" width="12.42578125" style="368" bestFit="1" customWidth="1"/>
    <col min="45" max="45" width="7" style="368" bestFit="1" customWidth="1"/>
    <col min="46" max="46" width="10.5703125" style="368" bestFit="1" customWidth="1"/>
    <col min="47" max="47" width="12.42578125" style="368" bestFit="1" customWidth="1"/>
    <col min="48" max="48" width="7" style="368" bestFit="1" customWidth="1"/>
    <col min="49" max="49" width="10.5703125" style="368" bestFit="1" customWidth="1"/>
    <col min="50" max="50" width="12.42578125" style="368" bestFit="1" customWidth="1"/>
    <col min="51" max="51" width="7" style="368" bestFit="1" customWidth="1"/>
    <col min="52" max="52" width="1.7109375" style="368" customWidth="1"/>
    <col min="53" max="53" width="58" style="368" customWidth="1"/>
    <col min="54" max="55" width="9.140625" style="368"/>
    <col min="56" max="56" width="9.140625" style="368" customWidth="1"/>
    <col min="57" max="62" width="9.140625" style="368"/>
    <col min="63" max="63" width="1.5703125" style="368" customWidth="1"/>
    <col min="64" max="67" width="9.140625" style="368"/>
    <col min="68" max="68" width="3" style="368" customWidth="1"/>
    <col min="69" max="69" width="10.7109375" style="368" customWidth="1"/>
    <col min="70" max="70" width="58" style="368" customWidth="1"/>
    <col min="71" max="71" width="10.5703125" style="368" bestFit="1" customWidth="1"/>
    <col min="72" max="72" width="12.42578125" style="368" bestFit="1" customWidth="1"/>
    <col min="73" max="73" width="9.140625" style="368"/>
    <col min="74" max="74" width="10.5703125" style="368" bestFit="1" customWidth="1"/>
    <col min="75" max="75" width="12.42578125" style="368" bestFit="1" customWidth="1"/>
    <col min="76" max="76" width="9.140625" style="368"/>
    <col min="77" max="77" width="3.140625" style="193" customWidth="1"/>
    <col min="78" max="16384" width="9.140625" style="368"/>
  </cols>
  <sheetData>
    <row r="1" spans="2:99" ht="9" customHeight="1" x14ac:dyDescent="0.25"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369"/>
      <c r="AJ1" s="369"/>
      <c r="AK1" s="369"/>
      <c r="AL1" s="369"/>
      <c r="AM1" s="369"/>
      <c r="AN1" s="369"/>
      <c r="AO1" s="369"/>
      <c r="AP1" s="369"/>
      <c r="AQ1" s="369"/>
      <c r="AR1" s="369"/>
      <c r="AS1" s="369"/>
      <c r="AT1" s="369"/>
      <c r="AU1" s="369"/>
      <c r="AV1" s="369"/>
      <c r="AW1" s="369"/>
      <c r="AX1" s="369"/>
      <c r="AY1" s="369"/>
      <c r="AZ1" s="369"/>
      <c r="BA1" s="369"/>
      <c r="BB1" s="369"/>
      <c r="BC1" s="369"/>
      <c r="BD1" s="369"/>
      <c r="BE1" s="369"/>
      <c r="BF1" s="369"/>
      <c r="BG1" s="369"/>
      <c r="BH1" s="369"/>
      <c r="BI1" s="369"/>
      <c r="BJ1" s="369"/>
      <c r="BK1" s="369"/>
      <c r="BL1" s="369"/>
      <c r="BM1" s="369"/>
      <c r="BN1" s="369"/>
      <c r="BO1" s="369"/>
      <c r="BP1" s="369"/>
      <c r="BQ1" s="369"/>
      <c r="BR1" s="192"/>
      <c r="BS1" s="192"/>
      <c r="BT1" s="192"/>
      <c r="BU1" s="192"/>
      <c r="BV1" s="192"/>
      <c r="BW1" s="192"/>
      <c r="BX1" s="192"/>
      <c r="BY1" s="192"/>
      <c r="BZ1" s="369"/>
      <c r="CA1" s="369"/>
      <c r="CB1" s="369"/>
      <c r="CC1" s="369"/>
      <c r="CD1" s="369"/>
      <c r="CE1" s="369"/>
      <c r="CF1" s="369"/>
      <c r="CG1" s="369"/>
      <c r="CH1" s="369"/>
      <c r="CI1" s="369"/>
      <c r="CJ1" s="369"/>
      <c r="CK1" s="369"/>
      <c r="CL1" s="369"/>
      <c r="CM1" s="369"/>
      <c r="CN1" s="369"/>
      <c r="CO1" s="369"/>
      <c r="CP1" s="369"/>
      <c r="CQ1" s="369"/>
      <c r="CR1" s="369"/>
      <c r="CS1" s="369"/>
      <c r="CT1" s="369"/>
      <c r="CU1" s="369"/>
    </row>
    <row r="2" spans="2:99" x14ac:dyDescent="0.25">
      <c r="B2" s="558" t="str">
        <f>"YTD TRIR &amp; MMIR Summary for "&amp;VLOOKUP(D65,Table1[],2,TRUE)&amp;" "&amp;D67</f>
        <v>YTD TRIR &amp; MMIR Summary for Aug 2022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518"/>
      <c r="R2" s="369"/>
      <c r="S2" s="564" t="str">
        <f>+B2</f>
        <v>YTD TRIR &amp; MMIR Summary for Aug 2022</v>
      </c>
      <c r="T2" s="502"/>
      <c r="U2" s="502"/>
      <c r="V2" s="502"/>
      <c r="W2" s="502"/>
      <c r="X2" s="502"/>
      <c r="Y2" s="502"/>
      <c r="Z2" s="502"/>
      <c r="AA2" s="502"/>
      <c r="AB2" s="502"/>
      <c r="AC2" s="519"/>
      <c r="AD2" s="519"/>
      <c r="AE2" s="502"/>
      <c r="AF2" s="502"/>
      <c r="AG2" s="502"/>
      <c r="AH2" s="503"/>
      <c r="AI2" s="369"/>
      <c r="AJ2" s="570" t="str">
        <f>+S2</f>
        <v>YTD TRIR &amp; MMIR Summary for Aug 2022</v>
      </c>
      <c r="AK2" s="450"/>
      <c r="AL2" s="450"/>
      <c r="AM2" s="450"/>
      <c r="AN2" s="450"/>
      <c r="AO2" s="450"/>
      <c r="AP2" s="450"/>
      <c r="AQ2" s="450"/>
      <c r="AR2" s="450"/>
      <c r="AS2" s="450"/>
      <c r="AT2" s="450"/>
      <c r="AU2" s="450"/>
      <c r="AV2" s="450"/>
      <c r="AW2" s="450"/>
      <c r="AX2" s="450"/>
      <c r="AY2" s="507"/>
      <c r="BA2" s="575" t="str">
        <f>+AJ2</f>
        <v>YTD TRIR &amp; MMIR Summary for Aug 2022</v>
      </c>
      <c r="BB2" s="423"/>
      <c r="BC2" s="423"/>
      <c r="BD2" s="423"/>
      <c r="BE2" s="502"/>
      <c r="BF2" s="502"/>
      <c r="BG2" s="502"/>
      <c r="BH2" s="450"/>
      <c r="BI2" s="450"/>
      <c r="BJ2" s="507"/>
      <c r="BK2" s="170"/>
      <c r="BL2" s="432"/>
      <c r="BM2" s="432"/>
      <c r="BN2" s="514"/>
      <c r="BR2" s="1076" t="str">
        <f>+BA2</f>
        <v>YTD TRIR &amp; MMIR Summary for Aug 2022</v>
      </c>
      <c r="BS2" s="1093"/>
      <c r="BT2" s="1093"/>
      <c r="BU2" s="1093"/>
      <c r="BV2" s="1093"/>
      <c r="BW2" s="1093"/>
      <c r="BX2" s="1093"/>
      <c r="BY2" s="170"/>
      <c r="BZ2" s="1093"/>
      <c r="CA2" s="1093"/>
      <c r="CB2" s="1105"/>
    </row>
    <row r="3" spans="2:99" ht="15.75" thickBot="1" x14ac:dyDescent="0.3">
      <c r="B3" s="559"/>
      <c r="C3" s="423"/>
      <c r="D3" s="498" t="s">
        <v>31</v>
      </c>
      <c r="E3" s="423"/>
      <c r="F3" s="423"/>
      <c r="G3" s="498">
        <v>53</v>
      </c>
      <c r="H3" s="423"/>
      <c r="I3" s="423"/>
      <c r="J3" s="498">
        <v>54</v>
      </c>
      <c r="K3" s="423"/>
      <c r="L3" s="423"/>
      <c r="M3" s="498">
        <v>55</v>
      </c>
      <c r="N3" s="423"/>
      <c r="O3" s="423"/>
      <c r="P3" s="498">
        <v>58</v>
      </c>
      <c r="Q3" s="518"/>
      <c r="R3" s="369"/>
      <c r="S3" s="565"/>
      <c r="T3" s="502"/>
      <c r="U3" s="504" t="s">
        <v>28</v>
      </c>
      <c r="V3" s="502"/>
      <c r="W3" s="502"/>
      <c r="X3" s="504" t="s">
        <v>32</v>
      </c>
      <c r="Y3" s="502"/>
      <c r="Z3" s="502"/>
      <c r="AA3" s="504" t="s">
        <v>37</v>
      </c>
      <c r="AB3" s="502"/>
      <c r="AC3" s="502"/>
      <c r="AD3" s="504" t="s">
        <v>85</v>
      </c>
      <c r="AE3" s="502"/>
      <c r="AF3" s="502"/>
      <c r="AG3" s="504" t="s">
        <v>195</v>
      </c>
      <c r="AH3" s="503"/>
      <c r="AI3" s="369"/>
      <c r="AJ3" s="571"/>
      <c r="AK3" s="450"/>
      <c r="AL3" s="508" t="s">
        <v>33</v>
      </c>
      <c r="AM3" s="450"/>
      <c r="AN3" s="450"/>
      <c r="AO3" s="508" t="s">
        <v>34</v>
      </c>
      <c r="AP3" s="450"/>
      <c r="AQ3" s="450"/>
      <c r="AR3" s="508" t="s">
        <v>35</v>
      </c>
      <c r="AS3" s="450"/>
      <c r="AT3" s="450"/>
      <c r="AU3" s="508" t="s">
        <v>36</v>
      </c>
      <c r="AV3" s="450"/>
      <c r="AW3" s="450"/>
      <c r="AX3" s="508" t="s">
        <v>146</v>
      </c>
      <c r="AY3" s="507"/>
      <c r="BA3" s="576"/>
      <c r="BB3" s="416"/>
      <c r="BC3" s="498" t="s">
        <v>214</v>
      </c>
      <c r="BD3" s="416"/>
      <c r="BE3" s="501"/>
      <c r="BF3" s="504" t="s">
        <v>215</v>
      </c>
      <c r="BG3" s="501"/>
      <c r="BH3" s="418"/>
      <c r="BI3" s="508" t="s">
        <v>221</v>
      </c>
      <c r="BJ3" s="507"/>
      <c r="BK3" s="170"/>
      <c r="BL3" s="415"/>
      <c r="BM3" s="515" t="s">
        <v>293</v>
      </c>
      <c r="BN3" s="514"/>
      <c r="BP3" s="668"/>
      <c r="BR3" s="1077"/>
      <c r="BS3" s="1093"/>
      <c r="BT3" s="1094" t="s">
        <v>343</v>
      </c>
      <c r="BU3" s="1093"/>
      <c r="BV3" s="1093"/>
      <c r="BW3" s="1094" t="s">
        <v>344</v>
      </c>
      <c r="BX3" s="1093"/>
      <c r="BY3" s="170"/>
      <c r="BZ3" s="971"/>
      <c r="CA3" s="1094" t="s">
        <v>342</v>
      </c>
      <c r="CB3" s="1105"/>
    </row>
    <row r="4" spans="2:99" ht="16.5" thickBot="1" x14ac:dyDescent="0.3">
      <c r="B4" s="560" t="s">
        <v>214</v>
      </c>
      <c r="C4" s="513"/>
      <c r="D4" s="498" t="str">
        <f>"YTD for "&amp;VLOOKUP(D65,Table1[],2,TRUE)&amp;" "&amp;D67</f>
        <v>YTD for Aug 2022</v>
      </c>
      <c r="E4" s="498"/>
      <c r="F4" s="513"/>
      <c r="G4" s="498" t="str">
        <f>+D4</f>
        <v>YTD for Aug 2022</v>
      </c>
      <c r="H4" s="498"/>
      <c r="I4" s="513"/>
      <c r="J4" s="498" t="str">
        <f>+D4</f>
        <v>YTD for Aug 2022</v>
      </c>
      <c r="K4" s="498"/>
      <c r="L4" s="513"/>
      <c r="M4" s="498" t="str">
        <f>+D4</f>
        <v>YTD for Aug 2022</v>
      </c>
      <c r="N4" s="498"/>
      <c r="O4" s="513"/>
      <c r="P4" s="498" t="str">
        <f>+D4</f>
        <v>YTD for Aug 2022</v>
      </c>
      <c r="Q4" s="500"/>
      <c r="R4" s="284"/>
      <c r="S4" s="566" t="s">
        <v>215</v>
      </c>
      <c r="T4" s="505"/>
      <c r="U4" s="504" t="str">
        <f>+D4</f>
        <v>YTD for Aug 2022</v>
      </c>
      <c r="V4" s="504"/>
      <c r="W4" s="505"/>
      <c r="X4" s="504" t="str">
        <f>+D4</f>
        <v>YTD for Aug 2022</v>
      </c>
      <c r="Y4" s="506"/>
      <c r="Z4" s="504"/>
      <c r="AA4" s="504" t="str">
        <f>+D4</f>
        <v>YTD for Aug 2022</v>
      </c>
      <c r="AB4" s="506"/>
      <c r="AC4" s="504"/>
      <c r="AD4" s="504" t="str">
        <f>+D4</f>
        <v>YTD for Aug 2022</v>
      </c>
      <c r="AE4" s="504"/>
      <c r="AF4" s="505"/>
      <c r="AG4" s="504" t="str">
        <f>+D4</f>
        <v>YTD for Aug 2022</v>
      </c>
      <c r="AH4" s="506"/>
      <c r="AI4" s="284"/>
      <c r="AJ4" s="572" t="s">
        <v>221</v>
      </c>
      <c r="AK4" s="509"/>
      <c r="AL4" s="508" t="str">
        <f>+D4</f>
        <v>YTD for Aug 2022</v>
      </c>
      <c r="AM4" s="510"/>
      <c r="AN4" s="508"/>
      <c r="AO4" s="508" t="str">
        <f>+D4</f>
        <v>YTD for Aug 2022</v>
      </c>
      <c r="AP4" s="508"/>
      <c r="AQ4" s="509"/>
      <c r="AR4" s="508" t="str">
        <f>+D4</f>
        <v>YTD for Aug 2022</v>
      </c>
      <c r="AS4" s="508"/>
      <c r="AT4" s="509"/>
      <c r="AU4" s="508" t="str">
        <f>+D4</f>
        <v>YTD for Aug 2022</v>
      </c>
      <c r="AV4" s="510"/>
      <c r="AW4" s="508"/>
      <c r="AX4" s="508" t="str">
        <f>+D4</f>
        <v>YTD for Aug 2022</v>
      </c>
      <c r="AY4" s="510"/>
      <c r="BA4" s="577"/>
      <c r="BB4" s="513"/>
      <c r="BC4" s="498" t="str">
        <f>+D4</f>
        <v>YTD for Aug 2022</v>
      </c>
      <c r="BD4" s="498"/>
      <c r="BE4" s="512"/>
      <c r="BF4" s="504" t="str">
        <f>+D4</f>
        <v>YTD for Aug 2022</v>
      </c>
      <c r="BG4" s="504"/>
      <c r="BH4" s="511"/>
      <c r="BI4" s="508" t="str">
        <f>+D4</f>
        <v>YTD for Aug 2022</v>
      </c>
      <c r="BJ4" s="510"/>
      <c r="BK4" s="170"/>
      <c r="BL4" s="515"/>
      <c r="BM4" s="515" t="str">
        <f>+D4</f>
        <v>YTD for Aug 2022</v>
      </c>
      <c r="BN4" s="517"/>
      <c r="BR4" s="1078" t="s">
        <v>342</v>
      </c>
      <c r="BS4" s="1095"/>
      <c r="BT4" s="1094" t="str">
        <f>+BC4</f>
        <v>YTD for Aug 2022</v>
      </c>
      <c r="BU4" s="1094"/>
      <c r="BV4" s="1095"/>
      <c r="BW4" s="1094" t="str">
        <f>+BC4</f>
        <v>YTD for Aug 2022</v>
      </c>
      <c r="BX4" s="1094"/>
      <c r="BY4" s="170"/>
      <c r="BZ4" s="1094"/>
      <c r="CA4" s="1094" t="str">
        <f>+X4</f>
        <v>YTD for Aug 2022</v>
      </c>
      <c r="CB4" s="1096"/>
    </row>
    <row r="5" spans="2:99" x14ac:dyDescent="0.25">
      <c r="B5" s="195" t="s">
        <v>132</v>
      </c>
      <c r="C5" s="1264">
        <f>DATE(D63,D61,D62)</f>
        <v>44562</v>
      </c>
      <c r="D5" s="1265"/>
      <c r="E5" s="1266"/>
      <c r="F5" s="1264">
        <f>+C5</f>
        <v>44562</v>
      </c>
      <c r="G5" s="1265"/>
      <c r="H5" s="1266"/>
      <c r="I5" s="1264">
        <f>+F5</f>
        <v>44562</v>
      </c>
      <c r="J5" s="1265"/>
      <c r="K5" s="1266"/>
      <c r="L5" s="1264">
        <f>+I5</f>
        <v>44562</v>
      </c>
      <c r="M5" s="1265"/>
      <c r="N5" s="1266"/>
      <c r="O5" s="1264">
        <f>+L5</f>
        <v>44562</v>
      </c>
      <c r="P5" s="1265"/>
      <c r="Q5" s="1266"/>
      <c r="R5" s="227"/>
      <c r="S5" s="195" t="s">
        <v>132</v>
      </c>
      <c r="T5" s="1264">
        <f>+O5</f>
        <v>44562</v>
      </c>
      <c r="U5" s="1265"/>
      <c r="V5" s="1266"/>
      <c r="W5" s="1264">
        <f>+T5</f>
        <v>44562</v>
      </c>
      <c r="X5" s="1265"/>
      <c r="Y5" s="1266"/>
      <c r="Z5" s="1264">
        <f>+T5</f>
        <v>44562</v>
      </c>
      <c r="AA5" s="1265"/>
      <c r="AB5" s="1266"/>
      <c r="AC5" s="1264">
        <f>+T5</f>
        <v>44562</v>
      </c>
      <c r="AD5" s="1265"/>
      <c r="AE5" s="1265"/>
      <c r="AF5" s="1264">
        <f>+T5</f>
        <v>44562</v>
      </c>
      <c r="AG5" s="1265"/>
      <c r="AH5" s="1265"/>
      <c r="AI5" s="377"/>
      <c r="AJ5" s="195" t="s">
        <v>132</v>
      </c>
      <c r="AK5" s="1264">
        <f>+AF5</f>
        <v>44562</v>
      </c>
      <c r="AL5" s="1265"/>
      <c r="AM5" s="1266"/>
      <c r="AN5" s="1264">
        <f>+AK5</f>
        <v>44562</v>
      </c>
      <c r="AO5" s="1265"/>
      <c r="AP5" s="1266"/>
      <c r="AQ5" s="1264">
        <f>+AN5</f>
        <v>44562</v>
      </c>
      <c r="AR5" s="1265"/>
      <c r="AS5" s="1266"/>
      <c r="AT5" s="1264">
        <f>+AQ5</f>
        <v>44562</v>
      </c>
      <c r="AU5" s="1265"/>
      <c r="AV5" s="1266"/>
      <c r="AW5" s="1264">
        <f>+AT5</f>
        <v>44562</v>
      </c>
      <c r="AX5" s="1265"/>
      <c r="AY5" s="1266"/>
      <c r="BA5" s="195" t="s">
        <v>132</v>
      </c>
      <c r="BB5" s="1264">
        <f>+AQ5</f>
        <v>44562</v>
      </c>
      <c r="BC5" s="1265"/>
      <c r="BD5" s="1266"/>
      <c r="BE5" s="1264">
        <f>+AQ5</f>
        <v>44562</v>
      </c>
      <c r="BF5" s="1265"/>
      <c r="BG5" s="1266"/>
      <c r="BH5" s="1264">
        <f>+AQ5</f>
        <v>44562</v>
      </c>
      <c r="BI5" s="1265"/>
      <c r="BJ5" s="1266"/>
      <c r="BL5" s="1264">
        <f>+BB5</f>
        <v>44562</v>
      </c>
      <c r="BM5" s="1265"/>
      <c r="BN5" s="1266"/>
      <c r="BR5" s="195" t="s">
        <v>132</v>
      </c>
      <c r="BS5" s="1264">
        <f>+BL5</f>
        <v>44562</v>
      </c>
      <c r="BT5" s="1265"/>
      <c r="BU5" s="1266"/>
      <c r="BV5" s="1264">
        <f>+BS5</f>
        <v>44562</v>
      </c>
      <c r="BW5" s="1265"/>
      <c r="BX5" s="1266"/>
      <c r="BY5" s="227"/>
      <c r="BZ5" s="1264">
        <f>+BV5</f>
        <v>44562</v>
      </c>
      <c r="CA5" s="1265"/>
      <c r="CB5" s="1266"/>
    </row>
    <row r="6" spans="2:99" x14ac:dyDescent="0.25">
      <c r="B6" s="200" t="s">
        <v>133</v>
      </c>
      <c r="C6" s="1267">
        <f>DATE(D67,D65,D66)</f>
        <v>44804</v>
      </c>
      <c r="D6" s="1268"/>
      <c r="E6" s="1269"/>
      <c r="F6" s="1267">
        <f>DATE(D67,D65,D66)</f>
        <v>44804</v>
      </c>
      <c r="G6" s="1268"/>
      <c r="H6" s="1269"/>
      <c r="I6" s="1267">
        <f>DATE(D67,D65,D66)</f>
        <v>44804</v>
      </c>
      <c r="J6" s="1268"/>
      <c r="K6" s="1269"/>
      <c r="L6" s="1267">
        <f>DATE(D67,D65,D66)</f>
        <v>44804</v>
      </c>
      <c r="M6" s="1268"/>
      <c r="N6" s="1269"/>
      <c r="O6" s="1267">
        <f>DATE(D67,D65,D66)</f>
        <v>44804</v>
      </c>
      <c r="P6" s="1268"/>
      <c r="Q6" s="1269"/>
      <c r="R6" s="227"/>
      <c r="S6" s="200" t="s">
        <v>133</v>
      </c>
      <c r="T6" s="1267">
        <f>DATE(D67,D65,D66)</f>
        <v>44804</v>
      </c>
      <c r="U6" s="1268"/>
      <c r="V6" s="1269"/>
      <c r="W6" s="1267">
        <f>DATE(D67,D65,D66)</f>
        <v>44804</v>
      </c>
      <c r="X6" s="1268"/>
      <c r="Y6" s="1269"/>
      <c r="Z6" s="1267">
        <f>DATE(D67,D65,D66)</f>
        <v>44804</v>
      </c>
      <c r="AA6" s="1268"/>
      <c r="AB6" s="1269"/>
      <c r="AC6" s="1267">
        <f>DATE(D67,D65,D66)</f>
        <v>44804</v>
      </c>
      <c r="AD6" s="1268"/>
      <c r="AE6" s="1269"/>
      <c r="AF6" s="1267">
        <f>DATE(D67,D65,D66)</f>
        <v>44804</v>
      </c>
      <c r="AG6" s="1268"/>
      <c r="AH6" s="1269"/>
      <c r="AI6" s="227"/>
      <c r="AJ6" s="200" t="s">
        <v>133</v>
      </c>
      <c r="AK6" s="1267">
        <f>DATE(D67,D65,D66)</f>
        <v>44804</v>
      </c>
      <c r="AL6" s="1268"/>
      <c r="AM6" s="1269"/>
      <c r="AN6" s="1267">
        <f>DATE(D67,D65,D66)</f>
        <v>44804</v>
      </c>
      <c r="AO6" s="1268"/>
      <c r="AP6" s="1269"/>
      <c r="AQ6" s="1267">
        <f>DATE(D67,D65,D66)</f>
        <v>44804</v>
      </c>
      <c r="AR6" s="1268"/>
      <c r="AS6" s="1269"/>
      <c r="AT6" s="1267">
        <f>DATE(D67,D65,D66)</f>
        <v>44804</v>
      </c>
      <c r="AU6" s="1268"/>
      <c r="AV6" s="1269"/>
      <c r="AW6" s="1267">
        <f>DATE(D67,D65,D66)</f>
        <v>44804</v>
      </c>
      <c r="AX6" s="1268"/>
      <c r="AY6" s="1269"/>
      <c r="BA6" s="200" t="s">
        <v>133</v>
      </c>
      <c r="BB6" s="1267">
        <f>DATE(D67,D65,D66)</f>
        <v>44804</v>
      </c>
      <c r="BC6" s="1268"/>
      <c r="BD6" s="1269"/>
      <c r="BE6" s="1267">
        <f>DATE(D67,D65,D66)</f>
        <v>44804</v>
      </c>
      <c r="BF6" s="1268"/>
      <c r="BG6" s="1269"/>
      <c r="BH6" s="1267">
        <f>DATE(D67,D65,D66)</f>
        <v>44804</v>
      </c>
      <c r="BI6" s="1268"/>
      <c r="BJ6" s="1269"/>
      <c r="BL6" s="1267">
        <f>DATE(D67,D65,D66)</f>
        <v>44804</v>
      </c>
      <c r="BM6" s="1268"/>
      <c r="BN6" s="1269"/>
      <c r="BR6" s="200" t="s">
        <v>133</v>
      </c>
      <c r="BS6" s="1267">
        <f>DATE(D67,D65,D66)</f>
        <v>44804</v>
      </c>
      <c r="BT6" s="1268"/>
      <c r="BU6" s="1269"/>
      <c r="BV6" s="1267">
        <f>BS6</f>
        <v>44804</v>
      </c>
      <c r="BW6" s="1268"/>
      <c r="BX6" s="1269"/>
      <c r="BY6" s="227"/>
      <c r="BZ6" s="1267">
        <f>BV6</f>
        <v>44804</v>
      </c>
      <c r="CA6" s="1268"/>
      <c r="CB6" s="1269"/>
    </row>
    <row r="7" spans="2:99" ht="6" customHeight="1" x14ac:dyDescent="0.25">
      <c r="B7" s="594"/>
      <c r="C7" s="598"/>
      <c r="D7" s="599"/>
      <c r="E7" s="600"/>
      <c r="F7" s="598"/>
      <c r="G7" s="599"/>
      <c r="H7" s="600"/>
      <c r="I7" s="598"/>
      <c r="J7" s="599"/>
      <c r="K7" s="600"/>
      <c r="L7" s="598"/>
      <c r="M7" s="599"/>
      <c r="N7" s="600"/>
      <c r="O7" s="598"/>
      <c r="P7" s="599"/>
      <c r="Q7" s="600"/>
      <c r="R7" s="227"/>
      <c r="S7" s="611"/>
      <c r="T7" s="616"/>
      <c r="U7" s="617"/>
      <c r="V7" s="618"/>
      <c r="W7" s="616"/>
      <c r="X7" s="617"/>
      <c r="Y7" s="618"/>
      <c r="Z7" s="616"/>
      <c r="AA7" s="617"/>
      <c r="AB7" s="618"/>
      <c r="AC7" s="616"/>
      <c r="AD7" s="617"/>
      <c r="AE7" s="618"/>
      <c r="AF7" s="616"/>
      <c r="AG7" s="617"/>
      <c r="AH7" s="618"/>
      <c r="AI7" s="227"/>
      <c r="AJ7" s="629"/>
      <c r="AK7" s="634"/>
      <c r="AL7" s="635"/>
      <c r="AM7" s="636"/>
      <c r="AN7" s="634"/>
      <c r="AO7" s="635"/>
      <c r="AP7" s="636"/>
      <c r="AQ7" s="634"/>
      <c r="AR7" s="635"/>
      <c r="AS7" s="636"/>
      <c r="AT7" s="634"/>
      <c r="AU7" s="635"/>
      <c r="AV7" s="636"/>
      <c r="AW7" s="634"/>
      <c r="AX7" s="635"/>
      <c r="AY7" s="636"/>
      <c r="BA7" s="660"/>
      <c r="BB7" s="598"/>
      <c r="BC7" s="599"/>
      <c r="BD7" s="600"/>
      <c r="BE7" s="616"/>
      <c r="BF7" s="617"/>
      <c r="BG7" s="618"/>
      <c r="BH7" s="634"/>
      <c r="BI7" s="635"/>
      <c r="BJ7" s="636"/>
      <c r="BL7" s="657"/>
      <c r="BM7" s="658"/>
      <c r="BN7" s="659"/>
      <c r="BR7" s="1079"/>
      <c r="BS7" s="1098"/>
      <c r="BT7" s="1099"/>
      <c r="BU7" s="1100"/>
      <c r="BV7" s="1098"/>
      <c r="BW7" s="1099"/>
      <c r="BX7" s="1100"/>
      <c r="BY7" s="227"/>
      <c r="BZ7" s="1098"/>
      <c r="CA7" s="1099"/>
      <c r="CB7" s="1100"/>
    </row>
    <row r="8" spans="2:99" ht="15.75" x14ac:dyDescent="0.25">
      <c r="B8" s="232" t="s">
        <v>144</v>
      </c>
      <c r="C8" s="207"/>
      <c r="D8" s="916"/>
      <c r="E8" s="917"/>
      <c r="F8" s="207"/>
      <c r="G8" s="916"/>
      <c r="H8" s="917"/>
      <c r="I8" s="207"/>
      <c r="J8" s="916"/>
      <c r="K8" s="917"/>
      <c r="L8" s="207"/>
      <c r="M8" s="916"/>
      <c r="N8" s="917"/>
      <c r="O8" s="207"/>
      <c r="P8" s="916"/>
      <c r="Q8" s="917"/>
      <c r="R8" s="230"/>
      <c r="S8" s="232" t="s">
        <v>144</v>
      </c>
      <c r="T8" s="207"/>
      <c r="U8" s="916"/>
      <c r="V8" s="917"/>
      <c r="W8" s="207"/>
      <c r="X8" s="916"/>
      <c r="Y8" s="917"/>
      <c r="Z8" s="207"/>
      <c r="AA8" s="916"/>
      <c r="AB8" s="917"/>
      <c r="AC8" s="207"/>
      <c r="AD8" s="916"/>
      <c r="AE8" s="917"/>
      <c r="AF8" s="207"/>
      <c r="AG8" s="916"/>
      <c r="AH8" s="917"/>
      <c r="AI8" s="230"/>
      <c r="AJ8" s="232" t="s">
        <v>144</v>
      </c>
      <c r="AK8" s="207"/>
      <c r="AL8" s="916"/>
      <c r="AM8" s="917"/>
      <c r="AN8" s="207"/>
      <c r="AO8" s="916"/>
      <c r="AP8" s="917"/>
      <c r="AQ8" s="207"/>
      <c r="AR8" s="916"/>
      <c r="AS8" s="917"/>
      <c r="AT8" s="207"/>
      <c r="AU8" s="916"/>
      <c r="AV8" s="917"/>
      <c r="AW8" s="207"/>
      <c r="AX8" s="916"/>
      <c r="AY8" s="917"/>
      <c r="BA8" s="232" t="s">
        <v>144</v>
      </c>
      <c r="BB8" s="207"/>
      <c r="BC8" s="916"/>
      <c r="BD8" s="917"/>
      <c r="BE8" s="207"/>
      <c r="BF8" s="916"/>
      <c r="BG8" s="917"/>
      <c r="BH8" s="207"/>
      <c r="BI8" s="916"/>
      <c r="BJ8" s="917"/>
      <c r="BL8" s="207"/>
      <c r="BM8" s="916"/>
      <c r="BN8" s="917"/>
      <c r="BR8" s="232" t="s">
        <v>144</v>
      </c>
      <c r="BS8" s="207"/>
      <c r="BT8" s="1049"/>
      <c r="BU8" s="1050"/>
      <c r="BV8" s="207"/>
      <c r="BW8" s="1049"/>
      <c r="BX8" s="1050"/>
      <c r="BY8" s="230"/>
      <c r="BZ8" s="207"/>
      <c r="CA8" s="1049"/>
      <c r="CB8" s="1050"/>
    </row>
    <row r="9" spans="2:99" ht="15.75" x14ac:dyDescent="0.25">
      <c r="B9" s="970" t="s">
        <v>137</v>
      </c>
      <c r="C9" s="1246">
        <f>'Data Entry'!C3</f>
        <v>3002</v>
      </c>
      <c r="D9" s="1247"/>
      <c r="E9" s="1248"/>
      <c r="F9" s="1246">
        <f>'Data Entry'!I3</f>
        <v>4572</v>
      </c>
      <c r="G9" s="1247"/>
      <c r="H9" s="1248"/>
      <c r="I9" s="1246">
        <f>'Data Entry'!L3</f>
        <v>5268</v>
      </c>
      <c r="J9" s="1247"/>
      <c r="K9" s="1248"/>
      <c r="L9" s="1246">
        <f>'Data Entry'!F3</f>
        <v>5046</v>
      </c>
      <c r="M9" s="1247"/>
      <c r="N9" s="1248"/>
      <c r="O9" s="1246">
        <f>'Data Entry'!O3</f>
        <v>6358</v>
      </c>
      <c r="P9" s="1247"/>
      <c r="Q9" s="1248"/>
      <c r="R9" s="898"/>
      <c r="S9" s="970" t="s">
        <v>137</v>
      </c>
      <c r="T9" s="1246">
        <f>'Data Entry'!T3</f>
        <v>4550</v>
      </c>
      <c r="U9" s="1247"/>
      <c r="V9" s="1248"/>
      <c r="W9" s="1246">
        <f>'Data Entry'!Z3</f>
        <v>3898</v>
      </c>
      <c r="X9" s="1247"/>
      <c r="Y9" s="1248"/>
      <c r="Z9" s="1246">
        <f>'Data Entry'!AF3</f>
        <v>2728</v>
      </c>
      <c r="AA9" s="1247"/>
      <c r="AB9" s="1248"/>
      <c r="AC9" s="1246">
        <f>'Data Entry'!AC3</f>
        <v>5006</v>
      </c>
      <c r="AD9" s="1247"/>
      <c r="AE9" s="1248"/>
      <c r="AF9" s="1246">
        <f>'Data Entry'!W3</f>
        <v>6806</v>
      </c>
      <c r="AG9" s="1247"/>
      <c r="AH9" s="1248"/>
      <c r="AI9" s="898"/>
      <c r="AJ9" s="970" t="s">
        <v>137</v>
      </c>
      <c r="AK9" s="1246">
        <f>'Data Entry'!AQ3</f>
        <v>5594</v>
      </c>
      <c r="AL9" s="1247"/>
      <c r="AM9" s="1248"/>
      <c r="AN9" s="1246">
        <f>'Data Entry'!AT3</f>
        <v>5400</v>
      </c>
      <c r="AO9" s="1247"/>
      <c r="AP9" s="1248"/>
      <c r="AQ9" s="1246">
        <f>'Data Entry'!AZ3</f>
        <v>6838</v>
      </c>
      <c r="AR9" s="1247"/>
      <c r="AS9" s="1248"/>
      <c r="AT9" s="1246">
        <f>'Data Entry'!AW3</f>
        <v>2236</v>
      </c>
      <c r="AU9" s="1247"/>
      <c r="AV9" s="1248"/>
      <c r="AW9" s="1246">
        <f>'Data Entry'!BC3</f>
        <v>5169</v>
      </c>
      <c r="AX9" s="1247"/>
      <c r="AY9" s="1248"/>
      <c r="BA9" s="222" t="s">
        <v>137</v>
      </c>
      <c r="BB9" s="1249">
        <f>SUM(C9:Q9)</f>
        <v>24246</v>
      </c>
      <c r="BC9" s="1250"/>
      <c r="BD9" s="1251"/>
      <c r="BE9" s="1249">
        <f>SUM(T9:AH9)</f>
        <v>22988</v>
      </c>
      <c r="BF9" s="1250"/>
      <c r="BG9" s="1251"/>
      <c r="BH9" s="1249">
        <f>SUM(AK9:AY9)</f>
        <v>25237</v>
      </c>
      <c r="BI9" s="1250"/>
      <c r="BJ9" s="1251"/>
      <c r="BL9" s="1249">
        <f>SUM(BB9:BJ9)</f>
        <v>72471</v>
      </c>
      <c r="BM9" s="1250"/>
      <c r="BN9" s="1251"/>
      <c r="BR9" s="1112" t="s">
        <v>137</v>
      </c>
      <c r="BS9" s="1270">
        <f>'Data Entry'!AI3</f>
        <v>1073</v>
      </c>
      <c r="BT9" s="1271"/>
      <c r="BU9" s="1272"/>
      <c r="BV9" s="1270">
        <f>'Data Entry'!AL3</f>
        <v>1600</v>
      </c>
      <c r="BW9" s="1271"/>
      <c r="BX9" s="1272"/>
      <c r="BY9" s="1027"/>
      <c r="BZ9" s="1249">
        <f>SUM(BS9:BX9)</f>
        <v>2673</v>
      </c>
      <c r="CA9" s="1250"/>
      <c r="CB9" s="1251"/>
    </row>
    <row r="10" spans="2:99" ht="15.75" x14ac:dyDescent="0.25">
      <c r="B10" s="202" t="s">
        <v>4</v>
      </c>
      <c r="C10" s="1261">
        <f>C16/C9</f>
        <v>0.45003331112591605</v>
      </c>
      <c r="D10" s="1262"/>
      <c r="E10" s="1263"/>
      <c r="F10" s="1261">
        <f>F16/F9</f>
        <v>0.40835520559930011</v>
      </c>
      <c r="G10" s="1262"/>
      <c r="H10" s="1263"/>
      <c r="I10" s="1261">
        <f>I16/I9</f>
        <v>0.52486712224753229</v>
      </c>
      <c r="J10" s="1262"/>
      <c r="K10" s="1263"/>
      <c r="L10" s="1261">
        <f>L16/L9</f>
        <v>0.44688862465319062</v>
      </c>
      <c r="M10" s="1262"/>
      <c r="N10" s="1263"/>
      <c r="O10" s="1261">
        <f>O16/O9</f>
        <v>0.56480025165146275</v>
      </c>
      <c r="P10" s="1262"/>
      <c r="Q10" s="1263"/>
      <c r="R10" s="259"/>
      <c r="S10" s="202" t="s">
        <v>4</v>
      </c>
      <c r="T10" s="1261">
        <f>T16/T9</f>
        <v>0.39714285714285713</v>
      </c>
      <c r="U10" s="1262"/>
      <c r="V10" s="1263"/>
      <c r="W10" s="1261">
        <f>W16/W9</f>
        <v>0.36326321190354027</v>
      </c>
      <c r="X10" s="1262"/>
      <c r="Y10" s="1263"/>
      <c r="Z10" s="1261">
        <f>Z16/Z9</f>
        <v>0.49633431085043989</v>
      </c>
      <c r="AA10" s="1262"/>
      <c r="AB10" s="1263"/>
      <c r="AC10" s="1261">
        <f>AC16/AC9</f>
        <v>0.50299640431482218</v>
      </c>
      <c r="AD10" s="1262"/>
      <c r="AE10" s="1263"/>
      <c r="AF10" s="1261">
        <f>AF16/AF9</f>
        <v>0.42095210108727593</v>
      </c>
      <c r="AG10" s="1262"/>
      <c r="AH10" s="1263"/>
      <c r="AI10" s="259"/>
      <c r="AJ10" s="202" t="s">
        <v>4</v>
      </c>
      <c r="AK10" s="1261">
        <f>AK16/AK9</f>
        <v>0.77261351447979976</v>
      </c>
      <c r="AL10" s="1262"/>
      <c r="AM10" s="1263"/>
      <c r="AN10" s="1261">
        <f>AN16/AN9</f>
        <v>0.73444444444444446</v>
      </c>
      <c r="AO10" s="1262"/>
      <c r="AP10" s="1263"/>
      <c r="AQ10" s="1261">
        <f>AQ16/AQ9</f>
        <v>0.79043579994150337</v>
      </c>
      <c r="AR10" s="1262"/>
      <c r="AS10" s="1263"/>
      <c r="AT10" s="1261">
        <f>AT16/AT9</f>
        <v>0.6265652951699463</v>
      </c>
      <c r="AU10" s="1262"/>
      <c r="AV10" s="1263"/>
      <c r="AW10" s="1261">
        <f>AW16/AW9</f>
        <v>0.76804023989166181</v>
      </c>
      <c r="AX10" s="1262"/>
      <c r="AY10" s="1263"/>
      <c r="BA10" s="202" t="s">
        <v>4</v>
      </c>
      <c r="BB10" s="1261">
        <f>BB16/BB9</f>
        <v>0.48787428854243997</v>
      </c>
      <c r="BC10" s="1262"/>
      <c r="BD10" s="1263"/>
      <c r="BE10" s="1261">
        <f>BE16/BE9</f>
        <v>0.43326953192970247</v>
      </c>
      <c r="BF10" s="1262"/>
      <c r="BG10" s="1263"/>
      <c r="BH10" s="1261">
        <f>BH16/BH9</f>
        <v>0.75539881919404051</v>
      </c>
      <c r="BI10" s="1262"/>
      <c r="BJ10" s="1263"/>
      <c r="BL10" s="1261">
        <f>BL16/BL9</f>
        <v>0.56371514122890531</v>
      </c>
      <c r="BM10" s="1262"/>
      <c r="BN10" s="1263"/>
      <c r="BR10" s="202" t="s">
        <v>4</v>
      </c>
      <c r="BS10" s="1261">
        <f>BS16/BS9</f>
        <v>0.69804287045666358</v>
      </c>
      <c r="BT10" s="1262"/>
      <c r="BU10" s="1263"/>
      <c r="BV10" s="1261">
        <f>BV16/BV9</f>
        <v>0.54437500000000005</v>
      </c>
      <c r="BW10" s="1262"/>
      <c r="BX10" s="1263"/>
      <c r="BY10" s="259"/>
      <c r="BZ10" s="1261">
        <f>BZ16/BZ9</f>
        <v>0.60606060606060608</v>
      </c>
      <c r="CA10" s="1262"/>
      <c r="CB10" s="1263"/>
    </row>
    <row r="11" spans="2:99" ht="15.75" x14ac:dyDescent="0.25">
      <c r="B11" s="234" t="s">
        <v>138</v>
      </c>
      <c r="C11" s="1258">
        <f>C9/24</f>
        <v>125.08333333333333</v>
      </c>
      <c r="D11" s="1259"/>
      <c r="E11" s="1260"/>
      <c r="F11" s="1258">
        <f>F9/24</f>
        <v>190.5</v>
      </c>
      <c r="G11" s="1259"/>
      <c r="H11" s="1260"/>
      <c r="I11" s="1258">
        <f>I9/24</f>
        <v>219.5</v>
      </c>
      <c r="J11" s="1259"/>
      <c r="K11" s="1260"/>
      <c r="L11" s="1258">
        <f>L9/24</f>
        <v>210.25</v>
      </c>
      <c r="M11" s="1259"/>
      <c r="N11" s="1260"/>
      <c r="O11" s="1258">
        <f>O9/24</f>
        <v>264.91666666666669</v>
      </c>
      <c r="P11" s="1259"/>
      <c r="Q11" s="1260"/>
      <c r="R11" s="904"/>
      <c r="S11" s="234" t="s">
        <v>138</v>
      </c>
      <c r="T11" s="1258">
        <f>T9/24</f>
        <v>189.58333333333334</v>
      </c>
      <c r="U11" s="1259"/>
      <c r="V11" s="1260"/>
      <c r="W11" s="1258">
        <f>W9/24</f>
        <v>162.41666666666666</v>
      </c>
      <c r="X11" s="1259"/>
      <c r="Y11" s="1260"/>
      <c r="Z11" s="1258">
        <f>Z9/24</f>
        <v>113.66666666666667</v>
      </c>
      <c r="AA11" s="1259"/>
      <c r="AB11" s="1260"/>
      <c r="AC11" s="1258">
        <f>AC9/24</f>
        <v>208.58333333333334</v>
      </c>
      <c r="AD11" s="1259"/>
      <c r="AE11" s="1260"/>
      <c r="AF11" s="1258">
        <f>AF9/24</f>
        <v>283.58333333333331</v>
      </c>
      <c r="AG11" s="1259"/>
      <c r="AH11" s="1260"/>
      <c r="AI11" s="904"/>
      <c r="AJ11" s="234" t="s">
        <v>138</v>
      </c>
      <c r="AK11" s="1258">
        <f>AK9/24</f>
        <v>233.08333333333334</v>
      </c>
      <c r="AL11" s="1259"/>
      <c r="AM11" s="1260"/>
      <c r="AN11" s="1258">
        <f>AN9/24</f>
        <v>225</v>
      </c>
      <c r="AO11" s="1259"/>
      <c r="AP11" s="1260"/>
      <c r="AQ11" s="1258">
        <f>AQ9/24</f>
        <v>284.91666666666669</v>
      </c>
      <c r="AR11" s="1259"/>
      <c r="AS11" s="1260"/>
      <c r="AT11" s="1258">
        <f>AT9/24</f>
        <v>93.166666666666671</v>
      </c>
      <c r="AU11" s="1259"/>
      <c r="AV11" s="1260"/>
      <c r="AW11" s="1258">
        <f>AW9/24</f>
        <v>215.375</v>
      </c>
      <c r="AX11" s="1259"/>
      <c r="AY11" s="1260"/>
      <c r="BA11" s="234" t="s">
        <v>138</v>
      </c>
      <c r="BB11" s="1258">
        <f>BB9/24</f>
        <v>1010.25</v>
      </c>
      <c r="BC11" s="1259"/>
      <c r="BD11" s="1260"/>
      <c r="BE11" s="1258">
        <f>BE9/24</f>
        <v>957.83333333333337</v>
      </c>
      <c r="BF11" s="1259"/>
      <c r="BG11" s="1260"/>
      <c r="BH11" s="1258">
        <f>BH9/24</f>
        <v>1051.5416666666667</v>
      </c>
      <c r="BI11" s="1259"/>
      <c r="BJ11" s="1260"/>
      <c r="BL11" s="1258">
        <f>BL9/24</f>
        <v>3019.625</v>
      </c>
      <c r="BM11" s="1259"/>
      <c r="BN11" s="1260"/>
      <c r="BR11" s="234" t="s">
        <v>138</v>
      </c>
      <c r="BS11" s="1258">
        <f>BS9/24</f>
        <v>44.708333333333336</v>
      </c>
      <c r="BT11" s="1259"/>
      <c r="BU11" s="1260"/>
      <c r="BV11" s="1258">
        <f>BV9/24</f>
        <v>66.666666666666671</v>
      </c>
      <c r="BW11" s="1259"/>
      <c r="BX11" s="1260"/>
      <c r="BY11" s="1029"/>
      <c r="BZ11" s="1258">
        <f>BZ9/24</f>
        <v>111.375</v>
      </c>
      <c r="CA11" s="1259"/>
      <c r="CB11" s="1260"/>
    </row>
    <row r="12" spans="2:99" ht="6" customHeight="1" x14ac:dyDescent="0.25">
      <c r="B12" s="202"/>
      <c r="C12" s="604"/>
      <c r="D12" s="605"/>
      <c r="E12" s="606"/>
      <c r="F12" s="604"/>
      <c r="G12" s="605"/>
      <c r="H12" s="606"/>
      <c r="I12" s="604"/>
      <c r="J12" s="605"/>
      <c r="K12" s="606"/>
      <c r="L12" s="604"/>
      <c r="M12" s="605"/>
      <c r="N12" s="606"/>
      <c r="O12" s="604"/>
      <c r="P12" s="605"/>
      <c r="Q12" s="606"/>
      <c r="R12" s="904"/>
      <c r="S12" s="612"/>
      <c r="T12" s="619"/>
      <c r="U12" s="620"/>
      <c r="V12" s="621"/>
      <c r="W12" s="619"/>
      <c r="X12" s="620"/>
      <c r="Y12" s="621"/>
      <c r="Z12" s="619"/>
      <c r="AA12" s="620"/>
      <c r="AB12" s="621"/>
      <c r="AC12" s="619"/>
      <c r="AD12" s="620"/>
      <c r="AE12" s="621"/>
      <c r="AF12" s="619"/>
      <c r="AG12" s="620"/>
      <c r="AH12" s="621"/>
      <c r="AI12" s="904"/>
      <c r="AJ12" s="630"/>
      <c r="AK12" s="639"/>
      <c r="AL12" s="637"/>
      <c r="AM12" s="638"/>
      <c r="AN12" s="639"/>
      <c r="AO12" s="637"/>
      <c r="AP12" s="638"/>
      <c r="AQ12" s="639"/>
      <c r="AR12" s="637"/>
      <c r="AS12" s="638"/>
      <c r="AT12" s="639"/>
      <c r="AU12" s="637"/>
      <c r="AV12" s="638"/>
      <c r="AW12" s="639"/>
      <c r="AX12" s="637"/>
      <c r="AY12" s="638"/>
      <c r="BA12" s="661"/>
      <c r="BB12" s="604"/>
      <c r="BC12" s="605"/>
      <c r="BD12" s="606"/>
      <c r="BE12" s="619"/>
      <c r="BF12" s="620"/>
      <c r="BG12" s="621"/>
      <c r="BH12" s="639"/>
      <c r="BI12" s="637"/>
      <c r="BJ12" s="638"/>
      <c r="BL12" s="654"/>
      <c r="BM12" s="655"/>
      <c r="BN12" s="656"/>
      <c r="BR12" s="1080"/>
      <c r="BS12" s="1087"/>
      <c r="BT12" s="1088"/>
      <c r="BU12" s="1089"/>
      <c r="BV12" s="1087"/>
      <c r="BW12" s="1088"/>
      <c r="BX12" s="1089"/>
      <c r="BY12" s="1029"/>
      <c r="BZ12" s="1087"/>
      <c r="CA12" s="1088"/>
      <c r="CB12" s="1089"/>
    </row>
    <row r="13" spans="2:99" ht="15.75" x14ac:dyDescent="0.25">
      <c r="B13" s="229" t="s">
        <v>134</v>
      </c>
      <c r="C13" s="1255"/>
      <c r="D13" s="1256"/>
      <c r="E13" s="1257"/>
      <c r="F13" s="1255"/>
      <c r="G13" s="1256"/>
      <c r="H13" s="1257"/>
      <c r="I13" s="1255"/>
      <c r="J13" s="1256"/>
      <c r="K13" s="1257"/>
      <c r="L13" s="1255"/>
      <c r="M13" s="1256"/>
      <c r="N13" s="1257"/>
      <c r="O13" s="1255"/>
      <c r="P13" s="1256"/>
      <c r="Q13" s="1257"/>
      <c r="R13" s="902"/>
      <c r="S13" s="229" t="s">
        <v>134</v>
      </c>
      <c r="T13" s="1255"/>
      <c r="U13" s="1256"/>
      <c r="V13" s="1257"/>
      <c r="W13" s="1255"/>
      <c r="X13" s="1256"/>
      <c r="Y13" s="1257"/>
      <c r="Z13" s="1255"/>
      <c r="AA13" s="1256"/>
      <c r="AB13" s="1257"/>
      <c r="AC13" s="1255"/>
      <c r="AD13" s="1256"/>
      <c r="AE13" s="1257"/>
      <c r="AF13" s="1255"/>
      <c r="AG13" s="1256"/>
      <c r="AH13" s="1257"/>
      <c r="AI13" s="902"/>
      <c r="AJ13" s="229" t="s">
        <v>134</v>
      </c>
      <c r="AK13" s="1255"/>
      <c r="AL13" s="1256"/>
      <c r="AM13" s="1257"/>
      <c r="AN13" s="1255"/>
      <c r="AO13" s="1256"/>
      <c r="AP13" s="1257"/>
      <c r="AQ13" s="1255"/>
      <c r="AR13" s="1256"/>
      <c r="AS13" s="1257"/>
      <c r="AT13" s="1255"/>
      <c r="AU13" s="1256"/>
      <c r="AV13" s="1257"/>
      <c r="AW13" s="1255"/>
      <c r="AX13" s="1256"/>
      <c r="AY13" s="1257"/>
      <c r="BA13" s="229" t="s">
        <v>134</v>
      </c>
      <c r="BB13" s="1255"/>
      <c r="BC13" s="1256"/>
      <c r="BD13" s="1257"/>
      <c r="BE13" s="1255"/>
      <c r="BF13" s="1256"/>
      <c r="BG13" s="1257"/>
      <c r="BH13" s="1255"/>
      <c r="BI13" s="1256"/>
      <c r="BJ13" s="1257"/>
      <c r="BL13" s="1255"/>
      <c r="BM13" s="1256"/>
      <c r="BN13" s="1257"/>
      <c r="BR13" s="229" t="s">
        <v>134</v>
      </c>
      <c r="BS13" s="1255"/>
      <c r="BT13" s="1256"/>
      <c r="BU13" s="1257"/>
      <c r="BV13" s="1255"/>
      <c r="BW13" s="1256"/>
      <c r="BX13" s="1257"/>
      <c r="BY13" s="1031"/>
      <c r="BZ13" s="1255"/>
      <c r="CA13" s="1256"/>
      <c r="CB13" s="1257"/>
    </row>
    <row r="14" spans="2:99" ht="15.75" x14ac:dyDescent="0.25">
      <c r="B14" s="970" t="s">
        <v>135</v>
      </c>
      <c r="C14" s="1246">
        <f>'Data Entry'!C6</f>
        <v>2445</v>
      </c>
      <c r="D14" s="1247"/>
      <c r="E14" s="1248"/>
      <c r="F14" s="1246">
        <f>'Data Entry'!I6</f>
        <v>3643</v>
      </c>
      <c r="G14" s="1247"/>
      <c r="H14" s="1248"/>
      <c r="I14" s="1246">
        <f>'Data Entry'!L6</f>
        <v>4322</v>
      </c>
      <c r="J14" s="1247"/>
      <c r="K14" s="1248"/>
      <c r="L14" s="1246">
        <f>'Data Entry'!F6</f>
        <v>3807</v>
      </c>
      <c r="M14" s="1247"/>
      <c r="N14" s="1248"/>
      <c r="O14" s="1246">
        <f>'Data Entry'!O6</f>
        <v>5569</v>
      </c>
      <c r="P14" s="1247"/>
      <c r="Q14" s="1248"/>
      <c r="R14" s="898"/>
      <c r="S14" s="970" t="s">
        <v>135</v>
      </c>
      <c r="T14" s="1246">
        <f>'Data Entry'!T6</f>
        <v>3261</v>
      </c>
      <c r="U14" s="1247"/>
      <c r="V14" s="1248"/>
      <c r="W14" s="1246">
        <f>'Data Entry'!Z6</f>
        <v>2504</v>
      </c>
      <c r="X14" s="1247"/>
      <c r="Y14" s="1248"/>
      <c r="Z14" s="1246">
        <f>'Data Entry'!AF6</f>
        <v>2070</v>
      </c>
      <c r="AA14" s="1247"/>
      <c r="AB14" s="1248"/>
      <c r="AC14" s="1246">
        <f>'Data Entry'!AC6</f>
        <v>4464</v>
      </c>
      <c r="AD14" s="1247"/>
      <c r="AE14" s="1248"/>
      <c r="AF14" s="1246">
        <f>'Data Entry'!W6</f>
        <v>5010</v>
      </c>
      <c r="AG14" s="1247"/>
      <c r="AH14" s="1248"/>
      <c r="AI14" s="898"/>
      <c r="AJ14" s="970" t="s">
        <v>135</v>
      </c>
      <c r="AK14" s="1246">
        <f>'Data Entry'!AQ6</f>
        <v>5088</v>
      </c>
      <c r="AL14" s="1247"/>
      <c r="AM14" s="1248"/>
      <c r="AN14" s="1246">
        <f>'Data Entry'!AT6</f>
        <v>4691</v>
      </c>
      <c r="AO14" s="1247"/>
      <c r="AP14" s="1248"/>
      <c r="AQ14" s="1246">
        <f>'Data Entry'!AZ6</f>
        <v>6151</v>
      </c>
      <c r="AR14" s="1247"/>
      <c r="AS14" s="1248"/>
      <c r="AT14" s="1246">
        <f>'Data Entry'!AW6</f>
        <v>1798</v>
      </c>
      <c r="AU14" s="1247"/>
      <c r="AV14" s="1248"/>
      <c r="AW14" s="1246">
        <f>'Data Entry'!BC6</f>
        <v>4886</v>
      </c>
      <c r="AX14" s="1247"/>
      <c r="AY14" s="1248"/>
      <c r="BA14" s="201" t="s">
        <v>135</v>
      </c>
      <c r="BB14" s="1243">
        <f>SUM(C14:Q14)</f>
        <v>19786</v>
      </c>
      <c r="BC14" s="1244"/>
      <c r="BD14" s="1245"/>
      <c r="BE14" s="1249">
        <f>SUM(T14:AH14)</f>
        <v>17309</v>
      </c>
      <c r="BF14" s="1250"/>
      <c r="BG14" s="1251"/>
      <c r="BH14" s="1243">
        <f>SUM(AK14:AY14)</f>
        <v>22614</v>
      </c>
      <c r="BI14" s="1244"/>
      <c r="BJ14" s="1245"/>
      <c r="BL14" s="1243">
        <f>SUM(BB14:BJ14)</f>
        <v>59709</v>
      </c>
      <c r="BM14" s="1244"/>
      <c r="BN14" s="1245"/>
      <c r="BR14" s="1112" t="s">
        <v>135</v>
      </c>
      <c r="BS14" s="1270">
        <f>'Data Entry'!AI6</f>
        <v>1073</v>
      </c>
      <c r="BT14" s="1271"/>
      <c r="BU14" s="1272"/>
      <c r="BV14" s="1270">
        <f>'Data Entry'!AL6</f>
        <v>1509</v>
      </c>
      <c r="BW14" s="1271"/>
      <c r="BX14" s="1272"/>
      <c r="BY14" s="1027"/>
      <c r="BZ14" s="1249">
        <f>SUM(BS14:BX14)</f>
        <v>2582</v>
      </c>
      <c r="CA14" s="1250"/>
      <c r="CB14" s="1251"/>
    </row>
    <row r="15" spans="2:99" ht="15.75" x14ac:dyDescent="0.25">
      <c r="B15" s="222" t="s">
        <v>136</v>
      </c>
      <c r="C15" s="1249">
        <f>+C14/24</f>
        <v>101.875</v>
      </c>
      <c r="D15" s="1250"/>
      <c r="E15" s="1251"/>
      <c r="F15" s="1249">
        <f>+F14/24</f>
        <v>151.79166666666666</v>
      </c>
      <c r="G15" s="1250"/>
      <c r="H15" s="1251"/>
      <c r="I15" s="1249">
        <f>+I14/24</f>
        <v>180.08333333333334</v>
      </c>
      <c r="J15" s="1250"/>
      <c r="K15" s="1251"/>
      <c r="L15" s="1249">
        <f>+L14/24</f>
        <v>158.625</v>
      </c>
      <c r="M15" s="1250"/>
      <c r="N15" s="1251"/>
      <c r="O15" s="1249">
        <f>+O14/24</f>
        <v>232.04166666666666</v>
      </c>
      <c r="P15" s="1250"/>
      <c r="Q15" s="1251"/>
      <c r="R15" s="898"/>
      <c r="S15" s="222" t="s">
        <v>136</v>
      </c>
      <c r="T15" s="1249">
        <f>+T14/24</f>
        <v>135.875</v>
      </c>
      <c r="U15" s="1250"/>
      <c r="V15" s="1251"/>
      <c r="W15" s="1249">
        <f>+W14/24</f>
        <v>104.33333333333333</v>
      </c>
      <c r="X15" s="1250"/>
      <c r="Y15" s="1251"/>
      <c r="Z15" s="1249">
        <f>+Z14/24</f>
        <v>86.25</v>
      </c>
      <c r="AA15" s="1250"/>
      <c r="AB15" s="1251"/>
      <c r="AC15" s="1249">
        <f>+AC14/24</f>
        <v>186</v>
      </c>
      <c r="AD15" s="1250"/>
      <c r="AE15" s="1251"/>
      <c r="AF15" s="1249">
        <f>+AF14/24</f>
        <v>208.75</v>
      </c>
      <c r="AG15" s="1250"/>
      <c r="AH15" s="1251"/>
      <c r="AI15" s="898"/>
      <c r="AJ15" s="222" t="s">
        <v>136</v>
      </c>
      <c r="AK15" s="1249">
        <f>+AK14/24</f>
        <v>212</v>
      </c>
      <c r="AL15" s="1250"/>
      <c r="AM15" s="1251"/>
      <c r="AN15" s="1249">
        <f>+AN14/24</f>
        <v>195.45833333333334</v>
      </c>
      <c r="AO15" s="1250"/>
      <c r="AP15" s="1251"/>
      <c r="AQ15" s="1249">
        <f>+AQ14/24</f>
        <v>256.29166666666669</v>
      </c>
      <c r="AR15" s="1250"/>
      <c r="AS15" s="1251"/>
      <c r="AT15" s="1249">
        <f>+AT14/24</f>
        <v>74.916666666666671</v>
      </c>
      <c r="AU15" s="1250"/>
      <c r="AV15" s="1251"/>
      <c r="AW15" s="1249">
        <f>+AW14/24</f>
        <v>203.58333333333334</v>
      </c>
      <c r="AX15" s="1250"/>
      <c r="AY15" s="1251"/>
      <c r="BA15" s="222" t="s">
        <v>136</v>
      </c>
      <c r="BB15" s="1249">
        <f>+BB14/24</f>
        <v>824.41666666666663</v>
      </c>
      <c r="BC15" s="1250"/>
      <c r="BD15" s="1251"/>
      <c r="BE15" s="1249">
        <f>+BE14/24</f>
        <v>721.20833333333337</v>
      </c>
      <c r="BF15" s="1250"/>
      <c r="BG15" s="1251"/>
      <c r="BH15" s="1249">
        <f>+BH14/24</f>
        <v>942.25</v>
      </c>
      <c r="BI15" s="1250"/>
      <c r="BJ15" s="1251"/>
      <c r="BL15" s="1249">
        <f>+BL14/24</f>
        <v>2487.875</v>
      </c>
      <c r="BM15" s="1250"/>
      <c r="BN15" s="1251"/>
      <c r="BR15" s="222" t="s">
        <v>136</v>
      </c>
      <c r="BS15" s="1249">
        <f>+BS14/24</f>
        <v>44.708333333333336</v>
      </c>
      <c r="BT15" s="1250"/>
      <c r="BU15" s="1251"/>
      <c r="BV15" s="1249">
        <f>+BV14/24</f>
        <v>62.875</v>
      </c>
      <c r="BW15" s="1250"/>
      <c r="BX15" s="1251"/>
      <c r="BY15" s="1027"/>
      <c r="BZ15" s="1249">
        <f>+BZ14/24</f>
        <v>107.58333333333333</v>
      </c>
      <c r="CA15" s="1250"/>
      <c r="CB15" s="1251"/>
    </row>
    <row r="16" spans="2:99" ht="15.75" x14ac:dyDescent="0.25">
      <c r="B16" s="970" t="s">
        <v>127</v>
      </c>
      <c r="C16" s="1246">
        <f>'Data Entry'!C7</f>
        <v>1351</v>
      </c>
      <c r="D16" s="1247"/>
      <c r="E16" s="1248"/>
      <c r="F16" s="1246">
        <f>'Data Entry'!I7</f>
        <v>1867</v>
      </c>
      <c r="G16" s="1247"/>
      <c r="H16" s="1248"/>
      <c r="I16" s="1246">
        <f>'Data Entry'!L7</f>
        <v>2765</v>
      </c>
      <c r="J16" s="1247"/>
      <c r="K16" s="1248"/>
      <c r="L16" s="1246">
        <f>'Data Entry'!F7</f>
        <v>2255</v>
      </c>
      <c r="M16" s="1247"/>
      <c r="N16" s="1248"/>
      <c r="O16" s="1246">
        <f>'Data Entry'!O7</f>
        <v>3591</v>
      </c>
      <c r="P16" s="1247"/>
      <c r="Q16" s="1248"/>
      <c r="R16" s="898"/>
      <c r="S16" s="970" t="s">
        <v>127</v>
      </c>
      <c r="T16" s="1246">
        <f>'Data Entry'!T7</f>
        <v>1807</v>
      </c>
      <c r="U16" s="1247"/>
      <c r="V16" s="1248"/>
      <c r="W16" s="1246">
        <f>'Data Entry'!Z7</f>
        <v>1416</v>
      </c>
      <c r="X16" s="1247"/>
      <c r="Y16" s="1248"/>
      <c r="Z16" s="1246">
        <f>'Data Entry'!AF7</f>
        <v>1354</v>
      </c>
      <c r="AA16" s="1247"/>
      <c r="AB16" s="1248"/>
      <c r="AC16" s="1246">
        <f>'Data Entry'!AC7</f>
        <v>2518</v>
      </c>
      <c r="AD16" s="1247"/>
      <c r="AE16" s="1248"/>
      <c r="AF16" s="1246">
        <f>'Data Entry'!W7</f>
        <v>2865</v>
      </c>
      <c r="AG16" s="1247"/>
      <c r="AH16" s="1248"/>
      <c r="AI16" s="898"/>
      <c r="AJ16" s="970" t="s">
        <v>127</v>
      </c>
      <c r="AK16" s="1246">
        <f>'Data Entry'!AQ7</f>
        <v>4322</v>
      </c>
      <c r="AL16" s="1247"/>
      <c r="AM16" s="1248"/>
      <c r="AN16" s="1246">
        <f>'Data Entry'!AT7</f>
        <v>3966</v>
      </c>
      <c r="AO16" s="1247"/>
      <c r="AP16" s="1248"/>
      <c r="AQ16" s="1246">
        <f>'Data Entry'!AZ7</f>
        <v>5405</v>
      </c>
      <c r="AR16" s="1247"/>
      <c r="AS16" s="1248"/>
      <c r="AT16" s="1246">
        <f>'Data Entry'!AW7</f>
        <v>1401</v>
      </c>
      <c r="AU16" s="1247"/>
      <c r="AV16" s="1248"/>
      <c r="AW16" s="1246">
        <f>'Data Entry'!BC7</f>
        <v>3970</v>
      </c>
      <c r="AX16" s="1247"/>
      <c r="AY16" s="1248"/>
      <c r="BA16" s="201" t="s">
        <v>127</v>
      </c>
      <c r="BB16" s="1243">
        <f>SUM(C16:Q16)</f>
        <v>11829</v>
      </c>
      <c r="BC16" s="1244"/>
      <c r="BD16" s="1245"/>
      <c r="BE16" s="1249">
        <f>SUM(T16:AH16)</f>
        <v>9960</v>
      </c>
      <c r="BF16" s="1250"/>
      <c r="BG16" s="1251"/>
      <c r="BH16" s="1243">
        <f>SUM(AK16:AY16)</f>
        <v>19064</v>
      </c>
      <c r="BI16" s="1244"/>
      <c r="BJ16" s="1245"/>
      <c r="BL16" s="1243">
        <f>SUM(BB16:BJ16)</f>
        <v>40853</v>
      </c>
      <c r="BM16" s="1244"/>
      <c r="BN16" s="1245"/>
      <c r="BR16" s="1112" t="s">
        <v>127</v>
      </c>
      <c r="BS16" s="1270">
        <f>'Data Entry'!AI7</f>
        <v>749</v>
      </c>
      <c r="BT16" s="1271"/>
      <c r="BU16" s="1272"/>
      <c r="BV16" s="1270">
        <f>'Data Entry'!AL7</f>
        <v>871</v>
      </c>
      <c r="BW16" s="1271"/>
      <c r="BX16" s="1272"/>
      <c r="BY16" s="1027"/>
      <c r="BZ16" s="1249">
        <f>SUM(BS16:BX16)</f>
        <v>1620</v>
      </c>
      <c r="CA16" s="1250"/>
      <c r="CB16" s="1251"/>
    </row>
    <row r="17" spans="2:80" ht="15.75" x14ac:dyDescent="0.25">
      <c r="B17" s="235" t="s">
        <v>9</v>
      </c>
      <c r="C17" s="1252">
        <f>C16/C14</f>
        <v>0.55255623721881386</v>
      </c>
      <c r="D17" s="1253"/>
      <c r="E17" s="1254"/>
      <c r="F17" s="1252">
        <f>F16/F14</f>
        <v>0.51248970628602797</v>
      </c>
      <c r="G17" s="1253"/>
      <c r="H17" s="1254"/>
      <c r="I17" s="1252">
        <f>I16/I14</f>
        <v>0.63975011568718188</v>
      </c>
      <c r="J17" s="1253"/>
      <c r="K17" s="1254"/>
      <c r="L17" s="1252">
        <f>L16/L14</f>
        <v>0.59232991857105333</v>
      </c>
      <c r="M17" s="1253"/>
      <c r="N17" s="1254"/>
      <c r="O17" s="1252">
        <f>O16/O14</f>
        <v>0.6448195367211349</v>
      </c>
      <c r="P17" s="1253"/>
      <c r="Q17" s="1254"/>
      <c r="R17" s="900"/>
      <c r="S17" s="235" t="s">
        <v>9</v>
      </c>
      <c r="T17" s="1252">
        <f>T16/T14</f>
        <v>0.55412450168659921</v>
      </c>
      <c r="U17" s="1253"/>
      <c r="V17" s="1254"/>
      <c r="W17" s="1252">
        <f>W16/W14</f>
        <v>0.56549520766773165</v>
      </c>
      <c r="X17" s="1253"/>
      <c r="Y17" s="1254"/>
      <c r="Z17" s="1252">
        <f>Z16/Z14</f>
        <v>0.65410628019323669</v>
      </c>
      <c r="AA17" s="1253"/>
      <c r="AB17" s="1254"/>
      <c r="AC17" s="1252">
        <f>AC16/AC14</f>
        <v>0.56406810035842292</v>
      </c>
      <c r="AD17" s="1253"/>
      <c r="AE17" s="1254"/>
      <c r="AF17" s="1252">
        <f>AF16/AF14</f>
        <v>0.57185628742514971</v>
      </c>
      <c r="AG17" s="1253"/>
      <c r="AH17" s="1254"/>
      <c r="AI17" s="900"/>
      <c r="AJ17" s="235" t="s">
        <v>9</v>
      </c>
      <c r="AK17" s="1252">
        <f>AK16/AK14</f>
        <v>0.84944968553459121</v>
      </c>
      <c r="AL17" s="1253"/>
      <c r="AM17" s="1254"/>
      <c r="AN17" s="1252">
        <f>AN16/AN14</f>
        <v>0.84544873161372847</v>
      </c>
      <c r="AO17" s="1253"/>
      <c r="AP17" s="1254"/>
      <c r="AQ17" s="1252">
        <f>AQ16/AQ14</f>
        <v>0.87871890749471626</v>
      </c>
      <c r="AR17" s="1253"/>
      <c r="AS17" s="1254"/>
      <c r="AT17" s="1252">
        <f>AT16/AT14</f>
        <v>0.77919911012235821</v>
      </c>
      <c r="AU17" s="1253"/>
      <c r="AV17" s="1254"/>
      <c r="AW17" s="1252">
        <f>AW16/AW14</f>
        <v>0.81252558329922231</v>
      </c>
      <c r="AX17" s="1253"/>
      <c r="AY17" s="1254"/>
      <c r="BA17" s="235" t="s">
        <v>9</v>
      </c>
      <c r="BB17" s="1252">
        <f>BB16/BB14</f>
        <v>0.59784696249873648</v>
      </c>
      <c r="BC17" s="1253"/>
      <c r="BD17" s="1254"/>
      <c r="BE17" s="1252">
        <f>BE16/BE14</f>
        <v>0.57542319024784794</v>
      </c>
      <c r="BF17" s="1253"/>
      <c r="BG17" s="1254"/>
      <c r="BH17" s="1252">
        <f>BH16/BH14</f>
        <v>0.84301759971698953</v>
      </c>
      <c r="BI17" s="1253"/>
      <c r="BJ17" s="1254"/>
      <c r="BL17" s="1252">
        <f>BL16/BL14</f>
        <v>0.68420171163476196</v>
      </c>
      <c r="BM17" s="1253"/>
      <c r="BN17" s="1254"/>
      <c r="BR17" s="235" t="s">
        <v>9</v>
      </c>
      <c r="BS17" s="1252">
        <f>BS16/BS14</f>
        <v>0.69804287045666358</v>
      </c>
      <c r="BT17" s="1253"/>
      <c r="BU17" s="1254"/>
      <c r="BV17" s="1252">
        <f>BV16/BV14</f>
        <v>0.57720344599072237</v>
      </c>
      <c r="BW17" s="1253"/>
      <c r="BX17" s="1254"/>
      <c r="BY17" s="1036"/>
      <c r="BZ17" s="1252">
        <f>BZ16/BZ14</f>
        <v>0.62742060418280399</v>
      </c>
      <c r="CA17" s="1253"/>
      <c r="CB17" s="1254"/>
    </row>
    <row r="18" spans="2:80" x14ac:dyDescent="0.25">
      <c r="B18" s="203" t="s">
        <v>42</v>
      </c>
      <c r="C18" s="883"/>
      <c r="D18" s="884"/>
      <c r="E18" s="885"/>
      <c r="F18" s="883"/>
      <c r="G18" s="884"/>
      <c r="H18" s="885"/>
      <c r="I18" s="883"/>
      <c r="J18" s="884"/>
      <c r="K18" s="885"/>
      <c r="L18" s="883"/>
      <c r="M18" s="884"/>
      <c r="N18" s="885"/>
      <c r="O18" s="883"/>
      <c r="P18" s="884"/>
      <c r="Q18" s="885"/>
      <c r="R18" s="225"/>
      <c r="S18" s="203" t="s">
        <v>42</v>
      </c>
      <c r="T18" s="883"/>
      <c r="U18" s="884"/>
      <c r="V18" s="885"/>
      <c r="W18" s="883"/>
      <c r="X18" s="884"/>
      <c r="Y18" s="885"/>
      <c r="Z18" s="883"/>
      <c r="AA18" s="884"/>
      <c r="AB18" s="885"/>
      <c r="AC18" s="883"/>
      <c r="AD18" s="884"/>
      <c r="AE18" s="885"/>
      <c r="AF18" s="883"/>
      <c r="AG18" s="884"/>
      <c r="AH18" s="885"/>
      <c r="AI18" s="225"/>
      <c r="AJ18" s="203" t="s">
        <v>42</v>
      </c>
      <c r="AK18" s="883"/>
      <c r="AL18" s="884"/>
      <c r="AM18" s="885"/>
      <c r="AN18" s="883"/>
      <c r="AO18" s="884"/>
      <c r="AP18" s="885"/>
      <c r="AQ18" s="883"/>
      <c r="AR18" s="884"/>
      <c r="AS18" s="885"/>
      <c r="AT18" s="883"/>
      <c r="AU18" s="884"/>
      <c r="AV18" s="885"/>
      <c r="AW18" s="883"/>
      <c r="AX18" s="884"/>
      <c r="AY18" s="885"/>
      <c r="BA18" s="203" t="s">
        <v>42</v>
      </c>
      <c r="BB18" s="883"/>
      <c r="BC18" s="884"/>
      <c r="BD18" s="885"/>
      <c r="BE18" s="883"/>
      <c r="BF18" s="884"/>
      <c r="BG18" s="885"/>
      <c r="BH18" s="883"/>
      <c r="BI18" s="884"/>
      <c r="BJ18" s="885"/>
      <c r="BL18" s="883"/>
      <c r="BM18" s="884"/>
      <c r="BN18" s="885"/>
      <c r="BR18" s="203" t="s">
        <v>42</v>
      </c>
      <c r="BS18" s="883"/>
      <c r="BT18" s="884"/>
      <c r="BU18" s="885"/>
      <c r="BV18" s="883"/>
      <c r="BW18" s="884"/>
      <c r="BX18" s="885"/>
      <c r="BY18" s="225"/>
      <c r="BZ18" s="883"/>
      <c r="CA18" s="884"/>
      <c r="CB18" s="885"/>
    </row>
    <row r="19" spans="2:80" ht="6" customHeight="1" x14ac:dyDescent="0.25">
      <c r="B19" s="595"/>
      <c r="C19" s="601"/>
      <c r="D19" s="602"/>
      <c r="E19" s="603"/>
      <c r="F19" s="601"/>
      <c r="G19" s="602"/>
      <c r="H19" s="603"/>
      <c r="I19" s="601"/>
      <c r="J19" s="602"/>
      <c r="K19" s="603"/>
      <c r="L19" s="601"/>
      <c r="M19" s="602"/>
      <c r="N19" s="603"/>
      <c r="O19" s="601"/>
      <c r="P19" s="602"/>
      <c r="Q19" s="603"/>
      <c r="R19" s="225"/>
      <c r="S19" s="613"/>
      <c r="T19" s="622"/>
      <c r="U19" s="623"/>
      <c r="V19" s="624"/>
      <c r="W19" s="622"/>
      <c r="X19" s="623"/>
      <c r="Y19" s="624"/>
      <c r="Z19" s="622"/>
      <c r="AA19" s="623"/>
      <c r="AB19" s="624"/>
      <c r="AC19" s="622"/>
      <c r="AD19" s="623"/>
      <c r="AE19" s="624"/>
      <c r="AF19" s="622"/>
      <c r="AG19" s="623"/>
      <c r="AH19" s="624"/>
      <c r="AI19" s="225"/>
      <c r="AJ19" s="631"/>
      <c r="AK19" s="640"/>
      <c r="AL19" s="641"/>
      <c r="AM19" s="642"/>
      <c r="AN19" s="640"/>
      <c r="AO19" s="641"/>
      <c r="AP19" s="642"/>
      <c r="AQ19" s="640"/>
      <c r="AR19" s="641"/>
      <c r="AS19" s="642"/>
      <c r="AT19" s="640"/>
      <c r="AU19" s="641"/>
      <c r="AV19" s="642"/>
      <c r="AW19" s="640"/>
      <c r="AX19" s="641"/>
      <c r="AY19" s="642"/>
      <c r="BA19" s="662"/>
      <c r="BB19" s="601"/>
      <c r="BC19" s="602"/>
      <c r="BD19" s="603"/>
      <c r="BE19" s="622"/>
      <c r="BF19" s="623"/>
      <c r="BG19" s="624"/>
      <c r="BH19" s="640"/>
      <c r="BI19" s="641"/>
      <c r="BJ19" s="642"/>
      <c r="BL19" s="651"/>
      <c r="BM19" s="652"/>
      <c r="BN19" s="653"/>
      <c r="BR19" s="1081"/>
      <c r="BS19" s="1090"/>
      <c r="BT19" s="1091"/>
      <c r="BU19" s="1092"/>
      <c r="BV19" s="1090"/>
      <c r="BW19" s="1091"/>
      <c r="BX19" s="1092"/>
      <c r="BY19" s="225"/>
      <c r="BZ19" s="1090"/>
      <c r="CA19" s="1091"/>
      <c r="CB19" s="1092"/>
    </row>
    <row r="20" spans="2:80" ht="15.75" x14ac:dyDescent="0.25">
      <c r="B20" s="232" t="s">
        <v>139</v>
      </c>
      <c r="C20" s="883"/>
      <c r="D20" s="884"/>
      <c r="E20" s="885"/>
      <c r="F20" s="883"/>
      <c r="G20" s="884"/>
      <c r="H20" s="885"/>
      <c r="I20" s="883"/>
      <c r="J20" s="884"/>
      <c r="K20" s="885"/>
      <c r="L20" s="883"/>
      <c r="M20" s="884"/>
      <c r="N20" s="885"/>
      <c r="O20" s="883"/>
      <c r="P20" s="884"/>
      <c r="Q20" s="885"/>
      <c r="R20" s="225"/>
      <c r="S20" s="232" t="s">
        <v>139</v>
      </c>
      <c r="T20" s="883"/>
      <c r="U20" s="884"/>
      <c r="V20" s="885"/>
      <c r="W20" s="883"/>
      <c r="X20" s="884"/>
      <c r="Y20" s="885"/>
      <c r="Z20" s="883"/>
      <c r="AA20" s="884"/>
      <c r="AB20" s="885"/>
      <c r="AC20" s="883"/>
      <c r="AD20" s="884"/>
      <c r="AE20" s="885"/>
      <c r="AF20" s="883"/>
      <c r="AG20" s="884"/>
      <c r="AH20" s="885"/>
      <c r="AI20" s="225"/>
      <c r="AJ20" s="232" t="s">
        <v>139</v>
      </c>
      <c r="AK20" s="883"/>
      <c r="AL20" s="884"/>
      <c r="AM20" s="885"/>
      <c r="AN20" s="883"/>
      <c r="AO20" s="884"/>
      <c r="AP20" s="885"/>
      <c r="AQ20" s="883"/>
      <c r="AR20" s="884"/>
      <c r="AS20" s="885"/>
      <c r="AT20" s="883"/>
      <c r="AU20" s="884"/>
      <c r="AV20" s="885"/>
      <c r="AW20" s="883"/>
      <c r="AX20" s="884"/>
      <c r="AY20" s="885"/>
      <c r="BA20" s="232" t="s">
        <v>139</v>
      </c>
      <c r="BB20" s="883"/>
      <c r="BC20" s="884"/>
      <c r="BD20" s="885"/>
      <c r="BE20" s="883"/>
      <c r="BF20" s="884"/>
      <c r="BG20" s="885"/>
      <c r="BH20" s="883"/>
      <c r="BI20" s="884"/>
      <c r="BJ20" s="885"/>
      <c r="BL20" s="883"/>
      <c r="BM20" s="884"/>
      <c r="BN20" s="885"/>
      <c r="BR20" s="232" t="s">
        <v>139</v>
      </c>
      <c r="BS20" s="883"/>
      <c r="BT20" s="884"/>
      <c r="BU20" s="885"/>
      <c r="BV20" s="883"/>
      <c r="BW20" s="884"/>
      <c r="BX20" s="885"/>
      <c r="BY20" s="225"/>
      <c r="BZ20" s="883"/>
      <c r="CA20" s="884"/>
      <c r="CB20" s="885"/>
    </row>
    <row r="21" spans="2:80" s="193" customFormat="1" ht="15.75" x14ac:dyDescent="0.25">
      <c r="B21" s="970" t="s">
        <v>131</v>
      </c>
      <c r="C21" s="1246">
        <f>'Data Entry'!C10</f>
        <v>543</v>
      </c>
      <c r="D21" s="1247"/>
      <c r="E21" s="1248"/>
      <c r="F21" s="1246">
        <f>'Data Entry'!I10</f>
        <v>683</v>
      </c>
      <c r="G21" s="1247"/>
      <c r="H21" s="1248"/>
      <c r="I21" s="1246">
        <f>'Data Entry'!L10</f>
        <v>1079</v>
      </c>
      <c r="J21" s="1247"/>
      <c r="K21" s="1248"/>
      <c r="L21" s="1246">
        <f>'Data Entry'!F10</f>
        <v>345</v>
      </c>
      <c r="M21" s="1247"/>
      <c r="N21" s="1248"/>
      <c r="O21" s="1246">
        <f>'Data Entry'!O10</f>
        <v>205</v>
      </c>
      <c r="P21" s="1247"/>
      <c r="Q21" s="1248"/>
      <c r="R21" s="898"/>
      <c r="S21" s="970" t="s">
        <v>131</v>
      </c>
      <c r="T21" s="1246">
        <f>'Data Entry'!T10</f>
        <v>223</v>
      </c>
      <c r="U21" s="1247"/>
      <c r="V21" s="1248"/>
      <c r="W21" s="1246">
        <f>'Data Entry'!Z10</f>
        <v>218</v>
      </c>
      <c r="X21" s="1247"/>
      <c r="Y21" s="1248"/>
      <c r="Z21" s="1246">
        <f>'Data Entry'!AF10</f>
        <v>301</v>
      </c>
      <c r="AA21" s="1247"/>
      <c r="AB21" s="1248"/>
      <c r="AC21" s="1246">
        <f>'Data Entry'!AC10</f>
        <v>648</v>
      </c>
      <c r="AD21" s="1247"/>
      <c r="AE21" s="1248"/>
      <c r="AF21" s="1246">
        <f>'Data Entry'!W10</f>
        <v>1634</v>
      </c>
      <c r="AG21" s="1247"/>
      <c r="AH21" s="1248"/>
      <c r="AI21" s="898"/>
      <c r="AJ21" s="970" t="s">
        <v>131</v>
      </c>
      <c r="AK21" s="1246">
        <f>'Data Entry'!AQ10</f>
        <v>218</v>
      </c>
      <c r="AL21" s="1247"/>
      <c r="AM21" s="1248"/>
      <c r="AN21" s="1246">
        <f>'Data Entry'!AT10</f>
        <v>225</v>
      </c>
      <c r="AO21" s="1247"/>
      <c r="AP21" s="1248"/>
      <c r="AQ21" s="1246">
        <f>'Data Entry'!AZ10</f>
        <v>351</v>
      </c>
      <c r="AR21" s="1247"/>
      <c r="AS21" s="1248"/>
      <c r="AT21" s="1246">
        <f>'Data Entry'!AW10</f>
        <v>397</v>
      </c>
      <c r="AU21" s="1247"/>
      <c r="AV21" s="1248"/>
      <c r="AW21" s="1246">
        <f>'Data Entry'!BC10</f>
        <v>220</v>
      </c>
      <c r="AX21" s="1247"/>
      <c r="AY21" s="1248"/>
      <c r="BA21" s="222" t="s">
        <v>131</v>
      </c>
      <c r="BB21" s="1249">
        <f>SUM(C21:Q21)</f>
        <v>2855</v>
      </c>
      <c r="BC21" s="1250"/>
      <c r="BD21" s="1251"/>
      <c r="BE21" s="1249">
        <f t="shared" ref="BE21:BE23" si="0">SUM(T21:AH21)</f>
        <v>3024</v>
      </c>
      <c r="BF21" s="1250"/>
      <c r="BG21" s="1251"/>
      <c r="BH21" s="1249">
        <f t="shared" ref="BH21:BH23" si="1">SUM(AK21:AY21)</f>
        <v>1411</v>
      </c>
      <c r="BI21" s="1250"/>
      <c r="BJ21" s="1251"/>
      <c r="BL21" s="1249">
        <f t="shared" ref="BL21:BL23" si="2">SUM(BB21:BJ21)</f>
        <v>7290</v>
      </c>
      <c r="BM21" s="1250"/>
      <c r="BN21" s="1251"/>
      <c r="BR21" s="1112" t="s">
        <v>131</v>
      </c>
      <c r="BS21" s="1270">
        <f>'Data Entry'!AI10</f>
        <v>58</v>
      </c>
      <c r="BT21" s="1271"/>
      <c r="BU21" s="1272"/>
      <c r="BV21" s="1270">
        <f>'Data Entry'!AL10</f>
        <v>306</v>
      </c>
      <c r="BW21" s="1271"/>
      <c r="BX21" s="1272"/>
      <c r="BY21" s="1027"/>
      <c r="BZ21" s="1249">
        <f>SUM(BS21:BX21)</f>
        <v>364</v>
      </c>
      <c r="CA21" s="1250"/>
      <c r="CB21" s="1251"/>
    </row>
    <row r="22" spans="2:80" s="193" customFormat="1" ht="15.75" x14ac:dyDescent="0.25">
      <c r="B22" s="970" t="s">
        <v>140</v>
      </c>
      <c r="C22" s="1246">
        <f>'Data Entry'!C11</f>
        <v>329</v>
      </c>
      <c r="D22" s="1247"/>
      <c r="E22" s="1248"/>
      <c r="F22" s="1246">
        <f>'Data Entry'!I11</f>
        <v>317</v>
      </c>
      <c r="G22" s="1247"/>
      <c r="H22" s="1248"/>
      <c r="I22" s="1246">
        <f>'Data Entry'!L11</f>
        <v>291</v>
      </c>
      <c r="J22" s="1247"/>
      <c r="K22" s="1248"/>
      <c r="L22" s="1246">
        <f>'Data Entry'!F11</f>
        <v>116</v>
      </c>
      <c r="M22" s="1247"/>
      <c r="N22" s="1248"/>
      <c r="O22" s="1246">
        <f>'Data Entry'!O11</f>
        <v>143</v>
      </c>
      <c r="P22" s="1247"/>
      <c r="Q22" s="1248"/>
      <c r="R22" s="898"/>
      <c r="S22" s="970" t="s">
        <v>140</v>
      </c>
      <c r="T22" s="1246">
        <f>'Data Entry'!T11</f>
        <v>183</v>
      </c>
      <c r="U22" s="1247"/>
      <c r="V22" s="1248"/>
      <c r="W22" s="1246">
        <f>'Data Entry'!Z11</f>
        <v>68</v>
      </c>
      <c r="X22" s="1247"/>
      <c r="Y22" s="1248"/>
      <c r="Z22" s="1246">
        <f>'Data Entry'!AF11</f>
        <v>120</v>
      </c>
      <c r="AA22" s="1247"/>
      <c r="AB22" s="1248"/>
      <c r="AC22" s="1246">
        <f>'Data Entry'!AC11</f>
        <v>362</v>
      </c>
      <c r="AD22" s="1247"/>
      <c r="AE22" s="1248"/>
      <c r="AF22" s="1246">
        <f>'Data Entry'!W11</f>
        <v>493</v>
      </c>
      <c r="AG22" s="1247"/>
      <c r="AH22" s="1248"/>
      <c r="AI22" s="898"/>
      <c r="AJ22" s="970" t="s">
        <v>140</v>
      </c>
      <c r="AK22" s="1246">
        <f>'Data Entry'!AQ11</f>
        <v>152</v>
      </c>
      <c r="AL22" s="1247"/>
      <c r="AM22" s="1248"/>
      <c r="AN22" s="1246">
        <f>'Data Entry'!AT11</f>
        <v>89</v>
      </c>
      <c r="AO22" s="1247"/>
      <c r="AP22" s="1248"/>
      <c r="AQ22" s="1246">
        <f>'Data Entry'!AZ11</f>
        <v>205</v>
      </c>
      <c r="AR22" s="1247"/>
      <c r="AS22" s="1248"/>
      <c r="AT22" s="1246">
        <f>'Data Entry'!AW11</f>
        <v>202</v>
      </c>
      <c r="AU22" s="1247"/>
      <c r="AV22" s="1248"/>
      <c r="AW22" s="1246">
        <f>'Data Entry'!BC11</f>
        <v>220</v>
      </c>
      <c r="AX22" s="1247"/>
      <c r="AY22" s="1248"/>
      <c r="BA22" s="201" t="s">
        <v>140</v>
      </c>
      <c r="BB22" s="1243">
        <f t="shared" ref="BB22:BB23" si="3">SUM(C22:Q22)</f>
        <v>1196</v>
      </c>
      <c r="BC22" s="1244"/>
      <c r="BD22" s="1245"/>
      <c r="BE22" s="1249">
        <f>SUM(T22:AH22)</f>
        <v>1226</v>
      </c>
      <c r="BF22" s="1250"/>
      <c r="BG22" s="1251"/>
      <c r="BH22" s="1243">
        <f t="shared" si="1"/>
        <v>868</v>
      </c>
      <c r="BI22" s="1244"/>
      <c r="BJ22" s="1245"/>
      <c r="BL22" s="1243">
        <f t="shared" si="2"/>
        <v>3290</v>
      </c>
      <c r="BM22" s="1244"/>
      <c r="BN22" s="1245"/>
      <c r="BR22" s="1112" t="s">
        <v>140</v>
      </c>
      <c r="BS22" s="1270">
        <f>'Data Entry'!AI11</f>
        <v>58</v>
      </c>
      <c r="BT22" s="1271"/>
      <c r="BU22" s="1272"/>
      <c r="BV22" s="1270">
        <f>'Data Entry'!AL11</f>
        <v>214</v>
      </c>
      <c r="BW22" s="1271"/>
      <c r="BX22" s="1272"/>
      <c r="BY22" s="1027"/>
      <c r="BZ22" s="1249">
        <f>SUM(BS22:BX22)</f>
        <v>272</v>
      </c>
      <c r="CA22" s="1250"/>
      <c r="CB22" s="1251"/>
    </row>
    <row r="23" spans="2:80" ht="15.75" x14ac:dyDescent="0.25">
      <c r="B23" s="970" t="s">
        <v>141</v>
      </c>
      <c r="C23" s="1246">
        <f>'Data Entry'!C12</f>
        <v>214</v>
      </c>
      <c r="D23" s="1247"/>
      <c r="E23" s="1248"/>
      <c r="F23" s="1246">
        <f>'Data Entry'!I12</f>
        <v>367</v>
      </c>
      <c r="G23" s="1247"/>
      <c r="H23" s="1248"/>
      <c r="I23" s="1246">
        <f>'Data Entry'!L12</f>
        <v>788</v>
      </c>
      <c r="J23" s="1247"/>
      <c r="K23" s="1248"/>
      <c r="L23" s="1246">
        <f>'Data Entry'!F12</f>
        <v>229</v>
      </c>
      <c r="M23" s="1247"/>
      <c r="N23" s="1248"/>
      <c r="O23" s="1246">
        <f>'Data Entry'!O12</f>
        <v>62</v>
      </c>
      <c r="P23" s="1247"/>
      <c r="Q23" s="1248"/>
      <c r="R23" s="898"/>
      <c r="S23" s="970" t="s">
        <v>141</v>
      </c>
      <c r="T23" s="1246">
        <f>'Data Entry'!T12</f>
        <v>39</v>
      </c>
      <c r="U23" s="1247"/>
      <c r="V23" s="1248"/>
      <c r="W23" s="1246">
        <f>'Data Entry'!Z12</f>
        <v>151</v>
      </c>
      <c r="X23" s="1247"/>
      <c r="Y23" s="1248"/>
      <c r="Z23" s="1246">
        <f>'Data Entry'!AF12</f>
        <v>181</v>
      </c>
      <c r="AA23" s="1247"/>
      <c r="AB23" s="1248"/>
      <c r="AC23" s="1246">
        <f>'Data Entry'!AC12</f>
        <v>286</v>
      </c>
      <c r="AD23" s="1247"/>
      <c r="AE23" s="1248"/>
      <c r="AF23" s="1246">
        <f>'Data Entry'!W12</f>
        <v>1141</v>
      </c>
      <c r="AG23" s="1247"/>
      <c r="AH23" s="1248"/>
      <c r="AI23" s="898"/>
      <c r="AJ23" s="970" t="s">
        <v>141</v>
      </c>
      <c r="AK23" s="1246">
        <f>'Data Entry'!AQ12</f>
        <v>66</v>
      </c>
      <c r="AL23" s="1247"/>
      <c r="AM23" s="1248"/>
      <c r="AN23" s="1246">
        <f>'Data Entry'!AT12</f>
        <v>136</v>
      </c>
      <c r="AO23" s="1247"/>
      <c r="AP23" s="1248"/>
      <c r="AQ23" s="1246">
        <f>'Data Entry'!AZ12</f>
        <v>146</v>
      </c>
      <c r="AR23" s="1247"/>
      <c r="AS23" s="1248"/>
      <c r="AT23" s="1246">
        <f>'Data Entry'!AW12</f>
        <v>195</v>
      </c>
      <c r="AU23" s="1247"/>
      <c r="AV23" s="1248"/>
      <c r="AW23" s="1246">
        <f>'Data Entry'!BC12</f>
        <v>0</v>
      </c>
      <c r="AX23" s="1247"/>
      <c r="AY23" s="1248"/>
      <c r="BA23" s="222" t="s">
        <v>141</v>
      </c>
      <c r="BB23" s="1249">
        <f t="shared" si="3"/>
        <v>1660</v>
      </c>
      <c r="BC23" s="1250"/>
      <c r="BD23" s="1251"/>
      <c r="BE23" s="1249">
        <f t="shared" si="0"/>
        <v>1798</v>
      </c>
      <c r="BF23" s="1250"/>
      <c r="BG23" s="1251"/>
      <c r="BH23" s="1249">
        <f t="shared" si="1"/>
        <v>543</v>
      </c>
      <c r="BI23" s="1250"/>
      <c r="BJ23" s="1251"/>
      <c r="BL23" s="1249">
        <f t="shared" si="2"/>
        <v>4001</v>
      </c>
      <c r="BM23" s="1250"/>
      <c r="BN23" s="1251"/>
      <c r="BR23" s="1112" t="s">
        <v>141</v>
      </c>
      <c r="BS23" s="1270">
        <f>'Data Entry'!AI12</f>
        <v>0</v>
      </c>
      <c r="BT23" s="1271"/>
      <c r="BU23" s="1272"/>
      <c r="BV23" s="1270">
        <f>'Data Entry'!AL12</f>
        <v>92</v>
      </c>
      <c r="BW23" s="1271"/>
      <c r="BX23" s="1272"/>
      <c r="BY23" s="1027"/>
      <c r="BZ23" s="1249">
        <f>SUM(BS23:BX23)</f>
        <v>92</v>
      </c>
      <c r="CA23" s="1250"/>
      <c r="CB23" s="1251"/>
    </row>
    <row r="24" spans="2:80" ht="15.75" x14ac:dyDescent="0.25">
      <c r="B24" s="201"/>
      <c r="C24" s="895"/>
      <c r="D24" s="896"/>
      <c r="E24" s="897"/>
      <c r="F24" s="895"/>
      <c r="G24" s="896"/>
      <c r="H24" s="897"/>
      <c r="I24" s="895"/>
      <c r="J24" s="896"/>
      <c r="K24" s="897"/>
      <c r="L24" s="895"/>
      <c r="M24" s="896"/>
      <c r="N24" s="897"/>
      <c r="O24" s="895"/>
      <c r="P24" s="896"/>
      <c r="Q24" s="897"/>
      <c r="R24" s="898"/>
      <c r="S24" s="201"/>
      <c r="T24" s="895"/>
      <c r="U24" s="896"/>
      <c r="V24" s="897"/>
      <c r="W24" s="895"/>
      <c r="X24" s="896"/>
      <c r="Y24" s="897"/>
      <c r="Z24" s="895"/>
      <c r="AA24" s="896"/>
      <c r="AB24" s="897"/>
      <c r="AC24" s="895"/>
      <c r="AD24" s="896"/>
      <c r="AE24" s="897"/>
      <c r="AF24" s="895"/>
      <c r="AG24" s="896"/>
      <c r="AH24" s="897"/>
      <c r="AI24" s="898"/>
      <c r="AJ24" s="201"/>
      <c r="AK24" s="895"/>
      <c r="AL24" s="896"/>
      <c r="AM24" s="897"/>
      <c r="AN24" s="895"/>
      <c r="AO24" s="896"/>
      <c r="AP24" s="897"/>
      <c r="AQ24" s="895"/>
      <c r="AR24" s="896"/>
      <c r="AS24" s="897"/>
      <c r="AT24" s="895"/>
      <c r="AU24" s="896"/>
      <c r="AV24" s="897"/>
      <c r="AW24" s="895"/>
      <c r="AX24" s="896"/>
      <c r="AY24" s="897"/>
      <c r="BA24" s="201"/>
      <c r="BB24" s="895"/>
      <c r="BC24" s="896"/>
      <c r="BD24" s="897"/>
      <c r="BE24" s="895"/>
      <c r="BF24" s="896"/>
      <c r="BG24" s="897"/>
      <c r="BH24" s="895"/>
      <c r="BI24" s="896"/>
      <c r="BJ24" s="897"/>
      <c r="BL24" s="895"/>
      <c r="BM24" s="896"/>
      <c r="BN24" s="897"/>
      <c r="BR24" s="201"/>
      <c r="BS24" s="1033"/>
      <c r="BT24" s="1034"/>
      <c r="BU24" s="1035"/>
      <c r="BV24" s="1033"/>
      <c r="BW24" s="1034"/>
      <c r="BX24" s="1035"/>
      <c r="BY24" s="1027"/>
      <c r="BZ24" s="1033"/>
      <c r="CA24" s="1034"/>
      <c r="CB24" s="1035"/>
    </row>
    <row r="25" spans="2:80" ht="15.75" x14ac:dyDescent="0.25">
      <c r="B25" s="222" t="s">
        <v>11</v>
      </c>
      <c r="C25" s="1237">
        <f>C23/24</f>
        <v>8.9166666666666661</v>
      </c>
      <c r="D25" s="1238"/>
      <c r="E25" s="1239"/>
      <c r="F25" s="1237">
        <f>F23/24</f>
        <v>15.291666666666666</v>
      </c>
      <c r="G25" s="1238"/>
      <c r="H25" s="1239"/>
      <c r="I25" s="1237">
        <f>I23/24</f>
        <v>32.833333333333336</v>
      </c>
      <c r="J25" s="1238"/>
      <c r="K25" s="1239"/>
      <c r="L25" s="1237">
        <f>L23/24</f>
        <v>9.5416666666666661</v>
      </c>
      <c r="M25" s="1238"/>
      <c r="N25" s="1239"/>
      <c r="O25" s="1237">
        <f>O23/24</f>
        <v>2.5833333333333335</v>
      </c>
      <c r="P25" s="1238"/>
      <c r="Q25" s="1239"/>
      <c r="R25" s="893"/>
      <c r="S25" s="222" t="s">
        <v>11</v>
      </c>
      <c r="T25" s="1237">
        <f>T23/24</f>
        <v>1.625</v>
      </c>
      <c r="U25" s="1238"/>
      <c r="V25" s="1239"/>
      <c r="W25" s="1237">
        <f>W23/24</f>
        <v>6.291666666666667</v>
      </c>
      <c r="X25" s="1238"/>
      <c r="Y25" s="1239"/>
      <c r="Z25" s="1237">
        <f>Z23/24</f>
        <v>7.541666666666667</v>
      </c>
      <c r="AA25" s="1238"/>
      <c r="AB25" s="1239"/>
      <c r="AC25" s="1237">
        <f>AC23/24</f>
        <v>11.916666666666666</v>
      </c>
      <c r="AD25" s="1238"/>
      <c r="AE25" s="1239"/>
      <c r="AF25" s="1237">
        <f>AF23/24</f>
        <v>47.541666666666664</v>
      </c>
      <c r="AG25" s="1238"/>
      <c r="AH25" s="1239"/>
      <c r="AI25" s="893"/>
      <c r="AJ25" s="222" t="s">
        <v>11</v>
      </c>
      <c r="AK25" s="1237">
        <f>AK23/24</f>
        <v>2.75</v>
      </c>
      <c r="AL25" s="1238"/>
      <c r="AM25" s="1239"/>
      <c r="AN25" s="1237">
        <f>AN23/24</f>
        <v>5.666666666666667</v>
      </c>
      <c r="AO25" s="1238"/>
      <c r="AP25" s="1239"/>
      <c r="AQ25" s="1237">
        <f>AQ23/24</f>
        <v>6.083333333333333</v>
      </c>
      <c r="AR25" s="1238"/>
      <c r="AS25" s="1239"/>
      <c r="AT25" s="1237">
        <f>AT23/24</f>
        <v>8.125</v>
      </c>
      <c r="AU25" s="1238"/>
      <c r="AV25" s="1239"/>
      <c r="AW25" s="1237">
        <f>AW23/24</f>
        <v>0</v>
      </c>
      <c r="AX25" s="1238"/>
      <c r="AY25" s="1239"/>
      <c r="BA25" s="222" t="s">
        <v>11</v>
      </c>
      <c r="BB25" s="1237">
        <f>BB23/24</f>
        <v>69.166666666666671</v>
      </c>
      <c r="BC25" s="1238"/>
      <c r="BD25" s="1239"/>
      <c r="BE25" s="1237">
        <f>BE23/24</f>
        <v>74.916666666666671</v>
      </c>
      <c r="BF25" s="1238"/>
      <c r="BG25" s="1239"/>
      <c r="BH25" s="1237">
        <f>BH23/24</f>
        <v>22.625</v>
      </c>
      <c r="BI25" s="1238"/>
      <c r="BJ25" s="1239"/>
      <c r="BL25" s="1237">
        <f>BL23/24</f>
        <v>166.70833333333334</v>
      </c>
      <c r="BM25" s="1238"/>
      <c r="BN25" s="1239"/>
      <c r="BR25" s="222" t="s">
        <v>11</v>
      </c>
      <c r="BS25" s="1237">
        <f>BS23/24</f>
        <v>0</v>
      </c>
      <c r="BT25" s="1238"/>
      <c r="BU25" s="1239"/>
      <c r="BV25" s="1237">
        <f>BV23/24</f>
        <v>3.8333333333333335</v>
      </c>
      <c r="BW25" s="1238"/>
      <c r="BX25" s="1239"/>
      <c r="BY25" s="1038"/>
      <c r="BZ25" s="1237">
        <f>BZ23/24</f>
        <v>3.8333333333333335</v>
      </c>
      <c r="CA25" s="1238"/>
      <c r="CB25" s="1239"/>
    </row>
    <row r="26" spans="2:80" ht="15.75" x14ac:dyDescent="0.25">
      <c r="B26" s="233" t="s">
        <v>142</v>
      </c>
      <c r="C26" s="1240">
        <f>C23/C14</f>
        <v>8.7525562372188143E-2</v>
      </c>
      <c r="D26" s="1241"/>
      <c r="E26" s="1242"/>
      <c r="F26" s="1240">
        <f>F23/F14</f>
        <v>0.10074114740598408</v>
      </c>
      <c r="G26" s="1241"/>
      <c r="H26" s="1242"/>
      <c r="I26" s="1240">
        <f>I23/I14</f>
        <v>0.18232299861175383</v>
      </c>
      <c r="J26" s="1241"/>
      <c r="K26" s="1242"/>
      <c r="L26" s="1240">
        <f>L23/L14</f>
        <v>6.0152350932492778E-2</v>
      </c>
      <c r="M26" s="1241"/>
      <c r="N26" s="1242"/>
      <c r="O26" s="1240">
        <f>O23/O14</f>
        <v>1.1133057999640868E-2</v>
      </c>
      <c r="P26" s="1241"/>
      <c r="Q26" s="1242"/>
      <c r="R26" s="900"/>
      <c r="S26" s="233" t="s">
        <v>142</v>
      </c>
      <c r="T26" s="1240">
        <f>T23/T14</f>
        <v>1.1959521619135235E-2</v>
      </c>
      <c r="U26" s="1241"/>
      <c r="V26" s="1242"/>
      <c r="W26" s="1240">
        <f>W23/W14</f>
        <v>6.0303514376996804E-2</v>
      </c>
      <c r="X26" s="1241"/>
      <c r="Y26" s="1242"/>
      <c r="Z26" s="1240">
        <f>Z23/Z14</f>
        <v>8.7439613526570051E-2</v>
      </c>
      <c r="AA26" s="1241"/>
      <c r="AB26" s="1242"/>
      <c r="AC26" s="1240">
        <f>AC23/AC14</f>
        <v>6.4068100358422933E-2</v>
      </c>
      <c r="AD26" s="1241"/>
      <c r="AE26" s="1242"/>
      <c r="AF26" s="1240">
        <f>AF23/AF14</f>
        <v>0.22774451097804391</v>
      </c>
      <c r="AG26" s="1241"/>
      <c r="AH26" s="1242"/>
      <c r="AI26" s="900"/>
      <c r="AJ26" s="233" t="s">
        <v>142</v>
      </c>
      <c r="AK26" s="1240">
        <f>AK23/AK14</f>
        <v>1.2971698113207548E-2</v>
      </c>
      <c r="AL26" s="1241"/>
      <c r="AM26" s="1242"/>
      <c r="AN26" s="1240">
        <f>AN23/AN14</f>
        <v>2.8991686207631637E-2</v>
      </c>
      <c r="AO26" s="1241"/>
      <c r="AP26" s="1242"/>
      <c r="AQ26" s="1240">
        <f>AQ23/AQ14</f>
        <v>2.373597788977402E-2</v>
      </c>
      <c r="AR26" s="1241"/>
      <c r="AS26" s="1242"/>
      <c r="AT26" s="1240">
        <f>AT23/AT14</f>
        <v>0.10845383759733036</v>
      </c>
      <c r="AU26" s="1241"/>
      <c r="AV26" s="1242"/>
      <c r="AW26" s="1240">
        <f>AW23/AW14</f>
        <v>0</v>
      </c>
      <c r="AX26" s="1241"/>
      <c r="AY26" s="1242"/>
      <c r="BA26" s="233" t="s">
        <v>142</v>
      </c>
      <c r="BB26" s="1240">
        <f>BB23/BB14</f>
        <v>8.3897705448296778E-2</v>
      </c>
      <c r="BC26" s="1241"/>
      <c r="BD26" s="1242"/>
      <c r="BE26" s="1240">
        <f>BE23/BE14</f>
        <v>0.10387659599052516</v>
      </c>
      <c r="BF26" s="1241"/>
      <c r="BG26" s="1242"/>
      <c r="BH26" s="1240">
        <f>BH23/BH14</f>
        <v>2.4011674184133722E-2</v>
      </c>
      <c r="BI26" s="1241"/>
      <c r="BJ26" s="1242"/>
      <c r="BL26" s="1240">
        <f>BL23/BL14</f>
        <v>6.7008323703294306E-2</v>
      </c>
      <c r="BM26" s="1241"/>
      <c r="BN26" s="1242"/>
      <c r="BR26" s="233" t="s">
        <v>142</v>
      </c>
      <c r="BS26" s="1240">
        <f>BS23/BS14</f>
        <v>0</v>
      </c>
      <c r="BT26" s="1241"/>
      <c r="BU26" s="1242"/>
      <c r="BV26" s="1240">
        <f>BV23/BV14</f>
        <v>6.0967528164347251E-2</v>
      </c>
      <c r="BW26" s="1241"/>
      <c r="BX26" s="1242"/>
      <c r="BY26" s="1036"/>
      <c r="BZ26" s="1240">
        <f>BZ23/BZ14</f>
        <v>3.5631293570875293E-2</v>
      </c>
      <c r="CA26" s="1241"/>
      <c r="CB26" s="1242"/>
    </row>
    <row r="27" spans="2:80" ht="6" customHeight="1" x14ac:dyDescent="0.25">
      <c r="B27" s="596"/>
      <c r="C27" s="607"/>
      <c r="D27" s="608"/>
      <c r="E27" s="609"/>
      <c r="F27" s="607"/>
      <c r="G27" s="608"/>
      <c r="H27" s="609"/>
      <c r="I27" s="607"/>
      <c r="J27" s="608"/>
      <c r="K27" s="609"/>
      <c r="L27" s="607"/>
      <c r="M27" s="608"/>
      <c r="N27" s="609"/>
      <c r="O27" s="607"/>
      <c r="P27" s="608"/>
      <c r="Q27" s="609"/>
      <c r="R27" s="236"/>
      <c r="S27" s="614"/>
      <c r="T27" s="625"/>
      <c r="U27" s="626"/>
      <c r="V27" s="627"/>
      <c r="W27" s="625"/>
      <c r="X27" s="626"/>
      <c r="Y27" s="627"/>
      <c r="Z27" s="625"/>
      <c r="AA27" s="626"/>
      <c r="AB27" s="627"/>
      <c r="AC27" s="625"/>
      <c r="AD27" s="626"/>
      <c r="AE27" s="627"/>
      <c r="AF27" s="625"/>
      <c r="AG27" s="626"/>
      <c r="AH27" s="627"/>
      <c r="AI27" s="236"/>
      <c r="AJ27" s="632"/>
      <c r="AK27" s="643"/>
      <c r="AL27" s="644"/>
      <c r="AM27" s="645"/>
      <c r="AN27" s="643"/>
      <c r="AO27" s="644"/>
      <c r="AP27" s="645"/>
      <c r="AQ27" s="643"/>
      <c r="AR27" s="644"/>
      <c r="AS27" s="645"/>
      <c r="AT27" s="643"/>
      <c r="AU27" s="644"/>
      <c r="AV27" s="645"/>
      <c r="AW27" s="643"/>
      <c r="AX27" s="644"/>
      <c r="AY27" s="645"/>
      <c r="BA27" s="663"/>
      <c r="BB27" s="607"/>
      <c r="BC27" s="608"/>
      <c r="BD27" s="609"/>
      <c r="BE27" s="625"/>
      <c r="BF27" s="626"/>
      <c r="BG27" s="627"/>
      <c r="BH27" s="643"/>
      <c r="BI27" s="644"/>
      <c r="BJ27" s="645"/>
      <c r="BL27" s="648"/>
      <c r="BM27" s="649"/>
      <c r="BN27" s="650"/>
      <c r="BR27" s="1082"/>
      <c r="BS27" s="1101"/>
      <c r="BT27" s="1102"/>
      <c r="BU27" s="1103"/>
      <c r="BV27" s="1101"/>
      <c r="BW27" s="1102"/>
      <c r="BX27" s="1103"/>
      <c r="BY27" s="236"/>
      <c r="BZ27" s="1101"/>
      <c r="CA27" s="1102"/>
      <c r="CB27" s="1103"/>
    </row>
    <row r="28" spans="2:80" ht="15.75" x14ac:dyDescent="0.25">
      <c r="B28" s="970" t="s">
        <v>13</v>
      </c>
      <c r="C28" s="1246">
        <f>'Data Entry'!C15</f>
        <v>216</v>
      </c>
      <c r="D28" s="1247"/>
      <c r="E28" s="1248"/>
      <c r="F28" s="1246">
        <f>'Data Entry'!I15</f>
        <v>510</v>
      </c>
      <c r="G28" s="1247"/>
      <c r="H28" s="1248"/>
      <c r="I28" s="1246">
        <f>'Data Entry'!L15</f>
        <v>159</v>
      </c>
      <c r="J28" s="1247"/>
      <c r="K28" s="1248"/>
      <c r="L28" s="1246">
        <f>'Data Entry'!F15</f>
        <v>684</v>
      </c>
      <c r="M28" s="1247"/>
      <c r="N28" s="1248"/>
      <c r="O28" s="1246">
        <f>'Data Entry'!O15</f>
        <v>674</v>
      </c>
      <c r="P28" s="1247"/>
      <c r="Q28" s="1248"/>
      <c r="R28" s="898"/>
      <c r="S28" s="970" t="s">
        <v>13</v>
      </c>
      <c r="T28" s="1246">
        <f>'Data Entry'!T15</f>
        <v>120</v>
      </c>
      <c r="U28" s="1247"/>
      <c r="V28" s="1248"/>
      <c r="W28" s="1246">
        <f>'Data Entry'!Z15</f>
        <v>695</v>
      </c>
      <c r="X28" s="1247"/>
      <c r="Y28" s="1248"/>
      <c r="Z28" s="1246">
        <f>'Data Entry'!AF15</f>
        <v>426</v>
      </c>
      <c r="AA28" s="1247"/>
      <c r="AB28" s="1248"/>
      <c r="AC28" s="1246">
        <f>'Data Entry'!AC15</f>
        <v>29</v>
      </c>
      <c r="AD28" s="1247"/>
      <c r="AE28" s="1248"/>
      <c r="AF28" s="1246">
        <f>'Data Entry'!W15</f>
        <v>212</v>
      </c>
      <c r="AG28" s="1247"/>
      <c r="AH28" s="1248"/>
      <c r="AI28" s="898"/>
      <c r="AJ28" s="970" t="s">
        <v>13</v>
      </c>
      <c r="AK28" s="1246">
        <f>'Data Entry'!AQ15</f>
        <v>409</v>
      </c>
      <c r="AL28" s="1247"/>
      <c r="AM28" s="1248"/>
      <c r="AN28" s="1246">
        <f>'Data Entry'!AT15</f>
        <v>427</v>
      </c>
      <c r="AO28" s="1247"/>
      <c r="AP28" s="1248"/>
      <c r="AQ28" s="1246">
        <f>'Data Entry'!AZ15</f>
        <v>541</v>
      </c>
      <c r="AR28" s="1247"/>
      <c r="AS28" s="1248"/>
      <c r="AT28" s="1246">
        <f>'Data Entry'!AW15</f>
        <v>109</v>
      </c>
      <c r="AU28" s="1247"/>
      <c r="AV28" s="1248"/>
      <c r="AW28" s="1246">
        <f>'Data Entry'!BC15</f>
        <v>283</v>
      </c>
      <c r="AX28" s="1247"/>
      <c r="AY28" s="1248"/>
      <c r="BA28" s="201" t="s">
        <v>13</v>
      </c>
      <c r="BB28" s="1243">
        <f t="shared" ref="BB28" si="4">SUM(C28:Q28)</f>
        <v>2243</v>
      </c>
      <c r="BC28" s="1244"/>
      <c r="BD28" s="1245"/>
      <c r="BE28" s="1249">
        <f>SUM(T28:AH28)</f>
        <v>1482</v>
      </c>
      <c r="BF28" s="1250"/>
      <c r="BG28" s="1251"/>
      <c r="BH28" s="1243">
        <f>SUM(AK28:AY28)</f>
        <v>1769</v>
      </c>
      <c r="BI28" s="1244"/>
      <c r="BJ28" s="1245"/>
      <c r="BL28" s="1243">
        <f>SUM(BB28:BJ28)</f>
        <v>5494</v>
      </c>
      <c r="BM28" s="1244"/>
      <c r="BN28" s="1245"/>
      <c r="BR28" s="1112" t="s">
        <v>13</v>
      </c>
      <c r="BS28" s="1270">
        <f>'Data Entry'!AI15</f>
        <v>0</v>
      </c>
      <c r="BT28" s="1271"/>
      <c r="BU28" s="1272"/>
      <c r="BV28" s="1270">
        <f>'Data Entry'!AL15</f>
        <v>0</v>
      </c>
      <c r="BW28" s="1271"/>
      <c r="BX28" s="1272"/>
      <c r="BY28" s="1027"/>
      <c r="BZ28" s="1249">
        <f>SUM(BS28:BX28)</f>
        <v>0</v>
      </c>
      <c r="CA28" s="1250"/>
      <c r="CB28" s="1251"/>
    </row>
    <row r="29" spans="2:80" ht="15.75" customHeight="1" x14ac:dyDescent="0.25">
      <c r="B29" s="222" t="s">
        <v>14</v>
      </c>
      <c r="C29" s="1237">
        <f>C28/24</f>
        <v>9</v>
      </c>
      <c r="D29" s="1238"/>
      <c r="E29" s="1239"/>
      <c r="F29" s="1237">
        <f>F28/24</f>
        <v>21.25</v>
      </c>
      <c r="G29" s="1238"/>
      <c r="H29" s="1239"/>
      <c r="I29" s="1237">
        <f>I28/24</f>
        <v>6.625</v>
      </c>
      <c r="J29" s="1238"/>
      <c r="K29" s="1239"/>
      <c r="L29" s="1237">
        <f>L28/24</f>
        <v>28.5</v>
      </c>
      <c r="M29" s="1238"/>
      <c r="N29" s="1239"/>
      <c r="O29" s="1237">
        <f>O28/24</f>
        <v>28.083333333333332</v>
      </c>
      <c r="P29" s="1238"/>
      <c r="Q29" s="1239"/>
      <c r="R29" s="893"/>
      <c r="S29" s="222" t="s">
        <v>14</v>
      </c>
      <c r="T29" s="1237">
        <f>T28/24</f>
        <v>5</v>
      </c>
      <c r="U29" s="1238"/>
      <c r="V29" s="1239"/>
      <c r="W29" s="1237">
        <f>W28/24</f>
        <v>28.958333333333332</v>
      </c>
      <c r="X29" s="1238"/>
      <c r="Y29" s="1239"/>
      <c r="Z29" s="1237">
        <f>Z28/24</f>
        <v>17.75</v>
      </c>
      <c r="AA29" s="1238"/>
      <c r="AB29" s="1239"/>
      <c r="AC29" s="1237">
        <f>AC28/24</f>
        <v>1.2083333333333333</v>
      </c>
      <c r="AD29" s="1238"/>
      <c r="AE29" s="1239"/>
      <c r="AF29" s="1237">
        <f>AF28/24</f>
        <v>8.8333333333333339</v>
      </c>
      <c r="AG29" s="1238"/>
      <c r="AH29" s="1239"/>
      <c r="AI29" s="893"/>
      <c r="AJ29" s="222" t="s">
        <v>14</v>
      </c>
      <c r="AK29" s="1237">
        <f>AK28/24</f>
        <v>17.041666666666668</v>
      </c>
      <c r="AL29" s="1238"/>
      <c r="AM29" s="1239"/>
      <c r="AN29" s="1237">
        <f>AN28/24</f>
        <v>17.791666666666668</v>
      </c>
      <c r="AO29" s="1238"/>
      <c r="AP29" s="1239"/>
      <c r="AQ29" s="1237">
        <f>AQ28/24</f>
        <v>22.541666666666668</v>
      </c>
      <c r="AR29" s="1238"/>
      <c r="AS29" s="1239"/>
      <c r="AT29" s="1237">
        <f>AT28/24</f>
        <v>4.541666666666667</v>
      </c>
      <c r="AU29" s="1238"/>
      <c r="AV29" s="1239"/>
      <c r="AW29" s="1237">
        <f>AW28/24</f>
        <v>11.791666666666666</v>
      </c>
      <c r="AX29" s="1238"/>
      <c r="AY29" s="1239"/>
      <c r="BA29" s="222" t="s">
        <v>14</v>
      </c>
      <c r="BB29" s="1237">
        <f>BB28/24</f>
        <v>93.458333333333329</v>
      </c>
      <c r="BC29" s="1238"/>
      <c r="BD29" s="1239"/>
      <c r="BE29" s="1237">
        <f>BE28/24</f>
        <v>61.75</v>
      </c>
      <c r="BF29" s="1238"/>
      <c r="BG29" s="1239"/>
      <c r="BH29" s="1237">
        <f>BH28/24</f>
        <v>73.708333333333329</v>
      </c>
      <c r="BI29" s="1238"/>
      <c r="BJ29" s="1239"/>
      <c r="BL29" s="1237">
        <f>BL28/24</f>
        <v>228.91666666666666</v>
      </c>
      <c r="BM29" s="1238"/>
      <c r="BN29" s="1239"/>
      <c r="BR29" s="222" t="s">
        <v>14</v>
      </c>
      <c r="BS29" s="1237">
        <f>BS28/24</f>
        <v>0</v>
      </c>
      <c r="BT29" s="1238"/>
      <c r="BU29" s="1239"/>
      <c r="BV29" s="1237">
        <f>BV28/24</f>
        <v>0</v>
      </c>
      <c r="BW29" s="1238"/>
      <c r="BX29" s="1239"/>
      <c r="BY29" s="1038"/>
      <c r="BZ29" s="1237">
        <f>BZ28/24</f>
        <v>0</v>
      </c>
      <c r="CA29" s="1238"/>
      <c r="CB29" s="1239"/>
    </row>
    <row r="30" spans="2:80" ht="15.75" x14ac:dyDescent="0.25">
      <c r="B30" s="233" t="s">
        <v>143</v>
      </c>
      <c r="C30" s="1240">
        <f>C28/C14</f>
        <v>8.8343558282208592E-2</v>
      </c>
      <c r="D30" s="1241"/>
      <c r="E30" s="1242"/>
      <c r="F30" s="1240">
        <f>F28/F14</f>
        <v>0.13999451001921492</v>
      </c>
      <c r="G30" s="1241"/>
      <c r="H30" s="1242"/>
      <c r="I30" s="1240">
        <f>I28/I14</f>
        <v>3.6788523831559464E-2</v>
      </c>
      <c r="J30" s="1241"/>
      <c r="K30" s="1242"/>
      <c r="L30" s="1240">
        <f>L28/L14</f>
        <v>0.17966903073286053</v>
      </c>
      <c r="M30" s="1241"/>
      <c r="N30" s="1242"/>
      <c r="O30" s="1240">
        <f>O28/O14</f>
        <v>0.12102711438319268</v>
      </c>
      <c r="P30" s="1241"/>
      <c r="Q30" s="1242"/>
      <c r="R30" s="900"/>
      <c r="S30" s="233" t="s">
        <v>143</v>
      </c>
      <c r="T30" s="1240">
        <f>T28/T14</f>
        <v>3.6798528058877643E-2</v>
      </c>
      <c r="U30" s="1241"/>
      <c r="V30" s="1242"/>
      <c r="W30" s="1240">
        <f>W28/W14</f>
        <v>0.277555910543131</v>
      </c>
      <c r="X30" s="1241"/>
      <c r="Y30" s="1242"/>
      <c r="Z30" s="1240">
        <f>Z28/Z14</f>
        <v>0.20579710144927535</v>
      </c>
      <c r="AA30" s="1241"/>
      <c r="AB30" s="1242"/>
      <c r="AC30" s="1240">
        <f>AC28/AC14</f>
        <v>6.4964157706093187E-3</v>
      </c>
      <c r="AD30" s="1241"/>
      <c r="AE30" s="1242"/>
      <c r="AF30" s="1240">
        <f>AF28/AF14</f>
        <v>4.2315369261477047E-2</v>
      </c>
      <c r="AG30" s="1241"/>
      <c r="AH30" s="1242"/>
      <c r="AI30" s="900"/>
      <c r="AJ30" s="233" t="s">
        <v>143</v>
      </c>
      <c r="AK30" s="1240">
        <f>AK28/AK14</f>
        <v>8.0385220125786166E-2</v>
      </c>
      <c r="AL30" s="1241"/>
      <c r="AM30" s="1242"/>
      <c r="AN30" s="1240">
        <f>AN28/AN14</f>
        <v>9.1025367725431683E-2</v>
      </c>
      <c r="AO30" s="1241"/>
      <c r="AP30" s="1242"/>
      <c r="AQ30" s="1240">
        <f>AQ28/AQ14</f>
        <v>8.7953178344984562E-2</v>
      </c>
      <c r="AR30" s="1241"/>
      <c r="AS30" s="1242"/>
      <c r="AT30" s="1240">
        <f>AT28/AT14</f>
        <v>6.0622914349276975E-2</v>
      </c>
      <c r="AU30" s="1241"/>
      <c r="AV30" s="1242"/>
      <c r="AW30" s="1240">
        <f>AW28/AW14</f>
        <v>5.7920589439214083E-2</v>
      </c>
      <c r="AX30" s="1241"/>
      <c r="AY30" s="1242"/>
      <c r="BA30" s="233" t="s">
        <v>143</v>
      </c>
      <c r="BB30" s="1240">
        <f>BB28/BB14</f>
        <v>0.11336298392802992</v>
      </c>
      <c r="BC30" s="1241"/>
      <c r="BD30" s="1242"/>
      <c r="BE30" s="1240">
        <f>BE28/BE14</f>
        <v>8.5620197585071348E-2</v>
      </c>
      <c r="BF30" s="1241"/>
      <c r="BG30" s="1242"/>
      <c r="BH30" s="1240">
        <f>BH28/BH14</f>
        <v>7.8225877774829755E-2</v>
      </c>
      <c r="BI30" s="1241"/>
      <c r="BJ30" s="1242"/>
      <c r="BL30" s="1240">
        <f>BL28/BL14</f>
        <v>9.2012929374131205E-2</v>
      </c>
      <c r="BM30" s="1241"/>
      <c r="BN30" s="1242"/>
      <c r="BR30" s="233" t="s">
        <v>143</v>
      </c>
      <c r="BS30" s="1240">
        <f>BS28/BS14</f>
        <v>0</v>
      </c>
      <c r="BT30" s="1241"/>
      <c r="BU30" s="1242"/>
      <c r="BV30" s="1240">
        <f>BV28/BV14</f>
        <v>0</v>
      </c>
      <c r="BW30" s="1241"/>
      <c r="BX30" s="1242"/>
      <c r="BY30" s="1036"/>
      <c r="BZ30" s="1240">
        <f>BZ28/BZ14</f>
        <v>0</v>
      </c>
      <c r="CA30" s="1241"/>
      <c r="CB30" s="1242"/>
    </row>
    <row r="31" spans="2:80" ht="15.75" hidden="1" customHeight="1" x14ac:dyDescent="0.25">
      <c r="B31" s="202"/>
      <c r="C31" s="207"/>
      <c r="D31" s="916"/>
      <c r="E31" s="917"/>
      <c r="F31" s="207"/>
      <c r="G31" s="916"/>
      <c r="H31" s="917"/>
      <c r="I31" s="207"/>
      <c r="J31" s="916"/>
      <c r="K31" s="917"/>
      <c r="L31" s="207"/>
      <c r="M31" s="916"/>
      <c r="N31" s="917"/>
      <c r="O31" s="207"/>
      <c r="P31" s="916"/>
      <c r="Q31" s="917"/>
      <c r="R31" s="230"/>
      <c r="S31" s="202"/>
      <c r="T31" s="207"/>
      <c r="U31" s="916"/>
      <c r="V31" s="917"/>
      <c r="W31" s="207"/>
      <c r="X31" s="916"/>
      <c r="Y31" s="917"/>
      <c r="Z31" s="207"/>
      <c r="AA31" s="916"/>
      <c r="AB31" s="917"/>
      <c r="AC31" s="207"/>
      <c r="AD31" s="916"/>
      <c r="AE31" s="917"/>
      <c r="AF31" s="207"/>
      <c r="AG31" s="916"/>
      <c r="AH31" s="917"/>
      <c r="AI31" s="230"/>
      <c r="AJ31" s="202"/>
      <c r="AK31" s="207"/>
      <c r="AL31" s="916"/>
      <c r="AM31" s="917"/>
      <c r="AN31" s="207"/>
      <c r="AO31" s="916"/>
      <c r="AP31" s="917"/>
      <c r="AQ31" s="207"/>
      <c r="AR31" s="916"/>
      <c r="AS31" s="917"/>
      <c r="AT31" s="207"/>
      <c r="AU31" s="916"/>
      <c r="AV31" s="917"/>
      <c r="AW31" s="207"/>
      <c r="AX31" s="916"/>
      <c r="AY31" s="917"/>
      <c r="BA31" s="202"/>
      <c r="BB31" s="207"/>
      <c r="BC31" s="916"/>
      <c r="BD31" s="917"/>
      <c r="BE31" s="207"/>
      <c r="BF31" s="916"/>
      <c r="BG31" s="917"/>
      <c r="BH31" s="207"/>
      <c r="BI31" s="916"/>
      <c r="BJ31" s="917"/>
      <c r="BL31" s="207"/>
      <c r="BM31" s="916"/>
      <c r="BN31" s="917"/>
      <c r="BR31" s="202"/>
      <c r="BS31" s="207"/>
      <c r="BT31" s="1049"/>
      <c r="BU31" s="1050"/>
      <c r="BV31" s="207"/>
      <c r="BW31" s="1049"/>
      <c r="BX31" s="1050"/>
      <c r="BY31" s="230"/>
      <c r="BZ31" s="207"/>
      <c r="CA31" s="1049"/>
      <c r="CB31" s="1050"/>
    </row>
    <row r="32" spans="2:80" ht="15.75" hidden="1" customHeight="1" x14ac:dyDescent="0.25">
      <c r="B32" s="202"/>
      <c r="C32" s="207"/>
      <c r="D32" s="916"/>
      <c r="E32" s="917"/>
      <c r="F32" s="207"/>
      <c r="G32" s="916"/>
      <c r="H32" s="917"/>
      <c r="I32" s="207"/>
      <c r="J32" s="916"/>
      <c r="K32" s="917"/>
      <c r="L32" s="207"/>
      <c r="M32" s="916"/>
      <c r="N32" s="917"/>
      <c r="O32" s="207"/>
      <c r="P32" s="916"/>
      <c r="Q32" s="917"/>
      <c r="R32" s="230"/>
      <c r="S32" s="202"/>
      <c r="T32" s="207"/>
      <c r="U32" s="916"/>
      <c r="V32" s="917"/>
      <c r="W32" s="207"/>
      <c r="X32" s="916"/>
      <c r="Y32" s="917"/>
      <c r="Z32" s="207"/>
      <c r="AA32" s="916"/>
      <c r="AB32" s="917"/>
      <c r="AC32" s="207"/>
      <c r="AD32" s="916"/>
      <c r="AE32" s="917"/>
      <c r="AF32" s="207"/>
      <c r="AG32" s="916"/>
      <c r="AH32" s="917"/>
      <c r="AI32" s="230"/>
      <c r="AJ32" s="202"/>
      <c r="AK32" s="207"/>
      <c r="AL32" s="916"/>
      <c r="AM32" s="917"/>
      <c r="AN32" s="207"/>
      <c r="AO32" s="916"/>
      <c r="AP32" s="917"/>
      <c r="AQ32" s="207"/>
      <c r="AR32" s="916"/>
      <c r="AS32" s="917"/>
      <c r="AT32" s="207"/>
      <c r="AU32" s="916"/>
      <c r="AV32" s="917"/>
      <c r="AW32" s="207"/>
      <c r="AX32" s="916"/>
      <c r="AY32" s="917"/>
      <c r="BA32" s="202"/>
      <c r="BB32" s="207"/>
      <c r="BC32" s="916"/>
      <c r="BD32" s="917"/>
      <c r="BE32" s="207"/>
      <c r="BF32" s="916"/>
      <c r="BG32" s="917"/>
      <c r="BH32" s="207"/>
      <c r="BI32" s="916"/>
      <c r="BJ32" s="917"/>
      <c r="BL32" s="207"/>
      <c r="BM32" s="916"/>
      <c r="BN32" s="917"/>
      <c r="BR32" s="202"/>
      <c r="BS32" s="207"/>
      <c r="BT32" s="1049"/>
      <c r="BU32" s="1050"/>
      <c r="BV32" s="207"/>
      <c r="BW32" s="1049"/>
      <c r="BX32" s="1050"/>
      <c r="BY32" s="230"/>
      <c r="BZ32" s="207"/>
      <c r="CA32" s="1049"/>
      <c r="CB32" s="1050"/>
    </row>
    <row r="33" spans="2:80" ht="15.75" hidden="1" customHeight="1" x14ac:dyDescent="0.25">
      <c r="B33" s="204" t="s">
        <v>16</v>
      </c>
      <c r="C33" s="1225">
        <f>C23/C9</f>
        <v>7.1285809460359756E-2</v>
      </c>
      <c r="D33" s="1226"/>
      <c r="E33" s="1227"/>
      <c r="F33" s="1225">
        <f>F23/F9</f>
        <v>8.0271216097987749E-2</v>
      </c>
      <c r="G33" s="1226"/>
      <c r="H33" s="1227"/>
      <c r="I33" s="1225">
        <f>I23/I9</f>
        <v>0.14958238420653</v>
      </c>
      <c r="J33" s="1226"/>
      <c r="K33" s="1227"/>
      <c r="L33" s="1225">
        <f>L23/L9</f>
        <v>4.53824811732065E-2</v>
      </c>
      <c r="M33" s="1226"/>
      <c r="N33" s="1227"/>
      <c r="O33" s="1225">
        <f>O23/O9</f>
        <v>9.7514941805599241E-3</v>
      </c>
      <c r="P33" s="1226"/>
      <c r="Q33" s="1227"/>
      <c r="R33" s="260"/>
      <c r="S33" s="204" t="s">
        <v>16</v>
      </c>
      <c r="T33" s="1225">
        <f>T23/T9</f>
        <v>8.5714285714285719E-3</v>
      </c>
      <c r="U33" s="1226"/>
      <c r="V33" s="1227"/>
      <c r="W33" s="1225">
        <f>W23/W9</f>
        <v>3.8737814263724989E-2</v>
      </c>
      <c r="X33" s="1226"/>
      <c r="Y33" s="1227"/>
      <c r="Z33" s="1225">
        <f>Z23/Z9</f>
        <v>6.634897360703812E-2</v>
      </c>
      <c r="AA33" s="1226"/>
      <c r="AB33" s="1227"/>
      <c r="AC33" s="1225">
        <f>AC23/AC9</f>
        <v>5.7131442269276869E-2</v>
      </c>
      <c r="AD33" s="1226"/>
      <c r="AE33" s="1227"/>
      <c r="AF33" s="1225">
        <f>AF23/AF9</f>
        <v>0.16764619453423449</v>
      </c>
      <c r="AG33" s="1226"/>
      <c r="AH33" s="1227"/>
      <c r="AI33" s="260"/>
      <c r="AJ33" s="204" t="s">
        <v>16</v>
      </c>
      <c r="AK33" s="1225">
        <f>AK23/AK9</f>
        <v>1.1798355380765105E-2</v>
      </c>
      <c r="AL33" s="1226"/>
      <c r="AM33" s="1227"/>
      <c r="AN33" s="1225">
        <f>AN23/AN9</f>
        <v>2.5185185185185185E-2</v>
      </c>
      <c r="AO33" s="1226"/>
      <c r="AP33" s="1227"/>
      <c r="AQ33" s="1225">
        <f>AQ23/AQ9</f>
        <v>2.1351272301842646E-2</v>
      </c>
      <c r="AR33" s="1226"/>
      <c r="AS33" s="1227"/>
      <c r="AT33" s="1225">
        <f>AT23/AT9</f>
        <v>8.7209302325581398E-2</v>
      </c>
      <c r="AU33" s="1226"/>
      <c r="AV33" s="1227"/>
      <c r="AW33" s="1225">
        <f>AW23/AW9</f>
        <v>0</v>
      </c>
      <c r="AX33" s="1226"/>
      <c r="AY33" s="1227"/>
      <c r="BA33" s="204" t="s">
        <v>16</v>
      </c>
      <c r="BB33" s="1225">
        <f>BB23/BB9</f>
        <v>6.846490142703951E-2</v>
      </c>
      <c r="BC33" s="1226"/>
      <c r="BD33" s="1227"/>
      <c r="BE33" s="1225">
        <f>BE23/BE9</f>
        <v>7.8214720723855921E-2</v>
      </c>
      <c r="BF33" s="1226"/>
      <c r="BG33" s="1227"/>
      <c r="BH33" s="1225">
        <f>BH23/BH9</f>
        <v>2.1516028054047627E-2</v>
      </c>
      <c r="BI33" s="1226"/>
      <c r="BJ33" s="1227"/>
      <c r="BL33" s="1225">
        <f>BL23/BL9</f>
        <v>5.5208290212636776E-2</v>
      </c>
      <c r="BM33" s="1226"/>
      <c r="BN33" s="1227"/>
      <c r="BR33" s="204" t="s">
        <v>16</v>
      </c>
      <c r="BS33" s="1225">
        <f>BS23/BS9</f>
        <v>0</v>
      </c>
      <c r="BT33" s="1226"/>
      <c r="BU33" s="1227"/>
      <c r="BV33" s="1225">
        <f>BV23/BV9</f>
        <v>5.7500000000000002E-2</v>
      </c>
      <c r="BW33" s="1226"/>
      <c r="BX33" s="1227"/>
      <c r="BY33" s="260"/>
      <c r="BZ33" s="1225">
        <f>BZ23/BZ9</f>
        <v>3.4418256640478866E-2</v>
      </c>
      <c r="CA33" s="1226"/>
      <c r="CB33" s="1227"/>
    </row>
    <row r="34" spans="2:80" ht="15.75" hidden="1" customHeight="1" x14ac:dyDescent="0.25">
      <c r="B34" s="204" t="s">
        <v>17</v>
      </c>
      <c r="C34" s="1225">
        <f>C28/C9</f>
        <v>7.1952031978680886E-2</v>
      </c>
      <c r="D34" s="1226"/>
      <c r="E34" s="1227"/>
      <c r="F34" s="1225">
        <f>F28/F9</f>
        <v>0.1115485564304462</v>
      </c>
      <c r="G34" s="1226"/>
      <c r="H34" s="1227"/>
      <c r="I34" s="1225">
        <f>I28/I9</f>
        <v>3.0182232346241459E-2</v>
      </c>
      <c r="J34" s="1226"/>
      <c r="K34" s="1227"/>
      <c r="L34" s="1225">
        <f>L28/L9</f>
        <v>0.13555291319857313</v>
      </c>
      <c r="M34" s="1226"/>
      <c r="N34" s="1227"/>
      <c r="O34" s="1225">
        <f>O28/O9</f>
        <v>0.10600817867253853</v>
      </c>
      <c r="P34" s="1226"/>
      <c r="Q34" s="1227"/>
      <c r="R34" s="260"/>
      <c r="S34" s="204" t="s">
        <v>17</v>
      </c>
      <c r="T34" s="1225">
        <f>T28/T9</f>
        <v>2.6373626373626374E-2</v>
      </c>
      <c r="U34" s="1226"/>
      <c r="V34" s="1227"/>
      <c r="W34" s="1225">
        <f>W28/W9</f>
        <v>0.17829656233966137</v>
      </c>
      <c r="X34" s="1226"/>
      <c r="Y34" s="1227"/>
      <c r="Z34" s="1225">
        <f>Z28/Z9</f>
        <v>0.156158357771261</v>
      </c>
      <c r="AA34" s="1226"/>
      <c r="AB34" s="1227"/>
      <c r="AC34" s="1225">
        <f>AC28/AC9</f>
        <v>5.7930483419896123E-3</v>
      </c>
      <c r="AD34" s="1226"/>
      <c r="AE34" s="1227"/>
      <c r="AF34" s="1225">
        <f>AF28/AF9</f>
        <v>3.1148986188657066E-2</v>
      </c>
      <c r="AG34" s="1226"/>
      <c r="AH34" s="1227"/>
      <c r="AI34" s="260"/>
      <c r="AJ34" s="204" t="s">
        <v>17</v>
      </c>
      <c r="AK34" s="1225">
        <f>AK28/AK9</f>
        <v>7.311405076868073E-2</v>
      </c>
      <c r="AL34" s="1226"/>
      <c r="AM34" s="1227"/>
      <c r="AN34" s="1225">
        <f>AN28/AN9</f>
        <v>7.9074074074074074E-2</v>
      </c>
      <c r="AO34" s="1226"/>
      <c r="AP34" s="1227"/>
      <c r="AQ34" s="1225">
        <f>AQ28/AQ9</f>
        <v>7.9116700789704592E-2</v>
      </c>
      <c r="AR34" s="1226"/>
      <c r="AS34" s="1227"/>
      <c r="AT34" s="1225">
        <f>AT28/AT9</f>
        <v>4.8747763864042934E-2</v>
      </c>
      <c r="AU34" s="1226"/>
      <c r="AV34" s="1227"/>
      <c r="AW34" s="1225">
        <f>AW28/AW9</f>
        <v>5.4749467982201587E-2</v>
      </c>
      <c r="AX34" s="1226"/>
      <c r="AY34" s="1227"/>
      <c r="BA34" s="204" t="s">
        <v>17</v>
      </c>
      <c r="BB34" s="1225">
        <f>BB28/BB9</f>
        <v>9.2510104759547962E-2</v>
      </c>
      <c r="BC34" s="1226"/>
      <c r="BD34" s="1227"/>
      <c r="BE34" s="1225">
        <f>BE28/BE9</f>
        <v>6.446841830520271E-2</v>
      </c>
      <c r="BF34" s="1226"/>
      <c r="BG34" s="1227"/>
      <c r="BH34" s="1225">
        <f>BH28/BH9</f>
        <v>7.0095494710147796E-2</v>
      </c>
      <c r="BI34" s="1226"/>
      <c r="BJ34" s="1227"/>
      <c r="BL34" s="1225">
        <f>BL28/BL9</f>
        <v>7.5809634198506989E-2</v>
      </c>
      <c r="BM34" s="1226"/>
      <c r="BN34" s="1227"/>
      <c r="BR34" s="204" t="s">
        <v>17</v>
      </c>
      <c r="BS34" s="1225">
        <f>BS28/BS9</f>
        <v>0</v>
      </c>
      <c r="BT34" s="1226"/>
      <c r="BU34" s="1227"/>
      <c r="BV34" s="1225">
        <f>BV28/BV9</f>
        <v>0</v>
      </c>
      <c r="BW34" s="1226"/>
      <c r="BX34" s="1227"/>
      <c r="BY34" s="260"/>
      <c r="BZ34" s="1225">
        <f>BZ28/BZ9</f>
        <v>0</v>
      </c>
      <c r="CA34" s="1226"/>
      <c r="CB34" s="1227"/>
    </row>
    <row r="35" spans="2:80" ht="6" customHeight="1" x14ac:dyDescent="0.25">
      <c r="B35" s="597"/>
      <c r="C35" s="610"/>
      <c r="D35" s="423"/>
      <c r="E35" s="518"/>
      <c r="F35" s="610"/>
      <c r="G35" s="423"/>
      <c r="H35" s="518"/>
      <c r="I35" s="610"/>
      <c r="J35" s="423"/>
      <c r="K35" s="518"/>
      <c r="L35" s="610"/>
      <c r="M35" s="423"/>
      <c r="N35" s="518"/>
      <c r="O35" s="610"/>
      <c r="P35" s="423"/>
      <c r="Q35" s="518"/>
      <c r="R35" s="192"/>
      <c r="S35" s="615"/>
      <c r="T35" s="628"/>
      <c r="U35" s="502"/>
      <c r="V35" s="503"/>
      <c r="W35" s="628"/>
      <c r="X35" s="502"/>
      <c r="Y35" s="503"/>
      <c r="Z35" s="628"/>
      <c r="AA35" s="502"/>
      <c r="AB35" s="503"/>
      <c r="AC35" s="628"/>
      <c r="AD35" s="502"/>
      <c r="AE35" s="503"/>
      <c r="AF35" s="628"/>
      <c r="AG35" s="502"/>
      <c r="AH35" s="503"/>
      <c r="AI35" s="192"/>
      <c r="AJ35" s="633"/>
      <c r="AK35" s="646"/>
      <c r="AL35" s="450"/>
      <c r="AM35" s="507"/>
      <c r="AN35" s="646"/>
      <c r="AO35" s="450"/>
      <c r="AP35" s="507"/>
      <c r="AQ35" s="646"/>
      <c r="AR35" s="450"/>
      <c r="AS35" s="507"/>
      <c r="AT35" s="646"/>
      <c r="AU35" s="450"/>
      <c r="AV35" s="507"/>
      <c r="AW35" s="646"/>
      <c r="AX35" s="450"/>
      <c r="AY35" s="507"/>
      <c r="BA35" s="664"/>
      <c r="BB35" s="610"/>
      <c r="BC35" s="423"/>
      <c r="BD35" s="518"/>
      <c r="BE35" s="628"/>
      <c r="BF35" s="502"/>
      <c r="BG35" s="503"/>
      <c r="BH35" s="646"/>
      <c r="BI35" s="450"/>
      <c r="BJ35" s="507"/>
      <c r="BL35" s="647"/>
      <c r="BM35" s="432"/>
      <c r="BN35" s="514"/>
      <c r="BR35" s="1083"/>
      <c r="BS35" s="1104"/>
      <c r="BT35" s="1093"/>
      <c r="BU35" s="1105"/>
      <c r="BV35" s="1104"/>
      <c r="BW35" s="1093"/>
      <c r="BX35" s="1105"/>
      <c r="BY35" s="192"/>
      <c r="BZ35" s="1104"/>
      <c r="CA35" s="1093"/>
      <c r="CB35" s="1105"/>
    </row>
    <row r="36" spans="2:80" ht="15" customHeight="1" x14ac:dyDescent="0.25">
      <c r="B36" s="561"/>
      <c r="C36" s="1228" t="s">
        <v>0</v>
      </c>
      <c r="D36" s="1229"/>
      <c r="E36" s="1230"/>
      <c r="F36" s="1228" t="s">
        <v>84</v>
      </c>
      <c r="G36" s="1229"/>
      <c r="H36" s="1230"/>
      <c r="I36" s="1228" t="s">
        <v>19</v>
      </c>
      <c r="J36" s="1229"/>
      <c r="K36" s="1230"/>
      <c r="L36" s="1228" t="s">
        <v>20</v>
      </c>
      <c r="M36" s="1229"/>
      <c r="N36" s="1230"/>
      <c r="O36" s="1228" t="s">
        <v>149</v>
      </c>
      <c r="P36" s="1229"/>
      <c r="Q36" s="1230"/>
      <c r="R36" s="261"/>
      <c r="S36" s="567"/>
      <c r="T36" s="1231" t="s">
        <v>117</v>
      </c>
      <c r="U36" s="1232"/>
      <c r="V36" s="1233"/>
      <c r="W36" s="1231" t="s">
        <v>118</v>
      </c>
      <c r="X36" s="1232"/>
      <c r="Y36" s="1233"/>
      <c r="Z36" s="1231" t="s">
        <v>119</v>
      </c>
      <c r="AA36" s="1232"/>
      <c r="AB36" s="1233"/>
      <c r="AC36" s="1231" t="s">
        <v>120</v>
      </c>
      <c r="AD36" s="1232"/>
      <c r="AE36" s="1233"/>
      <c r="AF36" s="1231" t="s">
        <v>202</v>
      </c>
      <c r="AG36" s="1232"/>
      <c r="AH36" s="1233"/>
      <c r="AI36" s="261"/>
      <c r="AJ36" s="573"/>
      <c r="AK36" s="1219" t="s">
        <v>121</v>
      </c>
      <c r="AL36" s="1220"/>
      <c r="AM36" s="1221"/>
      <c r="AN36" s="1219" t="s">
        <v>122</v>
      </c>
      <c r="AO36" s="1220"/>
      <c r="AP36" s="1221"/>
      <c r="AQ36" s="1219" t="s">
        <v>123</v>
      </c>
      <c r="AR36" s="1220"/>
      <c r="AS36" s="1221"/>
      <c r="AT36" s="1219" t="s">
        <v>124</v>
      </c>
      <c r="AU36" s="1220"/>
      <c r="AV36" s="1221"/>
      <c r="AW36" s="1219" t="s">
        <v>148</v>
      </c>
      <c r="AX36" s="1220"/>
      <c r="AY36" s="1221"/>
      <c r="BA36" s="665"/>
      <c r="BB36" s="1228" t="s">
        <v>214</v>
      </c>
      <c r="BC36" s="1229"/>
      <c r="BD36" s="1230"/>
      <c r="BE36" s="1231" t="s">
        <v>215</v>
      </c>
      <c r="BF36" s="1232"/>
      <c r="BG36" s="1233"/>
      <c r="BH36" s="1219" t="s">
        <v>221</v>
      </c>
      <c r="BI36" s="1220"/>
      <c r="BJ36" s="1221"/>
      <c r="BL36" s="1234" t="s">
        <v>293</v>
      </c>
      <c r="BM36" s="1235"/>
      <c r="BN36" s="1236"/>
      <c r="BR36" s="1084"/>
      <c r="BS36" s="1273" t="s">
        <v>345</v>
      </c>
      <c r="BT36" s="1274"/>
      <c r="BU36" s="1275"/>
      <c r="BV36" s="1273" t="s">
        <v>346</v>
      </c>
      <c r="BW36" s="1274"/>
      <c r="BX36" s="1275"/>
      <c r="BY36" s="261"/>
      <c r="BZ36" s="1273" t="s">
        <v>342</v>
      </c>
      <c r="CA36" s="1274"/>
      <c r="CB36" s="1275"/>
    </row>
    <row r="37" spans="2:80" ht="15.75" x14ac:dyDescent="0.25">
      <c r="B37" s="217" t="s">
        <v>203</v>
      </c>
      <c r="C37" s="1222">
        <f>'2022 Baseline'!C32:E32</f>
        <v>49.394921869652912</v>
      </c>
      <c r="D37" s="1223"/>
      <c r="E37" s="1224"/>
      <c r="F37" s="1222">
        <f>'2022 Baseline'!F32:H32</f>
        <v>35.310839854391787</v>
      </c>
      <c r="G37" s="1223"/>
      <c r="H37" s="1224"/>
      <c r="I37" s="1222">
        <f>'2022 Baseline'!I32:K32</f>
        <v>14.474488536205852</v>
      </c>
      <c r="J37" s="1223"/>
      <c r="K37" s="1224"/>
      <c r="L37" s="1222">
        <f>'2022 Baseline'!L32:N32</f>
        <v>18.393446313265937</v>
      </c>
      <c r="M37" s="1223"/>
      <c r="N37" s="1224"/>
      <c r="O37" s="1222">
        <f>'2022 Baseline'!O32:Q32</f>
        <v>10.600494163399746</v>
      </c>
      <c r="P37" s="1223"/>
      <c r="Q37" s="1224"/>
      <c r="R37" s="263"/>
      <c r="S37" s="217" t="s">
        <v>203</v>
      </c>
      <c r="T37" s="1222">
        <f>'2022 Baseline'!T32:V32</f>
        <v>34.881909963922539</v>
      </c>
      <c r="U37" s="1223"/>
      <c r="V37" s="1224"/>
      <c r="W37" s="1222">
        <f>'2022 Baseline'!W32:Y32</f>
        <v>29.506078201004613</v>
      </c>
      <c r="X37" s="1223"/>
      <c r="Y37" s="1224"/>
      <c r="Z37" s="1222">
        <f>'2022 Baseline'!Z32:AB32</f>
        <v>34.537698227242558</v>
      </c>
      <c r="AA37" s="1223"/>
      <c r="AB37" s="1224"/>
      <c r="AC37" s="1222">
        <f>'2022 Baseline'!AC32:AE32</f>
        <v>40.565202793154228</v>
      </c>
      <c r="AD37" s="1223"/>
      <c r="AE37" s="1224"/>
      <c r="AF37" s="1222">
        <f>'2022 Baseline'!AF32:AH32</f>
        <v>44.992802262674331</v>
      </c>
      <c r="AG37" s="1223"/>
      <c r="AH37" s="1224"/>
      <c r="AI37" s="263"/>
      <c r="AJ37" s="217" t="s">
        <v>203</v>
      </c>
      <c r="AK37" s="1222">
        <f>'2022 Baseline'!AK32:AM32</f>
        <v>8.402081043687236</v>
      </c>
      <c r="AL37" s="1223"/>
      <c r="AM37" s="1224"/>
      <c r="AN37" s="1222">
        <f>'2022 Baseline'!AN32:AP32</f>
        <v>7.9561651336574277</v>
      </c>
      <c r="AO37" s="1223"/>
      <c r="AP37" s="1224"/>
      <c r="AQ37" s="1222">
        <f>'2022 Baseline'!AQ32:AS32</f>
        <v>8.3410853808551479</v>
      </c>
      <c r="AR37" s="1223"/>
      <c r="AS37" s="1224"/>
      <c r="AT37" s="1222">
        <f>'2022 Baseline'!AT32:AV32</f>
        <v>15.372154441042531</v>
      </c>
      <c r="AU37" s="1223"/>
      <c r="AV37" s="1224"/>
      <c r="AW37" s="1222">
        <f>'2022 Baseline'!AW32:AY32</f>
        <v>12.806934301775771</v>
      </c>
      <c r="AX37" s="1223"/>
      <c r="AY37" s="1224"/>
      <c r="BA37" s="217" t="s">
        <v>203</v>
      </c>
      <c r="BB37" s="1222">
        <f>'2022 Baseline'!BB32:BD32</f>
        <v>25.349558408911413</v>
      </c>
      <c r="BC37" s="1223"/>
      <c r="BD37" s="1224"/>
      <c r="BE37" s="1222">
        <f>'2022 Baseline'!BE32:BG32</f>
        <v>36.946950618156869</v>
      </c>
      <c r="BF37" s="1223"/>
      <c r="BG37" s="1224"/>
      <c r="BH37" s="1222">
        <f>'2022 Baseline'!BH32:BJ32</f>
        <v>10.105110726465741</v>
      </c>
      <c r="BI37" s="1223"/>
      <c r="BJ37" s="1224"/>
      <c r="BL37" s="1222">
        <f>'2022 Baseline'!BL32:BN32</f>
        <v>20.638990871842903</v>
      </c>
      <c r="BM37" s="1223"/>
      <c r="BN37" s="1224"/>
      <c r="BR37" s="217" t="s">
        <v>203</v>
      </c>
      <c r="BS37" s="1222">
        <f>'2022 Baseline'!BS32</f>
        <v>17.217999195459559</v>
      </c>
      <c r="BT37" s="1223"/>
      <c r="BU37" s="1224"/>
      <c r="BV37" s="1222">
        <f>'2022 Baseline'!BV32</f>
        <v>26.755656913307739</v>
      </c>
      <c r="BW37" s="1223"/>
      <c r="BX37" s="1224"/>
      <c r="BY37" s="263"/>
      <c r="BZ37" s="1222">
        <f>'2022 Baseline'!BZ32</f>
        <v>20.786119626899747</v>
      </c>
      <c r="CA37" s="1223"/>
      <c r="CB37" s="1224"/>
    </row>
    <row r="38" spans="2:80" ht="15.75" x14ac:dyDescent="0.25">
      <c r="B38" s="214" t="str">
        <f>"TRIR - "&amp;D63&amp;" thru "&amp;VLOOKUP(D65,Table1[],2,TRUE)</f>
        <v>TRIR - 2022 thru Aug</v>
      </c>
      <c r="C38" s="1216">
        <f>+C21/(C16/100)</f>
        <v>40.192450037009621</v>
      </c>
      <c r="D38" s="1217"/>
      <c r="E38" s="1218"/>
      <c r="F38" s="1216">
        <f>+F21/(F16/100)</f>
        <v>36.582753079807176</v>
      </c>
      <c r="G38" s="1217"/>
      <c r="H38" s="1218"/>
      <c r="I38" s="1216">
        <f>+I21/(I16/100)</f>
        <v>39.023508137432188</v>
      </c>
      <c r="J38" s="1217"/>
      <c r="K38" s="1218"/>
      <c r="L38" s="1216">
        <f>+L21/(L16/100)</f>
        <v>15.299334811529933</v>
      </c>
      <c r="M38" s="1217"/>
      <c r="N38" s="1218"/>
      <c r="O38" s="1216">
        <f>+O21/(O16/100)</f>
        <v>5.7087162350320249</v>
      </c>
      <c r="P38" s="1217"/>
      <c r="Q38" s="1218"/>
      <c r="R38" s="223"/>
      <c r="S38" s="214" t="str">
        <f>B38</f>
        <v>TRIR - 2022 thru Aug</v>
      </c>
      <c r="T38" s="1216">
        <f>+T21/(T16/100)</f>
        <v>12.340896513558384</v>
      </c>
      <c r="U38" s="1217"/>
      <c r="V38" s="1218"/>
      <c r="W38" s="1216">
        <f>+W21/(W16/100)</f>
        <v>15.395480225988701</v>
      </c>
      <c r="X38" s="1217"/>
      <c r="Y38" s="1218"/>
      <c r="Z38" s="1216">
        <f>+Z21/(Z16/100)</f>
        <v>22.23042836041359</v>
      </c>
      <c r="AA38" s="1217"/>
      <c r="AB38" s="1218"/>
      <c r="AC38" s="1216">
        <f>+AC21/(AC16/100)</f>
        <v>25.734710087370928</v>
      </c>
      <c r="AD38" s="1217"/>
      <c r="AE38" s="1218"/>
      <c r="AF38" s="1216">
        <f>+AF21/(AF16/100)</f>
        <v>57.033158813263526</v>
      </c>
      <c r="AG38" s="1217"/>
      <c r="AH38" s="1218"/>
      <c r="AI38" s="223"/>
      <c r="AJ38" s="214" t="str">
        <f>S38</f>
        <v>TRIR - 2022 thru Aug</v>
      </c>
      <c r="AK38" s="1216">
        <f>+AK21/(AK16/100)</f>
        <v>5.0439611291068953</v>
      </c>
      <c r="AL38" s="1217"/>
      <c r="AM38" s="1218"/>
      <c r="AN38" s="1216">
        <f>+AN21/(AN16/100)</f>
        <v>5.6732223903177008</v>
      </c>
      <c r="AO38" s="1217"/>
      <c r="AP38" s="1218"/>
      <c r="AQ38" s="1216">
        <f>+AQ21/(AQ16/100)</f>
        <v>6.4939870490286777</v>
      </c>
      <c r="AR38" s="1217"/>
      <c r="AS38" s="1218"/>
      <c r="AT38" s="1216">
        <f>+AT21/(AT16/100)</f>
        <v>28.336902212705212</v>
      </c>
      <c r="AU38" s="1217"/>
      <c r="AV38" s="1218"/>
      <c r="AW38" s="1216">
        <f>+AW21/(AW16/100)</f>
        <v>5.541561712846347</v>
      </c>
      <c r="AX38" s="1217"/>
      <c r="AY38" s="1218"/>
      <c r="BA38" s="214" t="str">
        <f>AJ38</f>
        <v>TRIR - 2022 thru Aug</v>
      </c>
      <c r="BB38" s="1216">
        <f>+BB21/(BB16/100)</f>
        <v>24.135598951728802</v>
      </c>
      <c r="BC38" s="1217"/>
      <c r="BD38" s="1218"/>
      <c r="BE38" s="1216">
        <f>+BE21/(BE16/100)</f>
        <v>30.361445783132531</v>
      </c>
      <c r="BF38" s="1217"/>
      <c r="BG38" s="1218"/>
      <c r="BH38" s="1216">
        <f>+BH21/(BH16/100)</f>
        <v>7.4013848090642052</v>
      </c>
      <c r="BI38" s="1217"/>
      <c r="BJ38" s="1218"/>
      <c r="BL38" s="1216">
        <f>+BL21/(BL16/100)</f>
        <v>17.844466746628157</v>
      </c>
      <c r="BM38" s="1217"/>
      <c r="BN38" s="1218"/>
      <c r="BR38" s="214" t="str">
        <f>BA38</f>
        <v>TRIR - 2022 thru Aug</v>
      </c>
      <c r="BS38" s="1216">
        <f>+BS21/(BS16/100)</f>
        <v>7.7436582109479302</v>
      </c>
      <c r="BT38" s="1217"/>
      <c r="BU38" s="1218"/>
      <c r="BV38" s="1216">
        <f>+BV21/(BV16/100)</f>
        <v>35.132032146957513</v>
      </c>
      <c r="BW38" s="1217"/>
      <c r="BX38" s="1218"/>
      <c r="BY38" s="223"/>
      <c r="BZ38" s="1216">
        <f>+BZ21/(BZ16/100)</f>
        <v>22.469135802469136</v>
      </c>
      <c r="CA38" s="1217"/>
      <c r="CB38" s="1218"/>
    </row>
    <row r="39" spans="2:80" s="193" customFormat="1" ht="6" customHeight="1" x14ac:dyDescent="0.25">
      <c r="B39" s="562"/>
      <c r="C39" s="520"/>
      <c r="D39" s="521"/>
      <c r="E39" s="522"/>
      <c r="F39" s="520"/>
      <c r="G39" s="521"/>
      <c r="H39" s="522"/>
      <c r="I39" s="520"/>
      <c r="J39" s="521"/>
      <c r="K39" s="522"/>
      <c r="L39" s="520"/>
      <c r="M39" s="521"/>
      <c r="N39" s="522"/>
      <c r="O39" s="520"/>
      <c r="P39" s="521"/>
      <c r="Q39" s="522"/>
      <c r="R39" s="223"/>
      <c r="S39" s="568"/>
      <c r="T39" s="526"/>
      <c r="U39" s="527"/>
      <c r="V39" s="528"/>
      <c r="W39" s="526"/>
      <c r="X39" s="527"/>
      <c r="Y39" s="528"/>
      <c r="Z39" s="526"/>
      <c r="AA39" s="527"/>
      <c r="AB39" s="528"/>
      <c r="AC39" s="526"/>
      <c r="AD39" s="527"/>
      <c r="AE39" s="528"/>
      <c r="AF39" s="526"/>
      <c r="AG39" s="527"/>
      <c r="AH39" s="528"/>
      <c r="AI39" s="223"/>
      <c r="AJ39" s="214"/>
      <c r="AK39" s="532"/>
      <c r="AL39" s="533"/>
      <c r="AM39" s="534"/>
      <c r="AN39" s="532"/>
      <c r="AO39" s="533"/>
      <c r="AP39" s="534"/>
      <c r="AQ39" s="532"/>
      <c r="AR39" s="533"/>
      <c r="AS39" s="534"/>
      <c r="AT39" s="532"/>
      <c r="AU39" s="533"/>
      <c r="AV39" s="534"/>
      <c r="AW39" s="532"/>
      <c r="AX39" s="533"/>
      <c r="AY39" s="534"/>
      <c r="BA39" s="666"/>
      <c r="BB39" s="520"/>
      <c r="BC39" s="521"/>
      <c r="BD39" s="522"/>
      <c r="BE39" s="526"/>
      <c r="BF39" s="527"/>
      <c r="BG39" s="528"/>
      <c r="BH39" s="532"/>
      <c r="BI39" s="533"/>
      <c r="BJ39" s="534"/>
      <c r="BL39" s="538"/>
      <c r="BM39" s="539"/>
      <c r="BN39" s="540"/>
      <c r="BR39" s="1085"/>
      <c r="BS39" s="1106"/>
      <c r="BT39" s="1107"/>
      <c r="BU39" s="1108"/>
      <c r="BV39" s="1106"/>
      <c r="BW39" s="1107"/>
      <c r="BX39" s="1108"/>
      <c r="BY39" s="223"/>
      <c r="BZ39" s="1106"/>
      <c r="CA39" s="1107"/>
      <c r="CB39" s="1108"/>
    </row>
    <row r="40" spans="2:80" ht="15.75" x14ac:dyDescent="0.25">
      <c r="B40" s="215" t="s">
        <v>204</v>
      </c>
      <c r="C40" s="1213">
        <f>'2022 Baseline'!C29:E29</f>
        <v>29.995234045242327</v>
      </c>
      <c r="D40" s="1214"/>
      <c r="E40" s="1215"/>
      <c r="F40" s="1213">
        <f>'2022 Baseline'!F29:H29</f>
        <v>25.128109900726912</v>
      </c>
      <c r="G40" s="1214"/>
      <c r="H40" s="1215"/>
      <c r="I40" s="1213">
        <f>'2022 Baseline'!I29:K29</f>
        <v>7.7346079021399898</v>
      </c>
      <c r="J40" s="1214"/>
      <c r="K40" s="1215"/>
      <c r="L40" s="1213">
        <f>'2022 Baseline'!L29:N29</f>
        <v>11.489180493507881</v>
      </c>
      <c r="M40" s="1214"/>
      <c r="N40" s="1215"/>
      <c r="O40" s="1213">
        <f>'2022 Baseline'!O29:Q29</f>
        <v>4.685989026481395</v>
      </c>
      <c r="P40" s="1214"/>
      <c r="Q40" s="1215"/>
      <c r="R40" s="262"/>
      <c r="S40" s="215" t="s">
        <v>204</v>
      </c>
      <c r="T40" s="1213">
        <f>'2022 Baseline'!T29:V29</f>
        <v>22.722332874116745</v>
      </c>
      <c r="U40" s="1214"/>
      <c r="V40" s="1215"/>
      <c r="W40" s="1213">
        <f>'2022 Baseline'!W29:Y29</f>
        <v>23.269559091081941</v>
      </c>
      <c r="X40" s="1214"/>
      <c r="Y40" s="1215"/>
      <c r="Z40" s="1213">
        <f>'2022 Baseline'!Z29:AB29</f>
        <v>22.576972729907229</v>
      </c>
      <c r="AA40" s="1214"/>
      <c r="AB40" s="1215"/>
      <c r="AC40" s="1213">
        <f>'2022 Baseline'!AC29:AE29</f>
        <v>28.775410996018216</v>
      </c>
      <c r="AD40" s="1214"/>
      <c r="AE40" s="1215"/>
      <c r="AF40" s="1213">
        <f>'2022 Baseline'!AF29:AH29</f>
        <v>29.167930549211551</v>
      </c>
      <c r="AG40" s="1214"/>
      <c r="AH40" s="1215"/>
      <c r="AI40" s="262"/>
      <c r="AJ40" s="215" t="s">
        <v>204</v>
      </c>
      <c r="AK40" s="1213">
        <f>'2022 Baseline'!AK29:AM29</f>
        <v>5.5019070901013318</v>
      </c>
      <c r="AL40" s="1214"/>
      <c r="AM40" s="1215"/>
      <c r="AN40" s="1213">
        <f>'2022 Baseline'!AN29:AP29</f>
        <v>4.7866450336369537</v>
      </c>
      <c r="AO40" s="1214"/>
      <c r="AP40" s="1215"/>
      <c r="AQ40" s="1213">
        <f>'2022 Baseline'!AQ29:AS29</f>
        <v>5.3897206148989509</v>
      </c>
      <c r="AR40" s="1214"/>
      <c r="AS40" s="1215"/>
      <c r="AT40" s="1213">
        <f>'2022 Baseline'!AT29:AV29</f>
        <v>9.9735810015095918</v>
      </c>
      <c r="AU40" s="1214"/>
      <c r="AV40" s="1215"/>
      <c r="AW40" s="1213">
        <f>'2022 Baseline'!AW29:AY29</f>
        <v>6.9980856624986867</v>
      </c>
      <c r="AX40" s="1214"/>
      <c r="AY40" s="1215"/>
      <c r="BA40" s="215" t="s">
        <v>204</v>
      </c>
      <c r="BB40" s="1213">
        <f>'2022 Baseline'!BB29:BD29</f>
        <v>15.657578448757162</v>
      </c>
      <c r="BC40" s="1214"/>
      <c r="BD40" s="1215"/>
      <c r="BE40" s="1213">
        <f>'2022 Baseline'!BE29:BG29</f>
        <v>25.481361952821146</v>
      </c>
      <c r="BF40" s="1214"/>
      <c r="BG40" s="1215"/>
      <c r="BH40" s="1213">
        <f>'2022 Baseline'!BH29:BJ29</f>
        <v>6.3716501437431017</v>
      </c>
      <c r="BI40" s="1214"/>
      <c r="BJ40" s="1215"/>
      <c r="BL40" s="1213">
        <f>'2022 Baseline'!BL29:BN29</f>
        <v>13.457807817117819</v>
      </c>
      <c r="BM40" s="1214"/>
      <c r="BN40" s="1215"/>
      <c r="BR40" s="215" t="s">
        <v>204</v>
      </c>
      <c r="BS40" s="1213">
        <f>'2022 Baseline'!BS29</f>
        <v>7.2533697947171287</v>
      </c>
      <c r="BT40" s="1214"/>
      <c r="BU40" s="1215"/>
      <c r="BV40" s="1213">
        <f>'2022 Baseline'!BV29</f>
        <v>14.026425081859172</v>
      </c>
      <c r="BW40" s="1214"/>
      <c r="BX40" s="1215"/>
      <c r="BY40" s="262"/>
      <c r="BZ40" s="1213">
        <f>'2022 Baseline'!BZ29</f>
        <v>9.7872284912921543</v>
      </c>
      <c r="CA40" s="1214"/>
      <c r="CB40" s="1215"/>
    </row>
    <row r="41" spans="2:80" ht="15.75" x14ac:dyDescent="0.25">
      <c r="B41" s="216" t="str">
        <f>"MMIR - "&amp;D63&amp;" thru "&amp;VLOOKUP(D65,Table1[],2,TRUE)</f>
        <v>MMIR - 2022 thru Aug</v>
      </c>
      <c r="C41" s="1210">
        <f>+C23/(C16/100)</f>
        <v>15.840118430792007</v>
      </c>
      <c r="D41" s="1211"/>
      <c r="E41" s="1212"/>
      <c r="F41" s="1210">
        <f>+F23/(F16/100)</f>
        <v>19.65720407070166</v>
      </c>
      <c r="G41" s="1211"/>
      <c r="H41" s="1212"/>
      <c r="I41" s="1210">
        <f>+I23/(I16/100)</f>
        <v>28.499095840867994</v>
      </c>
      <c r="J41" s="1211"/>
      <c r="K41" s="1212"/>
      <c r="L41" s="1210">
        <f>+L23/(L16/100)</f>
        <v>10.15521064301552</v>
      </c>
      <c r="M41" s="1211"/>
      <c r="N41" s="1212"/>
      <c r="O41" s="1210">
        <f>+O23/(O16/100)</f>
        <v>1.7265385686438319</v>
      </c>
      <c r="P41" s="1211"/>
      <c r="Q41" s="1212"/>
      <c r="R41" s="223"/>
      <c r="S41" s="216" t="str">
        <f>B41</f>
        <v>MMIR - 2022 thru Aug</v>
      </c>
      <c r="T41" s="1210">
        <f>+T23/(T16/100)</f>
        <v>2.1582733812949639</v>
      </c>
      <c r="U41" s="1211"/>
      <c r="V41" s="1212"/>
      <c r="W41" s="1210">
        <f>+W23/(W16/100)</f>
        <v>10.663841807909604</v>
      </c>
      <c r="X41" s="1211"/>
      <c r="Y41" s="1212"/>
      <c r="Z41" s="1210">
        <f>+Z23/(Z16/100)</f>
        <v>13.367799113737076</v>
      </c>
      <c r="AA41" s="1211"/>
      <c r="AB41" s="1212"/>
      <c r="AC41" s="1210">
        <f>+AC23/(AC16/100)</f>
        <v>11.358220810166799</v>
      </c>
      <c r="AD41" s="1211"/>
      <c r="AE41" s="1212"/>
      <c r="AF41" s="1210">
        <f>+AF23/(AF16/100)</f>
        <v>39.825479930191975</v>
      </c>
      <c r="AG41" s="1211"/>
      <c r="AH41" s="1212"/>
      <c r="AI41" s="223"/>
      <c r="AJ41" s="216" t="str">
        <f>S41</f>
        <v>MMIR - 2022 thru Aug</v>
      </c>
      <c r="AK41" s="1210">
        <f>+AK23/(AK16/100)</f>
        <v>1.5270708005552984</v>
      </c>
      <c r="AL41" s="1211"/>
      <c r="AM41" s="1212"/>
      <c r="AN41" s="1210">
        <f>+AN23/(AN16/100)</f>
        <v>3.4291477559253658</v>
      </c>
      <c r="AO41" s="1211"/>
      <c r="AP41" s="1212"/>
      <c r="AQ41" s="1210">
        <f>+AQ23/(AQ16/100)</f>
        <v>2.7012025901942649</v>
      </c>
      <c r="AR41" s="1211"/>
      <c r="AS41" s="1212"/>
      <c r="AT41" s="1210">
        <f>+AT23/(AT16/100)</f>
        <v>13.918629550321199</v>
      </c>
      <c r="AU41" s="1211"/>
      <c r="AV41" s="1212"/>
      <c r="AW41" s="1210">
        <f>+AW23/(AW16/100)</f>
        <v>0</v>
      </c>
      <c r="AX41" s="1211"/>
      <c r="AY41" s="1212"/>
      <c r="BA41" s="216" t="str">
        <f>AJ41</f>
        <v>MMIR - 2022 thru Aug</v>
      </c>
      <c r="BB41" s="1210">
        <f>+BB23/(BB16/100)</f>
        <v>14.033307971933384</v>
      </c>
      <c r="BC41" s="1211"/>
      <c r="BD41" s="1212"/>
      <c r="BE41" s="1210">
        <f>+BE23/(BE16/100)</f>
        <v>18.052208835341368</v>
      </c>
      <c r="BF41" s="1211"/>
      <c r="BG41" s="1212"/>
      <c r="BH41" s="1210">
        <f>+BH23/(BH16/100)</f>
        <v>2.8483004616030216</v>
      </c>
      <c r="BI41" s="1211"/>
      <c r="BJ41" s="1212"/>
      <c r="BL41" s="1210">
        <f>+BL23/(BL16/100)</f>
        <v>9.7936504051110091</v>
      </c>
      <c r="BM41" s="1211"/>
      <c r="BN41" s="1212"/>
      <c r="BR41" s="216" t="str">
        <f>BA41</f>
        <v>MMIR - 2022 thru Aug</v>
      </c>
      <c r="BS41" s="1210">
        <f>+BS23/(BS16/100)</f>
        <v>0</v>
      </c>
      <c r="BT41" s="1211"/>
      <c r="BU41" s="1212"/>
      <c r="BV41" s="1210">
        <f>+BV23/(BV16/100)</f>
        <v>10.562571756601606</v>
      </c>
      <c r="BW41" s="1211"/>
      <c r="BX41" s="1212"/>
      <c r="BY41" s="223"/>
      <c r="BZ41" s="1210">
        <f>+BZ23/(BZ16/100)</f>
        <v>5.6790123456790127</v>
      </c>
      <c r="CA41" s="1211"/>
      <c r="CB41" s="1212"/>
    </row>
    <row r="42" spans="2:80" ht="15.75" hidden="1" customHeight="1" x14ac:dyDescent="0.25">
      <c r="B42" s="163" t="s">
        <v>102</v>
      </c>
      <c r="C42" s="164"/>
      <c r="D42" s="239">
        <f>C23/(C16/100)</f>
        <v>15.840118430792007</v>
      </c>
      <c r="E42" s="166"/>
      <c r="F42" s="164"/>
      <c r="G42" s="239">
        <f>F23/(F16/100)</f>
        <v>19.65720407070166</v>
      </c>
      <c r="H42" s="166"/>
      <c r="I42" s="164"/>
      <c r="J42" s="239">
        <f>I23/(I16/100)</f>
        <v>28.499095840867994</v>
      </c>
      <c r="K42" s="166"/>
      <c r="L42" s="164"/>
      <c r="M42" s="239">
        <f>L23/(L16/100)</f>
        <v>10.15521064301552</v>
      </c>
      <c r="N42" s="166"/>
      <c r="O42" s="164"/>
      <c r="P42" s="239">
        <f>O23/(O16/100)</f>
        <v>1.7265385686438319</v>
      </c>
      <c r="Q42" s="166"/>
      <c r="R42" s="240"/>
      <c r="S42" s="163" t="s">
        <v>102</v>
      </c>
      <c r="T42" s="164"/>
      <c r="U42" s="239">
        <f>T23/(T16/100)</f>
        <v>2.1582733812949639</v>
      </c>
      <c r="V42" s="166"/>
      <c r="W42" s="164"/>
      <c r="X42" s="239">
        <f>W23/(W16/100)</f>
        <v>10.663841807909604</v>
      </c>
      <c r="Y42" s="166"/>
      <c r="Z42" s="164"/>
      <c r="AA42" s="239">
        <f>Z23/(Z16/100)</f>
        <v>13.367799113737076</v>
      </c>
      <c r="AB42" s="166"/>
      <c r="AC42" s="164"/>
      <c r="AD42" s="239">
        <f>AC23/(AC16/100)</f>
        <v>11.358220810166799</v>
      </c>
      <c r="AE42" s="166"/>
      <c r="AF42" s="164"/>
      <c r="AG42" s="239">
        <f>AF23/(AF16/100)</f>
        <v>39.825479930191975</v>
      </c>
      <c r="AH42" s="166"/>
      <c r="AI42" s="240"/>
      <c r="AJ42" s="163" t="s">
        <v>102</v>
      </c>
      <c r="AK42" s="164"/>
      <c r="AL42" s="239">
        <f>AK23/(AK16/100)</f>
        <v>1.5270708005552984</v>
      </c>
      <c r="AM42" s="166"/>
      <c r="AN42" s="164"/>
      <c r="AO42" s="239">
        <f>AN23/(AN16/100)</f>
        <v>3.4291477559253658</v>
      </c>
      <c r="AP42" s="166"/>
      <c r="AQ42" s="164"/>
      <c r="AR42" s="239">
        <f>AQ23/(AQ16/100)</f>
        <v>2.7012025901942649</v>
      </c>
      <c r="AS42" s="166"/>
      <c r="AT42" s="164"/>
      <c r="AU42" s="239">
        <f>AT23/(AT16/100)</f>
        <v>13.918629550321199</v>
      </c>
      <c r="AV42" s="166"/>
      <c r="AW42" s="164"/>
      <c r="AX42" s="239">
        <f>AW23/(AW16/100)</f>
        <v>0</v>
      </c>
      <c r="AY42" s="166"/>
      <c r="BA42" s="163" t="s">
        <v>102</v>
      </c>
      <c r="BB42" s="164"/>
      <c r="BC42" s="239">
        <f>BB23/(BB16/100)</f>
        <v>14.033307971933384</v>
      </c>
      <c r="BD42" s="166"/>
      <c r="BE42" s="164"/>
      <c r="BF42" s="239">
        <f>BE23/(BE16/100)</f>
        <v>18.052208835341368</v>
      </c>
      <c r="BG42" s="166"/>
      <c r="BH42" s="164"/>
      <c r="BI42" s="239">
        <f>BH23/(BH16/100)</f>
        <v>2.8483004616030216</v>
      </c>
      <c r="BJ42" s="166"/>
      <c r="BL42" s="164"/>
      <c r="BM42" s="239">
        <f>BL23/(BL16/100)</f>
        <v>9.7936504051110091</v>
      </c>
      <c r="BN42" s="166"/>
      <c r="BR42" s="163" t="s">
        <v>102</v>
      </c>
      <c r="BS42" s="164"/>
      <c r="BT42" s="239">
        <f>BS23/(BS16/100)</f>
        <v>0</v>
      </c>
      <c r="BU42" s="166"/>
      <c r="BV42" s="164"/>
      <c r="BW42" s="239">
        <f>BV23/(BV16/100)</f>
        <v>10.562571756601606</v>
      </c>
      <c r="BX42" s="166"/>
      <c r="BY42" s="240"/>
      <c r="BZ42" s="164"/>
      <c r="CA42" s="239">
        <f>BZ23/(BZ16/100)</f>
        <v>5.6790123456790127</v>
      </c>
      <c r="CB42" s="166"/>
    </row>
    <row r="43" spans="2:80" s="193" customFormat="1" ht="4.5" customHeight="1" thickBot="1" x14ac:dyDescent="0.3">
      <c r="B43" s="563"/>
      <c r="C43" s="523"/>
      <c r="D43" s="524"/>
      <c r="E43" s="525"/>
      <c r="F43" s="523"/>
      <c r="G43" s="524"/>
      <c r="H43" s="525"/>
      <c r="I43" s="523"/>
      <c r="J43" s="524"/>
      <c r="K43" s="525"/>
      <c r="L43" s="523"/>
      <c r="M43" s="524"/>
      <c r="N43" s="525"/>
      <c r="O43" s="523"/>
      <c r="P43" s="524"/>
      <c r="Q43" s="525"/>
      <c r="R43" s="221"/>
      <c r="S43" s="569"/>
      <c r="T43" s="529"/>
      <c r="U43" s="530"/>
      <c r="V43" s="531"/>
      <c r="W43" s="529"/>
      <c r="X43" s="530"/>
      <c r="Y43" s="531"/>
      <c r="Z43" s="529"/>
      <c r="AA43" s="530"/>
      <c r="AB43" s="531"/>
      <c r="AC43" s="529"/>
      <c r="AD43" s="530"/>
      <c r="AE43" s="531"/>
      <c r="AF43" s="529"/>
      <c r="AG43" s="530"/>
      <c r="AH43" s="531"/>
      <c r="AI43" s="221"/>
      <c r="AJ43" s="574"/>
      <c r="AK43" s="535"/>
      <c r="AL43" s="536"/>
      <c r="AM43" s="537"/>
      <c r="AN43" s="535"/>
      <c r="AO43" s="536"/>
      <c r="AP43" s="537"/>
      <c r="AQ43" s="535"/>
      <c r="AR43" s="536"/>
      <c r="AS43" s="537"/>
      <c r="AT43" s="535"/>
      <c r="AU43" s="536"/>
      <c r="AV43" s="537"/>
      <c r="AW43" s="535"/>
      <c r="AX43" s="536"/>
      <c r="AY43" s="537"/>
      <c r="BA43" s="667"/>
      <c r="BB43" s="523"/>
      <c r="BC43" s="524"/>
      <c r="BD43" s="525"/>
      <c r="BE43" s="529"/>
      <c r="BF43" s="530"/>
      <c r="BG43" s="531"/>
      <c r="BH43" s="535"/>
      <c r="BI43" s="536"/>
      <c r="BJ43" s="537"/>
      <c r="BL43" s="541"/>
      <c r="BM43" s="542"/>
      <c r="BN43" s="543"/>
      <c r="BR43" s="1086"/>
      <c r="BS43" s="1109"/>
      <c r="BT43" s="1110"/>
      <c r="BU43" s="1111"/>
      <c r="BV43" s="1109"/>
      <c r="BW43" s="1110"/>
      <c r="BX43" s="1111"/>
      <c r="BY43" s="1115"/>
      <c r="BZ43" s="1109"/>
      <c r="CA43" s="1110"/>
      <c r="CB43" s="1111"/>
    </row>
    <row r="44" spans="2:80" ht="17.25" hidden="1" customHeight="1" thickTop="1" thickBot="1" x14ac:dyDescent="0.3">
      <c r="B44" s="163" t="s">
        <v>95</v>
      </c>
      <c r="C44" s="164"/>
      <c r="D44" s="165" t="e">
        <f>C45/(C16/100)</f>
        <v>#REF!</v>
      </c>
      <c r="E44" s="166"/>
      <c r="F44" s="164"/>
      <c r="G44" s="165" t="e">
        <f>F45/(F16/100)</f>
        <v>#REF!</v>
      </c>
      <c r="H44" s="166"/>
      <c r="I44" s="164"/>
      <c r="J44" s="165" t="e">
        <f>I45/(I16/100)</f>
        <v>#REF!</v>
      </c>
      <c r="K44" s="166"/>
      <c r="L44" s="164"/>
      <c r="M44" s="165" t="e">
        <f>L45/(L16/100)</f>
        <v>#REF!</v>
      </c>
      <c r="N44" s="166"/>
      <c r="O44" s="164"/>
      <c r="P44" s="165" t="e">
        <f>O45/(O16/100)</f>
        <v>#REF!</v>
      </c>
      <c r="Q44" s="166"/>
      <c r="R44" s="240"/>
      <c r="S44" s="239"/>
      <c r="T44" s="164"/>
      <c r="U44" s="165" t="e">
        <f>T45/(T16/100)</f>
        <v>#REF!</v>
      </c>
      <c r="V44" s="166"/>
      <c r="W44" s="164"/>
      <c r="X44" s="165" t="e">
        <f>W45/(W16/100)</f>
        <v>#REF!</v>
      </c>
      <c r="Y44" s="166"/>
      <c r="Z44" s="164"/>
      <c r="AA44" s="165" t="e">
        <f>Z45/(Z16/100)</f>
        <v>#REF!</v>
      </c>
      <c r="AB44" s="166"/>
      <c r="AC44" s="164"/>
      <c r="AD44" s="165" t="e">
        <f>AC45/(AC16/100)</f>
        <v>#REF!</v>
      </c>
      <c r="AE44" s="166"/>
      <c r="AF44" s="164"/>
      <c r="AG44" s="165" t="e">
        <f>AF45/(AF16/100)</f>
        <v>#REF!</v>
      </c>
      <c r="AH44" s="166"/>
      <c r="AI44" s="240"/>
      <c r="AJ44" s="239"/>
      <c r="AK44" s="164"/>
      <c r="AL44" s="165" t="e">
        <f>AK45/(AK16/100)</f>
        <v>#REF!</v>
      </c>
      <c r="AM44" s="166"/>
      <c r="AN44" s="164"/>
      <c r="AO44" s="165" t="e">
        <f>AN45/(AN16/100)</f>
        <v>#REF!</v>
      </c>
      <c r="AP44" s="166"/>
      <c r="AQ44" s="164"/>
      <c r="AR44" s="165" t="e">
        <f>AQ45/(AQ16/100)</f>
        <v>#REF!</v>
      </c>
      <c r="AS44" s="166"/>
      <c r="AT44" s="164"/>
      <c r="AU44" s="165" t="e">
        <f>AT45/(AT16/100)</f>
        <v>#REF!</v>
      </c>
      <c r="AV44" s="166"/>
      <c r="AW44" s="164"/>
      <c r="AX44" s="165" t="e">
        <f>AW45/(AW16/100)</f>
        <v>#REF!</v>
      </c>
      <c r="AY44" s="166"/>
      <c r="BA44" s="239"/>
      <c r="BB44" s="164"/>
      <c r="BC44" s="165" t="e">
        <f>BB45/(BB16/100)</f>
        <v>#REF!</v>
      </c>
      <c r="BD44" s="166"/>
      <c r="BE44" s="164"/>
      <c r="BF44" s="165" t="e">
        <f>BE45/(BE16/100)</f>
        <v>#REF!</v>
      </c>
      <c r="BG44" s="166"/>
      <c r="BH44" s="164"/>
      <c r="BI44" s="165" t="e">
        <f>BH45/(BH16/100)</f>
        <v>#REF!</v>
      </c>
      <c r="BJ44" s="166"/>
      <c r="BL44" s="164"/>
      <c r="BM44" s="165" t="e">
        <f>BL45/(BL16/100)</f>
        <v>#REF!</v>
      </c>
      <c r="BN44" s="166"/>
      <c r="BR44" s="239"/>
      <c r="BS44" s="164"/>
      <c r="BT44" s="165" t="e">
        <f>BS45/(BS16/100)</f>
        <v>#REF!</v>
      </c>
      <c r="BU44" s="166"/>
      <c r="BV44" s="164"/>
      <c r="BW44" s="165" t="e">
        <f>BV45/(BV16/100)</f>
        <v>#REF!</v>
      </c>
      <c r="BX44" s="166"/>
      <c r="BY44" s="240"/>
      <c r="BZ44" s="164"/>
      <c r="CA44" s="165" t="e">
        <f>BZ45/(BZ16/100)</f>
        <v>#REF!</v>
      </c>
      <c r="CB44" s="166"/>
    </row>
    <row r="45" spans="2:80" ht="17.25" hidden="1" customHeight="1" x14ac:dyDescent="0.3">
      <c r="B45" s="152" t="s">
        <v>18</v>
      </c>
      <c r="C45" s="1205" t="e">
        <f>#REF!-#REF!-600</f>
        <v>#REF!</v>
      </c>
      <c r="D45" s="1206" t="e">
        <f>#REF!-#REF!</f>
        <v>#REF!</v>
      </c>
      <c r="E45" s="1207"/>
      <c r="F45" s="1205" t="e">
        <f>#REF!-#REF!-600</f>
        <v>#REF!</v>
      </c>
      <c r="G45" s="1206" t="e">
        <f>#REF!-#REF!</f>
        <v>#REF!</v>
      </c>
      <c r="H45" s="1207"/>
      <c r="I45" s="1205" t="e">
        <f>#REF!-#REF!-600</f>
        <v>#REF!</v>
      </c>
      <c r="J45" s="1206" t="e">
        <f>#REF!-#REF!</f>
        <v>#REF!</v>
      </c>
      <c r="K45" s="1207"/>
      <c r="L45" s="1205" t="e">
        <f>#REF!-#REF!-600</f>
        <v>#REF!</v>
      </c>
      <c r="M45" s="1206" t="e">
        <f>#REF!-#REF!</f>
        <v>#REF!</v>
      </c>
      <c r="N45" s="1207"/>
      <c r="O45" s="1205" t="e">
        <f>#REF!-#REF!-600</f>
        <v>#REF!</v>
      </c>
      <c r="P45" s="1206" t="e">
        <f>#REF!-#REF!</f>
        <v>#REF!</v>
      </c>
      <c r="Q45" s="1207"/>
      <c r="R45" s="363"/>
      <c r="S45" s="892"/>
      <c r="T45" s="1205" t="e">
        <f>#REF!-#REF!</f>
        <v>#REF!</v>
      </c>
      <c r="U45" s="1206" t="e">
        <f>#REF!-#REF!</f>
        <v>#REF!</v>
      </c>
      <c r="V45" s="1207"/>
      <c r="W45" s="1205" t="e">
        <f>#REF!-#REF!</f>
        <v>#REF!</v>
      </c>
      <c r="X45" s="1206" t="e">
        <f>#REF!-#REF!</f>
        <v>#REF!</v>
      </c>
      <c r="Y45" s="1207"/>
      <c r="Z45" s="1205" t="e">
        <f>#REF!-#REF!</f>
        <v>#REF!</v>
      </c>
      <c r="AA45" s="1206" t="e">
        <f>#REF!-#REF!</f>
        <v>#REF!</v>
      </c>
      <c r="AB45" s="1207"/>
      <c r="AC45" s="1205" t="e">
        <f>#REF!-#REF!</f>
        <v>#REF!</v>
      </c>
      <c r="AD45" s="1206" t="e">
        <f>#REF!-#REF!</f>
        <v>#REF!</v>
      </c>
      <c r="AE45" s="1207"/>
      <c r="AF45" s="1205" t="e">
        <f>#REF!-#REF!</f>
        <v>#REF!</v>
      </c>
      <c r="AG45" s="1206" t="e">
        <f>#REF!-#REF!</f>
        <v>#REF!</v>
      </c>
      <c r="AH45" s="1207"/>
      <c r="AI45" s="363"/>
      <c r="AJ45" s="892"/>
      <c r="AK45" s="1205" t="e">
        <f>#REF!-#REF!</f>
        <v>#REF!</v>
      </c>
      <c r="AL45" s="1206" t="e">
        <f>#REF!-#REF!</f>
        <v>#REF!</v>
      </c>
      <c r="AM45" s="1207"/>
      <c r="AN45" s="1205" t="e">
        <f>#REF!-#REF!</f>
        <v>#REF!</v>
      </c>
      <c r="AO45" s="1206" t="e">
        <f>#REF!-#REF!</f>
        <v>#REF!</v>
      </c>
      <c r="AP45" s="1207"/>
      <c r="AQ45" s="1205" t="e">
        <f>#REF!-#REF!</f>
        <v>#REF!</v>
      </c>
      <c r="AR45" s="1206" t="e">
        <f>#REF!-#REF!</f>
        <v>#REF!</v>
      </c>
      <c r="AS45" s="1207"/>
      <c r="AT45" s="1205" t="e">
        <f>#REF!-#REF!</f>
        <v>#REF!</v>
      </c>
      <c r="AU45" s="1206" t="e">
        <f>#REF!-#REF!</f>
        <v>#REF!</v>
      </c>
      <c r="AV45" s="1207"/>
      <c r="AW45" s="1205" t="e">
        <f>#REF!-#REF!</f>
        <v>#REF!</v>
      </c>
      <c r="AX45" s="1206" t="e">
        <f>#REF!-#REF!</f>
        <v>#REF!</v>
      </c>
      <c r="AY45" s="1207"/>
      <c r="BA45" s="892"/>
      <c r="BB45" s="1205" t="e">
        <f>#REF!-#REF!</f>
        <v>#REF!</v>
      </c>
      <c r="BC45" s="1206" t="e">
        <f>#REF!-#REF!</f>
        <v>#REF!</v>
      </c>
      <c r="BD45" s="1207"/>
      <c r="BE45" s="1205" t="e">
        <f>#REF!-#REF!</f>
        <v>#REF!</v>
      </c>
      <c r="BF45" s="1206" t="e">
        <f>#REF!-#REF!</f>
        <v>#REF!</v>
      </c>
      <c r="BG45" s="1207"/>
      <c r="BH45" s="1205" t="e">
        <f>#REF!-#REF!</f>
        <v>#REF!</v>
      </c>
      <c r="BI45" s="1206" t="e">
        <f>#REF!-#REF!</f>
        <v>#REF!</v>
      </c>
      <c r="BJ45" s="1207"/>
      <c r="BL45" s="1205" t="e">
        <f>#REF!-#REF!</f>
        <v>#REF!</v>
      </c>
      <c r="BM45" s="1206" t="e">
        <f>#REF!-#REF!</f>
        <v>#REF!</v>
      </c>
      <c r="BN45" s="1207"/>
      <c r="BR45" s="1043"/>
      <c r="BS45" s="1205" t="e">
        <f>#REF!-#REF!</f>
        <v>#REF!</v>
      </c>
      <c r="BT45" s="1206" t="e">
        <f>#REF!-#REF!</f>
        <v>#REF!</v>
      </c>
      <c r="BU45" s="1207"/>
      <c r="BV45" s="1205" t="e">
        <f>#REF!-#REF!</f>
        <v>#REF!</v>
      </c>
      <c r="BW45" s="1206" t="e">
        <f>#REF!-#REF!</f>
        <v>#REF!</v>
      </c>
      <c r="BX45" s="1207"/>
      <c r="BY45" s="363"/>
      <c r="BZ45" s="1205" t="e">
        <f>#REF!-#REF!</f>
        <v>#REF!</v>
      </c>
      <c r="CA45" s="1206" t="e">
        <f>#REF!-#REF!</f>
        <v>#REF!</v>
      </c>
      <c r="CB45" s="1207"/>
    </row>
    <row r="46" spans="2:80" ht="7.5" hidden="1" customHeight="1" thickTop="1" x14ac:dyDescent="0.3">
      <c r="B46" s="169"/>
      <c r="C46" s="1208"/>
      <c r="D46" s="1208"/>
      <c r="E46" s="1209"/>
      <c r="F46" s="1208"/>
      <c r="G46" s="1208"/>
      <c r="H46" s="1209"/>
      <c r="I46" s="1208"/>
      <c r="J46" s="1208"/>
      <c r="K46" s="1209"/>
      <c r="L46" s="1208"/>
      <c r="M46" s="1208"/>
      <c r="N46" s="1209"/>
      <c r="O46" s="1208"/>
      <c r="P46" s="1208"/>
      <c r="Q46" s="1209"/>
      <c r="R46" s="288"/>
      <c r="S46" s="167"/>
      <c r="T46" s="167"/>
      <c r="U46" s="167"/>
      <c r="V46" s="168"/>
      <c r="W46" s="167"/>
      <c r="X46" s="167"/>
      <c r="Y46" s="168"/>
      <c r="Z46" s="167"/>
      <c r="AA46" s="167"/>
      <c r="AB46" s="168"/>
      <c r="AC46" s="167"/>
      <c r="AD46" s="167"/>
      <c r="AE46" s="168"/>
      <c r="AF46" s="167"/>
      <c r="AG46" s="167"/>
      <c r="AH46" s="168"/>
      <c r="AI46" s="288"/>
      <c r="AJ46" s="167"/>
      <c r="AK46" s="167"/>
      <c r="AL46" s="167"/>
      <c r="AM46" s="168"/>
      <c r="AN46" s="167"/>
      <c r="AO46" s="167"/>
      <c r="AP46" s="168"/>
      <c r="AQ46" s="167"/>
      <c r="AR46" s="167"/>
      <c r="AS46" s="168"/>
      <c r="AT46" s="167"/>
      <c r="AU46" s="167"/>
      <c r="AV46" s="168"/>
      <c r="AW46" s="167"/>
      <c r="AX46" s="167"/>
      <c r="AY46" s="168"/>
      <c r="BA46" s="167"/>
      <c r="BB46" s="167"/>
      <c r="BC46" s="167"/>
      <c r="BD46" s="168"/>
      <c r="BE46" s="167"/>
      <c r="BF46" s="167"/>
      <c r="BG46" s="168"/>
      <c r="BH46" s="167"/>
      <c r="BI46" s="167"/>
      <c r="BJ46" s="168"/>
      <c r="BL46" s="167"/>
      <c r="BM46" s="167"/>
      <c r="BN46" s="168"/>
      <c r="BR46" s="167"/>
      <c r="BS46" s="167"/>
      <c r="BT46" s="167"/>
      <c r="BU46" s="168"/>
      <c r="BV46" s="167"/>
      <c r="BW46" s="167"/>
      <c r="BX46" s="168"/>
      <c r="BY46" s="288"/>
      <c r="BZ46" s="167"/>
      <c r="CA46" s="167"/>
      <c r="CB46" s="168"/>
    </row>
    <row r="47" spans="2:80" ht="15.75" hidden="1" customHeight="1" thickTop="1" x14ac:dyDescent="0.3">
      <c r="B47" s="1201" t="s">
        <v>107</v>
      </c>
      <c r="C47" s="1203"/>
      <c r="D47" s="1203"/>
      <c r="E47" s="1204"/>
      <c r="F47" s="1203"/>
      <c r="G47" s="1203"/>
      <c r="H47" s="1204"/>
      <c r="I47" s="1203"/>
      <c r="J47" s="1203"/>
      <c r="K47" s="1204"/>
      <c r="L47" s="1203"/>
      <c r="M47" s="1203"/>
      <c r="N47" s="1204"/>
      <c r="O47" s="1203"/>
      <c r="P47" s="1203"/>
      <c r="Q47" s="1204"/>
      <c r="R47" s="364"/>
      <c r="S47" s="889"/>
      <c r="T47" s="1195"/>
      <c r="U47" s="1196"/>
      <c r="V47" s="1197"/>
      <c r="W47" s="1195"/>
      <c r="X47" s="1196"/>
      <c r="Y47" s="1197"/>
      <c r="Z47" s="1195"/>
      <c r="AA47" s="1196"/>
      <c r="AB47" s="1197"/>
      <c r="AC47" s="1195"/>
      <c r="AD47" s="1196"/>
      <c r="AE47" s="1197"/>
      <c r="AF47" s="1195"/>
      <c r="AG47" s="1196"/>
      <c r="AH47" s="1197"/>
      <c r="AI47" s="364"/>
      <c r="AJ47" s="889"/>
      <c r="AK47" s="1195"/>
      <c r="AL47" s="1196"/>
      <c r="AM47" s="1197"/>
      <c r="AN47" s="1195"/>
      <c r="AO47" s="1196"/>
      <c r="AP47" s="1197"/>
      <c r="AQ47" s="1195"/>
      <c r="AR47" s="1196"/>
      <c r="AS47" s="1197"/>
      <c r="AT47" s="1195"/>
      <c r="AU47" s="1196"/>
      <c r="AV47" s="1197"/>
      <c r="AW47" s="1195"/>
      <c r="AX47" s="1196"/>
      <c r="AY47" s="1197"/>
      <c r="BA47" s="889"/>
      <c r="BB47" s="1195"/>
      <c r="BC47" s="1196"/>
      <c r="BD47" s="1197"/>
      <c r="BE47" s="1195"/>
      <c r="BF47" s="1196"/>
      <c r="BG47" s="1197"/>
      <c r="BH47" s="1195"/>
      <c r="BI47" s="1196"/>
      <c r="BJ47" s="1197"/>
      <c r="BL47" s="1195"/>
      <c r="BM47" s="1196"/>
      <c r="BN47" s="1197"/>
      <c r="BR47" s="1044"/>
      <c r="BS47" s="1195"/>
      <c r="BT47" s="1196"/>
      <c r="BU47" s="1197"/>
      <c r="BV47" s="1195"/>
      <c r="BW47" s="1196"/>
      <c r="BX47" s="1197"/>
      <c r="BY47" s="364"/>
      <c r="BZ47" s="1195"/>
      <c r="CA47" s="1196"/>
      <c r="CB47" s="1197"/>
    </row>
    <row r="48" spans="2:80" ht="16.5" hidden="1" customHeight="1" thickTop="1" x14ac:dyDescent="0.3">
      <c r="B48" s="1201"/>
      <c r="C48" s="1203"/>
      <c r="D48" s="1203"/>
      <c r="E48" s="1204"/>
      <c r="F48" s="1203"/>
      <c r="G48" s="1203"/>
      <c r="H48" s="1204"/>
      <c r="I48" s="1203"/>
      <c r="J48" s="1203"/>
      <c r="K48" s="1204"/>
      <c r="L48" s="1203"/>
      <c r="M48" s="1203"/>
      <c r="N48" s="1204"/>
      <c r="O48" s="1203"/>
      <c r="P48" s="1203"/>
      <c r="Q48" s="1204"/>
      <c r="R48" s="364"/>
      <c r="S48" s="889"/>
      <c r="T48" s="1195"/>
      <c r="U48" s="1196"/>
      <c r="V48" s="1197"/>
      <c r="W48" s="1195"/>
      <c r="X48" s="1196"/>
      <c r="Y48" s="1197"/>
      <c r="Z48" s="1195"/>
      <c r="AA48" s="1196"/>
      <c r="AB48" s="1197"/>
      <c r="AC48" s="1195"/>
      <c r="AD48" s="1196"/>
      <c r="AE48" s="1197"/>
      <c r="AF48" s="1195"/>
      <c r="AG48" s="1196"/>
      <c r="AH48" s="1197"/>
      <c r="AI48" s="364"/>
      <c r="AJ48" s="889"/>
      <c r="AK48" s="1195"/>
      <c r="AL48" s="1196"/>
      <c r="AM48" s="1197"/>
      <c r="AN48" s="1195"/>
      <c r="AO48" s="1196"/>
      <c r="AP48" s="1197"/>
      <c r="AQ48" s="1195"/>
      <c r="AR48" s="1196"/>
      <c r="AS48" s="1197"/>
      <c r="AT48" s="1195"/>
      <c r="AU48" s="1196"/>
      <c r="AV48" s="1197"/>
      <c r="AW48" s="1195"/>
      <c r="AX48" s="1196"/>
      <c r="AY48" s="1197"/>
      <c r="BA48" s="889"/>
      <c r="BB48" s="1195"/>
      <c r="BC48" s="1196"/>
      <c r="BD48" s="1197"/>
      <c r="BE48" s="1195"/>
      <c r="BF48" s="1196"/>
      <c r="BG48" s="1197"/>
      <c r="BH48" s="1195"/>
      <c r="BI48" s="1196"/>
      <c r="BJ48" s="1197"/>
      <c r="BL48" s="1195"/>
      <c r="BM48" s="1196"/>
      <c r="BN48" s="1197"/>
      <c r="BR48" s="1044"/>
      <c r="BS48" s="1195"/>
      <c r="BT48" s="1196"/>
      <c r="BU48" s="1197"/>
      <c r="BV48" s="1195"/>
      <c r="BW48" s="1196"/>
      <c r="BX48" s="1197"/>
      <c r="BY48" s="364"/>
      <c r="BZ48" s="1195"/>
      <c r="CA48" s="1196"/>
      <c r="CB48" s="1197"/>
    </row>
    <row r="49" spans="2:82" ht="16.5" hidden="1" customHeight="1" thickTop="1" x14ac:dyDescent="0.3">
      <c r="B49" s="1201"/>
      <c r="C49" s="1203"/>
      <c r="D49" s="1203"/>
      <c r="E49" s="1204"/>
      <c r="F49" s="1203"/>
      <c r="G49" s="1203"/>
      <c r="H49" s="1204"/>
      <c r="I49" s="1203"/>
      <c r="J49" s="1203"/>
      <c r="K49" s="1204"/>
      <c r="L49" s="1203"/>
      <c r="M49" s="1203"/>
      <c r="N49" s="1204"/>
      <c r="O49" s="1203"/>
      <c r="P49" s="1203"/>
      <c r="Q49" s="1204"/>
      <c r="R49" s="364"/>
      <c r="S49" s="889"/>
      <c r="T49" s="1195"/>
      <c r="U49" s="1196"/>
      <c r="V49" s="1197"/>
      <c r="W49" s="1195"/>
      <c r="X49" s="1196"/>
      <c r="Y49" s="1197"/>
      <c r="Z49" s="1195"/>
      <c r="AA49" s="1196"/>
      <c r="AB49" s="1197"/>
      <c r="AC49" s="1195"/>
      <c r="AD49" s="1196"/>
      <c r="AE49" s="1197"/>
      <c r="AF49" s="1195"/>
      <c r="AG49" s="1196"/>
      <c r="AH49" s="1197"/>
      <c r="AI49" s="364"/>
      <c r="AJ49" s="889"/>
      <c r="AK49" s="1195"/>
      <c r="AL49" s="1196"/>
      <c r="AM49" s="1197"/>
      <c r="AN49" s="1195"/>
      <c r="AO49" s="1196"/>
      <c r="AP49" s="1197"/>
      <c r="AQ49" s="1195"/>
      <c r="AR49" s="1196"/>
      <c r="AS49" s="1197"/>
      <c r="AT49" s="1195"/>
      <c r="AU49" s="1196"/>
      <c r="AV49" s="1197"/>
      <c r="AW49" s="1195"/>
      <c r="AX49" s="1196"/>
      <c r="AY49" s="1197"/>
      <c r="BA49" s="889"/>
      <c r="BB49" s="1195"/>
      <c r="BC49" s="1196"/>
      <c r="BD49" s="1197"/>
      <c r="BE49" s="1195"/>
      <c r="BF49" s="1196"/>
      <c r="BG49" s="1197"/>
      <c r="BH49" s="1195"/>
      <c r="BI49" s="1196"/>
      <c r="BJ49" s="1197"/>
      <c r="BL49" s="1195"/>
      <c r="BM49" s="1196"/>
      <c r="BN49" s="1197"/>
      <c r="BR49" s="1044"/>
      <c r="BS49" s="1195"/>
      <c r="BT49" s="1196"/>
      <c r="BU49" s="1197"/>
      <c r="BV49" s="1195"/>
      <c r="BW49" s="1196"/>
      <c r="BX49" s="1197"/>
      <c r="BY49" s="364"/>
      <c r="BZ49" s="1195"/>
      <c r="CA49" s="1196"/>
      <c r="CB49" s="1197"/>
    </row>
    <row r="50" spans="2:82" ht="16.5" hidden="1" customHeight="1" thickTop="1" x14ac:dyDescent="0.3">
      <c r="B50" s="1201"/>
      <c r="C50" s="1203"/>
      <c r="D50" s="1203"/>
      <c r="E50" s="1204"/>
      <c r="F50" s="1203"/>
      <c r="G50" s="1203"/>
      <c r="H50" s="1204"/>
      <c r="I50" s="1203"/>
      <c r="J50" s="1203"/>
      <c r="K50" s="1204"/>
      <c r="L50" s="1203"/>
      <c r="M50" s="1203"/>
      <c r="N50" s="1204"/>
      <c r="O50" s="1203"/>
      <c r="P50" s="1203"/>
      <c r="Q50" s="1204"/>
      <c r="R50" s="364"/>
      <c r="S50" s="889"/>
      <c r="T50" s="1195"/>
      <c r="U50" s="1196"/>
      <c r="V50" s="1197"/>
      <c r="W50" s="1195"/>
      <c r="X50" s="1196"/>
      <c r="Y50" s="1197"/>
      <c r="Z50" s="1195"/>
      <c r="AA50" s="1196"/>
      <c r="AB50" s="1197"/>
      <c r="AC50" s="1195"/>
      <c r="AD50" s="1196"/>
      <c r="AE50" s="1197"/>
      <c r="AF50" s="1195"/>
      <c r="AG50" s="1196"/>
      <c r="AH50" s="1197"/>
      <c r="AI50" s="365"/>
      <c r="AJ50" s="889"/>
      <c r="AK50" s="1198"/>
      <c r="AL50" s="1199"/>
      <c r="AM50" s="1200"/>
      <c r="AN50" s="1198"/>
      <c r="AO50" s="1199"/>
      <c r="AP50" s="1200"/>
      <c r="AQ50" s="1198"/>
      <c r="AR50" s="1199"/>
      <c r="AS50" s="1200"/>
      <c r="AT50" s="1198"/>
      <c r="AU50" s="1199"/>
      <c r="AV50" s="1200"/>
      <c r="AW50" s="1198"/>
      <c r="AX50" s="1199"/>
      <c r="AY50" s="1200"/>
      <c r="BA50" s="889"/>
      <c r="BB50" s="1198"/>
      <c r="BC50" s="1199"/>
      <c r="BD50" s="1200"/>
      <c r="BE50" s="1198"/>
      <c r="BF50" s="1199"/>
      <c r="BG50" s="1200"/>
      <c r="BH50" s="1198"/>
      <c r="BI50" s="1199"/>
      <c r="BJ50" s="1200"/>
      <c r="BL50" s="1198"/>
      <c r="BM50" s="1199"/>
      <c r="BN50" s="1200"/>
      <c r="BR50" s="1044"/>
      <c r="BS50" s="1195"/>
      <c r="BT50" s="1196"/>
      <c r="BU50" s="1197"/>
      <c r="BV50" s="1195"/>
      <c r="BW50" s="1196"/>
      <c r="BX50" s="1197"/>
      <c r="BY50" s="364"/>
      <c r="BZ50" s="1198"/>
      <c r="CA50" s="1199"/>
      <c r="CB50" s="1200"/>
    </row>
    <row r="51" spans="2:82" ht="7.5" hidden="1" customHeight="1" thickTop="1" x14ac:dyDescent="0.3">
      <c r="B51" s="196"/>
      <c r="C51" s="197"/>
      <c r="D51" s="197"/>
      <c r="E51" s="198"/>
      <c r="F51" s="197"/>
      <c r="G51" s="197"/>
      <c r="H51" s="198"/>
      <c r="I51" s="197"/>
      <c r="J51" s="197"/>
      <c r="K51" s="198"/>
      <c r="L51" s="197"/>
      <c r="M51" s="197"/>
      <c r="N51" s="198"/>
      <c r="O51" s="197"/>
      <c r="P51" s="197"/>
      <c r="Q51" s="198"/>
      <c r="R51" s="192"/>
      <c r="S51" s="197"/>
      <c r="T51" s="197"/>
      <c r="U51" s="197"/>
      <c r="V51" s="198"/>
      <c r="W51" s="197"/>
      <c r="X51" s="197"/>
      <c r="Y51" s="198"/>
      <c r="Z51" s="197"/>
      <c r="AA51" s="197"/>
      <c r="AB51" s="198"/>
      <c r="AC51" s="197"/>
      <c r="AD51" s="197"/>
      <c r="AE51" s="198"/>
      <c r="AF51" s="197"/>
      <c r="AG51" s="197"/>
      <c r="AH51" s="198"/>
      <c r="AI51" s="192"/>
      <c r="AJ51" s="197"/>
      <c r="AK51" s="197"/>
      <c r="AL51" s="197"/>
      <c r="AM51" s="198"/>
      <c r="AN51" s="197"/>
      <c r="AO51" s="197"/>
      <c r="AP51" s="198"/>
      <c r="AQ51" s="197"/>
      <c r="AR51" s="197"/>
      <c r="AS51" s="198"/>
      <c r="AT51" s="197"/>
      <c r="AU51" s="197"/>
      <c r="AV51" s="198"/>
      <c r="AW51" s="197"/>
      <c r="AX51" s="197"/>
      <c r="AY51" s="198"/>
      <c r="BA51" s="197"/>
      <c r="BB51" s="197"/>
      <c r="BC51" s="197"/>
      <c r="BD51" s="198"/>
      <c r="BE51" s="197"/>
      <c r="BF51" s="197"/>
      <c r="BG51" s="198"/>
      <c r="BH51" s="197"/>
      <c r="BI51" s="197"/>
      <c r="BJ51" s="198"/>
      <c r="BL51" s="197"/>
      <c r="BM51" s="197"/>
      <c r="BN51" s="198"/>
      <c r="BR51" s="197"/>
      <c r="BS51" s="197"/>
      <c r="BT51" s="197"/>
      <c r="BU51" s="198"/>
      <c r="BV51" s="197"/>
      <c r="BW51" s="197"/>
      <c r="BX51" s="198"/>
      <c r="BY51" s="192"/>
      <c r="BZ51" s="197"/>
      <c r="CA51" s="197"/>
      <c r="CB51" s="198"/>
    </row>
    <row r="52" spans="2:82" ht="15" hidden="1" customHeight="1" thickTop="1" x14ac:dyDescent="0.3">
      <c r="B52" s="1201" t="s">
        <v>108</v>
      </c>
      <c r="C52" s="1196"/>
      <c r="D52" s="1196"/>
      <c r="E52" s="1197"/>
      <c r="F52" s="1196"/>
      <c r="G52" s="1196"/>
      <c r="H52" s="1197"/>
      <c r="I52" s="1196"/>
      <c r="J52" s="1196"/>
      <c r="K52" s="1197"/>
      <c r="L52" s="1196"/>
      <c r="M52" s="1196"/>
      <c r="N52" s="1197"/>
      <c r="O52" s="1196"/>
      <c r="P52" s="1196"/>
      <c r="Q52" s="1197"/>
      <c r="R52" s="364"/>
      <c r="S52" s="889"/>
      <c r="T52" s="1195"/>
      <c r="U52" s="1196"/>
      <c r="V52" s="1197"/>
      <c r="W52" s="1195"/>
      <c r="X52" s="1196"/>
      <c r="Y52" s="1197"/>
      <c r="Z52" s="1195"/>
      <c r="AA52" s="1196"/>
      <c r="AB52" s="1197"/>
      <c r="AC52" s="1195"/>
      <c r="AD52" s="1196"/>
      <c r="AE52" s="1197"/>
      <c r="AF52" s="1195"/>
      <c r="AG52" s="1196"/>
      <c r="AH52" s="1197"/>
      <c r="AI52" s="364"/>
      <c r="AJ52" s="889"/>
      <c r="AK52" s="1195"/>
      <c r="AL52" s="1196"/>
      <c r="AM52" s="1197"/>
      <c r="AN52" s="1195"/>
      <c r="AO52" s="1196"/>
      <c r="AP52" s="1197"/>
      <c r="AQ52" s="1195"/>
      <c r="AR52" s="1196"/>
      <c r="AS52" s="1197"/>
      <c r="AT52" s="1195"/>
      <c r="AU52" s="1196"/>
      <c r="AV52" s="1197"/>
      <c r="AW52" s="1195"/>
      <c r="AX52" s="1196"/>
      <c r="AY52" s="1197"/>
      <c r="BA52" s="889"/>
      <c r="BB52" s="1195"/>
      <c r="BC52" s="1196"/>
      <c r="BD52" s="1197"/>
      <c r="BE52" s="1195"/>
      <c r="BF52" s="1196"/>
      <c r="BG52" s="1197"/>
      <c r="BH52" s="1195"/>
      <c r="BI52" s="1196"/>
      <c r="BJ52" s="1197"/>
      <c r="BL52" s="1195"/>
      <c r="BM52" s="1196"/>
      <c r="BN52" s="1197"/>
      <c r="BR52" s="1044"/>
      <c r="BS52" s="1195"/>
      <c r="BT52" s="1196"/>
      <c r="BU52" s="1197"/>
      <c r="BV52" s="1195"/>
      <c r="BW52" s="1196"/>
      <c r="BX52" s="1197"/>
      <c r="BY52" s="364"/>
      <c r="BZ52" s="1195"/>
      <c r="CA52" s="1196"/>
      <c r="CB52" s="1197"/>
    </row>
    <row r="53" spans="2:82" ht="16.5" hidden="1" customHeight="1" thickTop="1" x14ac:dyDescent="0.3">
      <c r="B53" s="1201"/>
      <c r="C53" s="1196"/>
      <c r="D53" s="1196"/>
      <c r="E53" s="1197"/>
      <c r="F53" s="1196"/>
      <c r="G53" s="1196"/>
      <c r="H53" s="1197"/>
      <c r="I53" s="1196"/>
      <c r="J53" s="1196"/>
      <c r="K53" s="1197"/>
      <c r="L53" s="1196"/>
      <c r="M53" s="1196"/>
      <c r="N53" s="1197"/>
      <c r="O53" s="1196"/>
      <c r="P53" s="1196"/>
      <c r="Q53" s="1197"/>
      <c r="R53" s="364"/>
      <c r="S53" s="889"/>
      <c r="T53" s="1195"/>
      <c r="U53" s="1196"/>
      <c r="V53" s="1197"/>
      <c r="W53" s="1195"/>
      <c r="X53" s="1196"/>
      <c r="Y53" s="1197"/>
      <c r="Z53" s="1195"/>
      <c r="AA53" s="1196"/>
      <c r="AB53" s="1197"/>
      <c r="AC53" s="1195"/>
      <c r="AD53" s="1196"/>
      <c r="AE53" s="1197"/>
      <c r="AF53" s="1195"/>
      <c r="AG53" s="1196"/>
      <c r="AH53" s="1197"/>
      <c r="AI53" s="364"/>
      <c r="AJ53" s="889"/>
      <c r="AK53" s="1195"/>
      <c r="AL53" s="1196"/>
      <c r="AM53" s="1197"/>
      <c r="AN53" s="1195"/>
      <c r="AO53" s="1196"/>
      <c r="AP53" s="1197"/>
      <c r="AQ53" s="1195"/>
      <c r="AR53" s="1196"/>
      <c r="AS53" s="1197"/>
      <c r="AT53" s="1195"/>
      <c r="AU53" s="1196"/>
      <c r="AV53" s="1197"/>
      <c r="AW53" s="1195"/>
      <c r="AX53" s="1196"/>
      <c r="AY53" s="1197"/>
      <c r="BA53" s="889"/>
      <c r="BB53" s="1195"/>
      <c r="BC53" s="1196"/>
      <c r="BD53" s="1197"/>
      <c r="BE53" s="1195"/>
      <c r="BF53" s="1196"/>
      <c r="BG53" s="1197"/>
      <c r="BH53" s="1195"/>
      <c r="BI53" s="1196"/>
      <c r="BJ53" s="1197"/>
      <c r="BL53" s="1195"/>
      <c r="BM53" s="1196"/>
      <c r="BN53" s="1197"/>
      <c r="BR53" s="1044"/>
      <c r="BS53" s="1195"/>
      <c r="BT53" s="1196"/>
      <c r="BU53" s="1197"/>
      <c r="BV53" s="1195"/>
      <c r="BW53" s="1196"/>
      <c r="BX53" s="1197"/>
      <c r="BY53" s="364"/>
      <c r="BZ53" s="1195"/>
      <c r="CA53" s="1196"/>
      <c r="CB53" s="1197"/>
    </row>
    <row r="54" spans="2:82" ht="16.5" hidden="1" customHeight="1" thickTop="1" x14ac:dyDescent="0.3">
      <c r="B54" s="1201"/>
      <c r="C54" s="1196"/>
      <c r="D54" s="1196"/>
      <c r="E54" s="1197"/>
      <c r="F54" s="1196"/>
      <c r="G54" s="1196"/>
      <c r="H54" s="1197"/>
      <c r="I54" s="1196"/>
      <c r="J54" s="1196"/>
      <c r="K54" s="1197"/>
      <c r="L54" s="1196"/>
      <c r="M54" s="1196"/>
      <c r="N54" s="1197"/>
      <c r="O54" s="1196"/>
      <c r="P54" s="1196"/>
      <c r="Q54" s="1197"/>
      <c r="R54" s="364"/>
      <c r="S54" s="889"/>
      <c r="T54" s="1195"/>
      <c r="U54" s="1196"/>
      <c r="V54" s="1197"/>
      <c r="W54" s="1195"/>
      <c r="X54" s="1196"/>
      <c r="Y54" s="1197"/>
      <c r="Z54" s="1195"/>
      <c r="AA54" s="1196"/>
      <c r="AB54" s="1197"/>
      <c r="AC54" s="1195"/>
      <c r="AD54" s="1196"/>
      <c r="AE54" s="1197"/>
      <c r="AF54" s="1195"/>
      <c r="AG54" s="1196"/>
      <c r="AH54" s="1197"/>
      <c r="AI54" s="364"/>
      <c r="AJ54" s="889"/>
      <c r="AK54" s="1195"/>
      <c r="AL54" s="1196"/>
      <c r="AM54" s="1197"/>
      <c r="AN54" s="1195"/>
      <c r="AO54" s="1196"/>
      <c r="AP54" s="1197"/>
      <c r="AQ54" s="1195"/>
      <c r="AR54" s="1196"/>
      <c r="AS54" s="1197"/>
      <c r="AT54" s="1195"/>
      <c r="AU54" s="1196"/>
      <c r="AV54" s="1197"/>
      <c r="AW54" s="1195"/>
      <c r="AX54" s="1196"/>
      <c r="AY54" s="1197"/>
      <c r="BA54" s="889"/>
      <c r="BB54" s="1195"/>
      <c r="BC54" s="1196"/>
      <c r="BD54" s="1197"/>
      <c r="BE54" s="1195"/>
      <c r="BF54" s="1196"/>
      <c r="BG54" s="1197"/>
      <c r="BH54" s="1195"/>
      <c r="BI54" s="1196"/>
      <c r="BJ54" s="1197"/>
      <c r="BL54" s="1195"/>
      <c r="BM54" s="1196"/>
      <c r="BN54" s="1197"/>
      <c r="BR54" s="1044"/>
      <c r="BS54" s="1195"/>
      <c r="BT54" s="1196"/>
      <c r="BU54" s="1197"/>
      <c r="BV54" s="1195"/>
      <c r="BW54" s="1196"/>
      <c r="BX54" s="1197"/>
      <c r="BY54" s="364"/>
      <c r="BZ54" s="1195"/>
      <c r="CA54" s="1196"/>
      <c r="CB54" s="1197"/>
    </row>
    <row r="55" spans="2:82" ht="16.5" hidden="1" customHeight="1" thickTop="1" x14ac:dyDescent="0.3">
      <c r="B55" s="1202"/>
      <c r="C55" s="1199"/>
      <c r="D55" s="1199"/>
      <c r="E55" s="1200"/>
      <c r="F55" s="1199"/>
      <c r="G55" s="1199"/>
      <c r="H55" s="1200"/>
      <c r="I55" s="1199"/>
      <c r="J55" s="1199"/>
      <c r="K55" s="1200"/>
      <c r="L55" s="1199"/>
      <c r="M55" s="1199"/>
      <c r="N55" s="1200"/>
      <c r="O55" s="1199"/>
      <c r="P55" s="1199"/>
      <c r="Q55" s="1200"/>
      <c r="R55" s="364"/>
      <c r="S55" s="891"/>
      <c r="T55" s="1198"/>
      <c r="U55" s="1199"/>
      <c r="V55" s="1200"/>
      <c r="W55" s="1198"/>
      <c r="X55" s="1199"/>
      <c r="Y55" s="1200"/>
      <c r="Z55" s="1198"/>
      <c r="AA55" s="1199"/>
      <c r="AB55" s="1200"/>
      <c r="AC55" s="1198"/>
      <c r="AD55" s="1199"/>
      <c r="AE55" s="1200"/>
      <c r="AF55" s="1198"/>
      <c r="AG55" s="1199"/>
      <c r="AH55" s="1200"/>
      <c r="AI55" s="364"/>
      <c r="AJ55" s="891"/>
      <c r="AK55" s="1198"/>
      <c r="AL55" s="1199"/>
      <c r="AM55" s="1200"/>
      <c r="AN55" s="1198"/>
      <c r="AO55" s="1199"/>
      <c r="AP55" s="1200"/>
      <c r="AQ55" s="1198"/>
      <c r="AR55" s="1199"/>
      <c r="AS55" s="1200"/>
      <c r="AT55" s="1198"/>
      <c r="AU55" s="1199"/>
      <c r="AV55" s="1200"/>
      <c r="AW55" s="1198"/>
      <c r="AX55" s="1199"/>
      <c r="AY55" s="1200"/>
      <c r="BA55" s="891"/>
      <c r="BB55" s="1198"/>
      <c r="BC55" s="1199"/>
      <c r="BD55" s="1200"/>
      <c r="BE55" s="1198"/>
      <c r="BF55" s="1199"/>
      <c r="BG55" s="1200"/>
      <c r="BH55" s="1198"/>
      <c r="BI55" s="1199"/>
      <c r="BJ55" s="1200"/>
      <c r="BL55" s="1198"/>
      <c r="BM55" s="1199"/>
      <c r="BN55" s="1200"/>
      <c r="BR55" s="1044"/>
      <c r="BS55" s="1195"/>
      <c r="BT55" s="1196"/>
      <c r="BU55" s="1197"/>
      <c r="BV55" s="1195"/>
      <c r="BW55" s="1196"/>
      <c r="BX55" s="1197"/>
      <c r="BY55" s="364"/>
      <c r="BZ55" s="1195"/>
      <c r="CA55" s="1196"/>
      <c r="CB55" s="1197"/>
    </row>
    <row r="56" spans="2:82" ht="16.5" thickTop="1" x14ac:dyDescent="0.25">
      <c r="B56" s="302"/>
      <c r="C56" s="303" t="s">
        <v>163</v>
      </c>
      <c r="D56" s="304" t="s">
        <v>164</v>
      </c>
      <c r="E56" s="366" t="s">
        <v>165</v>
      </c>
      <c r="F56" s="303" t="s">
        <v>163</v>
      </c>
      <c r="G56" s="304" t="s">
        <v>164</v>
      </c>
      <c r="H56" s="366" t="s">
        <v>165</v>
      </c>
      <c r="I56" s="303" t="s">
        <v>163</v>
      </c>
      <c r="J56" s="304" t="s">
        <v>164</v>
      </c>
      <c r="K56" s="366" t="s">
        <v>165</v>
      </c>
      <c r="L56" s="303" t="s">
        <v>163</v>
      </c>
      <c r="M56" s="304" t="s">
        <v>164</v>
      </c>
      <c r="N56" s="366" t="s">
        <v>165</v>
      </c>
      <c r="O56" s="303" t="s">
        <v>163</v>
      </c>
      <c r="P56" s="304" t="s">
        <v>164</v>
      </c>
      <c r="Q56" s="366" t="s">
        <v>165</v>
      </c>
      <c r="R56" s="172"/>
      <c r="S56" s="326"/>
      <c r="T56" s="303" t="s">
        <v>163</v>
      </c>
      <c r="U56" s="304" t="s">
        <v>164</v>
      </c>
      <c r="V56" s="366" t="s">
        <v>165</v>
      </c>
      <c r="W56" s="303" t="s">
        <v>163</v>
      </c>
      <c r="X56" s="304" t="s">
        <v>164</v>
      </c>
      <c r="Y56" s="366" t="s">
        <v>165</v>
      </c>
      <c r="Z56" s="303" t="s">
        <v>163</v>
      </c>
      <c r="AA56" s="304" t="s">
        <v>164</v>
      </c>
      <c r="AB56" s="366" t="s">
        <v>165</v>
      </c>
      <c r="AC56" s="303" t="s">
        <v>163</v>
      </c>
      <c r="AD56" s="304" t="s">
        <v>164</v>
      </c>
      <c r="AE56" s="366" t="s">
        <v>165</v>
      </c>
      <c r="AF56" s="303" t="s">
        <v>163</v>
      </c>
      <c r="AG56" s="304" t="s">
        <v>164</v>
      </c>
      <c r="AH56" s="366" t="s">
        <v>165</v>
      </c>
      <c r="AI56" s="172"/>
      <c r="AJ56" s="357"/>
      <c r="AK56" s="367" t="s">
        <v>163</v>
      </c>
      <c r="AL56" s="358" t="s">
        <v>164</v>
      </c>
      <c r="AM56" s="366" t="s">
        <v>165</v>
      </c>
      <c r="AN56" s="367" t="s">
        <v>163</v>
      </c>
      <c r="AO56" s="358" t="s">
        <v>164</v>
      </c>
      <c r="AP56" s="366" t="s">
        <v>165</v>
      </c>
      <c r="AQ56" s="367" t="s">
        <v>163</v>
      </c>
      <c r="AR56" s="358" t="s">
        <v>164</v>
      </c>
      <c r="AS56" s="366" t="s">
        <v>165</v>
      </c>
      <c r="AT56" s="367" t="s">
        <v>163</v>
      </c>
      <c r="AU56" s="358" t="s">
        <v>164</v>
      </c>
      <c r="AV56" s="366" t="s">
        <v>165</v>
      </c>
      <c r="AW56" s="367" t="s">
        <v>163</v>
      </c>
      <c r="AX56" s="358" t="s">
        <v>164</v>
      </c>
      <c r="AY56" s="366" t="s">
        <v>165</v>
      </c>
      <c r="BR56" s="1113"/>
      <c r="BS56" s="1125">
        <f>BS21</f>
        <v>58</v>
      </c>
      <c r="BT56" s="1125"/>
      <c r="BU56" s="1125"/>
      <c r="BV56" s="1125">
        <f>BV21</f>
        <v>306</v>
      </c>
      <c r="BW56" s="1125"/>
      <c r="BX56" s="1125"/>
      <c r="BY56" s="1125"/>
      <c r="BZ56" s="1126">
        <f>SUM(BS56,BV56)</f>
        <v>364</v>
      </c>
      <c r="CA56" s="1124"/>
      <c r="CB56" s="1124"/>
      <c r="CC56" s="369"/>
      <c r="CD56" s="369"/>
    </row>
    <row r="57" spans="2:82" ht="16.5" thickBot="1" x14ac:dyDescent="0.3">
      <c r="B57" s="299" t="s">
        <v>18</v>
      </c>
      <c r="C57" s="307">
        <f>C21</f>
        <v>543</v>
      </c>
      <c r="D57" s="308">
        <f>C57/C14</f>
        <v>0.22208588957055214</v>
      </c>
      <c r="E57" s="309">
        <f>C57/C16</f>
        <v>0.40192450037009625</v>
      </c>
      <c r="F57" s="307">
        <f>F21</f>
        <v>683</v>
      </c>
      <c r="G57" s="308">
        <f>F57/F14</f>
        <v>0.18748284381004665</v>
      </c>
      <c r="H57" s="309">
        <f>F57/F16</f>
        <v>0.36582753079807179</v>
      </c>
      <c r="I57" s="307">
        <f>I21</f>
        <v>1079</v>
      </c>
      <c r="J57" s="308">
        <f>I57/I14</f>
        <v>0.24965293845441924</v>
      </c>
      <c r="K57" s="309">
        <f>I57/I16</f>
        <v>0.39023508137432189</v>
      </c>
      <c r="L57" s="307">
        <f>L21</f>
        <v>345</v>
      </c>
      <c r="M57" s="308">
        <f>L57/L14</f>
        <v>9.0622537431048075E-2</v>
      </c>
      <c r="N57" s="309">
        <f>L57/L16</f>
        <v>0.15299334811529933</v>
      </c>
      <c r="O57" s="307">
        <f>O21</f>
        <v>205</v>
      </c>
      <c r="P57" s="308">
        <f>O57/O14</f>
        <v>3.681091757945771E-2</v>
      </c>
      <c r="Q57" s="309">
        <f>O57/O16</f>
        <v>5.7087162350320242E-2</v>
      </c>
      <c r="R57" s="199"/>
      <c r="S57" s="327" t="s">
        <v>18</v>
      </c>
      <c r="T57" s="307">
        <f>T21</f>
        <v>223</v>
      </c>
      <c r="U57" s="308">
        <f>T57/T14</f>
        <v>6.8383931309414295E-2</v>
      </c>
      <c r="V57" s="309">
        <f>T57/T16</f>
        <v>0.12340896513558385</v>
      </c>
      <c r="W57" s="307">
        <f>W21</f>
        <v>218</v>
      </c>
      <c r="X57" s="308">
        <f>W57/W14</f>
        <v>8.7060702875399368E-2</v>
      </c>
      <c r="Y57" s="309">
        <f>W57/W16</f>
        <v>0.153954802259887</v>
      </c>
      <c r="Z57" s="307">
        <f>Z21</f>
        <v>301</v>
      </c>
      <c r="AA57" s="308">
        <f>Z57/Z14</f>
        <v>0.14541062801932367</v>
      </c>
      <c r="AB57" s="309">
        <f>Z57/Z16</f>
        <v>0.2223042836041359</v>
      </c>
      <c r="AC57" s="307">
        <f>AC21</f>
        <v>648</v>
      </c>
      <c r="AD57" s="308">
        <f>AC57/AC14</f>
        <v>0.14516129032258066</v>
      </c>
      <c r="AE57" s="309">
        <f>AC57/AC16</f>
        <v>0.25734710087370927</v>
      </c>
      <c r="AF57" s="307">
        <f>AF21</f>
        <v>1634</v>
      </c>
      <c r="AG57" s="308">
        <f>AF57/AF14</f>
        <v>0.32614770459081838</v>
      </c>
      <c r="AH57" s="309">
        <f>AF57/AF16</f>
        <v>0.57033158813263529</v>
      </c>
      <c r="AI57" s="193"/>
      <c r="AJ57" s="306" t="s">
        <v>171</v>
      </c>
      <c r="AK57" s="307">
        <f>AK21</f>
        <v>218</v>
      </c>
      <c r="AL57" s="308">
        <f>AK57/AK14</f>
        <v>4.2845911949685532E-2</v>
      </c>
      <c r="AM57" s="309">
        <f>AK57/AK16</f>
        <v>5.0439611291068949E-2</v>
      </c>
      <c r="AN57" s="307">
        <f>AN21</f>
        <v>225</v>
      </c>
      <c r="AO57" s="308">
        <f>AN57/AN14</f>
        <v>4.7964186740567044E-2</v>
      </c>
      <c r="AP57" s="309">
        <f>AN57/AN16</f>
        <v>5.6732223903177004E-2</v>
      </c>
      <c r="AQ57" s="307">
        <f>AQ21</f>
        <v>351</v>
      </c>
      <c r="AR57" s="308">
        <f>AQ57/AQ14</f>
        <v>5.7063892050073159E-2</v>
      </c>
      <c r="AS57" s="309">
        <f>AQ57/AQ16</f>
        <v>6.4939870490286766E-2</v>
      </c>
      <c r="AT57" s="307">
        <f>AT21</f>
        <v>397</v>
      </c>
      <c r="AU57" s="308">
        <f>AT57/AT14</f>
        <v>0.22080088987764182</v>
      </c>
      <c r="AV57" s="309">
        <f>AT57/AT16</f>
        <v>0.28336902212705212</v>
      </c>
      <c r="AW57" s="307">
        <f>AW21</f>
        <v>220</v>
      </c>
      <c r="AX57" s="308">
        <f>AW57/AW14</f>
        <v>4.5026606631191159E-2</v>
      </c>
      <c r="AY57" s="309">
        <f>AW57/AW16</f>
        <v>5.5415617128463476E-2</v>
      </c>
      <c r="BR57" s="1114"/>
      <c r="BS57" s="359"/>
      <c r="BT57" s="308"/>
      <c r="BU57" s="308"/>
      <c r="BV57" s="359"/>
      <c r="BW57" s="308"/>
      <c r="BX57" s="308"/>
      <c r="BY57" s="308"/>
      <c r="BZ57" s="1124"/>
      <c r="CA57" s="1124"/>
      <c r="CB57" s="1124"/>
      <c r="CC57" s="369"/>
      <c r="CD57" s="369"/>
    </row>
    <row r="58" spans="2:82" ht="15.75" thickTop="1" x14ac:dyDescent="0.25">
      <c r="U58" s="317"/>
      <c r="V58" s="348"/>
      <c r="W58" s="194"/>
      <c r="BT58" s="317"/>
      <c r="BU58" s="348"/>
      <c r="BV58" s="369"/>
    </row>
    <row r="59" spans="2:82" x14ac:dyDescent="0.25">
      <c r="V59" s="369"/>
      <c r="BU59" s="369"/>
    </row>
    <row r="61" spans="2:82" x14ac:dyDescent="0.25">
      <c r="C61" s="971" t="s">
        <v>301</v>
      </c>
      <c r="D61" s="971">
        <v>1</v>
      </c>
      <c r="F61" s="368" t="s">
        <v>315</v>
      </c>
      <c r="G61" s="368" t="s">
        <v>316</v>
      </c>
    </row>
    <row r="62" spans="2:82" x14ac:dyDescent="0.25">
      <c r="C62" s="971" t="s">
        <v>302</v>
      </c>
      <c r="D62" s="971">
        <v>1</v>
      </c>
      <c r="F62" s="368">
        <v>1</v>
      </c>
      <c r="G62" s="368" t="s">
        <v>304</v>
      </c>
    </row>
    <row r="63" spans="2:82" x14ac:dyDescent="0.25">
      <c r="C63" s="971" t="s">
        <v>275</v>
      </c>
      <c r="D63" s="971">
        <v>2022</v>
      </c>
      <c r="F63" s="368">
        <v>2</v>
      </c>
      <c r="G63" s="368" t="s">
        <v>305</v>
      </c>
    </row>
    <row r="64" spans="2:82" x14ac:dyDescent="0.25">
      <c r="C64" s="193"/>
      <c r="D64" s="193"/>
      <c r="F64" s="368">
        <v>3</v>
      </c>
      <c r="G64" s="368" t="s">
        <v>306</v>
      </c>
    </row>
    <row r="65" spans="3:7" x14ac:dyDescent="0.25">
      <c r="C65" s="971" t="s">
        <v>301</v>
      </c>
      <c r="D65" s="971">
        <v>8</v>
      </c>
      <c r="F65" s="368">
        <v>4</v>
      </c>
      <c r="G65" s="368" t="s">
        <v>307</v>
      </c>
    </row>
    <row r="66" spans="3:7" x14ac:dyDescent="0.25">
      <c r="C66" s="971" t="s">
        <v>302</v>
      </c>
      <c r="D66" s="971">
        <v>31</v>
      </c>
      <c r="F66" s="368">
        <v>5</v>
      </c>
      <c r="G66" s="368" t="s">
        <v>307</v>
      </c>
    </row>
    <row r="67" spans="3:7" x14ac:dyDescent="0.25">
      <c r="C67" s="971" t="s">
        <v>275</v>
      </c>
      <c r="D67" s="971">
        <v>2022</v>
      </c>
      <c r="F67" s="368">
        <v>6</v>
      </c>
      <c r="G67" s="368" t="s">
        <v>308</v>
      </c>
    </row>
    <row r="68" spans="3:7" x14ac:dyDescent="0.25">
      <c r="F68" s="368">
        <v>7</v>
      </c>
      <c r="G68" s="368" t="s">
        <v>309</v>
      </c>
    </row>
    <row r="69" spans="3:7" x14ac:dyDescent="0.25">
      <c r="F69" s="368">
        <v>8</v>
      </c>
      <c r="G69" s="368" t="s">
        <v>310</v>
      </c>
    </row>
    <row r="70" spans="3:7" x14ac:dyDescent="0.25">
      <c r="F70" s="368">
        <v>9</v>
      </c>
      <c r="G70" s="368" t="s">
        <v>311</v>
      </c>
    </row>
    <row r="71" spans="3:7" x14ac:dyDescent="0.25">
      <c r="F71" s="368">
        <v>10</v>
      </c>
      <c r="G71" s="368" t="s">
        <v>312</v>
      </c>
    </row>
    <row r="72" spans="3:7" x14ac:dyDescent="0.25">
      <c r="F72" s="368">
        <v>11</v>
      </c>
      <c r="G72" s="368" t="s">
        <v>313</v>
      </c>
    </row>
    <row r="73" spans="3:7" x14ac:dyDescent="0.25">
      <c r="F73" s="368">
        <v>12</v>
      </c>
      <c r="G73" s="368" t="s">
        <v>314</v>
      </c>
    </row>
    <row r="78" spans="3:7" ht="4.5" customHeight="1" x14ac:dyDescent="0.25"/>
    <row r="88" ht="4.5" customHeight="1" x14ac:dyDescent="0.25"/>
    <row r="95" ht="4.5" customHeight="1" x14ac:dyDescent="0.25"/>
    <row r="102" ht="4.5" customHeight="1" x14ac:dyDescent="0.25"/>
  </sheetData>
  <mergeCells count="623">
    <mergeCell ref="BZ52:CB55"/>
    <mergeCell ref="BZ33:CB33"/>
    <mergeCell ref="BZ34:CB34"/>
    <mergeCell ref="BZ36:CB36"/>
    <mergeCell ref="BZ37:CB37"/>
    <mergeCell ref="BZ38:CB38"/>
    <mergeCell ref="BZ40:CB40"/>
    <mergeCell ref="BZ41:CB41"/>
    <mergeCell ref="BZ45:CB45"/>
    <mergeCell ref="BZ47:CB50"/>
    <mergeCell ref="BS45:BU45"/>
    <mergeCell ref="BV45:BX45"/>
    <mergeCell ref="BS47:BU50"/>
    <mergeCell ref="BV47:BX50"/>
    <mergeCell ref="BS52:BU55"/>
    <mergeCell ref="BV52:BX55"/>
    <mergeCell ref="BZ5:CB5"/>
    <mergeCell ref="BZ6:CB6"/>
    <mergeCell ref="BZ9:CB9"/>
    <mergeCell ref="BZ10:CB10"/>
    <mergeCell ref="BZ11:CB11"/>
    <mergeCell ref="BZ13:CB13"/>
    <mergeCell ref="BZ14:CB14"/>
    <mergeCell ref="BZ15:CB15"/>
    <mergeCell ref="BZ16:CB16"/>
    <mergeCell ref="BZ17:CB17"/>
    <mergeCell ref="BZ21:CB21"/>
    <mergeCell ref="BZ22:CB22"/>
    <mergeCell ref="BZ23:CB23"/>
    <mergeCell ref="BZ25:CB25"/>
    <mergeCell ref="BZ26:CB26"/>
    <mergeCell ref="BZ28:CB28"/>
    <mergeCell ref="BZ29:CB29"/>
    <mergeCell ref="BZ30:CB30"/>
    <mergeCell ref="BS36:BU36"/>
    <mergeCell ref="BV36:BX36"/>
    <mergeCell ref="BS37:BU37"/>
    <mergeCell ref="BV37:BX37"/>
    <mergeCell ref="BS38:BU38"/>
    <mergeCell ref="BV38:BX38"/>
    <mergeCell ref="BS40:BU40"/>
    <mergeCell ref="BV40:BX40"/>
    <mergeCell ref="BS41:BU41"/>
    <mergeCell ref="BV41:BX41"/>
    <mergeCell ref="BS28:BU28"/>
    <mergeCell ref="BV28:BX28"/>
    <mergeCell ref="BS29:BU29"/>
    <mergeCell ref="BV29:BX29"/>
    <mergeCell ref="BS30:BU30"/>
    <mergeCell ref="BV30:BX30"/>
    <mergeCell ref="BS33:BU33"/>
    <mergeCell ref="BV33:BX33"/>
    <mergeCell ref="BS34:BU34"/>
    <mergeCell ref="BV34:BX34"/>
    <mergeCell ref="BS21:BU21"/>
    <mergeCell ref="BV21:BX21"/>
    <mergeCell ref="BS22:BU22"/>
    <mergeCell ref="BV22:BX22"/>
    <mergeCell ref="BS23:BU23"/>
    <mergeCell ref="BV23:BX23"/>
    <mergeCell ref="BS25:BU25"/>
    <mergeCell ref="BV25:BX25"/>
    <mergeCell ref="BS26:BU26"/>
    <mergeCell ref="BV26:BX26"/>
    <mergeCell ref="BS13:BU13"/>
    <mergeCell ref="BV13:BX13"/>
    <mergeCell ref="BS14:BU14"/>
    <mergeCell ref="BV14:BX14"/>
    <mergeCell ref="BS15:BU15"/>
    <mergeCell ref="BV15:BX15"/>
    <mergeCell ref="BS16:BU16"/>
    <mergeCell ref="BV16:BX16"/>
    <mergeCell ref="BS17:BU17"/>
    <mergeCell ref="BV17:BX17"/>
    <mergeCell ref="BS5:BU5"/>
    <mergeCell ref="BV5:BX5"/>
    <mergeCell ref="BS6:BU6"/>
    <mergeCell ref="BV6:BX6"/>
    <mergeCell ref="BS9:BU9"/>
    <mergeCell ref="BV9:BX9"/>
    <mergeCell ref="BS10:BU10"/>
    <mergeCell ref="BV10:BX10"/>
    <mergeCell ref="BS11:BU11"/>
    <mergeCell ref="BV11:BX11"/>
    <mergeCell ref="I5:K5"/>
    <mergeCell ref="L5:N5"/>
    <mergeCell ref="O5:Q5"/>
    <mergeCell ref="T5:V5"/>
    <mergeCell ref="BL5:BN5"/>
    <mergeCell ref="C6:E6"/>
    <mergeCell ref="F6:H6"/>
    <mergeCell ref="I6:K6"/>
    <mergeCell ref="L6:N6"/>
    <mergeCell ref="O6:Q6"/>
    <mergeCell ref="T6:V6"/>
    <mergeCell ref="W6:Y6"/>
    <mergeCell ref="Z6:AB6"/>
    <mergeCell ref="AC6:AE6"/>
    <mergeCell ref="AQ5:AS5"/>
    <mergeCell ref="AT5:AV5"/>
    <mergeCell ref="AW5:AY5"/>
    <mergeCell ref="BB5:BD5"/>
    <mergeCell ref="BE5:BG5"/>
    <mergeCell ref="BH5:BJ5"/>
    <mergeCell ref="W5:Y5"/>
    <mergeCell ref="Z5:AB5"/>
    <mergeCell ref="AC5:AE5"/>
    <mergeCell ref="AF5:AH5"/>
    <mergeCell ref="AK5:AM5"/>
    <mergeCell ref="AN5:AP5"/>
    <mergeCell ref="C5:E5"/>
    <mergeCell ref="F5:H5"/>
    <mergeCell ref="BB6:BD6"/>
    <mergeCell ref="BE6:BG6"/>
    <mergeCell ref="BH6:BJ6"/>
    <mergeCell ref="BL6:BN6"/>
    <mergeCell ref="C9:E9"/>
    <mergeCell ref="F9:H9"/>
    <mergeCell ref="I9:K9"/>
    <mergeCell ref="L9:N9"/>
    <mergeCell ref="O9:Q9"/>
    <mergeCell ref="T9:V9"/>
    <mergeCell ref="AF6:AH6"/>
    <mergeCell ref="AK6:AM6"/>
    <mergeCell ref="AN6:AP6"/>
    <mergeCell ref="AQ6:AS6"/>
    <mergeCell ref="AT6:AV6"/>
    <mergeCell ref="AW6:AY6"/>
    <mergeCell ref="BL9:BN9"/>
    <mergeCell ref="AQ9:AS9"/>
    <mergeCell ref="AT9:AV9"/>
    <mergeCell ref="AW9:AY9"/>
    <mergeCell ref="C10:E10"/>
    <mergeCell ref="F10:H10"/>
    <mergeCell ref="I10:K10"/>
    <mergeCell ref="L10:N10"/>
    <mergeCell ref="O10:Q10"/>
    <mergeCell ref="T10:V10"/>
    <mergeCell ref="W10:Y10"/>
    <mergeCell ref="Z10:AB10"/>
    <mergeCell ref="AC10:AE10"/>
    <mergeCell ref="BB9:BD9"/>
    <mergeCell ref="BE9:BG9"/>
    <mergeCell ref="BH9:BJ9"/>
    <mergeCell ref="W9:Y9"/>
    <mergeCell ref="Z9:AB9"/>
    <mergeCell ref="AC9:AE9"/>
    <mergeCell ref="AF9:AH9"/>
    <mergeCell ref="AK9:AM9"/>
    <mergeCell ref="AN9:AP9"/>
    <mergeCell ref="BB10:BD10"/>
    <mergeCell ref="BE10:BG10"/>
    <mergeCell ref="BH10:BJ10"/>
    <mergeCell ref="BL10:BN10"/>
    <mergeCell ref="C11:E11"/>
    <mergeCell ref="F11:H11"/>
    <mergeCell ref="I11:K11"/>
    <mergeCell ref="L11:N11"/>
    <mergeCell ref="O11:Q11"/>
    <mergeCell ref="T11:V11"/>
    <mergeCell ref="AF10:AH10"/>
    <mergeCell ref="AK10:AM10"/>
    <mergeCell ref="AN10:AP10"/>
    <mergeCell ref="AQ10:AS10"/>
    <mergeCell ref="AT10:AV10"/>
    <mergeCell ref="AW10:AY10"/>
    <mergeCell ref="BL11:BN11"/>
    <mergeCell ref="AQ11:AS11"/>
    <mergeCell ref="AT11:AV11"/>
    <mergeCell ref="AW11:AY11"/>
    <mergeCell ref="BB11:BD11"/>
    <mergeCell ref="BE11:BG11"/>
    <mergeCell ref="BH11:BJ11"/>
    <mergeCell ref="W11:Y11"/>
    <mergeCell ref="Z11:AB11"/>
    <mergeCell ref="AC11:AE11"/>
    <mergeCell ref="AF11:AH11"/>
    <mergeCell ref="AK11:AM11"/>
    <mergeCell ref="AN11:AP11"/>
    <mergeCell ref="BB13:BD13"/>
    <mergeCell ref="BE13:BG13"/>
    <mergeCell ref="BH13:BJ13"/>
    <mergeCell ref="BL13:BN13"/>
    <mergeCell ref="AQ13:AS13"/>
    <mergeCell ref="AT13:AV13"/>
    <mergeCell ref="AW13:AY13"/>
    <mergeCell ref="Z13:AB13"/>
    <mergeCell ref="AC13:AE13"/>
    <mergeCell ref="C14:E14"/>
    <mergeCell ref="F14:H14"/>
    <mergeCell ref="I14:K14"/>
    <mergeCell ref="L14:N14"/>
    <mergeCell ref="O14:Q14"/>
    <mergeCell ref="T14:V14"/>
    <mergeCell ref="AF13:AH13"/>
    <mergeCell ref="AK13:AM13"/>
    <mergeCell ref="AN13:AP13"/>
    <mergeCell ref="C13:E13"/>
    <mergeCell ref="F13:H13"/>
    <mergeCell ref="I13:K13"/>
    <mergeCell ref="L13:N13"/>
    <mergeCell ref="O13:Q13"/>
    <mergeCell ref="T13:V13"/>
    <mergeCell ref="W13:Y13"/>
    <mergeCell ref="BL14:BN14"/>
    <mergeCell ref="C15:E15"/>
    <mergeCell ref="F15:H15"/>
    <mergeCell ref="I15:K15"/>
    <mergeCell ref="L15:N15"/>
    <mergeCell ref="O15:Q15"/>
    <mergeCell ref="T15:V15"/>
    <mergeCell ref="W15:Y15"/>
    <mergeCell ref="Z15:AB15"/>
    <mergeCell ref="AC15:AE15"/>
    <mergeCell ref="AQ14:AS14"/>
    <mergeCell ref="AT14:AV14"/>
    <mergeCell ref="AW14:AY14"/>
    <mergeCell ref="BB14:BD14"/>
    <mergeCell ref="BE14:BG14"/>
    <mergeCell ref="BH14:BJ14"/>
    <mergeCell ref="W14:Y14"/>
    <mergeCell ref="Z14:AB14"/>
    <mergeCell ref="AC14:AE14"/>
    <mergeCell ref="AF14:AH14"/>
    <mergeCell ref="AK14:AM14"/>
    <mergeCell ref="AN14:AP14"/>
    <mergeCell ref="BB15:BD15"/>
    <mergeCell ref="BE15:BG15"/>
    <mergeCell ref="BH15:BJ15"/>
    <mergeCell ref="BL15:BN15"/>
    <mergeCell ref="C16:E16"/>
    <mergeCell ref="F16:H16"/>
    <mergeCell ref="I16:K16"/>
    <mergeCell ref="L16:N16"/>
    <mergeCell ref="O16:Q16"/>
    <mergeCell ref="T16:V16"/>
    <mergeCell ref="AF15:AH15"/>
    <mergeCell ref="AK15:AM15"/>
    <mergeCell ref="AN15:AP15"/>
    <mergeCell ref="AQ15:AS15"/>
    <mergeCell ref="AT15:AV15"/>
    <mergeCell ref="AW15:AY15"/>
    <mergeCell ref="BL16:BN16"/>
    <mergeCell ref="AQ16:AS16"/>
    <mergeCell ref="AT16:AV16"/>
    <mergeCell ref="AW16:AY16"/>
    <mergeCell ref="BB16:BD16"/>
    <mergeCell ref="BE16:BG16"/>
    <mergeCell ref="BH16:BJ16"/>
    <mergeCell ref="W16:Y16"/>
    <mergeCell ref="Z16:AB16"/>
    <mergeCell ref="AC16:AE16"/>
    <mergeCell ref="C17:E17"/>
    <mergeCell ref="F17:H17"/>
    <mergeCell ref="I17:K17"/>
    <mergeCell ref="L17:N17"/>
    <mergeCell ref="O17:Q17"/>
    <mergeCell ref="T17:V17"/>
    <mergeCell ref="W17:Y17"/>
    <mergeCell ref="Z17:AB17"/>
    <mergeCell ref="AC17:AE17"/>
    <mergeCell ref="AF16:AH16"/>
    <mergeCell ref="AK16:AM16"/>
    <mergeCell ref="AN16:AP16"/>
    <mergeCell ref="BB17:BD17"/>
    <mergeCell ref="BE17:BG17"/>
    <mergeCell ref="BH17:BJ17"/>
    <mergeCell ref="BL17:BN17"/>
    <mergeCell ref="C21:E21"/>
    <mergeCell ref="F21:H21"/>
    <mergeCell ref="I21:K21"/>
    <mergeCell ref="L21:N21"/>
    <mergeCell ref="O21:Q21"/>
    <mergeCell ref="T21:V21"/>
    <mergeCell ref="AF17:AH17"/>
    <mergeCell ref="AK17:AM17"/>
    <mergeCell ref="AN17:AP17"/>
    <mergeCell ref="AQ17:AS17"/>
    <mergeCell ref="AT17:AV17"/>
    <mergeCell ref="AW17:AY17"/>
    <mergeCell ref="BL21:BN21"/>
    <mergeCell ref="AQ21:AS21"/>
    <mergeCell ref="AT21:AV21"/>
    <mergeCell ref="AW21:AY21"/>
    <mergeCell ref="BB21:BD21"/>
    <mergeCell ref="C22:E22"/>
    <mergeCell ref="F22:H22"/>
    <mergeCell ref="I22:K22"/>
    <mergeCell ref="L22:N22"/>
    <mergeCell ref="O22:Q22"/>
    <mergeCell ref="T22:V22"/>
    <mergeCell ref="W22:Y22"/>
    <mergeCell ref="Z22:AB22"/>
    <mergeCell ref="AC22:AE22"/>
    <mergeCell ref="BE21:BG21"/>
    <mergeCell ref="BH21:BJ21"/>
    <mergeCell ref="W21:Y21"/>
    <mergeCell ref="Z21:AB21"/>
    <mergeCell ref="AC21:AE21"/>
    <mergeCell ref="AF21:AH21"/>
    <mergeCell ref="AK21:AM21"/>
    <mergeCell ref="AN21:AP21"/>
    <mergeCell ref="BB22:BD22"/>
    <mergeCell ref="BE22:BG22"/>
    <mergeCell ref="BH22:BJ22"/>
    <mergeCell ref="BL22:BN22"/>
    <mergeCell ref="C23:E23"/>
    <mergeCell ref="F23:H23"/>
    <mergeCell ref="I23:K23"/>
    <mergeCell ref="L23:N23"/>
    <mergeCell ref="O23:Q23"/>
    <mergeCell ref="T23:V23"/>
    <mergeCell ref="AF22:AH22"/>
    <mergeCell ref="AK22:AM22"/>
    <mergeCell ref="AN22:AP22"/>
    <mergeCell ref="AQ22:AS22"/>
    <mergeCell ref="AT22:AV22"/>
    <mergeCell ref="AW22:AY22"/>
    <mergeCell ref="BL23:BN23"/>
    <mergeCell ref="AQ23:AS23"/>
    <mergeCell ref="AT23:AV23"/>
    <mergeCell ref="AW23:AY23"/>
    <mergeCell ref="BB23:BD23"/>
    <mergeCell ref="BE23:BG23"/>
    <mergeCell ref="BH23:BJ23"/>
    <mergeCell ref="W23:Y23"/>
    <mergeCell ref="Z23:AB23"/>
    <mergeCell ref="AC23:AE23"/>
    <mergeCell ref="AF23:AH23"/>
    <mergeCell ref="C25:E25"/>
    <mergeCell ref="F25:H25"/>
    <mergeCell ref="I25:K25"/>
    <mergeCell ref="L25:N25"/>
    <mergeCell ref="O25:Q25"/>
    <mergeCell ref="T25:V25"/>
    <mergeCell ref="W25:Y25"/>
    <mergeCell ref="Z25:AB25"/>
    <mergeCell ref="AC25:AE25"/>
    <mergeCell ref="AK23:AM23"/>
    <mergeCell ref="AN23:AP23"/>
    <mergeCell ref="BB25:BD25"/>
    <mergeCell ref="BE25:BG25"/>
    <mergeCell ref="BH25:BJ25"/>
    <mergeCell ref="BL25:BN25"/>
    <mergeCell ref="C26:E26"/>
    <mergeCell ref="F26:H26"/>
    <mergeCell ref="I26:K26"/>
    <mergeCell ref="L26:N26"/>
    <mergeCell ref="O26:Q26"/>
    <mergeCell ref="T26:V26"/>
    <mergeCell ref="AF25:AH25"/>
    <mergeCell ref="AK25:AM25"/>
    <mergeCell ref="AN25:AP25"/>
    <mergeCell ref="AQ25:AS25"/>
    <mergeCell ref="AT25:AV25"/>
    <mergeCell ref="AW25:AY25"/>
    <mergeCell ref="BL26:BN26"/>
    <mergeCell ref="AQ26:AS26"/>
    <mergeCell ref="AT26:AV26"/>
    <mergeCell ref="AW26:AY26"/>
    <mergeCell ref="BB26:BD26"/>
    <mergeCell ref="BE26:BG26"/>
    <mergeCell ref="C28:E28"/>
    <mergeCell ref="F28:H28"/>
    <mergeCell ref="I28:K28"/>
    <mergeCell ref="L28:N28"/>
    <mergeCell ref="O28:Q28"/>
    <mergeCell ref="T28:V28"/>
    <mergeCell ref="W28:Y28"/>
    <mergeCell ref="Z28:AB28"/>
    <mergeCell ref="AC28:AE28"/>
    <mergeCell ref="BH26:BJ26"/>
    <mergeCell ref="W26:Y26"/>
    <mergeCell ref="Z26:AB26"/>
    <mergeCell ref="AC26:AE26"/>
    <mergeCell ref="AF26:AH26"/>
    <mergeCell ref="AK26:AM26"/>
    <mergeCell ref="AN26:AP26"/>
    <mergeCell ref="BB28:BD28"/>
    <mergeCell ref="BE28:BG28"/>
    <mergeCell ref="BH28:BJ28"/>
    <mergeCell ref="BL28:BN28"/>
    <mergeCell ref="C29:E29"/>
    <mergeCell ref="F29:H29"/>
    <mergeCell ref="I29:K29"/>
    <mergeCell ref="L29:N29"/>
    <mergeCell ref="O29:Q29"/>
    <mergeCell ref="T29:V29"/>
    <mergeCell ref="AF28:AH28"/>
    <mergeCell ref="AK28:AM28"/>
    <mergeCell ref="AN28:AP28"/>
    <mergeCell ref="AQ28:AS28"/>
    <mergeCell ref="AT28:AV28"/>
    <mergeCell ref="AW28:AY28"/>
    <mergeCell ref="BL29:BN29"/>
    <mergeCell ref="AQ29:AS29"/>
    <mergeCell ref="AT29:AV29"/>
    <mergeCell ref="AW29:AY29"/>
    <mergeCell ref="BB29:BD29"/>
    <mergeCell ref="BE29:BG29"/>
    <mergeCell ref="BH29:BJ29"/>
    <mergeCell ref="W29:Y29"/>
    <mergeCell ref="Z29:AB29"/>
    <mergeCell ref="AC29:AE29"/>
    <mergeCell ref="AF29:AH29"/>
    <mergeCell ref="C30:E30"/>
    <mergeCell ref="F30:H30"/>
    <mergeCell ref="I30:K30"/>
    <mergeCell ref="L30:N30"/>
    <mergeCell ref="O30:Q30"/>
    <mergeCell ref="T30:V30"/>
    <mergeCell ref="W30:Y30"/>
    <mergeCell ref="Z30:AB30"/>
    <mergeCell ref="AC30:AE30"/>
    <mergeCell ref="AK29:AM29"/>
    <mergeCell ref="AN29:AP29"/>
    <mergeCell ref="BB30:BD30"/>
    <mergeCell ref="BE30:BG30"/>
    <mergeCell ref="BH30:BJ30"/>
    <mergeCell ref="BL30:BN30"/>
    <mergeCell ref="C33:E33"/>
    <mergeCell ref="F33:H33"/>
    <mergeCell ref="I33:K33"/>
    <mergeCell ref="L33:N33"/>
    <mergeCell ref="O33:Q33"/>
    <mergeCell ref="T33:V33"/>
    <mergeCell ref="AF30:AH30"/>
    <mergeCell ref="AK30:AM30"/>
    <mergeCell ref="AN30:AP30"/>
    <mergeCell ref="AQ30:AS30"/>
    <mergeCell ref="AT30:AV30"/>
    <mergeCell ref="AW30:AY30"/>
    <mergeCell ref="BL33:BN33"/>
    <mergeCell ref="AQ33:AS33"/>
    <mergeCell ref="AT33:AV33"/>
    <mergeCell ref="AW33:AY33"/>
    <mergeCell ref="BB33:BD33"/>
    <mergeCell ref="BE33:BG33"/>
    <mergeCell ref="C34:E34"/>
    <mergeCell ref="F34:H34"/>
    <mergeCell ref="I34:K34"/>
    <mergeCell ref="L34:N34"/>
    <mergeCell ref="O34:Q34"/>
    <mergeCell ref="T34:V34"/>
    <mergeCell ref="W34:Y34"/>
    <mergeCell ref="Z34:AB34"/>
    <mergeCell ref="AC34:AE34"/>
    <mergeCell ref="BH33:BJ33"/>
    <mergeCell ref="W33:Y33"/>
    <mergeCell ref="Z33:AB33"/>
    <mergeCell ref="AC33:AE33"/>
    <mergeCell ref="AF33:AH33"/>
    <mergeCell ref="AK33:AM33"/>
    <mergeCell ref="AN33:AP33"/>
    <mergeCell ref="BB34:BD34"/>
    <mergeCell ref="BE34:BG34"/>
    <mergeCell ref="BH34:BJ34"/>
    <mergeCell ref="BL34:BN34"/>
    <mergeCell ref="C36:E36"/>
    <mergeCell ref="F36:H36"/>
    <mergeCell ref="I36:K36"/>
    <mergeCell ref="L36:N36"/>
    <mergeCell ref="O36:Q36"/>
    <mergeCell ref="T36:V36"/>
    <mergeCell ref="AF34:AH34"/>
    <mergeCell ref="AK34:AM34"/>
    <mergeCell ref="AN34:AP34"/>
    <mergeCell ref="AQ34:AS34"/>
    <mergeCell ref="AT34:AV34"/>
    <mergeCell ref="AW34:AY34"/>
    <mergeCell ref="BL36:BN36"/>
    <mergeCell ref="AQ36:AS36"/>
    <mergeCell ref="AT36:AV36"/>
    <mergeCell ref="AW36:AY36"/>
    <mergeCell ref="BB36:BD36"/>
    <mergeCell ref="BE36:BG36"/>
    <mergeCell ref="BH36:BJ36"/>
    <mergeCell ref="W36:Y36"/>
    <mergeCell ref="Z36:AB36"/>
    <mergeCell ref="AC36:AE36"/>
    <mergeCell ref="AF36:AH36"/>
    <mergeCell ref="C37:E37"/>
    <mergeCell ref="F37:H37"/>
    <mergeCell ref="I37:K37"/>
    <mergeCell ref="L37:N37"/>
    <mergeCell ref="O37:Q37"/>
    <mergeCell ref="T37:V37"/>
    <mergeCell ref="W37:Y37"/>
    <mergeCell ref="Z37:AB37"/>
    <mergeCell ref="AC37:AE37"/>
    <mergeCell ref="AK36:AM36"/>
    <mergeCell ref="AN36:AP36"/>
    <mergeCell ref="BB37:BD37"/>
    <mergeCell ref="BE37:BG37"/>
    <mergeCell ref="BH37:BJ37"/>
    <mergeCell ref="BL37:BN37"/>
    <mergeCell ref="C38:E38"/>
    <mergeCell ref="F38:H38"/>
    <mergeCell ref="I38:K38"/>
    <mergeCell ref="L38:N38"/>
    <mergeCell ref="O38:Q38"/>
    <mergeCell ref="T38:V38"/>
    <mergeCell ref="AF37:AH37"/>
    <mergeCell ref="AK37:AM37"/>
    <mergeCell ref="AN37:AP37"/>
    <mergeCell ref="AQ37:AS37"/>
    <mergeCell ref="AT37:AV37"/>
    <mergeCell ref="AW37:AY37"/>
    <mergeCell ref="BL38:BN38"/>
    <mergeCell ref="AQ38:AS38"/>
    <mergeCell ref="AT38:AV38"/>
    <mergeCell ref="AW38:AY38"/>
    <mergeCell ref="BB38:BD38"/>
    <mergeCell ref="BE38:BG38"/>
    <mergeCell ref="C40:E40"/>
    <mergeCell ref="F40:H40"/>
    <mergeCell ref="I40:K40"/>
    <mergeCell ref="L40:N40"/>
    <mergeCell ref="O40:Q40"/>
    <mergeCell ref="T40:V40"/>
    <mergeCell ref="W40:Y40"/>
    <mergeCell ref="Z40:AB40"/>
    <mergeCell ref="AC40:AE40"/>
    <mergeCell ref="BH38:BJ38"/>
    <mergeCell ref="W38:Y38"/>
    <mergeCell ref="Z38:AB38"/>
    <mergeCell ref="AC38:AE38"/>
    <mergeCell ref="AF38:AH38"/>
    <mergeCell ref="AK38:AM38"/>
    <mergeCell ref="AN38:AP38"/>
    <mergeCell ref="BB40:BD40"/>
    <mergeCell ref="BE40:BG40"/>
    <mergeCell ref="BH40:BJ40"/>
    <mergeCell ref="BL40:BN40"/>
    <mergeCell ref="C41:E41"/>
    <mergeCell ref="F41:H41"/>
    <mergeCell ref="I41:K41"/>
    <mergeCell ref="L41:N41"/>
    <mergeCell ref="O41:Q41"/>
    <mergeCell ref="T41:V41"/>
    <mergeCell ref="AF40:AH40"/>
    <mergeCell ref="AK40:AM40"/>
    <mergeCell ref="AN40:AP40"/>
    <mergeCell ref="AQ40:AS40"/>
    <mergeCell ref="AT40:AV40"/>
    <mergeCell ref="AW40:AY40"/>
    <mergeCell ref="BL41:BN41"/>
    <mergeCell ref="AQ41:AS41"/>
    <mergeCell ref="AT41:AV41"/>
    <mergeCell ref="AW41:AY41"/>
    <mergeCell ref="BB41:BD41"/>
    <mergeCell ref="BE41:BG41"/>
    <mergeCell ref="BH41:BJ41"/>
    <mergeCell ref="W41:Y41"/>
    <mergeCell ref="Z41:AB41"/>
    <mergeCell ref="AC41:AE41"/>
    <mergeCell ref="AF41:AH41"/>
    <mergeCell ref="AK41:AM41"/>
    <mergeCell ref="AN41:AP41"/>
    <mergeCell ref="F47:H50"/>
    <mergeCell ref="I47:K50"/>
    <mergeCell ref="L47:N50"/>
    <mergeCell ref="O47:Q50"/>
    <mergeCell ref="BB45:BD45"/>
    <mergeCell ref="BE45:BG45"/>
    <mergeCell ref="BH45:BJ45"/>
    <mergeCell ref="BH47:BJ50"/>
    <mergeCell ref="F45:H45"/>
    <mergeCell ref="I45:K45"/>
    <mergeCell ref="L45:N45"/>
    <mergeCell ref="O45:Q45"/>
    <mergeCell ref="T45:V45"/>
    <mergeCell ref="W45:Y45"/>
    <mergeCell ref="Z45:AB45"/>
    <mergeCell ref="AC45:AE45"/>
    <mergeCell ref="BL45:BN45"/>
    <mergeCell ref="C46:E46"/>
    <mergeCell ref="F46:H46"/>
    <mergeCell ref="I46:K46"/>
    <mergeCell ref="L46:N46"/>
    <mergeCell ref="O46:Q46"/>
    <mergeCell ref="AF45:AH45"/>
    <mergeCell ref="AK45:AM45"/>
    <mergeCell ref="AN45:AP45"/>
    <mergeCell ref="AQ45:AS45"/>
    <mergeCell ref="AT45:AV45"/>
    <mergeCell ref="AW45:AY45"/>
    <mergeCell ref="C45:E45"/>
    <mergeCell ref="BL47:BN50"/>
    <mergeCell ref="B52:B55"/>
    <mergeCell ref="C52:E55"/>
    <mergeCell ref="F52:H55"/>
    <mergeCell ref="I52:K55"/>
    <mergeCell ref="L52:N55"/>
    <mergeCell ref="O52:Q55"/>
    <mergeCell ref="T52:V55"/>
    <mergeCell ref="W52:Y55"/>
    <mergeCell ref="AN47:AP50"/>
    <mergeCell ref="AQ47:AS50"/>
    <mergeCell ref="AT47:AV50"/>
    <mergeCell ref="AW47:AY50"/>
    <mergeCell ref="BB47:BD50"/>
    <mergeCell ref="BE47:BG50"/>
    <mergeCell ref="T47:V50"/>
    <mergeCell ref="W47:Y50"/>
    <mergeCell ref="Z47:AB50"/>
    <mergeCell ref="AC47:AE50"/>
    <mergeCell ref="AF47:AH50"/>
    <mergeCell ref="AK47:AM50"/>
    <mergeCell ref="B47:B50"/>
    <mergeCell ref="C47:E50"/>
    <mergeCell ref="BE52:BG55"/>
    <mergeCell ref="BH52:BJ55"/>
    <mergeCell ref="BL52:BN55"/>
    <mergeCell ref="Z52:AB55"/>
    <mergeCell ref="AC52:AE55"/>
    <mergeCell ref="AF52:AH55"/>
    <mergeCell ref="AK52:AM55"/>
    <mergeCell ref="AN52:AP55"/>
    <mergeCell ref="AQ52:AS55"/>
    <mergeCell ref="AT52:AV55"/>
    <mergeCell ref="AW52:AY55"/>
    <mergeCell ref="BB52:BD55"/>
  </mergeCells>
  <printOptions horizontalCentered="1" verticalCentered="1"/>
  <pageMargins left="0" right="0" top="0" bottom="0" header="0" footer="0"/>
  <pageSetup scale="66" orientation="landscape" horizontalDpi="4294967293" verticalDpi="4294967293" r:id="rId1"/>
  <colBreaks count="3" manualBreakCount="3">
    <brk id="18" min="1" max="73" man="1"/>
    <brk id="34" min="1" max="73" man="1"/>
    <brk id="51" min="1" max="73" man="1"/>
  </col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9681-5FF7-4EF1-8552-2557C26256A9}">
  <sheetPr codeName="Sheet41">
    <tabColor theme="5" tint="0.59999389629810485"/>
    <pageSetUpPr fitToPage="1"/>
  </sheetPr>
  <dimension ref="B1:CC37"/>
  <sheetViews>
    <sheetView topLeftCell="AQ1" zoomScale="85" zoomScaleNormal="85" zoomScaleSheetLayoutView="70" workbookViewId="0">
      <selection activeCell="B17" sqref="B17"/>
    </sheetView>
  </sheetViews>
  <sheetFormatPr defaultColWidth="9.140625" defaultRowHeight="15" x14ac:dyDescent="0.25"/>
  <cols>
    <col min="1" max="1" width="1.5703125" style="368" customWidth="1"/>
    <col min="2" max="2" width="51.140625" style="368" customWidth="1"/>
    <col min="3" max="3" width="10.5703125" style="368" bestFit="1" customWidth="1"/>
    <col min="4" max="4" width="12.42578125" style="368" bestFit="1" customWidth="1"/>
    <col min="5" max="5" width="8.5703125" style="368" bestFit="1" customWidth="1"/>
    <col min="6" max="6" width="10.5703125" style="368" bestFit="1" customWidth="1"/>
    <col min="7" max="7" width="13.5703125" style="368" customWidth="1"/>
    <col min="8" max="8" width="8.5703125" style="368" bestFit="1" customWidth="1"/>
    <col min="9" max="9" width="10.5703125" style="368" bestFit="1" customWidth="1"/>
    <col min="10" max="10" width="12.42578125" style="368" bestFit="1" customWidth="1"/>
    <col min="11" max="11" width="8.42578125" style="368" bestFit="1" customWidth="1"/>
    <col min="12" max="12" width="10.5703125" style="368" bestFit="1" customWidth="1"/>
    <col min="13" max="13" width="12.42578125" style="368" bestFit="1" customWidth="1"/>
    <col min="14" max="14" width="8.5703125" style="368" bestFit="1" customWidth="1"/>
    <col min="15" max="15" width="10.5703125" style="368" bestFit="1" customWidth="1"/>
    <col min="16" max="16" width="12.42578125" style="368" bestFit="1" customWidth="1"/>
    <col min="17" max="17" width="8.42578125" style="368" bestFit="1" customWidth="1"/>
    <col min="18" max="18" width="1.7109375" style="368" customWidth="1"/>
    <col min="19" max="19" width="50.85546875" style="368" customWidth="1"/>
    <col min="20" max="20" width="10.5703125" style="368" bestFit="1" customWidth="1"/>
    <col min="21" max="21" width="12.42578125" style="368" bestFit="1" customWidth="1"/>
    <col min="22" max="22" width="8.5703125" style="368" bestFit="1" customWidth="1"/>
    <col min="23" max="23" width="10.5703125" style="368" bestFit="1" customWidth="1"/>
    <col min="24" max="24" width="12.42578125" style="368" bestFit="1" customWidth="1"/>
    <col min="25" max="25" width="8.5703125" style="368" bestFit="1" customWidth="1"/>
    <col min="26" max="26" width="10.5703125" style="368" bestFit="1" customWidth="1"/>
    <col min="27" max="27" width="12.42578125" style="368" bestFit="1" customWidth="1"/>
    <col min="28" max="28" width="8.140625" style="368" bestFit="1" customWidth="1"/>
    <col min="29" max="29" width="10.5703125" style="368" bestFit="1" customWidth="1"/>
    <col min="30" max="30" width="12.42578125" style="368" bestFit="1" customWidth="1"/>
    <col min="31" max="31" width="8.5703125" style="368" bestFit="1" customWidth="1"/>
    <col min="32" max="32" width="10.5703125" style="368" bestFit="1" customWidth="1"/>
    <col min="33" max="33" width="12.42578125" style="368" bestFit="1" customWidth="1"/>
    <col min="34" max="34" width="8.5703125" style="368" bestFit="1" customWidth="1"/>
    <col min="35" max="35" width="1.7109375" style="368" customWidth="1"/>
    <col min="36" max="36" width="51.42578125" style="368" customWidth="1"/>
    <col min="37" max="37" width="10.5703125" style="368" bestFit="1" customWidth="1"/>
    <col min="38" max="38" width="12.42578125" style="368" bestFit="1" customWidth="1"/>
    <col min="39" max="39" width="7.42578125" style="368" bestFit="1" customWidth="1"/>
    <col min="40" max="40" width="10.5703125" style="368" bestFit="1" customWidth="1"/>
    <col min="41" max="41" width="12.42578125" style="368" bestFit="1" customWidth="1"/>
    <col min="42" max="42" width="7.42578125" style="368" bestFit="1" customWidth="1"/>
    <col min="43" max="43" width="10.5703125" style="368" bestFit="1" customWidth="1"/>
    <col min="44" max="44" width="12.42578125" style="368" bestFit="1" customWidth="1"/>
    <col min="45" max="45" width="7.42578125" style="368" bestFit="1" customWidth="1"/>
    <col min="46" max="46" width="10.5703125" style="368" bestFit="1" customWidth="1"/>
    <col min="47" max="47" width="12.42578125" style="368" bestFit="1" customWidth="1"/>
    <col min="48" max="48" width="8.42578125" style="368" bestFit="1" customWidth="1"/>
    <col min="49" max="49" width="10.5703125" style="368" bestFit="1" customWidth="1"/>
    <col min="50" max="50" width="12.42578125" style="368" bestFit="1" customWidth="1"/>
    <col min="51" max="51" width="8.42578125" style="368" bestFit="1" customWidth="1"/>
    <col min="52" max="52" width="1.7109375" style="368" customWidth="1"/>
    <col min="53" max="53" width="52.5703125" style="368" bestFit="1" customWidth="1"/>
    <col min="54" max="54" width="10.5703125" style="368" bestFit="1" customWidth="1"/>
    <col min="55" max="55" width="13.5703125" style="368" customWidth="1"/>
    <col min="56" max="56" width="8.42578125" style="368" customWidth="1"/>
    <col min="57" max="57" width="10.5703125" style="368" bestFit="1" customWidth="1"/>
    <col min="58" max="58" width="12.42578125" style="368" bestFit="1" customWidth="1"/>
    <col min="59" max="59" width="8.42578125" style="368" customWidth="1"/>
    <col min="60" max="60" width="10.5703125" style="368" bestFit="1" customWidth="1"/>
    <col min="61" max="61" width="12.42578125" style="368" bestFit="1" customWidth="1"/>
    <col min="62" max="62" width="7" style="368" bestFit="1" customWidth="1"/>
    <col min="63" max="63" width="1.7109375" style="368" customWidth="1"/>
    <col min="64" max="64" width="10.5703125" style="368" bestFit="1" customWidth="1"/>
    <col min="65" max="65" width="12.42578125" style="368" bestFit="1" customWidth="1"/>
    <col min="66" max="66" width="7" style="368" bestFit="1" customWidth="1"/>
    <col min="67" max="69" width="4.5703125" style="368" customWidth="1"/>
    <col min="70" max="70" width="50.85546875" style="368" customWidth="1"/>
    <col min="71" max="71" width="10.5703125" style="368" bestFit="1" customWidth="1"/>
    <col min="72" max="72" width="12.42578125" style="368" bestFit="1" customWidth="1"/>
    <col min="73" max="73" width="8.5703125" style="368" bestFit="1" customWidth="1"/>
    <col min="74" max="74" width="10.5703125" style="368" bestFit="1" customWidth="1"/>
    <col min="75" max="75" width="12.42578125" style="368" bestFit="1" customWidth="1"/>
    <col min="76" max="76" width="8.5703125" style="368" bestFit="1" customWidth="1"/>
    <col min="77" max="77" width="1.7109375" style="368" customWidth="1"/>
    <col min="78" max="78" width="10.5703125" style="368" bestFit="1" customWidth="1"/>
    <col min="79" max="79" width="12.42578125" style="368" bestFit="1" customWidth="1"/>
    <col min="80" max="80" width="7" style="368" bestFit="1" customWidth="1"/>
    <col min="81" max="81" width="4.5703125" style="368" customWidth="1"/>
    <col min="82" max="16384" width="9.140625" style="368"/>
  </cols>
  <sheetData>
    <row r="1" spans="2:81" x14ac:dyDescent="0.25">
      <c r="B1" s="587" t="str">
        <f>"TRIR &amp; MMIR Summary for all data thru "&amp;VLOOKUP('2022 Results'!D65,Table1[],2,TRUE)&amp;" "&amp;'2022 Results'!D67</f>
        <v>TRIR &amp; MMIR Summary for all data thru Aug 2022</v>
      </c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23"/>
      <c r="R1" s="199"/>
      <c r="S1" s="564" t="str">
        <f>B1</f>
        <v>TRIR &amp; MMIR Summary for all data thru Aug 2022</v>
      </c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2"/>
      <c r="AF1" s="501"/>
      <c r="AG1" s="501"/>
      <c r="AH1" s="503"/>
      <c r="AI1" s="369"/>
      <c r="AJ1" s="570" t="str">
        <f>S1</f>
        <v>TRIR &amp; MMIR Summary for all data thru Aug 2022</v>
      </c>
      <c r="AK1" s="418"/>
      <c r="AL1" s="418"/>
      <c r="AM1" s="418"/>
      <c r="AN1" s="418"/>
      <c r="AO1" s="418"/>
      <c r="AP1" s="418"/>
      <c r="AQ1" s="418"/>
      <c r="AR1" s="418"/>
      <c r="AS1" s="418"/>
      <c r="AT1" s="418"/>
      <c r="AU1" s="418"/>
      <c r="AV1" s="418"/>
      <c r="AW1" s="418"/>
      <c r="AX1" s="418"/>
      <c r="AY1" s="507"/>
      <c r="AZ1" s="199"/>
      <c r="BA1" s="578" t="str">
        <f>AJ1</f>
        <v>TRIR &amp; MMIR Summary for all data thru Aug 2022</v>
      </c>
      <c r="BB1" s="416"/>
      <c r="BC1" s="416"/>
      <c r="BD1" s="416"/>
      <c r="BE1" s="501"/>
      <c r="BF1" s="501"/>
      <c r="BG1" s="501"/>
      <c r="BH1" s="418"/>
      <c r="BI1" s="418"/>
      <c r="BJ1" s="507"/>
      <c r="BL1" s="415"/>
      <c r="BM1" s="415"/>
      <c r="BN1" s="514"/>
      <c r="BR1" s="1117" t="str">
        <f>AJ1</f>
        <v>TRIR &amp; MMIR Summary for all data thru Aug 2022</v>
      </c>
      <c r="BS1" s="971"/>
      <c r="BT1" s="971"/>
      <c r="BU1" s="971"/>
      <c r="BV1" s="971"/>
      <c r="BW1" s="971"/>
      <c r="BX1" s="1105"/>
      <c r="BZ1" s="971"/>
      <c r="CA1" s="971"/>
      <c r="CB1" s="1105"/>
    </row>
    <row r="2" spans="2:81" ht="15.75" thickBot="1" x14ac:dyDescent="0.3">
      <c r="B2" s="588"/>
      <c r="C2" s="416"/>
      <c r="D2" s="498" t="s">
        <v>31</v>
      </c>
      <c r="E2" s="416"/>
      <c r="F2" s="416"/>
      <c r="G2" s="498">
        <v>53</v>
      </c>
      <c r="H2" s="416"/>
      <c r="I2" s="416"/>
      <c r="J2" s="498">
        <v>54</v>
      </c>
      <c r="K2" s="416"/>
      <c r="L2" s="416"/>
      <c r="M2" s="498">
        <v>55</v>
      </c>
      <c r="N2" s="416"/>
      <c r="O2" s="416"/>
      <c r="P2" s="498">
        <v>58</v>
      </c>
      <c r="Q2" s="423"/>
      <c r="R2" s="199"/>
      <c r="S2" s="581"/>
      <c r="T2" s="501"/>
      <c r="U2" s="504" t="s">
        <v>28</v>
      </c>
      <c r="V2" s="501"/>
      <c r="W2" s="501"/>
      <c r="X2" s="504" t="s">
        <v>32</v>
      </c>
      <c r="Y2" s="501"/>
      <c r="Z2" s="501"/>
      <c r="AA2" s="504" t="s">
        <v>37</v>
      </c>
      <c r="AB2" s="501"/>
      <c r="AC2" s="501"/>
      <c r="AD2" s="504" t="s">
        <v>85</v>
      </c>
      <c r="AE2" s="502"/>
      <c r="AF2" s="501"/>
      <c r="AG2" s="504" t="s">
        <v>195</v>
      </c>
      <c r="AH2" s="503"/>
      <c r="AI2" s="199"/>
      <c r="AJ2" s="584"/>
      <c r="AK2" s="418"/>
      <c r="AL2" s="508" t="s">
        <v>33</v>
      </c>
      <c r="AM2" s="418"/>
      <c r="AN2" s="418"/>
      <c r="AO2" s="508" t="s">
        <v>34</v>
      </c>
      <c r="AP2" s="418"/>
      <c r="AQ2" s="418"/>
      <c r="AR2" s="508" t="s">
        <v>35</v>
      </c>
      <c r="AS2" s="418"/>
      <c r="AT2" s="418"/>
      <c r="AU2" s="508" t="s">
        <v>36</v>
      </c>
      <c r="AV2" s="418"/>
      <c r="AW2" s="418"/>
      <c r="AX2" s="508" t="s">
        <v>146</v>
      </c>
      <c r="AY2" s="507"/>
      <c r="AZ2" s="172"/>
      <c r="BA2" s="579"/>
      <c r="BB2" s="416"/>
      <c r="BC2" s="498" t="s">
        <v>214</v>
      </c>
      <c r="BD2" s="416"/>
      <c r="BE2" s="501"/>
      <c r="BF2" s="504" t="s">
        <v>215</v>
      </c>
      <c r="BG2" s="501"/>
      <c r="BH2" s="418"/>
      <c r="BI2" s="508" t="s">
        <v>221</v>
      </c>
      <c r="BJ2" s="507"/>
      <c r="BK2" s="193"/>
      <c r="BL2" s="415"/>
      <c r="BM2" s="515" t="s">
        <v>293</v>
      </c>
      <c r="BN2" s="514"/>
      <c r="BO2" s="193"/>
      <c r="BP2" s="193"/>
      <c r="BQ2" s="193"/>
      <c r="BR2" s="1118"/>
      <c r="BS2" s="971"/>
      <c r="BT2" s="1094" t="s">
        <v>343</v>
      </c>
      <c r="BU2" s="971"/>
      <c r="BV2" s="971"/>
      <c r="BW2" s="1094" t="s">
        <v>344</v>
      </c>
      <c r="BX2" s="1105"/>
      <c r="BY2" s="193"/>
      <c r="BZ2" s="971"/>
      <c r="CA2" s="1094" t="s">
        <v>342</v>
      </c>
      <c r="CB2" s="1105"/>
      <c r="CC2" s="193"/>
    </row>
    <row r="3" spans="2:81" ht="15.75" thickBot="1" x14ac:dyDescent="0.3">
      <c r="B3" s="589" t="s">
        <v>214</v>
      </c>
      <c r="C3" s="499"/>
      <c r="D3" s="498" t="str">
        <f>"All Data thru "&amp;VLOOKUP('2022 Results'!D65,Table1[],2,TRUE)&amp;" "&amp;'2022 Results'!D67</f>
        <v>All Data thru Aug 2022</v>
      </c>
      <c r="E3" s="500"/>
      <c r="F3" s="498"/>
      <c r="G3" s="498" t="str">
        <f>D3</f>
        <v>All Data thru Aug 2022</v>
      </c>
      <c r="H3" s="498"/>
      <c r="I3" s="499"/>
      <c r="J3" s="498" t="str">
        <f>G3</f>
        <v>All Data thru Aug 2022</v>
      </c>
      <c r="K3" s="498"/>
      <c r="L3" s="499"/>
      <c r="M3" s="498" t="str">
        <f>G3</f>
        <v>All Data thru Aug 2022</v>
      </c>
      <c r="N3" s="498"/>
      <c r="O3" s="499"/>
      <c r="P3" s="498" t="str">
        <f>D3</f>
        <v>All Data thru Aug 2022</v>
      </c>
      <c r="Q3" s="498"/>
      <c r="R3" s="283"/>
      <c r="S3" s="581" t="s">
        <v>215</v>
      </c>
      <c r="T3" s="505"/>
      <c r="U3" s="504" t="str">
        <f>D3</f>
        <v>All Data thru Aug 2022</v>
      </c>
      <c r="V3" s="504"/>
      <c r="W3" s="505"/>
      <c r="X3" s="504" t="str">
        <f>U3</f>
        <v>All Data thru Aug 2022</v>
      </c>
      <c r="Y3" s="506"/>
      <c r="Z3" s="504"/>
      <c r="AA3" s="504" t="str">
        <f>X3</f>
        <v>All Data thru Aug 2022</v>
      </c>
      <c r="AB3" s="504"/>
      <c r="AC3" s="505"/>
      <c r="AD3" s="504" t="str">
        <f>AA3</f>
        <v>All Data thru Aug 2022</v>
      </c>
      <c r="AE3" s="506"/>
      <c r="AF3" s="505"/>
      <c r="AG3" s="504" t="str">
        <f>AD3</f>
        <v>All Data thru Aug 2022</v>
      </c>
      <c r="AH3" s="506"/>
      <c r="AI3" s="356"/>
      <c r="AJ3" s="585" t="s">
        <v>221</v>
      </c>
      <c r="AK3" s="509"/>
      <c r="AL3" s="508" t="str">
        <f>AG3</f>
        <v>All Data thru Aug 2022</v>
      </c>
      <c r="AM3" s="508"/>
      <c r="AN3" s="509"/>
      <c r="AO3" s="508" t="str">
        <f>AG3</f>
        <v>All Data thru Aug 2022</v>
      </c>
      <c r="AP3" s="508"/>
      <c r="AQ3" s="509"/>
      <c r="AR3" s="508" t="str">
        <f>AG3</f>
        <v>All Data thru Aug 2022</v>
      </c>
      <c r="AS3" s="508"/>
      <c r="AT3" s="509"/>
      <c r="AU3" s="508" t="str">
        <f>AG3</f>
        <v>All Data thru Aug 2022</v>
      </c>
      <c r="AV3" s="508"/>
      <c r="AW3" s="509"/>
      <c r="AX3" s="508" t="str">
        <f>AG3</f>
        <v>All Data thru Aug 2022</v>
      </c>
      <c r="AY3" s="510"/>
      <c r="AZ3" s="283"/>
      <c r="BA3" s="580" t="s">
        <v>303</v>
      </c>
      <c r="BB3" s="513"/>
      <c r="BC3" s="498" t="str">
        <f>AX3</f>
        <v>All Data thru Aug 2022</v>
      </c>
      <c r="BD3" s="498"/>
      <c r="BE3" s="512"/>
      <c r="BF3" s="504" t="str">
        <f>BC3</f>
        <v>All Data thru Aug 2022</v>
      </c>
      <c r="BG3" s="504"/>
      <c r="BH3" s="511"/>
      <c r="BI3" s="508" t="str">
        <f>BF3</f>
        <v>All Data thru Aug 2022</v>
      </c>
      <c r="BJ3" s="510"/>
      <c r="BK3" s="284"/>
      <c r="BL3" s="516"/>
      <c r="BM3" s="515" t="str">
        <f>BI3</f>
        <v>All Data thru Aug 2022</v>
      </c>
      <c r="BN3" s="517"/>
      <c r="BO3" s="284"/>
      <c r="BP3" s="284"/>
      <c r="BQ3" s="284"/>
      <c r="BR3" s="1118" t="s">
        <v>342</v>
      </c>
      <c r="BS3" s="1095"/>
      <c r="BT3" s="1094" t="str">
        <f>AG3</f>
        <v>All Data thru Aug 2022</v>
      </c>
      <c r="BU3" s="1094"/>
      <c r="BV3" s="1095"/>
      <c r="BW3" s="1094" t="str">
        <f>AG3</f>
        <v>All Data thru Aug 2022</v>
      </c>
      <c r="BX3" s="1096"/>
      <c r="BY3" s="284"/>
      <c r="BZ3" s="1097"/>
      <c r="CA3" s="1094" t="str">
        <f>AG3</f>
        <v>All Data thru Aug 2022</v>
      </c>
      <c r="CB3" s="1096"/>
      <c r="CC3" s="284"/>
    </row>
    <row r="4" spans="2:81" x14ac:dyDescent="0.25">
      <c r="B4" s="195" t="s">
        <v>1</v>
      </c>
      <c r="C4" s="1264">
        <v>39392</v>
      </c>
      <c r="D4" s="1354"/>
      <c r="E4" s="1355"/>
      <c r="F4" s="1356">
        <v>39748</v>
      </c>
      <c r="G4" s="1357"/>
      <c r="H4" s="1358"/>
      <c r="I4" s="1356">
        <v>39085</v>
      </c>
      <c r="J4" s="1357"/>
      <c r="K4" s="1358"/>
      <c r="L4" s="1356">
        <v>39440</v>
      </c>
      <c r="M4" s="1357"/>
      <c r="N4" s="1358"/>
      <c r="O4" s="1356">
        <v>43593</v>
      </c>
      <c r="P4" s="1357"/>
      <c r="Q4" s="1358"/>
      <c r="R4" s="231"/>
      <c r="S4" s="344" t="s">
        <v>1</v>
      </c>
      <c r="T4" s="1362">
        <v>39628</v>
      </c>
      <c r="U4" s="1363"/>
      <c r="V4" s="1364"/>
      <c r="W4" s="1362">
        <v>39811</v>
      </c>
      <c r="X4" s="1363"/>
      <c r="Y4" s="1364"/>
      <c r="Z4" s="1362">
        <v>40073</v>
      </c>
      <c r="AA4" s="1363"/>
      <c r="AB4" s="1364"/>
      <c r="AC4" s="1375">
        <v>39035</v>
      </c>
      <c r="AD4" s="1376"/>
      <c r="AE4" s="1377"/>
      <c r="AF4" s="1362">
        <v>39630</v>
      </c>
      <c r="AG4" s="1363"/>
      <c r="AH4" s="1364"/>
      <c r="AI4" s="228"/>
      <c r="AJ4" s="344" t="s">
        <v>1</v>
      </c>
      <c r="AK4" s="1378">
        <v>39822</v>
      </c>
      <c r="AL4" s="1379"/>
      <c r="AM4" s="1380"/>
      <c r="AN4" s="1367">
        <v>39823</v>
      </c>
      <c r="AO4" s="1368"/>
      <c r="AP4" s="1369"/>
      <c r="AQ4" s="1367">
        <v>39084</v>
      </c>
      <c r="AR4" s="1368"/>
      <c r="AS4" s="1369"/>
      <c r="AT4" s="1367">
        <v>39794</v>
      </c>
      <c r="AU4" s="1368"/>
      <c r="AV4" s="1369"/>
      <c r="AW4" s="1367">
        <v>43077</v>
      </c>
      <c r="AX4" s="1368"/>
      <c r="AY4" s="1369"/>
      <c r="AZ4" s="228"/>
      <c r="BA4" s="344" t="s">
        <v>1</v>
      </c>
      <c r="BB4" s="1264">
        <f>+MIN(C4:Q4)</f>
        <v>39085</v>
      </c>
      <c r="BC4" s="1265"/>
      <c r="BD4" s="1266"/>
      <c r="BE4" s="1264">
        <f>+MIN(T4:AE4)</f>
        <v>39035</v>
      </c>
      <c r="BF4" s="1265"/>
      <c r="BG4" s="1266"/>
      <c r="BH4" s="1264">
        <f>+MIN(AK4:AY4)</f>
        <v>39084</v>
      </c>
      <c r="BI4" s="1265"/>
      <c r="BJ4" s="1266"/>
      <c r="BK4" s="227"/>
      <c r="BL4" s="1264">
        <f>+MIN(BB4:BJ4)</f>
        <v>39035</v>
      </c>
      <c r="BM4" s="1265"/>
      <c r="BN4" s="1266"/>
      <c r="BO4" s="227"/>
      <c r="BP4" s="227"/>
      <c r="BQ4" s="227"/>
      <c r="BR4" s="344" t="s">
        <v>1</v>
      </c>
      <c r="BS4" s="1370">
        <v>40179</v>
      </c>
      <c r="BT4" s="1371"/>
      <c r="BU4" s="1372"/>
      <c r="BV4" s="1362">
        <v>40179</v>
      </c>
      <c r="BW4" s="1363"/>
      <c r="BX4" s="1364"/>
      <c r="BY4" s="227"/>
      <c r="BZ4" s="1264">
        <f>+MIN(BV4:BX4)</f>
        <v>40179</v>
      </c>
      <c r="CA4" s="1265"/>
      <c r="CB4" s="1266"/>
      <c r="CC4" s="227"/>
    </row>
    <row r="5" spans="2:81" x14ac:dyDescent="0.25">
      <c r="B5" s="200" t="s">
        <v>2</v>
      </c>
      <c r="C5" s="1267">
        <f>'2022 Results'!C6:E6</f>
        <v>44804</v>
      </c>
      <c r="D5" s="1365"/>
      <c r="E5" s="1366"/>
      <c r="F5" s="1267">
        <f>'2022 Results'!F6:H6</f>
        <v>44804</v>
      </c>
      <c r="G5" s="1365"/>
      <c r="H5" s="1366"/>
      <c r="I5" s="1267">
        <f>'2022 Results'!I6:K6</f>
        <v>44804</v>
      </c>
      <c r="J5" s="1365"/>
      <c r="K5" s="1366"/>
      <c r="L5" s="1267">
        <f>'2022 Results'!L6:N6</f>
        <v>44804</v>
      </c>
      <c r="M5" s="1365"/>
      <c r="N5" s="1366"/>
      <c r="O5" s="1267">
        <f>'2022 Results'!O6:Q6</f>
        <v>44804</v>
      </c>
      <c r="P5" s="1365"/>
      <c r="Q5" s="1366"/>
      <c r="R5" s="231"/>
      <c r="S5" s="345" t="s">
        <v>2</v>
      </c>
      <c r="T5" s="1348">
        <f>'2022 Results'!T6:V6</f>
        <v>44804</v>
      </c>
      <c r="U5" s="1349"/>
      <c r="V5" s="1350"/>
      <c r="W5" s="1348">
        <f>'2022 Results'!W6:Y6</f>
        <v>44804</v>
      </c>
      <c r="X5" s="1349"/>
      <c r="Y5" s="1350"/>
      <c r="Z5" s="1348">
        <f>'2022 Results'!Z6:AB6</f>
        <v>44804</v>
      </c>
      <c r="AA5" s="1349"/>
      <c r="AB5" s="1350"/>
      <c r="AC5" s="1351">
        <f>'2022 Results'!AC6:AE6</f>
        <v>44804</v>
      </c>
      <c r="AD5" s="1352"/>
      <c r="AE5" s="1353"/>
      <c r="AF5" s="1348">
        <f>'2022 Results'!AF6:AH6</f>
        <v>44804</v>
      </c>
      <c r="AG5" s="1349"/>
      <c r="AH5" s="1350"/>
      <c r="AI5" s="228"/>
      <c r="AJ5" s="345" t="s">
        <v>2</v>
      </c>
      <c r="AK5" s="1348">
        <f>'2022 Results'!AK6:AM6</f>
        <v>44804</v>
      </c>
      <c r="AL5" s="1349"/>
      <c r="AM5" s="1350"/>
      <c r="AN5" s="1348">
        <f>'2022 Results'!AN6:AP6</f>
        <v>44804</v>
      </c>
      <c r="AO5" s="1349"/>
      <c r="AP5" s="1350"/>
      <c r="AQ5" s="1348">
        <f>'2022 Results'!AQ6:AS6</f>
        <v>44804</v>
      </c>
      <c r="AR5" s="1349"/>
      <c r="AS5" s="1350"/>
      <c r="AT5" s="1348">
        <f>'2022 Results'!AT6:AV6</f>
        <v>44804</v>
      </c>
      <c r="AU5" s="1349"/>
      <c r="AV5" s="1350"/>
      <c r="AW5" s="1348">
        <f>'2022 Results'!AW6:AY6</f>
        <v>44804</v>
      </c>
      <c r="AX5" s="1349"/>
      <c r="AY5" s="1350"/>
      <c r="AZ5" s="228"/>
      <c r="BA5" s="345" t="s">
        <v>2</v>
      </c>
      <c r="BB5" s="1267">
        <f>+MAX(C5:Q5)</f>
        <v>44804</v>
      </c>
      <c r="BC5" s="1268"/>
      <c r="BD5" s="1269"/>
      <c r="BE5" s="1267">
        <f>+MAX(T5:AE5)</f>
        <v>44804</v>
      </c>
      <c r="BF5" s="1268"/>
      <c r="BG5" s="1269"/>
      <c r="BH5" s="1267">
        <f>+MAX(AK5:AY5)</f>
        <v>44804</v>
      </c>
      <c r="BI5" s="1268"/>
      <c r="BJ5" s="1269"/>
      <c r="BK5" s="227"/>
      <c r="BL5" s="1267">
        <f>+MAX(BB5:BJ5)</f>
        <v>44804</v>
      </c>
      <c r="BM5" s="1268"/>
      <c r="BN5" s="1269"/>
      <c r="BO5" s="227"/>
      <c r="BP5" s="227"/>
      <c r="BQ5" s="227"/>
      <c r="BR5" s="345" t="s">
        <v>2</v>
      </c>
      <c r="BS5" s="1348">
        <f>'2022 Results'!BS6</f>
        <v>44804</v>
      </c>
      <c r="BT5" s="1373"/>
      <c r="BU5" s="1374"/>
      <c r="BV5" s="1348">
        <f>'2022 Results'!BV6</f>
        <v>44804</v>
      </c>
      <c r="BW5" s="1349"/>
      <c r="BX5" s="1350"/>
      <c r="BY5" s="227"/>
      <c r="BZ5" s="1267">
        <f>+MAX(BV5:BX5)</f>
        <v>44804</v>
      </c>
      <c r="CA5" s="1268"/>
      <c r="CB5" s="1269"/>
      <c r="CC5" s="227"/>
    </row>
    <row r="6" spans="2:81" x14ac:dyDescent="0.25">
      <c r="B6" s="195"/>
      <c r="C6" s="879"/>
      <c r="D6" s="924"/>
      <c r="E6" s="925"/>
      <c r="F6" s="879"/>
      <c r="G6" s="924"/>
      <c r="H6" s="925"/>
      <c r="I6" s="879"/>
      <c r="J6" s="911"/>
      <c r="K6" s="912"/>
      <c r="L6" s="879"/>
      <c r="M6" s="924"/>
      <c r="N6" s="925"/>
      <c r="O6" s="879"/>
      <c r="P6" s="924"/>
      <c r="Q6" s="925"/>
      <c r="R6" s="231"/>
      <c r="S6" s="344"/>
      <c r="T6" s="1359"/>
      <c r="U6" s="1360"/>
      <c r="V6" s="1361"/>
      <c r="W6" s="385"/>
      <c r="X6" s="939"/>
      <c r="Y6" s="940"/>
      <c r="Z6" s="385"/>
      <c r="AA6" s="927"/>
      <c r="AB6" s="928"/>
      <c r="AC6" s="385"/>
      <c r="AD6" s="927"/>
      <c r="AE6" s="928"/>
      <c r="AF6" s="385"/>
      <c r="AG6" s="927"/>
      <c r="AH6" s="928"/>
      <c r="AI6" s="231"/>
      <c r="AJ6" s="344"/>
      <c r="AK6" s="926"/>
      <c r="AL6" s="927"/>
      <c r="AM6" s="928"/>
      <c r="AN6" s="926"/>
      <c r="AO6" s="927"/>
      <c r="AP6" s="928"/>
      <c r="AQ6" s="936"/>
      <c r="AR6" s="937"/>
      <c r="AS6" s="938"/>
      <c r="AT6" s="913"/>
      <c r="AU6" s="914"/>
      <c r="AV6" s="915"/>
      <c r="AW6" s="926"/>
      <c r="AX6" s="927"/>
      <c r="AY6" s="928"/>
      <c r="AZ6" s="231"/>
      <c r="BA6" s="344"/>
      <c r="BB6" s="879"/>
      <c r="BC6" s="911"/>
      <c r="BD6" s="912"/>
      <c r="BE6" s="879"/>
      <c r="BF6" s="911"/>
      <c r="BG6" s="912"/>
      <c r="BH6" s="879"/>
      <c r="BI6" s="911"/>
      <c r="BJ6" s="912"/>
      <c r="BK6" s="230"/>
      <c r="BL6" s="879"/>
      <c r="BM6" s="911"/>
      <c r="BN6" s="912"/>
      <c r="BO6" s="230"/>
      <c r="BP6" s="230"/>
      <c r="BQ6" s="230"/>
      <c r="BR6" s="344"/>
      <c r="BS6" s="1359"/>
      <c r="BT6" s="1360"/>
      <c r="BU6" s="1361"/>
      <c r="BV6" s="385"/>
      <c r="BW6" s="1045"/>
      <c r="BX6" s="1046"/>
      <c r="BY6" s="230"/>
      <c r="BZ6" s="879"/>
      <c r="CA6" s="1047"/>
      <c r="CB6" s="1048"/>
      <c r="CC6" s="230"/>
    </row>
    <row r="7" spans="2:81" ht="15.75" x14ac:dyDescent="0.25">
      <c r="B7" s="201" t="s">
        <v>3</v>
      </c>
      <c r="C7" s="1315">
        <f>'2021 Baseline Q4'!C7:E7+'2022 Results'!C9:E9</f>
        <v>66123.359999999986</v>
      </c>
      <c r="D7" s="1316"/>
      <c r="E7" s="1317"/>
      <c r="F7" s="1315">
        <f>'2021 Baseline Q4'!F7:H7+'2022 Results'!F9:H9</f>
        <v>61996.829999999994</v>
      </c>
      <c r="G7" s="1316"/>
      <c r="H7" s="1317"/>
      <c r="I7" s="1315">
        <f>'2021 Baseline Q4'!I7:K7+'2022 Results'!I9:K9</f>
        <v>90538.4</v>
      </c>
      <c r="J7" s="1316"/>
      <c r="K7" s="1317"/>
      <c r="L7" s="1315">
        <f>'2021 Baseline Q4'!L7:N7+'2022 Results'!L9:N9</f>
        <v>72211.080000000016</v>
      </c>
      <c r="M7" s="1316"/>
      <c r="N7" s="1317"/>
      <c r="O7" s="1315">
        <f>'2021 Baseline Q4'!O7:Q7+'2022 Results'!O9:Q9</f>
        <v>24517.68</v>
      </c>
      <c r="P7" s="1316"/>
      <c r="Q7" s="1317"/>
      <c r="R7" s="899"/>
      <c r="S7" s="341" t="s">
        <v>3</v>
      </c>
      <c r="T7" s="1315">
        <f>'2021 Baseline Q4'!T7:V7+'2022 Results'!T9:V9</f>
        <v>67037.540000000008</v>
      </c>
      <c r="U7" s="1316"/>
      <c r="V7" s="1317"/>
      <c r="W7" s="1315">
        <f>'2021 Baseline Q4'!W7:Y7+'2022 Results'!W9:Y9</f>
        <v>69755.11</v>
      </c>
      <c r="X7" s="1316"/>
      <c r="Y7" s="1317"/>
      <c r="Z7" s="1315">
        <f>'2021 Baseline Q4'!Z7:AB7+'2022 Results'!Z9:AB9</f>
        <v>61193.730000000018</v>
      </c>
      <c r="AA7" s="1316"/>
      <c r="AB7" s="1317"/>
      <c r="AC7" s="1315">
        <f>'2021 Baseline Q4'!AC7:AE7+'2022 Results'!AC9:AE9</f>
        <v>81558.10000000002</v>
      </c>
      <c r="AD7" s="1316"/>
      <c r="AE7" s="1317"/>
      <c r="AF7" s="1315">
        <f>'2021 Baseline Q4'!AF7:AH7+'2022 Results'!AF9:AH9</f>
        <v>55501.98</v>
      </c>
      <c r="AG7" s="1316"/>
      <c r="AH7" s="1317"/>
      <c r="AI7" s="899"/>
      <c r="AJ7" s="341" t="s">
        <v>3</v>
      </c>
      <c r="AK7" s="1315">
        <f>'2021 Baseline Q4'!AK7:AM7+'2022 Results'!AK9:AM9</f>
        <v>91997.04</v>
      </c>
      <c r="AL7" s="1316"/>
      <c r="AM7" s="1317"/>
      <c r="AN7" s="1315">
        <f>'2021 Baseline Q4'!AN7:AP7+'2022 Results'!AN9:AP9</f>
        <v>90370.479999999967</v>
      </c>
      <c r="AO7" s="1316"/>
      <c r="AP7" s="1317"/>
      <c r="AQ7" s="1315">
        <f>'2021 Baseline Q4'!AQ7:AS7+'2022 Results'!AQ9:AS9</f>
        <v>91842.52999999997</v>
      </c>
      <c r="AR7" s="1316"/>
      <c r="AS7" s="1317"/>
      <c r="AT7" s="1315">
        <f>'2021 Baseline Q4'!AT7:AV7+'2022 Results'!AT9:AV9</f>
        <v>87833.229999999967</v>
      </c>
      <c r="AU7" s="1316"/>
      <c r="AV7" s="1317"/>
      <c r="AW7" s="1315">
        <f>'2021 Baseline Q4'!AW7:AY7+'2022 Results'!AW9:AY9</f>
        <v>33862.649999999994</v>
      </c>
      <c r="AX7" s="1316"/>
      <c r="AY7" s="1317"/>
      <c r="AZ7" s="899"/>
      <c r="BA7" s="341" t="s">
        <v>3</v>
      </c>
      <c r="BB7" s="1243">
        <f>+SUM(C7:Q7)</f>
        <v>315387.34999999998</v>
      </c>
      <c r="BC7" s="1244"/>
      <c r="BD7" s="1245"/>
      <c r="BE7" s="1243">
        <f>+SUM(T7:AH7)</f>
        <v>335046.46000000002</v>
      </c>
      <c r="BF7" s="1244"/>
      <c r="BG7" s="1245"/>
      <c r="BH7" s="1243">
        <f>+SUM(AK7:AY7)</f>
        <v>395905.92999999993</v>
      </c>
      <c r="BI7" s="1244"/>
      <c r="BJ7" s="1245"/>
      <c r="BK7" s="898"/>
      <c r="BL7" s="1243">
        <f>+SUM(BB7:BJ7)</f>
        <v>1046339.74</v>
      </c>
      <c r="BM7" s="1244"/>
      <c r="BN7" s="1245"/>
      <c r="BO7" s="898"/>
      <c r="BP7" s="898"/>
      <c r="BQ7" s="898"/>
      <c r="BR7" s="341" t="s">
        <v>3</v>
      </c>
      <c r="BS7" s="1315">
        <f>'2021 Baseline Q4'!BT7+'2022 Results'!BS9</f>
        <v>40246</v>
      </c>
      <c r="BT7" s="1316"/>
      <c r="BU7" s="1317"/>
      <c r="BV7" s="1315">
        <f>'2021 Baseline Q4'!BW7+'2022 Results'!BV9</f>
        <v>21527</v>
      </c>
      <c r="BW7" s="1316"/>
      <c r="BX7" s="1317"/>
      <c r="BY7" s="1027"/>
      <c r="BZ7" s="1243">
        <f>+SUM(BS7:BX7)</f>
        <v>61773</v>
      </c>
      <c r="CA7" s="1244"/>
      <c r="CB7" s="1245"/>
      <c r="CC7" s="1027"/>
    </row>
    <row r="8" spans="2:81" ht="15.75" x14ac:dyDescent="0.25">
      <c r="B8" s="1" t="s">
        <v>4</v>
      </c>
      <c r="C8" s="1345">
        <f>C13/C7</f>
        <v>0.45947695337925976</v>
      </c>
      <c r="D8" s="1346"/>
      <c r="E8" s="1347"/>
      <c r="F8" s="1345">
        <f>F13/F7</f>
        <v>0.47513929341226013</v>
      </c>
      <c r="G8" s="1346"/>
      <c r="H8" s="1347"/>
      <c r="I8" s="1345">
        <f>I13/I7</f>
        <v>0.55240980622586655</v>
      </c>
      <c r="J8" s="1346"/>
      <c r="K8" s="1347"/>
      <c r="L8" s="1345">
        <f>L13/L7</f>
        <v>0.53397705726046463</v>
      </c>
      <c r="M8" s="1346"/>
      <c r="N8" s="1347"/>
      <c r="O8" s="1345">
        <f>O13/O7</f>
        <v>0.58584947678573174</v>
      </c>
      <c r="P8" s="1346"/>
      <c r="Q8" s="1347"/>
      <c r="R8" s="351"/>
      <c r="S8" s="339" t="s">
        <v>4</v>
      </c>
      <c r="T8" s="1339">
        <f>T13/T7</f>
        <v>0.44307652100599149</v>
      </c>
      <c r="U8" s="1340"/>
      <c r="V8" s="1341"/>
      <c r="W8" s="1339">
        <f>W13/W7</f>
        <v>0.42975518209346952</v>
      </c>
      <c r="X8" s="1340"/>
      <c r="Y8" s="1341"/>
      <c r="Z8" s="1339">
        <f>Z13/Z7</f>
        <v>0.41784950843820101</v>
      </c>
      <c r="AA8" s="1340"/>
      <c r="AB8" s="1341"/>
      <c r="AC8" s="1339">
        <f>AC13/AC7</f>
        <v>0.47948162107748943</v>
      </c>
      <c r="AD8" s="1340"/>
      <c r="AE8" s="1341"/>
      <c r="AF8" s="1339">
        <f>AF13/AF7</f>
        <v>0.45796041870938653</v>
      </c>
      <c r="AG8" s="1340"/>
      <c r="AH8" s="1341"/>
      <c r="AI8" s="351"/>
      <c r="AJ8" s="339" t="s">
        <v>4</v>
      </c>
      <c r="AK8" s="1342">
        <f>AK13/AK7</f>
        <v>0.76097209214557338</v>
      </c>
      <c r="AL8" s="1343"/>
      <c r="AM8" s="1344"/>
      <c r="AN8" s="1342">
        <f>AN13/AN7</f>
        <v>0.77115591286004037</v>
      </c>
      <c r="AO8" s="1343"/>
      <c r="AP8" s="1344"/>
      <c r="AQ8" s="1342">
        <f>AQ13/AQ7</f>
        <v>0.83220072443561866</v>
      </c>
      <c r="AR8" s="1343"/>
      <c r="AS8" s="1344"/>
      <c r="AT8" s="1342">
        <f>AT13/AT7</f>
        <v>0.73058602080328849</v>
      </c>
      <c r="AU8" s="1343"/>
      <c r="AV8" s="1344"/>
      <c r="AW8" s="1342">
        <f>AW13/AW7</f>
        <v>0.71948060769018385</v>
      </c>
      <c r="AX8" s="1343"/>
      <c r="AY8" s="1344"/>
      <c r="AZ8" s="351"/>
      <c r="BA8" s="339" t="s">
        <v>4</v>
      </c>
      <c r="BB8" s="1336">
        <f>+BB13/BB7</f>
        <v>0.51611556392480551</v>
      </c>
      <c r="BC8" s="1337"/>
      <c r="BD8" s="1338"/>
      <c r="BE8" s="1336">
        <f>+BE13/BE7</f>
        <v>0.44702298899084025</v>
      </c>
      <c r="BF8" s="1337"/>
      <c r="BG8" s="1338"/>
      <c r="BH8" s="1336">
        <f>+BH13/BH7</f>
        <v>0.76953022653638981</v>
      </c>
      <c r="BI8" s="1337"/>
      <c r="BJ8" s="1338"/>
      <c r="BK8" s="259"/>
      <c r="BL8" s="1336">
        <f>+BL13/BL7</f>
        <v>0.58987663987606942</v>
      </c>
      <c r="BM8" s="1337"/>
      <c r="BN8" s="1338"/>
      <c r="BO8" s="259"/>
      <c r="BP8" s="259"/>
      <c r="BQ8" s="259"/>
      <c r="BR8" s="339" t="s">
        <v>4</v>
      </c>
      <c r="BS8" s="1339">
        <f>BS13/BS7</f>
        <v>0.49671292385164567</v>
      </c>
      <c r="BT8" s="1340"/>
      <c r="BU8" s="1341"/>
      <c r="BV8" s="1339">
        <f>BV13/BV7</f>
        <v>0.55506457007478982</v>
      </c>
      <c r="BW8" s="1340"/>
      <c r="BX8" s="1341"/>
      <c r="BY8" s="259"/>
      <c r="BZ8" s="1336">
        <f>+BZ13/BZ7</f>
        <v>0.51704763138156362</v>
      </c>
      <c r="CA8" s="1337"/>
      <c r="CB8" s="1338"/>
      <c r="CC8" s="259"/>
    </row>
    <row r="9" spans="2:81" ht="15.75" x14ac:dyDescent="0.25">
      <c r="B9" s="202" t="s">
        <v>5</v>
      </c>
      <c r="C9" s="1330">
        <f>C7/24</f>
        <v>2755.1399999999994</v>
      </c>
      <c r="D9" s="1331"/>
      <c r="E9" s="1332"/>
      <c r="F9" s="1330">
        <f>F7/24</f>
        <v>2583.2012499999996</v>
      </c>
      <c r="G9" s="1331"/>
      <c r="H9" s="1332"/>
      <c r="I9" s="1330">
        <f>I7/24</f>
        <v>3772.4333333333329</v>
      </c>
      <c r="J9" s="1331"/>
      <c r="K9" s="1332"/>
      <c r="L9" s="1330">
        <f>L7/24</f>
        <v>3008.7950000000005</v>
      </c>
      <c r="M9" s="1331"/>
      <c r="N9" s="1332"/>
      <c r="O9" s="1330">
        <f>O7/24</f>
        <v>1021.57</v>
      </c>
      <c r="P9" s="1331"/>
      <c r="Q9" s="1332"/>
      <c r="R9" s="905"/>
      <c r="S9" s="338" t="s">
        <v>5</v>
      </c>
      <c r="T9" s="1312">
        <f>T7/24</f>
        <v>2793.2308333333335</v>
      </c>
      <c r="U9" s="1313"/>
      <c r="V9" s="1314"/>
      <c r="W9" s="1312">
        <f>W7/24</f>
        <v>2906.4629166666668</v>
      </c>
      <c r="X9" s="1313"/>
      <c r="Y9" s="1314"/>
      <c r="Z9" s="1312">
        <f>Z7/24</f>
        <v>2549.7387500000009</v>
      </c>
      <c r="AA9" s="1313"/>
      <c r="AB9" s="1314"/>
      <c r="AC9" s="1312">
        <f>AC7/24</f>
        <v>3398.2541666666675</v>
      </c>
      <c r="AD9" s="1313"/>
      <c r="AE9" s="1314"/>
      <c r="AF9" s="1312">
        <f>AF7/24</f>
        <v>2312.5825</v>
      </c>
      <c r="AG9" s="1313"/>
      <c r="AH9" s="1314"/>
      <c r="AI9" s="905"/>
      <c r="AJ9" s="338" t="s">
        <v>5</v>
      </c>
      <c r="AK9" s="1312">
        <f>AK7/24</f>
        <v>3833.2099999999996</v>
      </c>
      <c r="AL9" s="1313"/>
      <c r="AM9" s="1314"/>
      <c r="AN9" s="1312">
        <f>AN7/24</f>
        <v>3765.4366666666651</v>
      </c>
      <c r="AO9" s="1313"/>
      <c r="AP9" s="1314"/>
      <c r="AQ9" s="1312">
        <f>AQ7/24</f>
        <v>3826.7720833333319</v>
      </c>
      <c r="AR9" s="1313"/>
      <c r="AS9" s="1314"/>
      <c r="AT9" s="1312">
        <f>AT7/24</f>
        <v>3659.7179166666651</v>
      </c>
      <c r="AU9" s="1313"/>
      <c r="AV9" s="1314"/>
      <c r="AW9" s="1312">
        <f>AW7/24</f>
        <v>1410.9437499999997</v>
      </c>
      <c r="AX9" s="1313"/>
      <c r="AY9" s="1314"/>
      <c r="AZ9" s="905"/>
      <c r="BA9" s="338" t="s">
        <v>5</v>
      </c>
      <c r="BB9" s="1330">
        <f>+BB7/24</f>
        <v>13141.139583333332</v>
      </c>
      <c r="BC9" s="1331"/>
      <c r="BD9" s="1332"/>
      <c r="BE9" s="1330">
        <f>+BE7/24</f>
        <v>13960.269166666667</v>
      </c>
      <c r="BF9" s="1331"/>
      <c r="BG9" s="1332"/>
      <c r="BH9" s="1330">
        <f>+BH7/24</f>
        <v>16496.080416666664</v>
      </c>
      <c r="BI9" s="1331"/>
      <c r="BJ9" s="1332"/>
      <c r="BK9" s="904"/>
      <c r="BL9" s="1330">
        <f>+BL7/24</f>
        <v>43597.489166666666</v>
      </c>
      <c r="BM9" s="1331"/>
      <c r="BN9" s="1332"/>
      <c r="BO9" s="904"/>
      <c r="BP9" s="904"/>
      <c r="BQ9" s="904"/>
      <c r="BR9" s="338" t="s">
        <v>5</v>
      </c>
      <c r="BS9" s="1312">
        <f>BS7/24</f>
        <v>1676.9166666666667</v>
      </c>
      <c r="BT9" s="1313"/>
      <c r="BU9" s="1314"/>
      <c r="BV9" s="1312">
        <f>BV7/24</f>
        <v>896.95833333333337</v>
      </c>
      <c r="BW9" s="1313"/>
      <c r="BX9" s="1314"/>
      <c r="BY9" s="1029"/>
      <c r="BZ9" s="1330">
        <f>+BZ7/24</f>
        <v>2573.875</v>
      </c>
      <c r="CA9" s="1331"/>
      <c r="CB9" s="1332"/>
      <c r="CC9" s="1029"/>
    </row>
    <row r="10" spans="2:81" ht="15.75" x14ac:dyDescent="0.25">
      <c r="B10" s="1"/>
      <c r="C10" s="921"/>
      <c r="D10" s="922"/>
      <c r="E10" s="923"/>
      <c r="F10" s="921"/>
      <c r="G10" s="922"/>
      <c r="H10" s="923"/>
      <c r="I10" s="907"/>
      <c r="J10" s="908"/>
      <c r="K10" s="909"/>
      <c r="L10" s="921"/>
      <c r="M10" s="922"/>
      <c r="N10" s="923"/>
      <c r="O10" s="921"/>
      <c r="P10" s="922"/>
      <c r="Q10" s="923"/>
      <c r="R10" s="903"/>
      <c r="S10" s="339"/>
      <c r="T10" s="386"/>
      <c r="U10" s="387"/>
      <c r="V10" s="932"/>
      <c r="W10" s="386"/>
      <c r="X10" s="387"/>
      <c r="Y10" s="941"/>
      <c r="Z10" s="386"/>
      <c r="AA10" s="387"/>
      <c r="AB10" s="932"/>
      <c r="AC10" s="386"/>
      <c r="AD10" s="387"/>
      <c r="AE10" s="932"/>
      <c r="AF10" s="386"/>
      <c r="AG10" s="387"/>
      <c r="AH10" s="932"/>
      <c r="AI10" s="903"/>
      <c r="AJ10" s="339"/>
      <c r="AK10" s="393"/>
      <c r="AL10" s="394"/>
      <c r="AM10" s="933"/>
      <c r="AN10" s="393"/>
      <c r="AO10" s="394"/>
      <c r="AP10" s="933"/>
      <c r="AQ10" s="393"/>
      <c r="AR10" s="394"/>
      <c r="AS10" s="935"/>
      <c r="AT10" s="393"/>
      <c r="AU10" s="394"/>
      <c r="AV10" s="910"/>
      <c r="AW10" s="393"/>
      <c r="AX10" s="394"/>
      <c r="AY10" s="933"/>
      <c r="AZ10" s="903"/>
      <c r="BA10" s="339"/>
      <c r="BB10" s="1333"/>
      <c r="BC10" s="1334"/>
      <c r="BD10" s="1335"/>
      <c r="BE10" s="1333"/>
      <c r="BF10" s="1334"/>
      <c r="BG10" s="1335"/>
      <c r="BH10" s="1333"/>
      <c r="BI10" s="1334"/>
      <c r="BJ10" s="1335"/>
      <c r="BK10" s="902"/>
      <c r="BL10" s="1333"/>
      <c r="BM10" s="1334"/>
      <c r="BN10" s="1335"/>
      <c r="BO10" s="902"/>
      <c r="BP10" s="902"/>
      <c r="BQ10" s="902"/>
      <c r="BR10" s="339"/>
      <c r="BS10" s="386"/>
      <c r="BT10" s="387"/>
      <c r="BU10" s="1051"/>
      <c r="BV10" s="386"/>
      <c r="BW10" s="387"/>
      <c r="BX10" s="1051"/>
      <c r="BY10" s="1031"/>
      <c r="BZ10" s="1333"/>
      <c r="CA10" s="1334"/>
      <c r="CB10" s="1335"/>
      <c r="CC10" s="1031"/>
    </row>
    <row r="11" spans="2:81" ht="15.75" x14ac:dyDescent="0.25">
      <c r="B11" s="201" t="s">
        <v>6</v>
      </c>
      <c r="C11" s="1315">
        <f>'2021 Baseline Q4'!C11:E11+'2022 Results'!C14:E14</f>
        <v>51320.040000000008</v>
      </c>
      <c r="D11" s="1316"/>
      <c r="E11" s="1317"/>
      <c r="F11" s="1315">
        <f>'2021 Baseline Q4'!F11:H11+'2022 Results'!F14:H14</f>
        <v>50437.94000000001</v>
      </c>
      <c r="G11" s="1316"/>
      <c r="H11" s="1317"/>
      <c r="I11" s="1315">
        <f>'2021 Baseline Q4'!I11:K11+'2022 Results'!I14:K14</f>
        <v>81613.76999999999</v>
      </c>
      <c r="J11" s="1316"/>
      <c r="K11" s="1317"/>
      <c r="L11" s="1315">
        <f>'2021 Baseline Q4'!L11:N11+'2022 Results'!L14:N14</f>
        <v>63498.63</v>
      </c>
      <c r="M11" s="1316"/>
      <c r="N11" s="1317"/>
      <c r="O11" s="1315">
        <f>'2021 Baseline Q4'!O11:Q11+'2022 Results'!O14:Q14</f>
        <v>22063.37</v>
      </c>
      <c r="P11" s="1316"/>
      <c r="Q11" s="1317"/>
      <c r="R11" s="899"/>
      <c r="S11" s="341" t="s">
        <v>6</v>
      </c>
      <c r="T11" s="1315">
        <f>'2021 Baseline Q4'!T11:V11+'2022 Results'!T14:V14</f>
        <v>48620.140000000007</v>
      </c>
      <c r="U11" s="1316"/>
      <c r="V11" s="1317"/>
      <c r="W11" s="1315">
        <f>'2021 Baseline Q4'!W11:Y11+'2022 Results'!W14:Y14</f>
        <v>47861.81</v>
      </c>
      <c r="X11" s="1316"/>
      <c r="Y11" s="1317"/>
      <c r="Z11" s="1315">
        <f>'2021 Baseline Q4'!Z11:AB11+'2022 Results'!Z14:AB14</f>
        <v>46983.249999999993</v>
      </c>
      <c r="AA11" s="1316"/>
      <c r="AB11" s="1317"/>
      <c r="AC11" s="1315">
        <f>'2021 Baseline Q4'!AC11:AE11+'2022 Results'!AC14:AE14</f>
        <v>61381.740000000013</v>
      </c>
      <c r="AD11" s="1316"/>
      <c r="AE11" s="1317"/>
      <c r="AF11" s="1315">
        <f>'2021 Baseline Q4'!AF11:AH11+'2022 Results'!AF14:AH14</f>
        <v>43800.51</v>
      </c>
      <c r="AG11" s="1316"/>
      <c r="AH11" s="1317"/>
      <c r="AI11" s="899"/>
      <c r="AJ11" s="341" t="s">
        <v>6</v>
      </c>
      <c r="AK11" s="1315">
        <f>'2021 Baseline Q4'!AK11:AM11+'2022 Results'!AK14:AM14</f>
        <v>83479.14999999998</v>
      </c>
      <c r="AL11" s="1316"/>
      <c r="AM11" s="1317"/>
      <c r="AN11" s="1315">
        <f>'2021 Baseline Q4'!AN11:AP11+'2022 Results'!AN14:AP14</f>
        <v>82088.770000000019</v>
      </c>
      <c r="AO11" s="1316"/>
      <c r="AP11" s="1317"/>
      <c r="AQ11" s="1315">
        <f>'2021 Baseline Q4'!AQ11:AS11+'2022 Results'!AQ14:AS14</f>
        <v>85982.989999999962</v>
      </c>
      <c r="AR11" s="1316"/>
      <c r="AS11" s="1317"/>
      <c r="AT11" s="1315">
        <f>'2021 Baseline Q4'!AT11:AV11+'2022 Results'!AT14:AV14</f>
        <v>77525.059999999983</v>
      </c>
      <c r="AU11" s="1316"/>
      <c r="AV11" s="1317"/>
      <c r="AW11" s="1315">
        <f>'2021 Baseline Q4'!AW11:AY11+'2022 Results'!AW14:AY14</f>
        <v>29951.839999999997</v>
      </c>
      <c r="AX11" s="1316"/>
      <c r="AY11" s="1317"/>
      <c r="AZ11" s="899"/>
      <c r="BA11" s="341" t="s">
        <v>6</v>
      </c>
      <c r="BB11" s="1243">
        <f>+SUM(C11:Q11)</f>
        <v>268933.75</v>
      </c>
      <c r="BC11" s="1244"/>
      <c r="BD11" s="1245"/>
      <c r="BE11" s="1243">
        <f>+SUM(T11:AH11)</f>
        <v>248647.45000000004</v>
      </c>
      <c r="BF11" s="1244"/>
      <c r="BG11" s="1245"/>
      <c r="BH11" s="1243">
        <f>+SUM(AK11:AY11)</f>
        <v>359027.80999999994</v>
      </c>
      <c r="BI11" s="1244"/>
      <c r="BJ11" s="1245"/>
      <c r="BK11" s="898"/>
      <c r="BL11" s="1243">
        <f>+SUM(BB11:BJ11)</f>
        <v>876609.01</v>
      </c>
      <c r="BM11" s="1244"/>
      <c r="BN11" s="1245"/>
      <c r="BO11" s="898"/>
      <c r="BP11" s="898"/>
      <c r="BQ11" s="898"/>
      <c r="BR11" s="341" t="s">
        <v>6</v>
      </c>
      <c r="BS11" s="1315">
        <f>'2021 Baseline Q4'!BT11+'2022 Results'!BS13</f>
        <v>35918</v>
      </c>
      <c r="BT11" s="1316"/>
      <c r="BU11" s="1317"/>
      <c r="BV11" s="1315">
        <f>'2021 Baseline Q4'!BW11+'2022 Results'!BV13</f>
        <v>17403</v>
      </c>
      <c r="BW11" s="1316"/>
      <c r="BX11" s="1317"/>
      <c r="BY11" s="1027"/>
      <c r="BZ11" s="1243">
        <f>+SUM(BS11:BX11)</f>
        <v>53321</v>
      </c>
      <c r="CA11" s="1244"/>
      <c r="CB11" s="1245"/>
      <c r="CC11" s="1027"/>
    </row>
    <row r="12" spans="2:81" ht="15.75" x14ac:dyDescent="0.25">
      <c r="B12" s="2" t="s">
        <v>7</v>
      </c>
      <c r="C12" s="1321">
        <f>C11/24</f>
        <v>2138.3350000000005</v>
      </c>
      <c r="D12" s="1322"/>
      <c r="E12" s="1323"/>
      <c r="F12" s="1321">
        <f>F11/24</f>
        <v>2101.5808333333339</v>
      </c>
      <c r="G12" s="1322"/>
      <c r="H12" s="1323"/>
      <c r="I12" s="1321">
        <f>I11/24</f>
        <v>3400.5737499999996</v>
      </c>
      <c r="J12" s="1322"/>
      <c r="K12" s="1323"/>
      <c r="L12" s="1321">
        <f>L11/24</f>
        <v>2645.7762499999999</v>
      </c>
      <c r="M12" s="1322"/>
      <c r="N12" s="1323"/>
      <c r="O12" s="1321">
        <f>O11/24</f>
        <v>919.30708333333325</v>
      </c>
      <c r="P12" s="1322"/>
      <c r="Q12" s="1323"/>
      <c r="R12" s="905"/>
      <c r="S12" s="340" t="s">
        <v>7</v>
      </c>
      <c r="T12" s="1324">
        <f>T11/24</f>
        <v>2025.8391666666669</v>
      </c>
      <c r="U12" s="1325"/>
      <c r="V12" s="1326"/>
      <c r="W12" s="1324">
        <f>W11/24</f>
        <v>1994.2420833333333</v>
      </c>
      <c r="X12" s="1325"/>
      <c r="Y12" s="1326"/>
      <c r="Z12" s="1324">
        <f>Z11/24</f>
        <v>1957.6354166666663</v>
      </c>
      <c r="AA12" s="1325"/>
      <c r="AB12" s="1326"/>
      <c r="AC12" s="1324">
        <f>AC11/24</f>
        <v>2557.5725000000007</v>
      </c>
      <c r="AD12" s="1325"/>
      <c r="AE12" s="1326"/>
      <c r="AF12" s="1324">
        <f>AF11/24</f>
        <v>1825.02125</v>
      </c>
      <c r="AG12" s="1325"/>
      <c r="AH12" s="1326"/>
      <c r="AI12" s="905"/>
      <c r="AJ12" s="340" t="s">
        <v>7</v>
      </c>
      <c r="AK12" s="1327">
        <f>AK11/24</f>
        <v>3478.297916666666</v>
      </c>
      <c r="AL12" s="1328"/>
      <c r="AM12" s="1329"/>
      <c r="AN12" s="1327">
        <f>AN11/24</f>
        <v>3420.3654166666674</v>
      </c>
      <c r="AO12" s="1328"/>
      <c r="AP12" s="1329"/>
      <c r="AQ12" s="1327">
        <f>AQ11/24</f>
        <v>3582.6245833333319</v>
      </c>
      <c r="AR12" s="1328"/>
      <c r="AS12" s="1329"/>
      <c r="AT12" s="1327">
        <f>AT11/24</f>
        <v>3230.2108333333326</v>
      </c>
      <c r="AU12" s="1328"/>
      <c r="AV12" s="1329"/>
      <c r="AW12" s="1327">
        <f>AW11/24</f>
        <v>1247.9933333333331</v>
      </c>
      <c r="AX12" s="1328"/>
      <c r="AY12" s="1329"/>
      <c r="AZ12" s="905"/>
      <c r="BA12" s="340" t="s">
        <v>7</v>
      </c>
      <c r="BB12" s="1321">
        <f>+BB11/24</f>
        <v>11205.572916666666</v>
      </c>
      <c r="BC12" s="1322"/>
      <c r="BD12" s="1323"/>
      <c r="BE12" s="1321">
        <f>+BE11/24</f>
        <v>10360.310416666669</v>
      </c>
      <c r="BF12" s="1322"/>
      <c r="BG12" s="1323"/>
      <c r="BH12" s="1321">
        <f>+BH11/24</f>
        <v>14959.492083333331</v>
      </c>
      <c r="BI12" s="1322"/>
      <c r="BJ12" s="1323"/>
      <c r="BK12" s="904"/>
      <c r="BL12" s="1321">
        <f>+BL11/24</f>
        <v>36525.375416666669</v>
      </c>
      <c r="BM12" s="1322"/>
      <c r="BN12" s="1323"/>
      <c r="BO12" s="904"/>
      <c r="BP12" s="904"/>
      <c r="BQ12" s="904"/>
      <c r="BR12" s="340" t="s">
        <v>7</v>
      </c>
      <c r="BS12" s="1324">
        <f>BS11/24</f>
        <v>1496.5833333333333</v>
      </c>
      <c r="BT12" s="1325"/>
      <c r="BU12" s="1326"/>
      <c r="BV12" s="1324">
        <f>BV11/24</f>
        <v>725.125</v>
      </c>
      <c r="BW12" s="1325"/>
      <c r="BX12" s="1326"/>
      <c r="BY12" s="1029"/>
      <c r="BZ12" s="1321">
        <f>+BZ11/24</f>
        <v>2221.7083333333335</v>
      </c>
      <c r="CA12" s="1322"/>
      <c r="CB12" s="1323"/>
      <c r="CC12" s="1029"/>
    </row>
    <row r="13" spans="2:81" ht="15.75" x14ac:dyDescent="0.25">
      <c r="B13" s="201" t="s">
        <v>8</v>
      </c>
      <c r="C13" s="1315">
        <f>'2021 Baseline Q4'!C13:E13+'2022 Results'!C16:E16</f>
        <v>30382.160000000003</v>
      </c>
      <c r="D13" s="1316"/>
      <c r="E13" s="1317"/>
      <c r="F13" s="1315">
        <f>'2021 Baseline Q4'!F13:H13+'2022 Results'!F16:H16</f>
        <v>29457.130000000008</v>
      </c>
      <c r="G13" s="1316"/>
      <c r="H13" s="1317"/>
      <c r="I13" s="1315">
        <f>'2021 Baseline Q4'!I13:K13+'2022 Results'!I16:K16</f>
        <v>50014.299999999988</v>
      </c>
      <c r="J13" s="1316"/>
      <c r="K13" s="1317"/>
      <c r="L13" s="1315">
        <f>'2021 Baseline Q4'!L13:N13+'2022 Results'!L16:N16</f>
        <v>38559.06</v>
      </c>
      <c r="M13" s="1316"/>
      <c r="N13" s="1317"/>
      <c r="O13" s="1315">
        <f>'2021 Baseline Q4'!O13:Q13+'2022 Results'!O16:Q16</f>
        <v>14363.67</v>
      </c>
      <c r="P13" s="1316"/>
      <c r="Q13" s="1317"/>
      <c r="R13" s="899"/>
      <c r="S13" s="341" t="s">
        <v>8</v>
      </c>
      <c r="T13" s="1315">
        <f>'2021 Baseline Q4'!T13:V13+'2022 Results'!T16:V16</f>
        <v>29702.76</v>
      </c>
      <c r="U13" s="1316"/>
      <c r="V13" s="1317"/>
      <c r="W13" s="1312">
        <f>'2021 Baseline Q4'!W13:Y13+'2022 Results'!W16:Y16</f>
        <v>29977.62</v>
      </c>
      <c r="X13" s="1313"/>
      <c r="Y13" s="1314"/>
      <c r="Z13" s="1312">
        <f>'2021 Baseline Q4'!Z13:AB13+'2022 Results'!Z16:AB16</f>
        <v>25569.77</v>
      </c>
      <c r="AA13" s="1313"/>
      <c r="AB13" s="1314"/>
      <c r="AC13" s="1312">
        <f>'2021 Baseline Q4'!AC13:AE13+'2022 Results'!AC16:AE16</f>
        <v>39105.61</v>
      </c>
      <c r="AD13" s="1313"/>
      <c r="AE13" s="1314"/>
      <c r="AF13" s="1312">
        <f>'2021 Baseline Q4'!AF13:AH13+'2022 Results'!AF16:AH16</f>
        <v>25417.71</v>
      </c>
      <c r="AG13" s="1313"/>
      <c r="AH13" s="1314"/>
      <c r="AI13" s="899"/>
      <c r="AJ13" s="341" t="s">
        <v>8</v>
      </c>
      <c r="AK13" s="1315">
        <f>'2021 Baseline Q4'!AK13:AM13+'2022 Results'!AK16:AM16</f>
        <v>70007.179999999993</v>
      </c>
      <c r="AL13" s="1316"/>
      <c r="AM13" s="1317"/>
      <c r="AN13" s="1315">
        <f>'2021 Baseline Q4'!AN13:AP13+'2022 Results'!AN16:AP16</f>
        <v>69689.73</v>
      </c>
      <c r="AO13" s="1316"/>
      <c r="AP13" s="1317"/>
      <c r="AQ13" s="1315">
        <f>'2021 Baseline Q4'!AQ13:AS13+'2022 Results'!AQ16:AS16</f>
        <v>76431.420000000013</v>
      </c>
      <c r="AR13" s="1316"/>
      <c r="AS13" s="1317"/>
      <c r="AT13" s="1315">
        <f>'2021 Baseline Q4'!AT13:AV13+'2022 Results'!AT16:AV16</f>
        <v>64169.729999999996</v>
      </c>
      <c r="AU13" s="1316"/>
      <c r="AV13" s="1317"/>
      <c r="AW13" s="1315">
        <f>'2021 Baseline Q4'!AW13:AY13+'2022 Results'!AW16:AY16</f>
        <v>24363.52</v>
      </c>
      <c r="AX13" s="1316"/>
      <c r="AY13" s="1317"/>
      <c r="AZ13" s="899"/>
      <c r="BA13" s="341" t="s">
        <v>8</v>
      </c>
      <c r="BB13" s="1243">
        <f>+SUM(C13:Q13)</f>
        <v>162776.32000000001</v>
      </c>
      <c r="BC13" s="1244"/>
      <c r="BD13" s="1245"/>
      <c r="BE13" s="1243">
        <f>+SUM(T13:AH13)</f>
        <v>149773.47</v>
      </c>
      <c r="BF13" s="1244"/>
      <c r="BG13" s="1245"/>
      <c r="BH13" s="1243">
        <f>+SUM(AK13:AY13)</f>
        <v>304661.58</v>
      </c>
      <c r="BI13" s="1244"/>
      <c r="BJ13" s="1245"/>
      <c r="BK13" s="898"/>
      <c r="BL13" s="1243">
        <f>+SUM(BB13:BJ13)</f>
        <v>617211.37000000011</v>
      </c>
      <c r="BM13" s="1244"/>
      <c r="BN13" s="1245"/>
      <c r="BO13" s="898"/>
      <c r="BP13" s="898"/>
      <c r="BQ13" s="898"/>
      <c r="BR13" s="341" t="s">
        <v>8</v>
      </c>
      <c r="BS13" s="1315">
        <f>'2021 Baseline Q4'!BT13+'2022 Results'!BS15</f>
        <v>19990.708333333332</v>
      </c>
      <c r="BT13" s="1316"/>
      <c r="BU13" s="1317"/>
      <c r="BV13" s="1312">
        <f>'2021 Baseline Q4'!BW13+'2022 Results'!BV15</f>
        <v>11948.875</v>
      </c>
      <c r="BW13" s="1313"/>
      <c r="BX13" s="1314"/>
      <c r="BY13" s="1027"/>
      <c r="BZ13" s="1243">
        <f>+SUM(BS13:BX13)</f>
        <v>31939.583333333332</v>
      </c>
      <c r="CA13" s="1244"/>
      <c r="CB13" s="1245"/>
      <c r="CC13" s="1027"/>
    </row>
    <row r="14" spans="2:81" ht="15.75" x14ac:dyDescent="0.25">
      <c r="B14" s="3" t="s">
        <v>9</v>
      </c>
      <c r="C14" s="1306">
        <f>C13/C11</f>
        <v>0.59201356818895701</v>
      </c>
      <c r="D14" s="1307"/>
      <c r="E14" s="1308"/>
      <c r="F14" s="1306">
        <f>F13/F11</f>
        <v>0.58402722236475169</v>
      </c>
      <c r="G14" s="1307"/>
      <c r="H14" s="1308"/>
      <c r="I14" s="1306">
        <f>I13/I11</f>
        <v>0.61281693028027007</v>
      </c>
      <c r="J14" s="1307"/>
      <c r="K14" s="1308"/>
      <c r="L14" s="1306">
        <f>L13/L11</f>
        <v>0.60724239247366441</v>
      </c>
      <c r="M14" s="1307"/>
      <c r="N14" s="1308"/>
      <c r="O14" s="1306">
        <f>O13/O11</f>
        <v>0.65101886067268966</v>
      </c>
      <c r="P14" s="1307"/>
      <c r="Q14" s="1308"/>
      <c r="R14" s="901"/>
      <c r="S14" s="343" t="s">
        <v>9</v>
      </c>
      <c r="T14" s="1318">
        <f>T13/T11</f>
        <v>0.61091473615666259</v>
      </c>
      <c r="U14" s="1319"/>
      <c r="V14" s="1320"/>
      <c r="W14" s="1306">
        <f>W13/W11</f>
        <v>0.6263369479758496</v>
      </c>
      <c r="X14" s="1307"/>
      <c r="Y14" s="1308"/>
      <c r="Z14" s="1306">
        <f>Z13/Z11</f>
        <v>0.54423161445834434</v>
      </c>
      <c r="AA14" s="1307"/>
      <c r="AB14" s="1308"/>
      <c r="AC14" s="1306">
        <f>AC13/AC11</f>
        <v>0.63708865209751286</v>
      </c>
      <c r="AD14" s="1307"/>
      <c r="AE14" s="1308"/>
      <c r="AF14" s="1306">
        <f>AF13/AF11</f>
        <v>0.58030625670796976</v>
      </c>
      <c r="AG14" s="1307"/>
      <c r="AH14" s="1308"/>
      <c r="AI14" s="901"/>
      <c r="AJ14" s="343" t="s">
        <v>9</v>
      </c>
      <c r="AK14" s="1309">
        <f>AK13/AK11</f>
        <v>0.83861874492013888</v>
      </c>
      <c r="AL14" s="1310"/>
      <c r="AM14" s="1311"/>
      <c r="AN14" s="1309">
        <f>AN13/AN11</f>
        <v>0.84895570977613599</v>
      </c>
      <c r="AO14" s="1310"/>
      <c r="AP14" s="1311"/>
      <c r="AQ14" s="1309">
        <f>AQ13/AQ11</f>
        <v>0.88891326063445864</v>
      </c>
      <c r="AR14" s="1310"/>
      <c r="AS14" s="1311"/>
      <c r="AT14" s="1309">
        <f>AT13/AT11</f>
        <v>0.82772886599507323</v>
      </c>
      <c r="AU14" s="1310"/>
      <c r="AV14" s="1311"/>
      <c r="AW14" s="1309">
        <f>AW13/AW11</f>
        <v>0.81342314862793086</v>
      </c>
      <c r="AX14" s="1310"/>
      <c r="AY14" s="1311"/>
      <c r="AZ14" s="901"/>
      <c r="BA14" s="343" t="s">
        <v>9</v>
      </c>
      <c r="BB14" s="1303">
        <f>+BB13/BB11</f>
        <v>0.60526549754353998</v>
      </c>
      <c r="BC14" s="1304"/>
      <c r="BD14" s="1305"/>
      <c r="BE14" s="1303">
        <f>+BE13/BE11</f>
        <v>0.60235272873299117</v>
      </c>
      <c r="BF14" s="1304"/>
      <c r="BG14" s="1305"/>
      <c r="BH14" s="1303">
        <f>+BH13/BH11</f>
        <v>0.848573763686997</v>
      </c>
      <c r="BI14" s="1304"/>
      <c r="BJ14" s="1305"/>
      <c r="BK14" s="900"/>
      <c r="BL14" s="1303">
        <f>+BL13/BL11</f>
        <v>0.70408969444655845</v>
      </c>
      <c r="BM14" s="1304"/>
      <c r="BN14" s="1305"/>
      <c r="BO14" s="900"/>
      <c r="BP14" s="900"/>
      <c r="BQ14" s="900"/>
      <c r="BR14" s="343" t="s">
        <v>9</v>
      </c>
      <c r="BS14" s="1318">
        <f>BS13/BS11</f>
        <v>0.55656518551515488</v>
      </c>
      <c r="BT14" s="1319"/>
      <c r="BU14" s="1320"/>
      <c r="BV14" s="1306">
        <f>BV13/BV11</f>
        <v>0.68659857495834054</v>
      </c>
      <c r="BW14" s="1307"/>
      <c r="BX14" s="1308"/>
      <c r="BY14" s="1036"/>
      <c r="BZ14" s="1303">
        <f>+BZ13/BZ11</f>
        <v>0.59900570756987548</v>
      </c>
      <c r="CA14" s="1304"/>
      <c r="CB14" s="1305"/>
      <c r="CC14" s="1036"/>
    </row>
    <row r="15" spans="2:81" x14ac:dyDescent="0.25">
      <c r="B15" s="203" t="s">
        <v>42</v>
      </c>
      <c r="C15" s="379"/>
      <c r="D15" s="380"/>
      <c r="E15" s="381"/>
      <c r="F15" s="379"/>
      <c r="G15" s="380"/>
      <c r="H15" s="381"/>
      <c r="I15" s="379"/>
      <c r="J15" s="380"/>
      <c r="K15" s="381"/>
      <c r="L15" s="379"/>
      <c r="M15" s="380"/>
      <c r="N15" s="381"/>
      <c r="O15" s="379"/>
      <c r="P15" s="380"/>
      <c r="Q15" s="381"/>
      <c r="R15" s="226"/>
      <c r="S15" s="342" t="s">
        <v>42</v>
      </c>
      <c r="T15" s="388"/>
      <c r="U15" s="389"/>
      <c r="V15" s="390"/>
      <c r="W15" s="388"/>
      <c r="X15" s="389"/>
      <c r="Y15" s="390"/>
      <c r="Z15" s="388"/>
      <c r="AA15" s="389"/>
      <c r="AB15" s="390"/>
      <c r="AC15" s="388"/>
      <c r="AD15" s="389"/>
      <c r="AE15" s="390"/>
      <c r="AF15" s="388"/>
      <c r="AG15" s="389"/>
      <c r="AH15" s="390"/>
      <c r="AI15" s="226"/>
      <c r="AJ15" s="342" t="s">
        <v>42</v>
      </c>
      <c r="AK15" s="388"/>
      <c r="AL15" s="389"/>
      <c r="AM15" s="390"/>
      <c r="AN15" s="388"/>
      <c r="AO15" s="389"/>
      <c r="AP15" s="390"/>
      <c r="AQ15" s="388"/>
      <c r="AR15" s="389"/>
      <c r="AS15" s="390"/>
      <c r="AT15" s="388"/>
      <c r="AU15" s="389"/>
      <c r="AV15" s="390"/>
      <c r="AW15" s="388"/>
      <c r="AX15" s="389"/>
      <c r="AY15" s="390"/>
      <c r="AZ15" s="226"/>
      <c r="BA15" s="342" t="s">
        <v>42</v>
      </c>
      <c r="BB15" s="883"/>
      <c r="BC15" s="884"/>
      <c r="BD15" s="885"/>
      <c r="BE15" s="883"/>
      <c r="BF15" s="884"/>
      <c r="BG15" s="885"/>
      <c r="BH15" s="883"/>
      <c r="BI15" s="884"/>
      <c r="BJ15" s="885"/>
      <c r="BK15" s="225"/>
      <c r="BL15" s="883"/>
      <c r="BM15" s="884"/>
      <c r="BN15" s="885"/>
      <c r="BO15" s="225"/>
      <c r="BP15" s="225"/>
      <c r="BQ15" s="225"/>
      <c r="BR15" s="342" t="s">
        <v>42</v>
      </c>
      <c r="BS15" s="388"/>
      <c r="BT15" s="389"/>
      <c r="BU15" s="390"/>
      <c r="BV15" s="388"/>
      <c r="BW15" s="389"/>
      <c r="BX15" s="390"/>
      <c r="BY15" s="225"/>
      <c r="BZ15" s="883"/>
      <c r="CA15" s="884"/>
      <c r="CB15" s="885"/>
      <c r="CC15" s="225"/>
    </row>
    <row r="16" spans="2:81" ht="15.75" x14ac:dyDescent="0.25">
      <c r="B16" s="2" t="s">
        <v>10</v>
      </c>
      <c r="C16" s="1300">
        <f>'2021 Baseline Q4'!C16:E16+'2022 Results'!C23:E23</f>
        <v>9113.1999999999971</v>
      </c>
      <c r="D16" s="1301"/>
      <c r="E16" s="1302"/>
      <c r="F16" s="1300">
        <f>'2021 Baseline Q4'!F16:H16+'2022 Results'!F23:H23</f>
        <v>7402.0199999999986</v>
      </c>
      <c r="G16" s="1301"/>
      <c r="H16" s="1302"/>
      <c r="I16" s="1300">
        <f>'2021 Baseline Q4'!I16:K16+'2022 Results'!I23:K23</f>
        <v>3868.41</v>
      </c>
      <c r="J16" s="1301"/>
      <c r="K16" s="1302"/>
      <c r="L16" s="1300">
        <f>'2021 Baseline Q4'!L16:N16+'2022 Results'!L23:N23</f>
        <v>4430.12</v>
      </c>
      <c r="M16" s="1301"/>
      <c r="N16" s="1302"/>
      <c r="O16" s="1300">
        <f>'2021 Baseline Q4'!O16:Q16+'2022 Results'!O23:Q23</f>
        <v>673.08000000000015</v>
      </c>
      <c r="P16" s="1301"/>
      <c r="Q16" s="1302"/>
      <c r="R16" s="899"/>
      <c r="S16" s="340" t="s">
        <v>10</v>
      </c>
      <c r="T16" s="1300">
        <f>'2021 Baseline Q4'!T16:V16+'2022 Results'!T23:V23</f>
        <v>6749.1599999999989</v>
      </c>
      <c r="U16" s="1301"/>
      <c r="V16" s="1302"/>
      <c r="W16" s="1300">
        <f>'2021 Baseline Q4'!W16:Y16+'2022 Results'!W23:Y23</f>
        <v>6975.6599999999989</v>
      </c>
      <c r="X16" s="1301"/>
      <c r="Y16" s="1302"/>
      <c r="Z16" s="1300">
        <f>'2021 Baseline Q4'!Z16:AB16+'2022 Results'!Z23:AB23</f>
        <v>5772.88</v>
      </c>
      <c r="AA16" s="1301"/>
      <c r="AB16" s="1302"/>
      <c r="AC16" s="1300">
        <f>'2021 Baseline Q4'!AC16:AE16+'2022 Results'!AC23:AE23</f>
        <v>11252.8</v>
      </c>
      <c r="AD16" s="1301"/>
      <c r="AE16" s="1302"/>
      <c r="AF16" s="1300">
        <f>'2021 Baseline Q4'!AF16:AH16+'2022 Results'!AF23:AH23</f>
        <v>7413.8199999999988</v>
      </c>
      <c r="AG16" s="1301"/>
      <c r="AH16" s="1302"/>
      <c r="AI16" s="899"/>
      <c r="AJ16" s="340" t="s">
        <v>10</v>
      </c>
      <c r="AK16" s="1297">
        <f>'2021 Baseline Q4'!AK16:AM16+'2022 Results'!AK23:AM23</f>
        <v>3851.7300000000009</v>
      </c>
      <c r="AL16" s="1298"/>
      <c r="AM16" s="1299"/>
      <c r="AN16" s="1297">
        <f>'2021 Baseline Q4'!AN16:AP16+'2022 Results'!AN23:AP23</f>
        <v>3335.800000000002</v>
      </c>
      <c r="AO16" s="1298"/>
      <c r="AP16" s="1299"/>
      <c r="AQ16" s="1297">
        <f>'2021 Baseline Q4'!AQ16:AS16+'2022 Results'!AQ23:AS23</f>
        <v>4119.4400000000005</v>
      </c>
      <c r="AR16" s="1298"/>
      <c r="AS16" s="1299"/>
      <c r="AT16" s="1297">
        <f>'2021 Baseline Q4'!AT16:AV16+'2022 Results'!AT23:AV23</f>
        <v>6400.02</v>
      </c>
      <c r="AU16" s="1298"/>
      <c r="AV16" s="1299"/>
      <c r="AW16" s="1297">
        <f>'2021 Baseline Q4'!AW16:AY16+'2022 Results'!AW23:AY23</f>
        <v>1704.98</v>
      </c>
      <c r="AX16" s="1298"/>
      <c r="AY16" s="1299"/>
      <c r="AZ16" s="899"/>
      <c r="BA16" s="340" t="s">
        <v>10</v>
      </c>
      <c r="BB16" s="1294">
        <f>+SUM(C16:Q16)</f>
        <v>25486.829999999994</v>
      </c>
      <c r="BC16" s="1295"/>
      <c r="BD16" s="1296"/>
      <c r="BE16" s="1294">
        <f>+SUM(T16:AH16)</f>
        <v>38164.319999999992</v>
      </c>
      <c r="BF16" s="1295"/>
      <c r="BG16" s="1296"/>
      <c r="BH16" s="1294">
        <f>+SUM(AK16:AY16)</f>
        <v>19411.970000000005</v>
      </c>
      <c r="BI16" s="1295"/>
      <c r="BJ16" s="1296"/>
      <c r="BK16" s="898"/>
      <c r="BL16" s="1243">
        <f>+SUM(BB16:BJ16)</f>
        <v>83063.12</v>
      </c>
      <c r="BM16" s="1244"/>
      <c r="BN16" s="1245"/>
      <c r="BO16" s="898"/>
      <c r="BP16" s="898"/>
      <c r="BQ16" s="898"/>
      <c r="BR16" s="340" t="s">
        <v>10</v>
      </c>
      <c r="BS16" s="1300">
        <f>'2021 Baseline Q4'!BT16+'2022 Results'!BS18</f>
        <v>1450</v>
      </c>
      <c r="BT16" s="1301"/>
      <c r="BU16" s="1302"/>
      <c r="BV16" s="1300">
        <f>'2021 Baseline Q4'!BW16+'2022 Results'!BV18</f>
        <v>1676</v>
      </c>
      <c r="BW16" s="1301"/>
      <c r="BX16" s="1302"/>
      <c r="BY16" s="1027"/>
      <c r="BZ16" s="1243">
        <f>+SUM(BS16:BX16)</f>
        <v>3126</v>
      </c>
      <c r="CA16" s="1244"/>
      <c r="CB16" s="1245"/>
      <c r="CC16" s="1027"/>
    </row>
    <row r="17" spans="2:81" ht="15.75" x14ac:dyDescent="0.25">
      <c r="B17" s="201" t="s">
        <v>11</v>
      </c>
      <c r="C17" s="1291">
        <f>C16/24</f>
        <v>379.71666666666653</v>
      </c>
      <c r="D17" s="1292"/>
      <c r="E17" s="1293"/>
      <c r="F17" s="1291">
        <f>F16/24</f>
        <v>308.41749999999996</v>
      </c>
      <c r="G17" s="1292"/>
      <c r="H17" s="1293"/>
      <c r="I17" s="1291">
        <f>I16/24</f>
        <v>161.18375</v>
      </c>
      <c r="J17" s="1292"/>
      <c r="K17" s="1293"/>
      <c r="L17" s="1291">
        <f>L16/24</f>
        <v>184.58833333333334</v>
      </c>
      <c r="M17" s="1292"/>
      <c r="N17" s="1293"/>
      <c r="O17" s="1291">
        <f>O16/24</f>
        <v>28.045000000000005</v>
      </c>
      <c r="P17" s="1292"/>
      <c r="Q17" s="1293"/>
      <c r="R17" s="894"/>
      <c r="S17" s="341" t="s">
        <v>11</v>
      </c>
      <c r="T17" s="1279">
        <f>T16/24</f>
        <v>281.21499999999997</v>
      </c>
      <c r="U17" s="1280"/>
      <c r="V17" s="1281"/>
      <c r="W17" s="1279">
        <f>W16/24</f>
        <v>290.65249999999997</v>
      </c>
      <c r="X17" s="1280"/>
      <c r="Y17" s="1281"/>
      <c r="Z17" s="1279">
        <f>Z16/24</f>
        <v>240.53666666666666</v>
      </c>
      <c r="AA17" s="1280"/>
      <c r="AB17" s="1281"/>
      <c r="AC17" s="1279">
        <f>AC16/24</f>
        <v>468.86666666666662</v>
      </c>
      <c r="AD17" s="1280"/>
      <c r="AE17" s="1281"/>
      <c r="AF17" s="1279">
        <f>AF16/24</f>
        <v>308.90916666666664</v>
      </c>
      <c r="AG17" s="1280"/>
      <c r="AH17" s="1281"/>
      <c r="AI17" s="894"/>
      <c r="AJ17" s="341" t="s">
        <v>11</v>
      </c>
      <c r="AK17" s="1279">
        <f>AK16/24</f>
        <v>160.48875000000004</v>
      </c>
      <c r="AL17" s="1280"/>
      <c r="AM17" s="1281"/>
      <c r="AN17" s="1279">
        <f>AN16/24</f>
        <v>138.99166666666676</v>
      </c>
      <c r="AO17" s="1280"/>
      <c r="AP17" s="1281"/>
      <c r="AQ17" s="1279">
        <f>AQ16/24</f>
        <v>171.64333333333335</v>
      </c>
      <c r="AR17" s="1280"/>
      <c r="AS17" s="1281"/>
      <c r="AT17" s="1279">
        <f>AT16/24</f>
        <v>266.66750000000002</v>
      </c>
      <c r="AU17" s="1280"/>
      <c r="AV17" s="1281"/>
      <c r="AW17" s="1279">
        <f>AW16/24</f>
        <v>71.040833333333339</v>
      </c>
      <c r="AX17" s="1280"/>
      <c r="AY17" s="1281"/>
      <c r="AZ17" s="894"/>
      <c r="BA17" s="341" t="s">
        <v>11</v>
      </c>
      <c r="BB17" s="1291">
        <f>+BB16/24</f>
        <v>1061.9512499999998</v>
      </c>
      <c r="BC17" s="1292"/>
      <c r="BD17" s="1293"/>
      <c r="BE17" s="1291">
        <f>+BE16/24</f>
        <v>1590.1799999999996</v>
      </c>
      <c r="BF17" s="1292"/>
      <c r="BG17" s="1293"/>
      <c r="BH17" s="1291">
        <f>+BH16/24</f>
        <v>808.83208333333357</v>
      </c>
      <c r="BI17" s="1292"/>
      <c r="BJ17" s="1293"/>
      <c r="BK17" s="893"/>
      <c r="BL17" s="1291">
        <f>+BL16/24</f>
        <v>3460.9633333333331</v>
      </c>
      <c r="BM17" s="1292"/>
      <c r="BN17" s="1293"/>
      <c r="BO17" s="893"/>
      <c r="BP17" s="893"/>
      <c r="BQ17" s="893"/>
      <c r="BR17" s="341" t="s">
        <v>11</v>
      </c>
      <c r="BS17" s="1279">
        <f>BS16/24</f>
        <v>60.416666666666664</v>
      </c>
      <c r="BT17" s="1280"/>
      <c r="BU17" s="1281"/>
      <c r="BV17" s="1279">
        <f>BV16/24</f>
        <v>69.833333333333329</v>
      </c>
      <c r="BW17" s="1280"/>
      <c r="BX17" s="1281"/>
      <c r="BY17" s="1038"/>
      <c r="BZ17" s="1291">
        <f>+BZ16/24</f>
        <v>130.25</v>
      </c>
      <c r="CA17" s="1292"/>
      <c r="CB17" s="1293"/>
      <c r="CC17" s="1038"/>
    </row>
    <row r="18" spans="2:81" ht="15.75" x14ac:dyDescent="0.25">
      <c r="B18" s="4" t="s">
        <v>12</v>
      </c>
      <c r="C18" s="1288">
        <f>C16/C11</f>
        <v>0.17757585535786791</v>
      </c>
      <c r="D18" s="1289"/>
      <c r="E18" s="1290"/>
      <c r="F18" s="1288">
        <f>F16/F11</f>
        <v>0.14675500228597751</v>
      </c>
      <c r="G18" s="1289"/>
      <c r="H18" s="1290"/>
      <c r="I18" s="1288">
        <f>I16/I11</f>
        <v>4.7398986715109476E-2</v>
      </c>
      <c r="J18" s="1289"/>
      <c r="K18" s="1290"/>
      <c r="L18" s="1288">
        <f>L16/L11</f>
        <v>6.9767174504394819E-2</v>
      </c>
      <c r="M18" s="1289"/>
      <c r="N18" s="1290"/>
      <c r="O18" s="1288">
        <f>O16/O11</f>
        <v>3.0506672371446438E-2</v>
      </c>
      <c r="P18" s="1289"/>
      <c r="Q18" s="1290"/>
      <c r="R18" s="237"/>
      <c r="S18" s="337" t="s">
        <v>12</v>
      </c>
      <c r="T18" s="1288">
        <f>T16/T11</f>
        <v>0.13881407992654893</v>
      </c>
      <c r="U18" s="1289"/>
      <c r="V18" s="1290"/>
      <c r="W18" s="1288">
        <f>W16/W11</f>
        <v>0.14574584621851952</v>
      </c>
      <c r="X18" s="1289"/>
      <c r="Y18" s="1290"/>
      <c r="Z18" s="1288">
        <f>Z16/Z11</f>
        <v>0.12287102318379424</v>
      </c>
      <c r="AA18" s="1289"/>
      <c r="AB18" s="1290"/>
      <c r="AC18" s="1288">
        <f>AC16/AC11</f>
        <v>0.18332487805005196</v>
      </c>
      <c r="AD18" s="1289"/>
      <c r="AE18" s="1290"/>
      <c r="AF18" s="1288">
        <f>AF16/AF11</f>
        <v>0.16926332592930993</v>
      </c>
      <c r="AG18" s="1289"/>
      <c r="AH18" s="1290"/>
      <c r="AI18" s="237"/>
      <c r="AJ18" s="337" t="s">
        <v>12</v>
      </c>
      <c r="AK18" s="1285">
        <f>AK16/AK11</f>
        <v>4.6140024185679918E-2</v>
      </c>
      <c r="AL18" s="1286"/>
      <c r="AM18" s="1287"/>
      <c r="AN18" s="1285">
        <f>AN16/AN11</f>
        <v>4.0636496319776762E-2</v>
      </c>
      <c r="AO18" s="1286"/>
      <c r="AP18" s="1287"/>
      <c r="AQ18" s="1285">
        <f>AQ16/AQ11</f>
        <v>4.7909941256985854E-2</v>
      </c>
      <c r="AR18" s="1286"/>
      <c r="AS18" s="1287"/>
      <c r="AT18" s="1285">
        <f>AT16/AT11</f>
        <v>8.2554208922895403E-2</v>
      </c>
      <c r="AU18" s="1286"/>
      <c r="AV18" s="1287"/>
      <c r="AW18" s="1285">
        <f>AW16/AW11</f>
        <v>5.6924048739576606E-2</v>
      </c>
      <c r="AX18" s="1286"/>
      <c r="AY18" s="1287"/>
      <c r="AZ18" s="237"/>
      <c r="BA18" s="337" t="s">
        <v>12</v>
      </c>
      <c r="BB18" s="1282">
        <f>+BB16/BB11</f>
        <v>9.4769920101140132E-2</v>
      </c>
      <c r="BC18" s="1283"/>
      <c r="BD18" s="1284"/>
      <c r="BE18" s="1282">
        <f>+BE16/BE11</f>
        <v>0.15348767904114838</v>
      </c>
      <c r="BF18" s="1283"/>
      <c r="BG18" s="1284"/>
      <c r="BH18" s="1282">
        <f>+BH16/BH11</f>
        <v>5.4068151433728791E-2</v>
      </c>
      <c r="BI18" s="1283"/>
      <c r="BJ18" s="1284"/>
      <c r="BK18" s="236"/>
      <c r="BL18" s="1282">
        <f>+BL16/BL11</f>
        <v>9.4755037938749911E-2</v>
      </c>
      <c r="BM18" s="1283"/>
      <c r="BN18" s="1284"/>
      <c r="BO18" s="236"/>
      <c r="BP18" s="236"/>
      <c r="BQ18" s="236"/>
      <c r="BR18" s="337" t="s">
        <v>12</v>
      </c>
      <c r="BS18" s="1288">
        <f>BS16/BS11</f>
        <v>4.0369731054067597E-2</v>
      </c>
      <c r="BT18" s="1289"/>
      <c r="BU18" s="1290"/>
      <c r="BV18" s="1288">
        <f>BV16/BV11</f>
        <v>9.6305234729644321E-2</v>
      </c>
      <c r="BW18" s="1289"/>
      <c r="BX18" s="1290"/>
      <c r="BY18" s="236"/>
      <c r="BZ18" s="1282">
        <f>+BZ16/BZ11</f>
        <v>5.8626057275745019E-2</v>
      </c>
      <c r="CA18" s="1283"/>
      <c r="CB18" s="1284"/>
      <c r="CC18" s="236"/>
    </row>
    <row r="19" spans="2:81" ht="15.75" x14ac:dyDescent="0.25">
      <c r="B19" s="204"/>
      <c r="C19" s="382"/>
      <c r="D19" s="383"/>
      <c r="E19" s="384"/>
      <c r="F19" s="382"/>
      <c r="G19" s="383"/>
      <c r="H19" s="384"/>
      <c r="I19" s="382"/>
      <c r="J19" s="383"/>
      <c r="K19" s="384"/>
      <c r="L19" s="382"/>
      <c r="M19" s="383"/>
      <c r="N19" s="384"/>
      <c r="O19" s="382"/>
      <c r="P19" s="383"/>
      <c r="Q19" s="384"/>
      <c r="R19" s="237"/>
      <c r="S19" s="336"/>
      <c r="T19" s="391"/>
      <c r="U19" s="392"/>
      <c r="V19" s="384"/>
      <c r="W19" s="391"/>
      <c r="X19" s="392"/>
      <c r="Y19" s="384"/>
      <c r="Z19" s="391"/>
      <c r="AA19" s="392"/>
      <c r="AB19" s="384"/>
      <c r="AC19" s="391"/>
      <c r="AD19" s="392"/>
      <c r="AE19" s="384"/>
      <c r="AF19" s="669"/>
      <c r="AG19" s="670"/>
      <c r="AH19" s="882"/>
      <c r="AI19" s="237"/>
      <c r="AJ19" s="336"/>
      <c r="AK19" s="391"/>
      <c r="AL19" s="392"/>
      <c r="AM19" s="384"/>
      <c r="AN19" s="391"/>
      <c r="AO19" s="392"/>
      <c r="AP19" s="384"/>
      <c r="AQ19" s="391"/>
      <c r="AR19" s="392"/>
      <c r="AS19" s="384"/>
      <c r="AT19" s="391"/>
      <c r="AU19" s="392"/>
      <c r="AV19" s="384"/>
      <c r="AW19" s="391"/>
      <c r="AX19" s="392"/>
      <c r="AY19" s="384"/>
      <c r="AZ19" s="237"/>
      <c r="BA19" s="336"/>
      <c r="BB19" s="880"/>
      <c r="BC19" s="881"/>
      <c r="BD19" s="882"/>
      <c r="BE19" s="880"/>
      <c r="BF19" s="881"/>
      <c r="BG19" s="882"/>
      <c r="BH19" s="880"/>
      <c r="BI19" s="881"/>
      <c r="BJ19" s="882"/>
      <c r="BK19" s="236"/>
      <c r="BL19" s="880"/>
      <c r="BM19" s="881"/>
      <c r="BN19" s="882"/>
      <c r="BO19" s="236"/>
      <c r="BP19" s="236"/>
      <c r="BQ19" s="236"/>
      <c r="BR19" s="336"/>
      <c r="BS19" s="391"/>
      <c r="BT19" s="392"/>
      <c r="BU19" s="384"/>
      <c r="BV19" s="669"/>
      <c r="BW19" s="670"/>
      <c r="BX19" s="882"/>
      <c r="BY19" s="236"/>
      <c r="BZ19" s="880"/>
      <c r="CA19" s="881"/>
      <c r="CB19" s="882"/>
      <c r="CC19" s="236"/>
    </row>
    <row r="20" spans="2:81" ht="15.75" x14ac:dyDescent="0.25">
      <c r="B20" s="2" t="s">
        <v>13</v>
      </c>
      <c r="C20" s="1300">
        <f>'2021 Baseline Q4'!C20:E20+'2022 Results'!C28:E28</f>
        <v>5563.12</v>
      </c>
      <c r="D20" s="1301"/>
      <c r="E20" s="1302"/>
      <c r="F20" s="1300">
        <f>'2021 Baseline Q4'!F20:H20+'2022 Results'!F28:H28</f>
        <v>4104.8700000000008</v>
      </c>
      <c r="G20" s="1301"/>
      <c r="H20" s="1302"/>
      <c r="I20" s="1300">
        <f>'2021 Baseline Q4'!I20:K20+'2022 Results'!I28:K28</f>
        <v>5057.2199999999993</v>
      </c>
      <c r="J20" s="1301"/>
      <c r="K20" s="1302"/>
      <c r="L20" s="1300">
        <f>'2021 Baseline Q4'!L20:N20+'2022 Results'!L28:N28</f>
        <v>3956.3300000000004</v>
      </c>
      <c r="M20" s="1301"/>
      <c r="N20" s="1302"/>
      <c r="O20" s="1300">
        <f>'2021 Baseline Q4'!O20:Q20+'2022 Results'!O28:Q28</f>
        <v>1728.23</v>
      </c>
      <c r="P20" s="1301"/>
      <c r="Q20" s="1302"/>
      <c r="R20" s="899"/>
      <c r="S20" s="340" t="s">
        <v>13</v>
      </c>
      <c r="T20" s="1300">
        <f>'2021 Baseline Q4'!T20:V20+'2022 Results'!T28:V28</f>
        <v>10538.240000000003</v>
      </c>
      <c r="U20" s="1301"/>
      <c r="V20" s="1302"/>
      <c r="W20" s="1300">
        <f>'2021 Baseline Q4'!W20:Y20+'2022 Results'!W28:Y28</f>
        <v>14369.640000000003</v>
      </c>
      <c r="X20" s="1301"/>
      <c r="Y20" s="1302"/>
      <c r="Z20" s="1300">
        <f>'2021 Baseline Q4'!Z20:AB20+'2022 Results'!Z28:AB28</f>
        <v>8386.6</v>
      </c>
      <c r="AA20" s="1301"/>
      <c r="AB20" s="1302"/>
      <c r="AC20" s="1300">
        <f>'2021 Baseline Q4'!AC20:AE20+'2022 Results'!AC28:AE28</f>
        <v>8696.5600000000013</v>
      </c>
      <c r="AD20" s="1301"/>
      <c r="AE20" s="1302"/>
      <c r="AF20" s="1294">
        <f>'2021 Baseline Q4'!AF20:AH20+'2022 Results'!AF28:AH28</f>
        <v>3844.65</v>
      </c>
      <c r="AG20" s="1295"/>
      <c r="AH20" s="1296"/>
      <c r="AI20" s="899"/>
      <c r="AJ20" s="340" t="s">
        <v>13</v>
      </c>
      <c r="AK20" s="1297">
        <f>'2021 Baseline Q4'!AK20:AM20+'2022 Results'!AK28:AM28</f>
        <v>4635.1600000000008</v>
      </c>
      <c r="AL20" s="1298"/>
      <c r="AM20" s="1299"/>
      <c r="AN20" s="1297">
        <f>'2021 Baseline Q4'!AN20:AP20+'2022 Results'!AN28:AP28</f>
        <v>4799.91</v>
      </c>
      <c r="AO20" s="1298"/>
      <c r="AP20" s="1299"/>
      <c r="AQ20" s="1297">
        <f>'2021 Baseline Q4'!AQ20:AS20+'2022 Results'!AQ28:AS28</f>
        <v>1740.1</v>
      </c>
      <c r="AR20" s="1298"/>
      <c r="AS20" s="1299"/>
      <c r="AT20" s="1297">
        <f>'2021 Baseline Q4'!AT20:AV20+'2022 Results'!AT28:AV28</f>
        <v>3774.1299999999997</v>
      </c>
      <c r="AU20" s="1298"/>
      <c r="AV20" s="1299"/>
      <c r="AW20" s="1297">
        <f>'2021 Baseline Q4'!AW20:AY20+'2022 Results'!AW28:AY28</f>
        <v>2205.83</v>
      </c>
      <c r="AX20" s="1298"/>
      <c r="AY20" s="1299"/>
      <c r="AZ20" s="899"/>
      <c r="BA20" s="340" t="s">
        <v>13</v>
      </c>
      <c r="BB20" s="1294">
        <f>+SUM(C20:Q20)</f>
        <v>20409.77</v>
      </c>
      <c r="BC20" s="1295"/>
      <c r="BD20" s="1296"/>
      <c r="BE20" s="1294">
        <f>+SUM(T20:AH20)</f>
        <v>45835.69000000001</v>
      </c>
      <c r="BF20" s="1295"/>
      <c r="BG20" s="1296"/>
      <c r="BH20" s="1294">
        <f>+SUM(AK20:AY20)</f>
        <v>17155.129999999997</v>
      </c>
      <c r="BI20" s="1295"/>
      <c r="BJ20" s="1296"/>
      <c r="BK20" s="898"/>
      <c r="BL20" s="1243">
        <f>+SUM(BB20:BJ20)</f>
        <v>83400.59</v>
      </c>
      <c r="BM20" s="1244"/>
      <c r="BN20" s="1245"/>
      <c r="BO20" s="898"/>
      <c r="BP20" s="898"/>
      <c r="BQ20" s="898"/>
      <c r="BR20" s="340" t="s">
        <v>13</v>
      </c>
      <c r="BS20" s="1300">
        <f>'2021 Baseline Q4'!BT20+'2022 Results'!BS22</f>
        <v>1111</v>
      </c>
      <c r="BT20" s="1301"/>
      <c r="BU20" s="1302"/>
      <c r="BV20" s="1294">
        <f>'2021 Baseline Q4'!BW20+'2022 Results'!BV22</f>
        <v>714</v>
      </c>
      <c r="BW20" s="1295"/>
      <c r="BX20" s="1296"/>
      <c r="BY20" s="1027"/>
      <c r="BZ20" s="1243">
        <f>+SUM(BS20:BX20)</f>
        <v>1825</v>
      </c>
      <c r="CA20" s="1244"/>
      <c r="CB20" s="1245"/>
      <c r="CC20" s="1027"/>
    </row>
    <row r="21" spans="2:81" ht="15.75" x14ac:dyDescent="0.25">
      <c r="B21" s="201" t="s">
        <v>14</v>
      </c>
      <c r="C21" s="1291">
        <f>C20/24</f>
        <v>231.79666666666665</v>
      </c>
      <c r="D21" s="1292"/>
      <c r="E21" s="1293"/>
      <c r="F21" s="1291">
        <f>F20/24</f>
        <v>171.03625000000002</v>
      </c>
      <c r="G21" s="1292"/>
      <c r="H21" s="1293"/>
      <c r="I21" s="1291">
        <f>I20/24</f>
        <v>210.71749999999997</v>
      </c>
      <c r="J21" s="1292"/>
      <c r="K21" s="1293"/>
      <c r="L21" s="1291">
        <f>L20/24</f>
        <v>164.84708333333336</v>
      </c>
      <c r="M21" s="1292"/>
      <c r="N21" s="1293"/>
      <c r="O21" s="1291">
        <f>O20/24</f>
        <v>72.009583333333339</v>
      </c>
      <c r="P21" s="1292"/>
      <c r="Q21" s="1293"/>
      <c r="R21" s="894"/>
      <c r="S21" s="341" t="s">
        <v>14</v>
      </c>
      <c r="T21" s="1279">
        <f>T20/24</f>
        <v>439.09333333333348</v>
      </c>
      <c r="U21" s="1280"/>
      <c r="V21" s="1281"/>
      <c r="W21" s="1279">
        <f>W20/24</f>
        <v>598.73500000000013</v>
      </c>
      <c r="X21" s="1280"/>
      <c r="Y21" s="1281"/>
      <c r="Z21" s="1279">
        <f>Z20/24</f>
        <v>349.44166666666666</v>
      </c>
      <c r="AA21" s="1280"/>
      <c r="AB21" s="1281"/>
      <c r="AC21" s="1279">
        <f>AC20/24</f>
        <v>362.35666666666674</v>
      </c>
      <c r="AD21" s="1280"/>
      <c r="AE21" s="1281"/>
      <c r="AF21" s="1279">
        <f>AF20/24</f>
        <v>160.19374999999999</v>
      </c>
      <c r="AG21" s="1280"/>
      <c r="AH21" s="1281"/>
      <c r="AI21" s="894"/>
      <c r="AJ21" s="341" t="s">
        <v>14</v>
      </c>
      <c r="AK21" s="1279">
        <f>AK20/24</f>
        <v>193.13166666666669</v>
      </c>
      <c r="AL21" s="1280"/>
      <c r="AM21" s="1281"/>
      <c r="AN21" s="1279">
        <f>AN20/24</f>
        <v>199.99625</v>
      </c>
      <c r="AO21" s="1280"/>
      <c r="AP21" s="1281"/>
      <c r="AQ21" s="1279">
        <f>AQ20/24</f>
        <v>72.504166666666663</v>
      </c>
      <c r="AR21" s="1280"/>
      <c r="AS21" s="1281"/>
      <c r="AT21" s="1279">
        <f>AT20/24</f>
        <v>157.25541666666666</v>
      </c>
      <c r="AU21" s="1280"/>
      <c r="AV21" s="1281"/>
      <c r="AW21" s="1279">
        <f>AW20/24</f>
        <v>91.90958333333333</v>
      </c>
      <c r="AX21" s="1280"/>
      <c r="AY21" s="1281"/>
      <c r="AZ21" s="894"/>
      <c r="BA21" s="341" t="s">
        <v>14</v>
      </c>
      <c r="BB21" s="1291">
        <f>+BB20/24</f>
        <v>850.40708333333339</v>
      </c>
      <c r="BC21" s="1292"/>
      <c r="BD21" s="1293"/>
      <c r="BE21" s="1291">
        <f>+BE20/24</f>
        <v>1909.8204166666671</v>
      </c>
      <c r="BF21" s="1292"/>
      <c r="BG21" s="1293"/>
      <c r="BH21" s="1291">
        <f>+BH20/24</f>
        <v>714.79708333333326</v>
      </c>
      <c r="BI21" s="1292"/>
      <c r="BJ21" s="1293"/>
      <c r="BK21" s="893"/>
      <c r="BL21" s="1291">
        <f>+BL20/24</f>
        <v>3475.0245833333333</v>
      </c>
      <c r="BM21" s="1292"/>
      <c r="BN21" s="1293"/>
      <c r="BO21" s="893"/>
      <c r="BP21" s="893"/>
      <c r="BQ21" s="893"/>
      <c r="BR21" s="341" t="s">
        <v>14</v>
      </c>
      <c r="BS21" s="1279">
        <f>BS20/24</f>
        <v>46.291666666666664</v>
      </c>
      <c r="BT21" s="1280"/>
      <c r="BU21" s="1281"/>
      <c r="BV21" s="1279">
        <f>BV20/24</f>
        <v>29.75</v>
      </c>
      <c r="BW21" s="1280"/>
      <c r="BX21" s="1281"/>
      <c r="BY21" s="1038"/>
      <c r="BZ21" s="1291">
        <f>+BZ20/24</f>
        <v>76.041666666666671</v>
      </c>
      <c r="CA21" s="1292"/>
      <c r="CB21" s="1293"/>
      <c r="CC21" s="1038"/>
    </row>
    <row r="22" spans="2:81" ht="15.75" x14ac:dyDescent="0.25">
      <c r="B22" s="4" t="s">
        <v>15</v>
      </c>
      <c r="C22" s="1288">
        <f>C20/C11</f>
        <v>0.10840053904868349</v>
      </c>
      <c r="D22" s="1289"/>
      <c r="E22" s="1290"/>
      <c r="F22" s="1288">
        <f>F20/F11</f>
        <v>8.138456883845771E-2</v>
      </c>
      <c r="G22" s="1289"/>
      <c r="H22" s="1290"/>
      <c r="I22" s="1288">
        <f>I20/I11</f>
        <v>6.1965278653344898E-2</v>
      </c>
      <c r="J22" s="1289"/>
      <c r="K22" s="1290"/>
      <c r="L22" s="1288">
        <f>L20/L11</f>
        <v>6.2305753683189712E-2</v>
      </c>
      <c r="M22" s="1289"/>
      <c r="N22" s="1290"/>
      <c r="O22" s="1288">
        <f>O20/O11</f>
        <v>7.8330282273288268E-2</v>
      </c>
      <c r="P22" s="1289"/>
      <c r="Q22" s="1290"/>
      <c r="R22" s="237"/>
      <c r="S22" s="337" t="s">
        <v>15</v>
      </c>
      <c r="T22" s="1288">
        <f>T20/T11</f>
        <v>0.2167463935727047</v>
      </c>
      <c r="U22" s="1289"/>
      <c r="V22" s="1290"/>
      <c r="W22" s="1288">
        <f>W20/W11</f>
        <v>0.300231855000887</v>
      </c>
      <c r="X22" s="1289"/>
      <c r="Y22" s="1290"/>
      <c r="Z22" s="1288">
        <f>Z20/Z11</f>
        <v>0.17850191291577322</v>
      </c>
      <c r="AA22" s="1289"/>
      <c r="AB22" s="1290"/>
      <c r="AC22" s="1288">
        <f>AC20/AC11</f>
        <v>0.1416799197937367</v>
      </c>
      <c r="AD22" s="1289"/>
      <c r="AE22" s="1290"/>
      <c r="AF22" s="1282">
        <f>AF20/AF11</f>
        <v>8.7776375206590054E-2</v>
      </c>
      <c r="AG22" s="1283"/>
      <c r="AH22" s="1284"/>
      <c r="AI22" s="237"/>
      <c r="AJ22" s="337" t="s">
        <v>15</v>
      </c>
      <c r="AK22" s="1285">
        <f>AK20/AK11</f>
        <v>5.5524762770104895E-2</v>
      </c>
      <c r="AL22" s="1286"/>
      <c r="AM22" s="1287"/>
      <c r="AN22" s="1285">
        <f>AN20/AN11</f>
        <v>5.8472188095886911E-2</v>
      </c>
      <c r="AO22" s="1286"/>
      <c r="AP22" s="1287"/>
      <c r="AQ22" s="1285">
        <f>AQ20/AQ11</f>
        <v>2.0237723763735137E-2</v>
      </c>
      <c r="AR22" s="1286"/>
      <c r="AS22" s="1287"/>
      <c r="AT22" s="1285">
        <f>AT20/AT11</f>
        <v>4.8682709823120424E-2</v>
      </c>
      <c r="AU22" s="1286"/>
      <c r="AV22" s="1287"/>
      <c r="AW22" s="1285">
        <f>AW20/AW11</f>
        <v>7.3645892873359375E-2</v>
      </c>
      <c r="AX22" s="1286"/>
      <c r="AY22" s="1287"/>
      <c r="AZ22" s="237"/>
      <c r="BA22" s="337" t="s">
        <v>15</v>
      </c>
      <c r="BB22" s="1282">
        <f>+BB20/BB7</f>
        <v>6.4713343766007111E-2</v>
      </c>
      <c r="BC22" s="1283"/>
      <c r="BD22" s="1284"/>
      <c r="BE22" s="1282">
        <f>+BE20/BE11</f>
        <v>0.18434007668286967</v>
      </c>
      <c r="BF22" s="1283"/>
      <c r="BG22" s="1284"/>
      <c r="BH22" s="1282">
        <f>+BH20/BH11</f>
        <v>4.7782175982412058E-2</v>
      </c>
      <c r="BI22" s="1283"/>
      <c r="BJ22" s="1284"/>
      <c r="BK22" s="236"/>
      <c r="BL22" s="1282">
        <f>+BL20/BL11</f>
        <v>9.5140010025678373E-2</v>
      </c>
      <c r="BM22" s="1283"/>
      <c r="BN22" s="1284"/>
      <c r="BO22" s="236"/>
      <c r="BP22" s="236"/>
      <c r="BQ22" s="236"/>
      <c r="BR22" s="337" t="s">
        <v>15</v>
      </c>
      <c r="BS22" s="1288">
        <f>BS20/BS11</f>
        <v>3.0931566345564897E-2</v>
      </c>
      <c r="BT22" s="1289"/>
      <c r="BU22" s="1290"/>
      <c r="BV22" s="1282">
        <f>BV20/BV11</f>
        <v>4.1027409067402175E-2</v>
      </c>
      <c r="BW22" s="1283"/>
      <c r="BX22" s="1284"/>
      <c r="BY22" s="236"/>
      <c r="BZ22" s="1282">
        <f>+BZ20/BZ11</f>
        <v>3.4226664916261883E-2</v>
      </c>
      <c r="CA22" s="1283"/>
      <c r="CB22" s="1284"/>
      <c r="CC22" s="236"/>
    </row>
    <row r="23" spans="2:81" ht="15.75" x14ac:dyDescent="0.25">
      <c r="B23" s="202"/>
      <c r="C23" s="207"/>
      <c r="D23" s="916"/>
      <c r="E23" s="917"/>
      <c r="F23" s="207"/>
      <c r="G23" s="916"/>
      <c r="H23" s="917"/>
      <c r="I23" s="207"/>
      <c r="J23" s="916"/>
      <c r="K23" s="917"/>
      <c r="L23" s="207"/>
      <c r="M23" s="916"/>
      <c r="N23" s="917"/>
      <c r="O23" s="207"/>
      <c r="P23" s="916"/>
      <c r="Q23" s="917"/>
      <c r="R23" s="231"/>
      <c r="S23" s="338"/>
      <c r="T23" s="207"/>
      <c r="U23" s="916"/>
      <c r="V23" s="917"/>
      <c r="W23" s="207"/>
      <c r="X23" s="916"/>
      <c r="Y23" s="917"/>
      <c r="Z23" s="207"/>
      <c r="AA23" s="916"/>
      <c r="AB23" s="917"/>
      <c r="AC23" s="207"/>
      <c r="AD23" s="916"/>
      <c r="AE23" s="917"/>
      <c r="AF23" s="207"/>
      <c r="AG23" s="916"/>
      <c r="AH23" s="917"/>
      <c r="AI23" s="231"/>
      <c r="AJ23" s="338"/>
      <c r="AK23" s="207"/>
      <c r="AL23" s="916"/>
      <c r="AM23" s="906"/>
      <c r="AN23" s="207"/>
      <c r="AO23" s="931"/>
      <c r="AP23" s="934"/>
      <c r="AQ23" s="207"/>
      <c r="AR23" s="916"/>
      <c r="AS23" s="906"/>
      <c r="AT23" s="207"/>
      <c r="AU23" s="916"/>
      <c r="AV23" s="906"/>
      <c r="AW23" s="207"/>
      <c r="AX23" s="916"/>
      <c r="AY23" s="906"/>
      <c r="AZ23" s="231"/>
      <c r="BA23" s="338"/>
      <c r="BB23" s="207"/>
      <c r="BC23" s="916"/>
      <c r="BD23" s="917"/>
      <c r="BE23" s="207"/>
      <c r="BF23" s="916"/>
      <c r="BG23" s="917"/>
      <c r="BH23" s="207"/>
      <c r="BI23" s="916"/>
      <c r="BJ23" s="917"/>
      <c r="BK23" s="230"/>
      <c r="BL23" s="207"/>
      <c r="BM23" s="916"/>
      <c r="BN23" s="917"/>
      <c r="BO23" s="230"/>
      <c r="BP23" s="230"/>
      <c r="BQ23" s="230"/>
      <c r="BR23" s="338"/>
      <c r="BS23" s="207"/>
      <c r="BT23" s="1049"/>
      <c r="BU23" s="1050"/>
      <c r="BV23" s="207"/>
      <c r="BW23" s="1049"/>
      <c r="BX23" s="1050"/>
      <c r="BY23" s="230"/>
      <c r="BZ23" s="207"/>
      <c r="CA23" s="1049"/>
      <c r="CB23" s="1050"/>
      <c r="CC23" s="230"/>
    </row>
    <row r="24" spans="2:81" ht="15.75" hidden="1" customHeight="1" x14ac:dyDescent="0.25">
      <c r="B24" s="1"/>
      <c r="C24" s="879"/>
      <c r="D24" s="911"/>
      <c r="E24" s="912"/>
      <c r="F24" s="879"/>
      <c r="G24" s="911"/>
      <c r="H24" s="912"/>
      <c r="I24" s="879"/>
      <c r="J24" s="911"/>
      <c r="K24" s="912"/>
      <c r="L24" s="879"/>
      <c r="M24" s="911"/>
      <c r="N24" s="912"/>
      <c r="O24" s="879"/>
      <c r="P24" s="911"/>
      <c r="Q24" s="912"/>
      <c r="R24" s="231"/>
      <c r="S24" s="339"/>
      <c r="T24" s="879"/>
      <c r="U24" s="911"/>
      <c r="V24" s="912"/>
      <c r="W24" s="879"/>
      <c r="X24" s="911"/>
      <c r="Y24" s="912"/>
      <c r="Z24" s="879"/>
      <c r="AA24" s="911"/>
      <c r="AB24" s="912"/>
      <c r="AC24" s="879"/>
      <c r="AD24" s="911"/>
      <c r="AE24" s="912"/>
      <c r="AF24" s="879"/>
      <c r="AG24" s="911"/>
      <c r="AH24" s="912"/>
      <c r="AI24" s="231"/>
      <c r="AJ24" s="339"/>
      <c r="AK24" s="879"/>
      <c r="AL24" s="911"/>
      <c r="AM24" s="912"/>
      <c r="AN24" s="879"/>
      <c r="AO24" s="929"/>
      <c r="AP24" s="930"/>
      <c r="AQ24" s="879"/>
      <c r="AR24" s="911"/>
      <c r="AS24" s="912"/>
      <c r="AT24" s="879"/>
      <c r="AU24" s="911"/>
      <c r="AV24" s="912"/>
      <c r="AW24" s="879"/>
      <c r="AX24" s="911"/>
      <c r="AY24" s="912"/>
      <c r="AZ24" s="231"/>
      <c r="BA24" s="339"/>
      <c r="BB24" s="879"/>
      <c r="BC24" s="911"/>
      <c r="BD24" s="912"/>
      <c r="BE24" s="879"/>
      <c r="BF24" s="911"/>
      <c r="BG24" s="912"/>
      <c r="BH24" s="879"/>
      <c r="BI24" s="911"/>
      <c r="BJ24" s="912"/>
      <c r="BK24" s="230"/>
      <c r="BL24" s="879"/>
      <c r="BM24" s="911"/>
      <c r="BN24" s="912"/>
      <c r="BO24" s="230"/>
      <c r="BP24" s="230"/>
      <c r="BQ24" s="230"/>
      <c r="BR24" s="339"/>
      <c r="BS24" s="879"/>
      <c r="BT24" s="1047"/>
      <c r="BU24" s="1048"/>
      <c r="BV24" s="879"/>
      <c r="BW24" s="1047"/>
      <c r="BX24" s="1048"/>
      <c r="BY24" s="230"/>
      <c r="BZ24" s="879"/>
      <c r="CA24" s="1047"/>
      <c r="CB24" s="1048"/>
      <c r="CC24" s="230"/>
    </row>
    <row r="25" spans="2:81" ht="15.6" hidden="1" customHeight="1" x14ac:dyDescent="0.25">
      <c r="B25" s="204" t="s">
        <v>16</v>
      </c>
      <c r="C25" s="1225">
        <v>0.14658177872823352</v>
      </c>
      <c r="D25" s="1226"/>
      <c r="E25" s="1227"/>
      <c r="F25" s="1225">
        <v>0.12543241406636541</v>
      </c>
      <c r="G25" s="1226"/>
      <c r="H25" s="1227"/>
      <c r="I25" s="1225">
        <v>3.247137984651724E-2</v>
      </c>
      <c r="J25" s="1226"/>
      <c r="K25" s="1227"/>
      <c r="L25" s="1225">
        <v>6.8786118974293722E-2</v>
      </c>
      <c r="M25" s="1226"/>
      <c r="N25" s="1227"/>
      <c r="O25" s="1225">
        <v>6.9963909975971877E-2</v>
      </c>
      <c r="P25" s="1226"/>
      <c r="Q25" s="1227"/>
      <c r="R25" s="352"/>
      <c r="S25" s="336" t="s">
        <v>16</v>
      </c>
      <c r="T25" s="1225">
        <v>0.11497425672910445</v>
      </c>
      <c r="U25" s="1226"/>
      <c r="V25" s="1227"/>
      <c r="W25" s="1225">
        <v>0.10470992270463118</v>
      </c>
      <c r="X25" s="1226"/>
      <c r="Y25" s="1227"/>
      <c r="Z25" s="1225">
        <v>0.10764765312995375</v>
      </c>
      <c r="AA25" s="1226"/>
      <c r="AB25" s="1227"/>
      <c r="AC25" s="1225">
        <v>0.14930537687753154</v>
      </c>
      <c r="AD25" s="1226"/>
      <c r="AE25" s="1227"/>
      <c r="AF25" s="1225">
        <v>0.14930537687753154</v>
      </c>
      <c r="AG25" s="1226"/>
      <c r="AH25" s="1227"/>
      <c r="AI25" s="352"/>
      <c r="AJ25" s="336" t="s">
        <v>16</v>
      </c>
      <c r="AK25" s="1225">
        <v>4.4104999565441574E-2</v>
      </c>
      <c r="AL25" s="1226"/>
      <c r="AM25" s="1227"/>
      <c r="AN25" s="1225">
        <v>3.6743192209221495E-2</v>
      </c>
      <c r="AO25" s="1226"/>
      <c r="AP25" s="1227"/>
      <c r="AQ25" s="1225">
        <v>4.6743861768308137E-2</v>
      </c>
      <c r="AR25" s="1226"/>
      <c r="AS25" s="1227"/>
      <c r="AT25" s="1225">
        <v>7.300816312171314E-2</v>
      </c>
      <c r="AU25" s="1226"/>
      <c r="AV25" s="1227"/>
      <c r="AW25" s="1225">
        <v>6.0703204134274914E-2</v>
      </c>
      <c r="AX25" s="1226"/>
      <c r="AY25" s="1227"/>
      <c r="AZ25" s="352"/>
      <c r="BA25" s="336" t="s">
        <v>16</v>
      </c>
      <c r="BB25" s="1225">
        <f>+BB16/BB7</f>
        <v>8.081119930777185E-2</v>
      </c>
      <c r="BC25" s="1226"/>
      <c r="BD25" s="1227"/>
      <c r="BE25" s="1225">
        <f>+BE16/BE7</f>
        <v>0.11390754583707582</v>
      </c>
      <c r="BF25" s="1226"/>
      <c r="BG25" s="1227"/>
      <c r="BH25" s="1225">
        <f>+BH16/BH7</f>
        <v>4.9031773785252489E-2</v>
      </c>
      <c r="BI25" s="1226"/>
      <c r="BJ25" s="1227"/>
      <c r="BK25" s="260"/>
      <c r="BL25" s="1225">
        <f>+BL16/BL7</f>
        <v>7.9384464552593598E-2</v>
      </c>
      <c r="BM25" s="1226"/>
      <c r="BN25" s="1227"/>
      <c r="BO25" s="260"/>
      <c r="BP25" s="260"/>
      <c r="BQ25" s="260"/>
      <c r="BR25" s="336" t="s">
        <v>16</v>
      </c>
      <c r="BS25" s="1225">
        <v>0.11497425672910445</v>
      </c>
      <c r="BT25" s="1226"/>
      <c r="BU25" s="1227"/>
      <c r="BV25" s="1225">
        <v>0.14930537687753154</v>
      </c>
      <c r="BW25" s="1226"/>
      <c r="BX25" s="1227"/>
      <c r="BY25" s="260"/>
      <c r="BZ25" s="1225">
        <f>+BZ16/BZ7</f>
        <v>5.0604633092127628E-2</v>
      </c>
      <c r="CA25" s="1226"/>
      <c r="CB25" s="1227"/>
      <c r="CC25" s="260"/>
    </row>
    <row r="26" spans="2:81" ht="15.6" hidden="1" customHeight="1" x14ac:dyDescent="0.25">
      <c r="B26" s="4" t="s">
        <v>17</v>
      </c>
      <c r="C26" s="1276">
        <v>9.4369227413788975E-2</v>
      </c>
      <c r="D26" s="1277"/>
      <c r="E26" s="1278"/>
      <c r="F26" s="1276">
        <v>6.9855530075488989E-2</v>
      </c>
      <c r="G26" s="1277"/>
      <c r="H26" s="1278"/>
      <c r="I26" s="1276">
        <v>5.9338643980891559E-2</v>
      </c>
      <c r="J26" s="1277"/>
      <c r="K26" s="1278"/>
      <c r="L26" s="1276">
        <v>4.8265978086957949E-2</v>
      </c>
      <c r="M26" s="1277"/>
      <c r="N26" s="1278"/>
      <c r="O26" s="1276">
        <v>0.12058806635969403</v>
      </c>
      <c r="P26" s="1277"/>
      <c r="Q26" s="1278"/>
      <c r="R26" s="352"/>
      <c r="S26" s="337" t="s">
        <v>17</v>
      </c>
      <c r="T26" s="1276">
        <v>0.17079945640879426</v>
      </c>
      <c r="U26" s="1277"/>
      <c r="V26" s="1278"/>
      <c r="W26" s="1276">
        <v>0.21752491470135463</v>
      </c>
      <c r="X26" s="1277"/>
      <c r="Y26" s="1278"/>
      <c r="Z26" s="1276">
        <v>0.10593890960179067</v>
      </c>
      <c r="AA26" s="1277"/>
      <c r="AB26" s="1278"/>
      <c r="AC26" s="1276">
        <v>0.1062085456285041</v>
      </c>
      <c r="AD26" s="1277"/>
      <c r="AE26" s="1278"/>
      <c r="AF26" s="1276">
        <v>0.1062085456285041</v>
      </c>
      <c r="AG26" s="1277"/>
      <c r="AH26" s="1278"/>
      <c r="AI26" s="352"/>
      <c r="AJ26" s="337" t="s">
        <v>17</v>
      </c>
      <c r="AK26" s="1276">
        <v>4.8489262912035369E-2</v>
      </c>
      <c r="AL26" s="1277"/>
      <c r="AM26" s="1278"/>
      <c r="AN26" s="1276">
        <v>5.2570048384622405E-2</v>
      </c>
      <c r="AO26" s="1277"/>
      <c r="AP26" s="1278"/>
      <c r="AQ26" s="1276">
        <v>1.4106307040342441E-2</v>
      </c>
      <c r="AR26" s="1277"/>
      <c r="AS26" s="1278"/>
      <c r="AT26" s="1276">
        <v>4.3123859214359406E-2</v>
      </c>
      <c r="AU26" s="1277"/>
      <c r="AV26" s="1278"/>
      <c r="AW26" s="1276">
        <v>6.845942005507856E-2</v>
      </c>
      <c r="AX26" s="1277"/>
      <c r="AY26" s="1278"/>
      <c r="AZ26" s="352"/>
      <c r="BA26" s="337" t="s">
        <v>17</v>
      </c>
      <c r="BB26" s="1276">
        <f>+BB20/BB7</f>
        <v>6.4713343766007111E-2</v>
      </c>
      <c r="BC26" s="1277"/>
      <c r="BD26" s="1278"/>
      <c r="BE26" s="1276">
        <f>+BE20/BE7</f>
        <v>0.13680398234919422</v>
      </c>
      <c r="BF26" s="1277"/>
      <c r="BG26" s="1278"/>
      <c r="BH26" s="1276">
        <f>+BH20/BH7</f>
        <v>4.3331328732560286E-2</v>
      </c>
      <c r="BI26" s="1277"/>
      <c r="BJ26" s="1278"/>
      <c r="BK26" s="260"/>
      <c r="BL26" s="1276">
        <f>+BL20/BL7</f>
        <v>7.9706988860042724E-2</v>
      </c>
      <c r="BM26" s="1277"/>
      <c r="BN26" s="1278"/>
      <c r="BO26" s="260"/>
      <c r="BP26" s="260"/>
      <c r="BQ26" s="260"/>
      <c r="BR26" s="337" t="s">
        <v>17</v>
      </c>
      <c r="BS26" s="1276">
        <v>0.17079945640879426</v>
      </c>
      <c r="BT26" s="1277"/>
      <c r="BU26" s="1278"/>
      <c r="BV26" s="1276">
        <v>0.1062085456285041</v>
      </c>
      <c r="BW26" s="1277"/>
      <c r="BX26" s="1278"/>
      <c r="BY26" s="260"/>
      <c r="BZ26" s="1276">
        <f>+BZ20/BZ7</f>
        <v>2.9543651757240219E-2</v>
      </c>
      <c r="CA26" s="1277"/>
      <c r="CB26" s="1278"/>
      <c r="CC26" s="260"/>
    </row>
    <row r="27" spans="2:81" ht="15" hidden="1" customHeight="1" x14ac:dyDescent="0.25">
      <c r="B27" s="205"/>
      <c r="C27" s="207"/>
      <c r="D27" s="208"/>
      <c r="E27" s="209"/>
      <c r="F27" s="207"/>
      <c r="G27" s="208"/>
      <c r="H27" s="209"/>
      <c r="I27" s="207"/>
      <c r="J27" s="208"/>
      <c r="K27" s="209"/>
      <c r="L27" s="207"/>
      <c r="M27" s="208"/>
      <c r="N27" s="209"/>
      <c r="O27" s="207"/>
      <c r="P27" s="208"/>
      <c r="Q27" s="209"/>
      <c r="R27" s="172"/>
      <c r="S27" s="209"/>
      <c r="T27" s="207"/>
      <c r="U27" s="208"/>
      <c r="V27" s="209"/>
      <c r="W27" s="207"/>
      <c r="X27" s="208"/>
      <c r="Y27" s="209"/>
      <c r="Z27" s="207"/>
      <c r="AA27" s="208"/>
      <c r="AB27" s="209"/>
      <c r="AC27" s="207"/>
      <c r="AD27" s="208"/>
      <c r="AE27" s="209"/>
      <c r="AF27" s="207"/>
      <c r="AG27" s="208"/>
      <c r="AH27" s="209"/>
      <c r="AI27" s="172"/>
      <c r="AJ27" s="209"/>
      <c r="AK27" s="207"/>
      <c r="AL27" s="208"/>
      <c r="AM27" s="209"/>
      <c r="AN27" s="207"/>
      <c r="AO27" s="208"/>
      <c r="AP27" s="209"/>
      <c r="AQ27" s="207"/>
      <c r="AR27" s="208"/>
      <c r="AS27" s="209"/>
      <c r="AT27" s="207"/>
      <c r="AU27" s="208"/>
      <c r="AV27" s="209"/>
      <c r="AW27" s="207"/>
      <c r="AX27" s="208"/>
      <c r="AY27" s="209"/>
      <c r="AZ27" s="172"/>
      <c r="BA27" s="209"/>
      <c r="BB27" s="207"/>
      <c r="BC27" s="208"/>
      <c r="BD27" s="209"/>
      <c r="BE27" s="207"/>
      <c r="BF27" s="208"/>
      <c r="BG27" s="209"/>
      <c r="BH27" s="207"/>
      <c r="BI27" s="208"/>
      <c r="BJ27" s="209"/>
      <c r="BK27" s="192"/>
      <c r="BL27" s="207"/>
      <c r="BM27" s="208"/>
      <c r="BN27" s="209"/>
      <c r="BO27" s="192"/>
      <c r="BP27" s="192"/>
      <c r="BQ27" s="192"/>
      <c r="BR27" s="209"/>
      <c r="BS27" s="207"/>
      <c r="BT27" s="208"/>
      <c r="BU27" s="209"/>
      <c r="BV27" s="207"/>
      <c r="BW27" s="208"/>
      <c r="BX27" s="209"/>
      <c r="BY27" s="192"/>
      <c r="BZ27" s="207"/>
      <c r="CA27" s="208"/>
      <c r="CB27" s="209"/>
      <c r="CC27" s="192"/>
    </row>
    <row r="28" spans="2:81" s="672" customFormat="1" x14ac:dyDescent="0.25">
      <c r="B28" s="561"/>
      <c r="C28" s="1228" t="s">
        <v>0</v>
      </c>
      <c r="D28" s="1229"/>
      <c r="E28" s="1230"/>
      <c r="F28" s="1228" t="s">
        <v>84</v>
      </c>
      <c r="G28" s="1229"/>
      <c r="H28" s="1230"/>
      <c r="I28" s="1228" t="s">
        <v>19</v>
      </c>
      <c r="J28" s="1229"/>
      <c r="K28" s="1230"/>
      <c r="L28" s="1228" t="s">
        <v>20</v>
      </c>
      <c r="M28" s="1229"/>
      <c r="N28" s="1230"/>
      <c r="O28" s="1228" t="s">
        <v>149</v>
      </c>
      <c r="P28" s="1229"/>
      <c r="Q28" s="1230"/>
      <c r="R28" s="353"/>
      <c r="S28" s="582"/>
      <c r="T28" s="1231" t="s">
        <v>216</v>
      </c>
      <c r="U28" s="1232"/>
      <c r="V28" s="1233"/>
      <c r="W28" s="1231" t="s">
        <v>217</v>
      </c>
      <c r="X28" s="1232"/>
      <c r="Y28" s="1233"/>
      <c r="Z28" s="1231" t="s">
        <v>218</v>
      </c>
      <c r="AA28" s="1232"/>
      <c r="AB28" s="1233"/>
      <c r="AC28" s="1231" t="s">
        <v>219</v>
      </c>
      <c r="AD28" s="1232"/>
      <c r="AE28" s="1233"/>
      <c r="AF28" s="1231" t="s">
        <v>220</v>
      </c>
      <c r="AG28" s="1232"/>
      <c r="AH28" s="1233"/>
      <c r="AI28" s="353"/>
      <c r="AJ28" s="586"/>
      <c r="AK28" s="1219" t="s">
        <v>222</v>
      </c>
      <c r="AL28" s="1220"/>
      <c r="AM28" s="1221"/>
      <c r="AN28" s="1219" t="s">
        <v>223</v>
      </c>
      <c r="AO28" s="1220"/>
      <c r="AP28" s="1221"/>
      <c r="AQ28" s="1219" t="s">
        <v>224</v>
      </c>
      <c r="AR28" s="1220"/>
      <c r="AS28" s="1221"/>
      <c r="AT28" s="1219" t="s">
        <v>225</v>
      </c>
      <c r="AU28" s="1220"/>
      <c r="AV28" s="1221"/>
      <c r="AW28" s="1219" t="s">
        <v>226</v>
      </c>
      <c r="AX28" s="1220"/>
      <c r="AY28" s="1221"/>
      <c r="AZ28" s="353"/>
      <c r="BA28" s="890"/>
      <c r="BB28" s="1228" t="s">
        <v>214</v>
      </c>
      <c r="BC28" s="1229"/>
      <c r="BD28" s="1230"/>
      <c r="BE28" s="1231" t="s">
        <v>215</v>
      </c>
      <c r="BF28" s="1232"/>
      <c r="BG28" s="1233"/>
      <c r="BH28" s="1219" t="s">
        <v>221</v>
      </c>
      <c r="BI28" s="1220"/>
      <c r="BJ28" s="1221"/>
      <c r="BK28" s="261"/>
      <c r="BL28" s="1234" t="s">
        <v>293</v>
      </c>
      <c r="BM28" s="1235"/>
      <c r="BN28" s="1236"/>
      <c r="BO28" s="261"/>
      <c r="BP28" s="261"/>
      <c r="BQ28" s="261"/>
      <c r="BR28" s="1119"/>
      <c r="BS28" s="1273" t="s">
        <v>347</v>
      </c>
      <c r="BT28" s="1274"/>
      <c r="BU28" s="1275"/>
      <c r="BV28" s="1273" t="s">
        <v>348</v>
      </c>
      <c r="BW28" s="1274"/>
      <c r="BX28" s="1275"/>
      <c r="BY28" s="261"/>
      <c r="BZ28" s="1273" t="s">
        <v>342</v>
      </c>
      <c r="CA28" s="1274"/>
      <c r="CB28" s="1275"/>
      <c r="CC28" s="261"/>
    </row>
    <row r="29" spans="2:81" s="19" customFormat="1" ht="15.75" customHeight="1" x14ac:dyDescent="0.25">
      <c r="B29" s="215" t="s">
        <v>130</v>
      </c>
      <c r="C29" s="1213">
        <f>C16/(C13/100)</f>
        <v>29.995234045242327</v>
      </c>
      <c r="D29" s="1214"/>
      <c r="E29" s="1215"/>
      <c r="F29" s="1213">
        <f>F16/(F13/100)</f>
        <v>25.128109900726912</v>
      </c>
      <c r="G29" s="1214"/>
      <c r="H29" s="1215"/>
      <c r="I29" s="1213">
        <f>I16/(I13/100)</f>
        <v>7.7346079021399898</v>
      </c>
      <c r="J29" s="1214"/>
      <c r="K29" s="1215"/>
      <c r="L29" s="1213">
        <f>L16/(L13/100)</f>
        <v>11.489180493507881</v>
      </c>
      <c r="M29" s="1214"/>
      <c r="N29" s="1215"/>
      <c r="O29" s="1213">
        <f>O16/(O13/100)</f>
        <v>4.685989026481395</v>
      </c>
      <c r="P29" s="1214"/>
      <c r="Q29" s="1215"/>
      <c r="R29" s="354"/>
      <c r="S29" s="334" t="s">
        <v>130</v>
      </c>
      <c r="T29" s="1213">
        <f>T16/(T13/100)</f>
        <v>22.722332874116745</v>
      </c>
      <c r="U29" s="1214"/>
      <c r="V29" s="1215"/>
      <c r="W29" s="1213">
        <f>W16/(W13/100)</f>
        <v>23.269559091081941</v>
      </c>
      <c r="X29" s="1214"/>
      <c r="Y29" s="1215"/>
      <c r="Z29" s="1213">
        <f>Z16/(Z13/100)</f>
        <v>22.576972729907229</v>
      </c>
      <c r="AA29" s="1214"/>
      <c r="AB29" s="1215"/>
      <c r="AC29" s="1213">
        <f>AC16/(AC13/100)</f>
        <v>28.775410996018216</v>
      </c>
      <c r="AD29" s="1214"/>
      <c r="AE29" s="1215"/>
      <c r="AF29" s="1213">
        <f>AF16/(AF13/100)</f>
        <v>29.167930549211551</v>
      </c>
      <c r="AG29" s="1214"/>
      <c r="AH29" s="1215"/>
      <c r="AI29" s="354"/>
      <c r="AJ29" s="334" t="s">
        <v>130</v>
      </c>
      <c r="AK29" s="1213">
        <f>AK16/(AK13/100)</f>
        <v>5.5019070901013318</v>
      </c>
      <c r="AL29" s="1214"/>
      <c r="AM29" s="1215"/>
      <c r="AN29" s="1213">
        <f>AN16/(AN13/100)</f>
        <v>4.7866450336369537</v>
      </c>
      <c r="AO29" s="1214"/>
      <c r="AP29" s="1215"/>
      <c r="AQ29" s="1213">
        <f>AQ16/(AQ13/100)</f>
        <v>5.3897206148989509</v>
      </c>
      <c r="AR29" s="1214"/>
      <c r="AS29" s="1215"/>
      <c r="AT29" s="1213">
        <f>AT16/(AT13/100)</f>
        <v>9.9735810015095918</v>
      </c>
      <c r="AU29" s="1214"/>
      <c r="AV29" s="1215"/>
      <c r="AW29" s="1213">
        <f>AW16/(AW13/100)</f>
        <v>6.9980856624986867</v>
      </c>
      <c r="AX29" s="1214"/>
      <c r="AY29" s="1215"/>
      <c r="AZ29" s="354"/>
      <c r="BA29" s="334" t="s">
        <v>130</v>
      </c>
      <c r="BB29" s="1213">
        <f>BB16/(BB13/100)</f>
        <v>15.657578448757162</v>
      </c>
      <c r="BC29" s="1214"/>
      <c r="BD29" s="1215"/>
      <c r="BE29" s="1213">
        <f>BE16/(BE13/100)</f>
        <v>25.481361952821146</v>
      </c>
      <c r="BF29" s="1214"/>
      <c r="BG29" s="1215"/>
      <c r="BH29" s="1213">
        <f>BH16/(BH13/100)</f>
        <v>6.3716501437431017</v>
      </c>
      <c r="BI29" s="1214"/>
      <c r="BJ29" s="1215"/>
      <c r="BK29" s="262"/>
      <c r="BL29" s="1213">
        <f>BL16/(BL13/100)</f>
        <v>13.457807817117819</v>
      </c>
      <c r="BM29" s="1214"/>
      <c r="BN29" s="1215"/>
      <c r="BO29" s="262"/>
      <c r="BP29" s="262"/>
      <c r="BQ29" s="262"/>
      <c r="BR29" s="334" t="s">
        <v>130</v>
      </c>
      <c r="BS29" s="1213">
        <f>BS16/(BS13/100)</f>
        <v>7.2533697947171287</v>
      </c>
      <c r="BT29" s="1214"/>
      <c r="BU29" s="1215"/>
      <c r="BV29" s="1213">
        <f>BV16/(BV13/100)</f>
        <v>14.026425081859172</v>
      </c>
      <c r="BW29" s="1214"/>
      <c r="BX29" s="1215"/>
      <c r="BY29" s="262"/>
      <c r="BZ29" s="1213">
        <f>BZ16/(BZ13/100)</f>
        <v>9.7872284912921543</v>
      </c>
      <c r="CA29" s="1214"/>
      <c r="CB29" s="1215"/>
      <c r="CC29" s="262"/>
    </row>
    <row r="30" spans="2:81" s="19" customFormat="1" ht="15.75" customHeight="1" x14ac:dyDescent="0.25">
      <c r="B30" s="216" t="str">
        <f>"MMIR - "&amp;'2022 Results'!D63</f>
        <v>MMIR - 2022</v>
      </c>
      <c r="C30" s="1210">
        <f>'2022 Results'!C41:E41</f>
        <v>15.840118430792007</v>
      </c>
      <c r="D30" s="1211"/>
      <c r="E30" s="1212"/>
      <c r="F30" s="1210">
        <f>'2022 Results'!F41:H41</f>
        <v>19.65720407070166</v>
      </c>
      <c r="G30" s="1211"/>
      <c r="H30" s="1212"/>
      <c r="I30" s="1210">
        <f>'2022 Results'!I41:K41</f>
        <v>28.499095840867994</v>
      </c>
      <c r="J30" s="1211"/>
      <c r="K30" s="1212"/>
      <c r="L30" s="1210">
        <f>'2022 Results'!L41:N41</f>
        <v>10.15521064301552</v>
      </c>
      <c r="M30" s="1211"/>
      <c r="N30" s="1212"/>
      <c r="O30" s="1210">
        <f>'2022 Results'!O41:Q41</f>
        <v>1.7265385686438319</v>
      </c>
      <c r="P30" s="1211"/>
      <c r="Q30" s="1212"/>
      <c r="R30" s="224"/>
      <c r="S30" s="335" t="str">
        <f>B30</f>
        <v>MMIR - 2022</v>
      </c>
      <c r="T30" s="1210">
        <f>'2022 Results'!T41:V41</f>
        <v>2.1582733812949639</v>
      </c>
      <c r="U30" s="1211"/>
      <c r="V30" s="1212"/>
      <c r="W30" s="1210">
        <f>'2022 Results'!W41:Y41</f>
        <v>10.663841807909604</v>
      </c>
      <c r="X30" s="1211"/>
      <c r="Y30" s="1212"/>
      <c r="Z30" s="1210">
        <f>'2022 Results'!Z41:AB41</f>
        <v>13.367799113737076</v>
      </c>
      <c r="AA30" s="1211"/>
      <c r="AB30" s="1212"/>
      <c r="AC30" s="1210">
        <f>'2022 Results'!AC41:AE41</f>
        <v>11.358220810166799</v>
      </c>
      <c r="AD30" s="1211"/>
      <c r="AE30" s="1212"/>
      <c r="AF30" s="1210">
        <f>'2022 Results'!AF41:AH41</f>
        <v>39.825479930191975</v>
      </c>
      <c r="AG30" s="1211"/>
      <c r="AH30" s="1212"/>
      <c r="AI30" s="224"/>
      <c r="AJ30" s="335" t="str">
        <f>S30</f>
        <v>MMIR - 2022</v>
      </c>
      <c r="AK30" s="1210">
        <f>'2022 Results'!AK41:AM41</f>
        <v>1.5270708005552984</v>
      </c>
      <c r="AL30" s="1211"/>
      <c r="AM30" s="1212"/>
      <c r="AN30" s="1210">
        <f>'2022 Results'!AN41:AP41</f>
        <v>3.4291477559253658</v>
      </c>
      <c r="AO30" s="1211"/>
      <c r="AP30" s="1212"/>
      <c r="AQ30" s="1210">
        <f>'2022 Results'!AQ41:AS41</f>
        <v>2.7012025901942649</v>
      </c>
      <c r="AR30" s="1211"/>
      <c r="AS30" s="1212"/>
      <c r="AT30" s="1210">
        <f>'2022 Results'!AT41:AV41</f>
        <v>13.918629550321199</v>
      </c>
      <c r="AU30" s="1211"/>
      <c r="AV30" s="1212"/>
      <c r="AW30" s="1210">
        <f>'2022 Results'!AW41:AY41</f>
        <v>0</v>
      </c>
      <c r="AX30" s="1211"/>
      <c r="AY30" s="1212"/>
      <c r="AZ30" s="224"/>
      <c r="BA30" s="335" t="str">
        <f>AJ30</f>
        <v>MMIR - 2022</v>
      </c>
      <c r="BB30" s="1210">
        <f>'2022 Results'!BB41:BD41</f>
        <v>14.033307971933384</v>
      </c>
      <c r="BC30" s="1211"/>
      <c r="BD30" s="1212"/>
      <c r="BE30" s="1210">
        <f>'2022 Results'!BE41:BG41</f>
        <v>18.052208835341368</v>
      </c>
      <c r="BF30" s="1211"/>
      <c r="BG30" s="1212"/>
      <c r="BH30" s="1210">
        <f>'2022 Results'!BH41:BJ41</f>
        <v>2.8483004616030216</v>
      </c>
      <c r="BI30" s="1211"/>
      <c r="BJ30" s="1212"/>
      <c r="BK30" s="223"/>
      <c r="BL30" s="1210">
        <f>'2022 Results'!BL41:BN41</f>
        <v>9.7936504051110091</v>
      </c>
      <c r="BM30" s="1211"/>
      <c r="BN30" s="1212"/>
      <c r="BO30" s="223"/>
      <c r="BP30" s="223"/>
      <c r="BQ30" s="223"/>
      <c r="BR30" s="335" t="str">
        <f>BA30</f>
        <v>MMIR - 2022</v>
      </c>
      <c r="BS30" s="1210">
        <f>'2022 Results'!BS41</f>
        <v>0</v>
      </c>
      <c r="BT30" s="1211"/>
      <c r="BU30" s="1212"/>
      <c r="BV30" s="1210">
        <f>'2022 Results'!BV41</f>
        <v>10.562571756601606</v>
      </c>
      <c r="BW30" s="1211"/>
      <c r="BX30" s="1212"/>
      <c r="BY30" s="223"/>
      <c r="BZ30" s="1210">
        <f>'2022 Results'!BZ41</f>
        <v>5.6790123456790127</v>
      </c>
      <c r="CA30" s="1211"/>
      <c r="CB30" s="1212"/>
      <c r="CC30" s="223"/>
    </row>
    <row r="31" spans="2:81" s="173" customFormat="1" ht="7.5" customHeight="1" x14ac:dyDescent="0.25">
      <c r="B31" s="590"/>
      <c r="C31" s="554"/>
      <c r="D31" s="555"/>
      <c r="E31" s="544"/>
      <c r="F31" s="554"/>
      <c r="G31" s="556"/>
      <c r="H31" s="544"/>
      <c r="I31" s="554"/>
      <c r="J31" s="556"/>
      <c r="K31" s="544"/>
      <c r="L31" s="554"/>
      <c r="M31" s="556"/>
      <c r="N31" s="544"/>
      <c r="O31" s="554"/>
      <c r="P31" s="556"/>
      <c r="Q31" s="544"/>
      <c r="R31" s="221"/>
      <c r="S31" s="583"/>
      <c r="T31" s="551"/>
      <c r="U31" s="552"/>
      <c r="V31" s="553"/>
      <c r="W31" s="551"/>
      <c r="X31" s="552"/>
      <c r="Y31" s="553"/>
      <c r="Z31" s="551"/>
      <c r="AA31" s="552"/>
      <c r="AB31" s="553"/>
      <c r="AC31" s="551"/>
      <c r="AD31" s="552"/>
      <c r="AE31" s="553"/>
      <c r="AF31" s="551"/>
      <c r="AG31" s="552"/>
      <c r="AH31" s="553"/>
      <c r="AI31" s="221"/>
      <c r="AJ31" s="333"/>
      <c r="AK31" s="548"/>
      <c r="AL31" s="549"/>
      <c r="AM31" s="550"/>
      <c r="AN31" s="548"/>
      <c r="AO31" s="549"/>
      <c r="AP31" s="550"/>
      <c r="AQ31" s="548"/>
      <c r="AR31" s="549"/>
      <c r="AS31" s="550"/>
      <c r="AT31" s="548"/>
      <c r="AU31" s="549"/>
      <c r="AV31" s="550"/>
      <c r="AW31" s="548"/>
      <c r="AX31" s="549"/>
      <c r="AY31" s="550"/>
      <c r="AZ31" s="221"/>
      <c r="BA31" s="333"/>
      <c r="BB31" s="554"/>
      <c r="BC31" s="555"/>
      <c r="BD31" s="544"/>
      <c r="BE31" s="551"/>
      <c r="BF31" s="552"/>
      <c r="BG31" s="553"/>
      <c r="BH31" s="548"/>
      <c r="BI31" s="549"/>
      <c r="BJ31" s="550"/>
      <c r="BK31" s="240"/>
      <c r="BL31" s="545"/>
      <c r="BM31" s="546"/>
      <c r="BN31" s="547"/>
      <c r="BO31" s="240"/>
      <c r="BP31" s="240"/>
      <c r="BQ31" s="240"/>
      <c r="BR31" s="1120"/>
      <c r="BS31" s="1123"/>
      <c r="BT31" s="1121"/>
      <c r="BU31" s="1122"/>
      <c r="BV31" s="1123"/>
      <c r="BW31" s="1121"/>
      <c r="BX31" s="1122"/>
      <c r="BY31" s="240"/>
      <c r="BZ31" s="1123"/>
      <c r="CA31" s="1121"/>
      <c r="CB31" s="1122"/>
      <c r="CC31" s="240"/>
    </row>
    <row r="32" spans="2:81" ht="15.75" customHeight="1" x14ac:dyDescent="0.25">
      <c r="B32" s="217" t="s">
        <v>145</v>
      </c>
      <c r="C32" s="1222">
        <f>+D35/(C13/100)</f>
        <v>49.394921869652912</v>
      </c>
      <c r="D32" s="1223"/>
      <c r="E32" s="1224"/>
      <c r="F32" s="1222">
        <f>+G35/(F13/100)</f>
        <v>35.310839854391787</v>
      </c>
      <c r="G32" s="1223"/>
      <c r="H32" s="1224"/>
      <c r="I32" s="1222">
        <f>+J35/(I13/100)</f>
        <v>14.474488536205852</v>
      </c>
      <c r="J32" s="1223"/>
      <c r="K32" s="1224"/>
      <c r="L32" s="1222">
        <f>+M35/(L13/100)</f>
        <v>18.393446313265937</v>
      </c>
      <c r="M32" s="1223"/>
      <c r="N32" s="1224"/>
      <c r="O32" s="1222">
        <f>+P35/(O13/100)</f>
        <v>10.600494163399746</v>
      </c>
      <c r="P32" s="1223"/>
      <c r="Q32" s="1224"/>
      <c r="R32" s="355"/>
      <c r="S32" s="331" t="s">
        <v>145</v>
      </c>
      <c r="T32" s="1222">
        <f>+U35/(T13/100)</f>
        <v>34.881909963922539</v>
      </c>
      <c r="U32" s="1223"/>
      <c r="V32" s="1224"/>
      <c r="W32" s="1222">
        <f>+X35/(W13/100)</f>
        <v>29.506078201004613</v>
      </c>
      <c r="X32" s="1223"/>
      <c r="Y32" s="1224"/>
      <c r="Z32" s="1222">
        <f>+AA35/(Z13/100)</f>
        <v>34.537698227242558</v>
      </c>
      <c r="AA32" s="1223"/>
      <c r="AB32" s="1224"/>
      <c r="AC32" s="1222">
        <f>+AD35/(AC13/100)</f>
        <v>40.565202793154228</v>
      </c>
      <c r="AD32" s="1223"/>
      <c r="AE32" s="1224"/>
      <c r="AF32" s="1222">
        <f>+AG35/(AF13/100)</f>
        <v>44.992802262674331</v>
      </c>
      <c r="AG32" s="1223"/>
      <c r="AH32" s="1224"/>
      <c r="AI32" s="355"/>
      <c r="AJ32" s="331" t="s">
        <v>145</v>
      </c>
      <c r="AK32" s="1222">
        <f>+AL35/(AK13/100)</f>
        <v>8.402081043687236</v>
      </c>
      <c r="AL32" s="1223"/>
      <c r="AM32" s="1224"/>
      <c r="AN32" s="1222">
        <f>+AO35/(AN13/100)</f>
        <v>7.9561651336574277</v>
      </c>
      <c r="AO32" s="1223"/>
      <c r="AP32" s="1224"/>
      <c r="AQ32" s="1222">
        <f>+AR35/(AQ13/100)</f>
        <v>8.3410853808551479</v>
      </c>
      <c r="AR32" s="1223"/>
      <c r="AS32" s="1224"/>
      <c r="AT32" s="1222">
        <f>+AU35/(AT13/100)</f>
        <v>15.372154441042531</v>
      </c>
      <c r="AU32" s="1223"/>
      <c r="AV32" s="1224"/>
      <c r="AW32" s="1222">
        <f>+AX35/(AW13/100)</f>
        <v>12.806934301775771</v>
      </c>
      <c r="AX32" s="1223"/>
      <c r="AY32" s="1224"/>
      <c r="AZ32" s="355"/>
      <c r="BA32" s="331" t="s">
        <v>145</v>
      </c>
      <c r="BB32" s="1222">
        <f>+BC35/(BB13/100)</f>
        <v>25.349558408911413</v>
      </c>
      <c r="BC32" s="1223"/>
      <c r="BD32" s="1224"/>
      <c r="BE32" s="1222">
        <f>+BF35/(BE13/100)</f>
        <v>36.946950618156869</v>
      </c>
      <c r="BF32" s="1223"/>
      <c r="BG32" s="1224"/>
      <c r="BH32" s="1222">
        <f>+BI35/(BH13/100)</f>
        <v>10.105110726465741</v>
      </c>
      <c r="BI32" s="1223"/>
      <c r="BJ32" s="1224"/>
      <c r="BK32" s="263"/>
      <c r="BL32" s="1222">
        <f>+BM35/(BL13/100)</f>
        <v>20.638990871842903</v>
      </c>
      <c r="BM32" s="1223"/>
      <c r="BN32" s="1224"/>
      <c r="BO32" s="263"/>
      <c r="BP32" s="263"/>
      <c r="BQ32" s="263"/>
      <c r="BR32" s="331" t="s">
        <v>145</v>
      </c>
      <c r="BS32" s="1222">
        <f>+BT34/(BS13/100)</f>
        <v>17.217999195459559</v>
      </c>
      <c r="BT32" s="1223"/>
      <c r="BU32" s="1224"/>
      <c r="BV32" s="1222">
        <f>+BW34/(BV13/100)</f>
        <v>26.755656913307739</v>
      </c>
      <c r="BW32" s="1223"/>
      <c r="BX32" s="1224"/>
      <c r="BY32" s="263"/>
      <c r="BZ32" s="1222">
        <f>+CA34/(BZ13/100)</f>
        <v>20.786119626899747</v>
      </c>
      <c r="CA32" s="1223"/>
      <c r="CB32" s="1224"/>
      <c r="CC32" s="263"/>
    </row>
    <row r="33" spans="2:81" ht="15.75" x14ac:dyDescent="0.25">
      <c r="B33" s="214" t="str">
        <f>"TRIR - "&amp;'2022 Results'!D63</f>
        <v>TRIR - 2022</v>
      </c>
      <c r="C33" s="1216">
        <f>'2022 Results'!C38:E38</f>
        <v>40.192450037009621</v>
      </c>
      <c r="D33" s="1217"/>
      <c r="E33" s="1218"/>
      <c r="F33" s="1216">
        <f>'2022 Results'!F38:H38</f>
        <v>36.582753079807176</v>
      </c>
      <c r="G33" s="1217"/>
      <c r="H33" s="1218"/>
      <c r="I33" s="1216">
        <f>'2022 Results'!I38:K38</f>
        <v>39.023508137432188</v>
      </c>
      <c r="J33" s="1217"/>
      <c r="K33" s="1218"/>
      <c r="L33" s="1216">
        <f>'2022 Results'!L38:N38</f>
        <v>15.299334811529933</v>
      </c>
      <c r="M33" s="1217"/>
      <c r="N33" s="1218"/>
      <c r="O33" s="1216">
        <f>'2022 Results'!O38:Q38</f>
        <v>5.7087162350320249</v>
      </c>
      <c r="P33" s="1217"/>
      <c r="Q33" s="1218"/>
      <c r="R33" s="224"/>
      <c r="S33" s="332" t="str">
        <f>B33</f>
        <v>TRIR - 2022</v>
      </c>
      <c r="T33" s="1216">
        <f>'2022 Results'!T38:V38</f>
        <v>12.340896513558384</v>
      </c>
      <c r="U33" s="1217"/>
      <c r="V33" s="1218"/>
      <c r="W33" s="1216">
        <f>'2022 Results'!W38:Y38</f>
        <v>15.395480225988701</v>
      </c>
      <c r="X33" s="1217"/>
      <c r="Y33" s="1218"/>
      <c r="Z33" s="1216">
        <f>'2022 Results'!Z38:AB38</f>
        <v>22.23042836041359</v>
      </c>
      <c r="AA33" s="1217"/>
      <c r="AB33" s="1218"/>
      <c r="AC33" s="1216">
        <f>'2022 Results'!AC38:AE38</f>
        <v>25.734710087370928</v>
      </c>
      <c r="AD33" s="1217"/>
      <c r="AE33" s="1218"/>
      <c r="AF33" s="1216">
        <f>'2022 Results'!AF38:AH38</f>
        <v>57.033158813263526</v>
      </c>
      <c r="AG33" s="1217"/>
      <c r="AH33" s="1218"/>
      <c r="AI33" s="224"/>
      <c r="AJ33" s="332" t="str">
        <f>S33</f>
        <v>TRIR - 2022</v>
      </c>
      <c r="AK33" s="1216">
        <f>'2022 Results'!AK38:AM38</f>
        <v>5.0439611291068953</v>
      </c>
      <c r="AL33" s="1217"/>
      <c r="AM33" s="1218"/>
      <c r="AN33" s="1216">
        <f>'2022 Results'!AN38:AP38</f>
        <v>5.6732223903177008</v>
      </c>
      <c r="AO33" s="1217"/>
      <c r="AP33" s="1218"/>
      <c r="AQ33" s="1216">
        <f>'2022 Results'!AQ38:AS38</f>
        <v>6.4939870490286777</v>
      </c>
      <c r="AR33" s="1217"/>
      <c r="AS33" s="1218"/>
      <c r="AT33" s="1216">
        <f>'2022 Results'!AT38:AV38</f>
        <v>28.336902212705212</v>
      </c>
      <c r="AU33" s="1217"/>
      <c r="AV33" s="1218"/>
      <c r="AW33" s="1216">
        <f>'2022 Results'!AW38:AY38</f>
        <v>5.541561712846347</v>
      </c>
      <c r="AX33" s="1217"/>
      <c r="AY33" s="1218"/>
      <c r="AZ33" s="224"/>
      <c r="BA33" s="332" t="str">
        <f>AJ33</f>
        <v>TRIR - 2022</v>
      </c>
      <c r="BB33" s="1216">
        <f>'2022 Results'!BB38:BD38</f>
        <v>24.135598951728802</v>
      </c>
      <c r="BC33" s="1217"/>
      <c r="BD33" s="1218"/>
      <c r="BE33" s="1216">
        <f>'2022 Results'!BE38:BG38</f>
        <v>30.361445783132531</v>
      </c>
      <c r="BF33" s="1217"/>
      <c r="BG33" s="1218"/>
      <c r="BH33" s="1216">
        <f>'2022 Results'!BH38:BJ38</f>
        <v>7.4013848090642052</v>
      </c>
      <c r="BI33" s="1217"/>
      <c r="BJ33" s="1218"/>
      <c r="BK33" s="223"/>
      <c r="BL33" s="1216">
        <f>'2022 Results'!BL38:BN38</f>
        <v>17.844466746628157</v>
      </c>
      <c r="BM33" s="1217"/>
      <c r="BN33" s="1218"/>
      <c r="BO33" s="223"/>
      <c r="BP33" s="223"/>
      <c r="BQ33" s="223"/>
      <c r="BR33" s="332" t="str">
        <f>BA33</f>
        <v>TRIR - 2022</v>
      </c>
      <c r="BS33" s="1216">
        <f>'2022 Results'!BS38</f>
        <v>7.7436582109479302</v>
      </c>
      <c r="BT33" s="1217"/>
      <c r="BU33" s="1218"/>
      <c r="BV33" s="1216">
        <f>'2022 Results'!BV38</f>
        <v>35.132032146957513</v>
      </c>
      <c r="BW33" s="1217"/>
      <c r="BX33" s="1218"/>
      <c r="BY33" s="223"/>
      <c r="BZ33" s="1216">
        <f>'2022 Results'!BZ38</f>
        <v>22.469135802469136</v>
      </c>
      <c r="CA33" s="1217"/>
      <c r="CB33" s="1218"/>
      <c r="CC33" s="223"/>
    </row>
    <row r="34" spans="2:81" ht="15.75" x14ac:dyDescent="0.25">
      <c r="B34" s="214"/>
      <c r="C34" s="976"/>
      <c r="D34" s="976"/>
      <c r="E34" s="977"/>
      <c r="F34" s="976"/>
      <c r="G34" s="976"/>
      <c r="H34" s="977"/>
      <c r="I34" s="976"/>
      <c r="J34" s="976"/>
      <c r="K34" s="977"/>
      <c r="L34" s="976"/>
      <c r="M34" s="976"/>
      <c r="N34" s="977"/>
      <c r="O34" s="976"/>
      <c r="P34" s="976"/>
      <c r="Q34" s="977"/>
      <c r="R34" s="224"/>
      <c r="S34" s="332"/>
      <c r="T34" s="976"/>
      <c r="U34" s="976"/>
      <c r="V34" s="977"/>
      <c r="W34" s="976"/>
      <c r="X34" s="976"/>
      <c r="Y34" s="977"/>
      <c r="Z34" s="976"/>
      <c r="AA34" s="976"/>
      <c r="AB34" s="977"/>
      <c r="AC34" s="976"/>
      <c r="AD34" s="976"/>
      <c r="AE34" s="977"/>
      <c r="AF34" s="976"/>
      <c r="AG34" s="976"/>
      <c r="AH34" s="977"/>
      <c r="AI34" s="224"/>
      <c r="AJ34" s="332"/>
      <c r="AK34" s="976"/>
      <c r="AL34" s="976"/>
      <c r="AM34" s="977"/>
      <c r="AN34" s="976"/>
      <c r="AO34" s="976"/>
      <c r="AP34" s="977"/>
      <c r="AQ34" s="976"/>
      <c r="AR34" s="976"/>
      <c r="AS34" s="977"/>
      <c r="AT34" s="976"/>
      <c r="AU34" s="976"/>
      <c r="AV34" s="977"/>
      <c r="AW34" s="976"/>
      <c r="AX34" s="976"/>
      <c r="AY34" s="977"/>
      <c r="AZ34" s="224"/>
      <c r="BA34" s="332"/>
      <c r="BB34" s="976"/>
      <c r="BC34" s="976"/>
      <c r="BD34" s="977"/>
      <c r="BE34" s="976"/>
      <c r="BF34" s="976"/>
      <c r="BG34" s="977"/>
      <c r="BH34" s="976"/>
      <c r="BI34" s="976"/>
      <c r="BJ34" s="977"/>
      <c r="BK34" s="223"/>
      <c r="BL34" s="975"/>
      <c r="BM34" s="976"/>
      <c r="BN34" s="977"/>
      <c r="BO34" s="223"/>
      <c r="BP34" s="223"/>
      <c r="BQ34" s="223"/>
      <c r="BR34" s="1113"/>
      <c r="BS34" s="15"/>
      <c r="BT34" s="1116">
        <f>'2021 Baseline Q4'!BU35+'2022 Results'!BS56</f>
        <v>3442</v>
      </c>
      <c r="BU34" s="15"/>
      <c r="BV34" s="15"/>
      <c r="BW34" s="1116">
        <f>'2021 Baseline Q4'!BX35+'2022 Results'!BV56</f>
        <v>3197</v>
      </c>
      <c r="BX34" s="15"/>
      <c r="BY34" s="286"/>
      <c r="BZ34" s="304"/>
      <c r="CA34" s="1125">
        <f>SUM(BT34,BW34)</f>
        <v>6639</v>
      </c>
      <c r="CB34" s="304"/>
      <c r="CC34" s="223"/>
    </row>
    <row r="35" spans="2:81" s="15" customFormat="1" ht="20.25" customHeight="1" thickBot="1" x14ac:dyDescent="0.3">
      <c r="B35" s="152" t="s">
        <v>18</v>
      </c>
      <c r="C35" s="153"/>
      <c r="D35" s="154">
        <f>+C37</f>
        <v>15007.244194312942</v>
      </c>
      <c r="E35" s="155"/>
      <c r="F35" s="153"/>
      <c r="G35" s="154">
        <f>+F37</f>
        <v>10401.560000000001</v>
      </c>
      <c r="H35" s="155"/>
      <c r="I35" s="153"/>
      <c r="J35" s="154">
        <f>+I37</f>
        <v>7239.3141199636011</v>
      </c>
      <c r="K35" s="155"/>
      <c r="L35" s="153"/>
      <c r="M35" s="154">
        <f>+L37</f>
        <v>7092.3400000000011</v>
      </c>
      <c r="N35" s="155"/>
      <c r="O35" s="153"/>
      <c r="P35" s="154">
        <f>+O37</f>
        <v>1522.6200000000003</v>
      </c>
      <c r="Q35" s="155"/>
      <c r="R35" s="285"/>
      <c r="S35" s="325" t="s">
        <v>18</v>
      </c>
      <c r="T35" s="153"/>
      <c r="U35" s="154">
        <f>+T37</f>
        <v>10360.89</v>
      </c>
      <c r="V35" s="155"/>
      <c r="W35" s="153"/>
      <c r="X35" s="154">
        <f>+W37</f>
        <v>8845.2199999999993</v>
      </c>
      <c r="Y35" s="155"/>
      <c r="Z35" s="153"/>
      <c r="AA35" s="154">
        <f>+Z37</f>
        <v>8831.2099999999991</v>
      </c>
      <c r="AB35" s="155"/>
      <c r="AC35" s="153"/>
      <c r="AD35" s="154">
        <f>+AC37</f>
        <v>15863.27</v>
      </c>
      <c r="AE35" s="155"/>
      <c r="AF35" s="153"/>
      <c r="AG35" s="154">
        <f>+AF37</f>
        <v>11436.14</v>
      </c>
      <c r="AH35" s="155"/>
      <c r="AI35" s="285"/>
      <c r="AJ35" s="325" t="s">
        <v>18</v>
      </c>
      <c r="AK35" s="153"/>
      <c r="AL35" s="154">
        <f>+AK37</f>
        <v>5882.0600000000013</v>
      </c>
      <c r="AM35" s="155"/>
      <c r="AN35" s="153"/>
      <c r="AO35" s="154">
        <f>+AN37</f>
        <v>5544.63</v>
      </c>
      <c r="AP35" s="155"/>
      <c r="AQ35" s="153"/>
      <c r="AR35" s="154">
        <f>+AQ37</f>
        <v>6375.2099999999991</v>
      </c>
      <c r="AS35" s="155"/>
      <c r="AT35" s="153"/>
      <c r="AU35" s="154">
        <f>+AT37</f>
        <v>9864.27</v>
      </c>
      <c r="AV35" s="155"/>
      <c r="AW35" s="153"/>
      <c r="AX35" s="154">
        <f>+AW37</f>
        <v>3120.2200000000003</v>
      </c>
      <c r="AY35" s="155"/>
      <c r="AZ35" s="285"/>
      <c r="BA35" s="325" t="s">
        <v>18</v>
      </c>
      <c r="BB35" s="153"/>
      <c r="BC35" s="154">
        <f>+SUM(C35:Q35)</f>
        <v>41263.07831427655</v>
      </c>
      <c r="BD35" s="155"/>
      <c r="BE35" s="153"/>
      <c r="BF35" s="154">
        <f>+SUM(T35:AH35)</f>
        <v>55336.729999999996</v>
      </c>
      <c r="BG35" s="155"/>
      <c r="BH35" s="153"/>
      <c r="BI35" s="154">
        <f>+SUM(AK35:AY35)</f>
        <v>30786.390000000003</v>
      </c>
      <c r="BJ35" s="155"/>
      <c r="BK35" s="286"/>
      <c r="BL35" s="372"/>
      <c r="BM35" s="154">
        <f>+SUM(BB35:BJ35)</f>
        <v>127386.19831427654</v>
      </c>
      <c r="BN35" s="155"/>
      <c r="BO35" s="286"/>
      <c r="BP35" s="286"/>
      <c r="BQ35" s="286"/>
      <c r="BR35" s="1113"/>
      <c r="BS35" s="304"/>
      <c r="BT35" s="304"/>
      <c r="BU35" s="304"/>
      <c r="BV35" s="304"/>
      <c r="BW35" s="304"/>
      <c r="BX35" s="304"/>
      <c r="BY35" s="192"/>
      <c r="BZ35" s="359"/>
      <c r="CA35" s="308"/>
      <c r="CB35" s="308"/>
      <c r="CC35" s="286"/>
    </row>
    <row r="36" spans="2:81" ht="15" customHeight="1" thickTop="1" x14ac:dyDescent="0.25">
      <c r="B36" s="302"/>
      <c r="C36" s="303" t="s">
        <v>163</v>
      </c>
      <c r="D36" s="304" t="s">
        <v>164</v>
      </c>
      <c r="E36" s="370" t="s">
        <v>165</v>
      </c>
      <c r="F36" s="303" t="s">
        <v>163</v>
      </c>
      <c r="G36" s="304" t="s">
        <v>164</v>
      </c>
      <c r="H36" s="370" t="s">
        <v>165</v>
      </c>
      <c r="I36" s="303" t="s">
        <v>163</v>
      </c>
      <c r="J36" s="304" t="s">
        <v>164</v>
      </c>
      <c r="K36" s="370" t="s">
        <v>165</v>
      </c>
      <c r="L36" s="303" t="s">
        <v>163</v>
      </c>
      <c r="M36" s="304" t="s">
        <v>164</v>
      </c>
      <c r="N36" s="370" t="s">
        <v>165</v>
      </c>
      <c r="O36" s="303" t="s">
        <v>163</v>
      </c>
      <c r="P36" s="304" t="s">
        <v>164</v>
      </c>
      <c r="Q36" s="370" t="s">
        <v>165</v>
      </c>
      <c r="R36" s="370"/>
      <c r="S36" s="326"/>
      <c r="T36" s="303" t="s">
        <v>163</v>
      </c>
      <c r="U36" s="304" t="s">
        <v>164</v>
      </c>
      <c r="V36" s="370" t="s">
        <v>165</v>
      </c>
      <c r="W36" s="303" t="s">
        <v>163</v>
      </c>
      <c r="X36" s="304" t="s">
        <v>164</v>
      </c>
      <c r="Y36" s="370" t="s">
        <v>165</v>
      </c>
      <c r="Z36" s="303" t="s">
        <v>163</v>
      </c>
      <c r="AA36" s="304" t="s">
        <v>164</v>
      </c>
      <c r="AB36" s="370" t="s">
        <v>165</v>
      </c>
      <c r="AC36" s="303" t="s">
        <v>163</v>
      </c>
      <c r="AD36" s="304" t="s">
        <v>164</v>
      </c>
      <c r="AE36" s="370" t="s">
        <v>165</v>
      </c>
      <c r="AF36" s="303" t="s">
        <v>163</v>
      </c>
      <c r="AG36" s="304" t="s">
        <v>164</v>
      </c>
      <c r="AH36" s="370" t="s">
        <v>165</v>
      </c>
      <c r="AI36" s="304"/>
      <c r="AJ36" s="357"/>
      <c r="AK36" s="303" t="s">
        <v>163</v>
      </c>
      <c r="AL36" s="304" t="s">
        <v>164</v>
      </c>
      <c r="AM36" s="370" t="s">
        <v>165</v>
      </c>
      <c r="AN36" s="303" t="s">
        <v>163</v>
      </c>
      <c r="AO36" s="304" t="s">
        <v>164</v>
      </c>
      <c r="AP36" s="370" t="s">
        <v>165</v>
      </c>
      <c r="AQ36" s="303" t="s">
        <v>163</v>
      </c>
      <c r="AR36" s="304" t="s">
        <v>164</v>
      </c>
      <c r="AS36" s="370" t="s">
        <v>165</v>
      </c>
      <c r="AT36" s="303" t="s">
        <v>163</v>
      </c>
      <c r="AU36" s="304" t="s">
        <v>164</v>
      </c>
      <c r="AV36" s="370" t="s">
        <v>165</v>
      </c>
      <c r="AW36" s="303" t="s">
        <v>163</v>
      </c>
      <c r="AX36" s="304" t="s">
        <v>164</v>
      </c>
      <c r="AY36" s="370" t="s">
        <v>165</v>
      </c>
      <c r="AZ36" s="192"/>
      <c r="BA36" s="288"/>
      <c r="BB36" s="304"/>
      <c r="BC36" s="304"/>
      <c r="BD36" s="304"/>
      <c r="BE36" s="358"/>
      <c r="BF36" s="304"/>
      <c r="BG36" s="304"/>
      <c r="BH36" s="358"/>
      <c r="BI36" s="304"/>
      <c r="BJ36" s="358"/>
      <c r="BK36" s="192"/>
      <c r="BL36" s="358"/>
      <c r="BM36" s="304"/>
      <c r="BN36" s="358"/>
      <c r="BO36" s="192"/>
      <c r="BP36" s="192"/>
      <c r="BQ36" s="192"/>
      <c r="BR36" s="1114"/>
      <c r="BS36" s="359"/>
      <c r="BT36" s="308"/>
      <c r="BU36" s="308"/>
      <c r="BV36" s="359"/>
      <c r="BW36" s="308"/>
      <c r="BX36" s="308"/>
      <c r="BY36" s="192"/>
      <c r="CC36" s="192"/>
    </row>
    <row r="37" spans="2:81" ht="15" customHeight="1" x14ac:dyDescent="0.25">
      <c r="B37" s="299" t="s">
        <v>18</v>
      </c>
      <c r="C37" s="307">
        <f>'2021 Baseline Q4'!C36+'2022 Results'!C57</f>
        <v>15007.244194312942</v>
      </c>
      <c r="D37" s="308">
        <f>C37/C11</f>
        <v>0.29242463946467967</v>
      </c>
      <c r="E37" s="309">
        <f>C37/C13</f>
        <v>0.49394921869652914</v>
      </c>
      <c r="F37" s="307">
        <f>'2021 Baseline Q4'!F36+'2022 Results'!F57</f>
        <v>10401.560000000001</v>
      </c>
      <c r="G37" s="308">
        <f>F37/F11</f>
        <v>0.20622491719527006</v>
      </c>
      <c r="H37" s="309">
        <f>F37/F13</f>
        <v>0.35310839854391785</v>
      </c>
      <c r="I37" s="307">
        <f>'2021 Baseline Q4'!I36+'2022 Results'!I57</f>
        <v>7239.3141199636011</v>
      </c>
      <c r="J37" s="308">
        <f>I37/I11</f>
        <v>8.8702116321346294E-2</v>
      </c>
      <c r="K37" s="309">
        <f>I37/I13</f>
        <v>0.14474488536205851</v>
      </c>
      <c r="L37" s="307">
        <f>'2021 Baseline Q4'!L36+'2022 Results'!L57</f>
        <v>7092.3400000000011</v>
      </c>
      <c r="M37" s="308">
        <f>L37/L11</f>
        <v>0.11169280345103511</v>
      </c>
      <c r="N37" s="309">
        <f>L37/L13</f>
        <v>0.1839344631326594</v>
      </c>
      <c r="O37" s="307">
        <f>'2021 Baseline Q4'!O36+'2022 Results'!O57</f>
        <v>1522.6200000000003</v>
      </c>
      <c r="P37" s="308">
        <f>O37/O11</f>
        <v>6.9011216328239991E-2</v>
      </c>
      <c r="Q37" s="309">
        <f>O37/O13</f>
        <v>0.10600494163399746</v>
      </c>
      <c r="R37" s="309"/>
      <c r="S37" s="327" t="s">
        <v>18</v>
      </c>
      <c r="T37" s="307">
        <f>'2021 Baseline Q4'!T36+'2022 Results'!T57</f>
        <v>10360.89</v>
      </c>
      <c r="U37" s="308">
        <f>T37/T11</f>
        <v>0.213098728222502</v>
      </c>
      <c r="V37" s="309">
        <f>T37/T13</f>
        <v>0.34881909963922547</v>
      </c>
      <c r="W37" s="307">
        <f>'2021 Baseline Q4'!W36+'2022 Results'!W57</f>
        <v>8845.2199999999993</v>
      </c>
      <c r="X37" s="308">
        <f>W37/W11</f>
        <v>0.1848074696715398</v>
      </c>
      <c r="Y37" s="309">
        <f>W37/W13</f>
        <v>0.29506078201004615</v>
      </c>
      <c r="Z37" s="307">
        <f>'2021 Baseline Q4'!Z36+'2022 Results'!Z57</f>
        <v>8831.2099999999991</v>
      </c>
      <c r="AA37" s="308">
        <f>Z37/Z11</f>
        <v>0.18796507265887311</v>
      </c>
      <c r="AB37" s="309">
        <f>Z37/Z13</f>
        <v>0.34537698227242558</v>
      </c>
      <c r="AC37" s="307">
        <f>'2021 Baseline Q4'!AC36+'2022 Results'!AC57</f>
        <v>15863.27</v>
      </c>
      <c r="AD37" s="308">
        <f>AC37/AC11</f>
        <v>0.25843630369552895</v>
      </c>
      <c r="AE37" s="309">
        <f>AC37/AC13</f>
        <v>0.40565202793154231</v>
      </c>
      <c r="AF37" s="307">
        <f>'2021 Baseline Q4'!AF36+'2022 Results'!AF57</f>
        <v>11436.14</v>
      </c>
      <c r="AG37" s="308">
        <f>AF37/AF11</f>
        <v>0.26109604659854413</v>
      </c>
      <c r="AH37" s="309">
        <f>AF37/AF13</f>
        <v>0.44992802262674331</v>
      </c>
      <c r="AI37" s="309"/>
      <c r="AJ37" s="347" t="s">
        <v>171</v>
      </c>
      <c r="AK37" s="307">
        <f>'2021 Baseline Q4'!AK36+'2022 Results'!AK57</f>
        <v>5882.0600000000013</v>
      </c>
      <c r="AL37" s="308">
        <f>AK37/AK11</f>
        <v>7.0461426595742796E-2</v>
      </c>
      <c r="AM37" s="309">
        <f>AK37/AK13</f>
        <v>8.4020810436872359E-2</v>
      </c>
      <c r="AN37" s="307">
        <f>'2021 Baseline Q4'!AN36+'2022 Results'!AN57</f>
        <v>5544.63</v>
      </c>
      <c r="AO37" s="308">
        <f>AN37/AN11</f>
        <v>6.7544318181402871E-2</v>
      </c>
      <c r="AP37" s="309">
        <f>AN37/AN13</f>
        <v>7.9561651336574279E-2</v>
      </c>
      <c r="AQ37" s="307">
        <f>'2021 Baseline Q4'!AQ36+'2022 Results'!AQ57</f>
        <v>6375.2099999999991</v>
      </c>
      <c r="AR37" s="308">
        <f>AQ37/AQ11</f>
        <v>7.4145014031263654E-2</v>
      </c>
      <c r="AS37" s="309">
        <f>AQ37/AQ13</f>
        <v>8.3410853808551483E-2</v>
      </c>
      <c r="AT37" s="307">
        <f>'2021 Baseline Q4'!AT36+'2022 Results'!AT57</f>
        <v>9864.27</v>
      </c>
      <c r="AU37" s="308">
        <f>AT37/AT11</f>
        <v>0.12723975963385262</v>
      </c>
      <c r="AV37" s="309">
        <f>AT37/AT13</f>
        <v>0.15372154441042529</v>
      </c>
      <c r="AW37" s="307">
        <f>'2021 Baseline Q4'!AW36+'2022 Results'!AW57</f>
        <v>3120.2200000000003</v>
      </c>
      <c r="AX37" s="308">
        <f>AW37/AW11</f>
        <v>0.10417456824021498</v>
      </c>
      <c r="AY37" s="309">
        <f>AW37/AW13</f>
        <v>0.12806934301775771</v>
      </c>
      <c r="AZ37" s="192"/>
      <c r="BE37" s="359"/>
      <c r="BF37" s="308"/>
      <c r="BG37" s="308"/>
      <c r="BH37" s="359"/>
      <c r="BI37" s="308"/>
      <c r="BJ37" s="308"/>
      <c r="BK37" s="192"/>
      <c r="BL37" s="359"/>
      <c r="BM37" s="308"/>
      <c r="BN37" s="308"/>
      <c r="BO37" s="192"/>
      <c r="BP37" s="192"/>
      <c r="BQ37" s="192"/>
      <c r="BR37" s="369"/>
      <c r="BS37" s="369"/>
      <c r="BT37" s="369"/>
      <c r="BU37" s="369"/>
      <c r="BV37" s="369"/>
      <c r="BW37" s="369"/>
      <c r="BX37" s="369"/>
      <c r="CC37" s="192"/>
    </row>
  </sheetData>
  <mergeCells count="491">
    <mergeCell ref="BZ32:CB32"/>
    <mergeCell ref="BZ33:CB33"/>
    <mergeCell ref="BV33:BX33"/>
    <mergeCell ref="BZ4:CB4"/>
    <mergeCell ref="BZ5:CB5"/>
    <mergeCell ref="BZ7:CB7"/>
    <mergeCell ref="BZ8:CB8"/>
    <mergeCell ref="BZ9:CB9"/>
    <mergeCell ref="BZ10:CB10"/>
    <mergeCell ref="BZ11:CB11"/>
    <mergeCell ref="BZ12:CB12"/>
    <mergeCell ref="BZ13:CB13"/>
    <mergeCell ref="BZ14:CB14"/>
    <mergeCell ref="BZ16:CB16"/>
    <mergeCell ref="BZ17:CB17"/>
    <mergeCell ref="BZ18:CB18"/>
    <mergeCell ref="BZ20:CB20"/>
    <mergeCell ref="BZ21:CB21"/>
    <mergeCell ref="BZ22:CB22"/>
    <mergeCell ref="BZ25:CB25"/>
    <mergeCell ref="BZ26:CB26"/>
    <mergeCell ref="BZ28:CB28"/>
    <mergeCell ref="BZ29:CB29"/>
    <mergeCell ref="BZ30:CB30"/>
    <mergeCell ref="BV29:BX29"/>
    <mergeCell ref="BV30:BX30"/>
    <mergeCell ref="BV32:BX32"/>
    <mergeCell ref="BV25:BX25"/>
    <mergeCell ref="BV26:BX26"/>
    <mergeCell ref="BV28:BX28"/>
    <mergeCell ref="BV20:BX20"/>
    <mergeCell ref="BV21:BX21"/>
    <mergeCell ref="BV22:BX22"/>
    <mergeCell ref="BV16:BX16"/>
    <mergeCell ref="BV17:BX17"/>
    <mergeCell ref="BV18:BX18"/>
    <mergeCell ref="BV12:BX12"/>
    <mergeCell ref="BV13:BX13"/>
    <mergeCell ref="BV14:BX14"/>
    <mergeCell ref="BV8:BX8"/>
    <mergeCell ref="BV9:BX9"/>
    <mergeCell ref="BV11:BX11"/>
    <mergeCell ref="BV4:BX4"/>
    <mergeCell ref="BV5:BX5"/>
    <mergeCell ref="BV7:BX7"/>
    <mergeCell ref="BS32:BU32"/>
    <mergeCell ref="BS33:BU33"/>
    <mergeCell ref="BS29:BU29"/>
    <mergeCell ref="BS30:BU30"/>
    <mergeCell ref="BS26:BU26"/>
    <mergeCell ref="BS28:BU28"/>
    <mergeCell ref="BS22:BU22"/>
    <mergeCell ref="BS25:BU25"/>
    <mergeCell ref="BS20:BU20"/>
    <mergeCell ref="BS21:BU21"/>
    <mergeCell ref="BS17:BU17"/>
    <mergeCell ref="BS18:BU18"/>
    <mergeCell ref="BS14:BU14"/>
    <mergeCell ref="BS16:BU16"/>
    <mergeCell ref="BS12:BU12"/>
    <mergeCell ref="BS13:BU13"/>
    <mergeCell ref="BS9:BU9"/>
    <mergeCell ref="BS11:BU11"/>
    <mergeCell ref="BS6:BU6"/>
    <mergeCell ref="BS7:BU7"/>
    <mergeCell ref="BS8:BU8"/>
    <mergeCell ref="BS4:BU4"/>
    <mergeCell ref="BS5:BU5"/>
    <mergeCell ref="AW4:AY4"/>
    <mergeCell ref="BB4:BD4"/>
    <mergeCell ref="BE4:BG4"/>
    <mergeCell ref="BH4:BJ4"/>
    <mergeCell ref="W4:Y4"/>
    <mergeCell ref="Z4:AB4"/>
    <mergeCell ref="AC4:AE4"/>
    <mergeCell ref="AF4:AH4"/>
    <mergeCell ref="AK4:AM4"/>
    <mergeCell ref="AN4:AP4"/>
    <mergeCell ref="C4:E4"/>
    <mergeCell ref="F4:H4"/>
    <mergeCell ref="BB5:BD5"/>
    <mergeCell ref="BE5:BG5"/>
    <mergeCell ref="BH5:BJ5"/>
    <mergeCell ref="BL5:BN5"/>
    <mergeCell ref="T6:V6"/>
    <mergeCell ref="AT5:AV5"/>
    <mergeCell ref="AW5:AY5"/>
    <mergeCell ref="I4:K4"/>
    <mergeCell ref="L4:N4"/>
    <mergeCell ref="O4:Q4"/>
    <mergeCell ref="T4:V4"/>
    <mergeCell ref="BL4:BN4"/>
    <mergeCell ref="C5:E5"/>
    <mergeCell ref="F5:H5"/>
    <mergeCell ref="I5:K5"/>
    <mergeCell ref="L5:N5"/>
    <mergeCell ref="O5:Q5"/>
    <mergeCell ref="T5:V5"/>
    <mergeCell ref="W5:Y5"/>
    <mergeCell ref="Z5:AB5"/>
    <mergeCell ref="AQ4:AS4"/>
    <mergeCell ref="AT4:AV4"/>
    <mergeCell ref="C7:E7"/>
    <mergeCell ref="F7:H7"/>
    <mergeCell ref="I7:K7"/>
    <mergeCell ref="L7:N7"/>
    <mergeCell ref="O7:Q7"/>
    <mergeCell ref="AF5:AH5"/>
    <mergeCell ref="AK5:AM5"/>
    <mergeCell ref="AN5:AP5"/>
    <mergeCell ref="AQ5:AS5"/>
    <mergeCell ref="AC5:AE5"/>
    <mergeCell ref="BH7:BJ7"/>
    <mergeCell ref="BL7:BN7"/>
    <mergeCell ref="C8:E8"/>
    <mergeCell ref="F8:H8"/>
    <mergeCell ref="I8:K8"/>
    <mergeCell ref="L8:N8"/>
    <mergeCell ref="O8:Q8"/>
    <mergeCell ref="T8:V8"/>
    <mergeCell ref="W8:Y8"/>
    <mergeCell ref="Z8:AB8"/>
    <mergeCell ref="AN7:AP7"/>
    <mergeCell ref="AQ7:AS7"/>
    <mergeCell ref="AT7:AV7"/>
    <mergeCell ref="AW7:AY7"/>
    <mergeCell ref="BB7:BD7"/>
    <mergeCell ref="BE7:BG7"/>
    <mergeCell ref="T7:V7"/>
    <mergeCell ref="W7:Y7"/>
    <mergeCell ref="Z7:AB7"/>
    <mergeCell ref="AC7:AE7"/>
    <mergeCell ref="AF7:AH7"/>
    <mergeCell ref="AK7:AM7"/>
    <mergeCell ref="AW8:AY8"/>
    <mergeCell ref="BB8:BD8"/>
    <mergeCell ref="BE8:BG8"/>
    <mergeCell ref="BH8:BJ8"/>
    <mergeCell ref="BL8:BN8"/>
    <mergeCell ref="C9:E9"/>
    <mergeCell ref="F9:H9"/>
    <mergeCell ref="I9:K9"/>
    <mergeCell ref="L9:N9"/>
    <mergeCell ref="O9:Q9"/>
    <mergeCell ref="AC8:AE8"/>
    <mergeCell ref="AF8:AH8"/>
    <mergeCell ref="AK8:AM8"/>
    <mergeCell ref="AN8:AP8"/>
    <mergeCell ref="AQ8:AS8"/>
    <mergeCell ref="AT8:AV8"/>
    <mergeCell ref="I11:K11"/>
    <mergeCell ref="L11:N11"/>
    <mergeCell ref="O11:Q11"/>
    <mergeCell ref="T11:V11"/>
    <mergeCell ref="BH9:BJ9"/>
    <mergeCell ref="BL9:BN9"/>
    <mergeCell ref="BB10:BD10"/>
    <mergeCell ref="BE10:BG10"/>
    <mergeCell ref="BH10:BJ10"/>
    <mergeCell ref="BL10:BN10"/>
    <mergeCell ref="AN9:AP9"/>
    <mergeCell ref="AQ9:AS9"/>
    <mergeCell ref="AT9:AV9"/>
    <mergeCell ref="AW9:AY9"/>
    <mergeCell ref="BB9:BD9"/>
    <mergeCell ref="BE9:BG9"/>
    <mergeCell ref="T9:V9"/>
    <mergeCell ref="W9:Y9"/>
    <mergeCell ref="Z9:AB9"/>
    <mergeCell ref="AC9:AE9"/>
    <mergeCell ref="AF9:AH9"/>
    <mergeCell ref="AK9:AM9"/>
    <mergeCell ref="BL11:BN11"/>
    <mergeCell ref="AQ11:AS11"/>
    <mergeCell ref="C12:E12"/>
    <mergeCell ref="F12:H12"/>
    <mergeCell ref="I12:K12"/>
    <mergeCell ref="L12:N12"/>
    <mergeCell ref="O12:Q12"/>
    <mergeCell ref="T12:V12"/>
    <mergeCell ref="W12:Y12"/>
    <mergeCell ref="Z12:AB12"/>
    <mergeCell ref="AC12:AE12"/>
    <mergeCell ref="AT11:AV11"/>
    <mergeCell ref="AW11:AY11"/>
    <mergeCell ref="BB11:BD11"/>
    <mergeCell ref="BE11:BG11"/>
    <mergeCell ref="BH11:BJ11"/>
    <mergeCell ref="W11:Y11"/>
    <mergeCell ref="Z11:AB11"/>
    <mergeCell ref="AC11:AE11"/>
    <mergeCell ref="AF11:AH11"/>
    <mergeCell ref="AK11:AM11"/>
    <mergeCell ref="AN11:AP11"/>
    <mergeCell ref="C11:E11"/>
    <mergeCell ref="F11:H11"/>
    <mergeCell ref="BB12:BD12"/>
    <mergeCell ref="BE12:BG12"/>
    <mergeCell ref="BH12:BJ12"/>
    <mergeCell ref="BL12:BN12"/>
    <mergeCell ref="C13:E13"/>
    <mergeCell ref="F13:H13"/>
    <mergeCell ref="I13:K13"/>
    <mergeCell ref="L13:N13"/>
    <mergeCell ref="O13:Q13"/>
    <mergeCell ref="T13:V13"/>
    <mergeCell ref="AF12:AH12"/>
    <mergeCell ref="AK12:AM12"/>
    <mergeCell ref="AN12:AP12"/>
    <mergeCell ref="AQ12:AS12"/>
    <mergeCell ref="AT12:AV12"/>
    <mergeCell ref="AW12:AY12"/>
    <mergeCell ref="BL13:BN13"/>
    <mergeCell ref="AQ13:AS13"/>
    <mergeCell ref="AT13:AV13"/>
    <mergeCell ref="AW13:AY13"/>
    <mergeCell ref="BB13:BD13"/>
    <mergeCell ref="BE13:BG13"/>
    <mergeCell ref="C14:E14"/>
    <mergeCell ref="F14:H14"/>
    <mergeCell ref="I14:K14"/>
    <mergeCell ref="L14:N14"/>
    <mergeCell ref="O14:Q14"/>
    <mergeCell ref="T14:V14"/>
    <mergeCell ref="W14:Y14"/>
    <mergeCell ref="Z14:AB14"/>
    <mergeCell ref="AC14:AE14"/>
    <mergeCell ref="BH13:BJ13"/>
    <mergeCell ref="W13:Y13"/>
    <mergeCell ref="Z13:AB13"/>
    <mergeCell ref="AC13:AE13"/>
    <mergeCell ref="AF13:AH13"/>
    <mergeCell ref="AK13:AM13"/>
    <mergeCell ref="AN13:AP13"/>
    <mergeCell ref="BB14:BD14"/>
    <mergeCell ref="BE14:BG14"/>
    <mergeCell ref="BH14:BJ14"/>
    <mergeCell ref="BL14:BN14"/>
    <mergeCell ref="C16:E16"/>
    <mergeCell ref="F16:H16"/>
    <mergeCell ref="I16:K16"/>
    <mergeCell ref="L16:N16"/>
    <mergeCell ref="O16:Q16"/>
    <mergeCell ref="T16:V16"/>
    <mergeCell ref="AF14:AH14"/>
    <mergeCell ref="AK14:AM14"/>
    <mergeCell ref="AN14:AP14"/>
    <mergeCell ref="AQ14:AS14"/>
    <mergeCell ref="AT14:AV14"/>
    <mergeCell ref="AW14:AY14"/>
    <mergeCell ref="BL16:BN16"/>
    <mergeCell ref="AQ16:AS16"/>
    <mergeCell ref="AT16:AV16"/>
    <mergeCell ref="AW16:AY16"/>
    <mergeCell ref="BB16:BD16"/>
    <mergeCell ref="BE16:BG16"/>
    <mergeCell ref="BH16:BJ16"/>
    <mergeCell ref="W16:Y16"/>
    <mergeCell ref="Z16:AB16"/>
    <mergeCell ref="AC16:AE16"/>
    <mergeCell ref="AF16:AH16"/>
    <mergeCell ref="C17:E17"/>
    <mergeCell ref="F17:H17"/>
    <mergeCell ref="I17:K17"/>
    <mergeCell ref="L17:N17"/>
    <mergeCell ref="O17:Q17"/>
    <mergeCell ref="T17:V17"/>
    <mergeCell ref="W17:Y17"/>
    <mergeCell ref="Z17:AB17"/>
    <mergeCell ref="AC17:AE17"/>
    <mergeCell ref="AK16:AM16"/>
    <mergeCell ref="AN16:AP16"/>
    <mergeCell ref="BB17:BD17"/>
    <mergeCell ref="BE17:BG17"/>
    <mergeCell ref="BH17:BJ17"/>
    <mergeCell ref="BL17:BN17"/>
    <mergeCell ref="C18:E18"/>
    <mergeCell ref="F18:H18"/>
    <mergeCell ref="I18:K18"/>
    <mergeCell ref="L18:N18"/>
    <mergeCell ref="O18:Q18"/>
    <mergeCell ref="T18:V18"/>
    <mergeCell ref="AF17:AH17"/>
    <mergeCell ref="AK17:AM17"/>
    <mergeCell ref="AN17:AP17"/>
    <mergeCell ref="AQ17:AS17"/>
    <mergeCell ref="AT17:AV17"/>
    <mergeCell ref="AW17:AY17"/>
    <mergeCell ref="BL18:BN18"/>
    <mergeCell ref="AQ18:AS18"/>
    <mergeCell ref="AT18:AV18"/>
    <mergeCell ref="AW18:AY18"/>
    <mergeCell ref="BB18:BD18"/>
    <mergeCell ref="BE18:BG18"/>
    <mergeCell ref="C20:E20"/>
    <mergeCell ref="F20:H20"/>
    <mergeCell ref="I20:K20"/>
    <mergeCell ref="L20:N20"/>
    <mergeCell ref="O20:Q20"/>
    <mergeCell ref="T20:V20"/>
    <mergeCell ref="W20:Y20"/>
    <mergeCell ref="Z20:AB20"/>
    <mergeCell ref="AC20:AE20"/>
    <mergeCell ref="BH18:BJ18"/>
    <mergeCell ref="W18:Y18"/>
    <mergeCell ref="Z18:AB18"/>
    <mergeCell ref="AC18:AE18"/>
    <mergeCell ref="AF18:AH18"/>
    <mergeCell ref="AK18:AM18"/>
    <mergeCell ref="AN18:AP18"/>
    <mergeCell ref="BB20:BD20"/>
    <mergeCell ref="BE20:BG20"/>
    <mergeCell ref="BH20:BJ20"/>
    <mergeCell ref="BL20:BN20"/>
    <mergeCell ref="C21:E21"/>
    <mergeCell ref="F21:H21"/>
    <mergeCell ref="I21:K21"/>
    <mergeCell ref="L21:N21"/>
    <mergeCell ref="O21:Q21"/>
    <mergeCell ref="T21:V21"/>
    <mergeCell ref="AF20:AH20"/>
    <mergeCell ref="AK20:AM20"/>
    <mergeCell ref="AN20:AP20"/>
    <mergeCell ref="AQ20:AS20"/>
    <mergeCell ref="AT20:AV20"/>
    <mergeCell ref="AW20:AY20"/>
    <mergeCell ref="BL21:BN21"/>
    <mergeCell ref="AQ21:AS21"/>
    <mergeCell ref="AT21:AV21"/>
    <mergeCell ref="AW21:AY21"/>
    <mergeCell ref="BB21:BD21"/>
    <mergeCell ref="BE21:BG21"/>
    <mergeCell ref="BH21:BJ21"/>
    <mergeCell ref="W21:Y21"/>
    <mergeCell ref="Z21:AB21"/>
    <mergeCell ref="AC21:AE21"/>
    <mergeCell ref="AF21:AH21"/>
    <mergeCell ref="C22:E22"/>
    <mergeCell ref="F22:H22"/>
    <mergeCell ref="I22:K22"/>
    <mergeCell ref="L22:N22"/>
    <mergeCell ref="O22:Q22"/>
    <mergeCell ref="T22:V22"/>
    <mergeCell ref="W22:Y22"/>
    <mergeCell ref="Z22:AB22"/>
    <mergeCell ref="AC22:AE22"/>
    <mergeCell ref="AK21:AM21"/>
    <mergeCell ref="AN21:AP21"/>
    <mergeCell ref="BB22:BD22"/>
    <mergeCell ref="BE22:BG22"/>
    <mergeCell ref="BH22:BJ22"/>
    <mergeCell ref="BL22:BN22"/>
    <mergeCell ref="C25:E25"/>
    <mergeCell ref="F25:H25"/>
    <mergeCell ref="I25:K25"/>
    <mergeCell ref="L25:N25"/>
    <mergeCell ref="O25:Q25"/>
    <mergeCell ref="T25:V25"/>
    <mergeCell ref="AF22:AH22"/>
    <mergeCell ref="AK22:AM22"/>
    <mergeCell ref="AN22:AP22"/>
    <mergeCell ref="AQ22:AS22"/>
    <mergeCell ref="AT22:AV22"/>
    <mergeCell ref="AW22:AY22"/>
    <mergeCell ref="BL25:BN25"/>
    <mergeCell ref="AQ25:AS25"/>
    <mergeCell ref="AT25:AV25"/>
    <mergeCell ref="AW25:AY25"/>
    <mergeCell ref="BB25:BD25"/>
    <mergeCell ref="BE25:BG25"/>
    <mergeCell ref="C26:E26"/>
    <mergeCell ref="F26:H26"/>
    <mergeCell ref="I26:K26"/>
    <mergeCell ref="L26:N26"/>
    <mergeCell ref="O26:Q26"/>
    <mergeCell ref="T26:V26"/>
    <mergeCell ref="W26:Y26"/>
    <mergeCell ref="Z26:AB26"/>
    <mergeCell ref="AC26:AE26"/>
    <mergeCell ref="BH25:BJ25"/>
    <mergeCell ref="W25:Y25"/>
    <mergeCell ref="Z25:AB25"/>
    <mergeCell ref="AC25:AE25"/>
    <mergeCell ref="AF25:AH25"/>
    <mergeCell ref="AK25:AM25"/>
    <mergeCell ref="AN25:AP25"/>
    <mergeCell ref="BB26:BD26"/>
    <mergeCell ref="BE26:BG26"/>
    <mergeCell ref="BH26:BJ26"/>
    <mergeCell ref="BL26:BN26"/>
    <mergeCell ref="C28:E28"/>
    <mergeCell ref="F28:H28"/>
    <mergeCell ref="I28:K28"/>
    <mergeCell ref="L28:N28"/>
    <mergeCell ref="O28:Q28"/>
    <mergeCell ref="T28:V28"/>
    <mergeCell ref="AF26:AH26"/>
    <mergeCell ref="AK26:AM26"/>
    <mergeCell ref="AN26:AP26"/>
    <mergeCell ref="AQ26:AS26"/>
    <mergeCell ref="AT26:AV26"/>
    <mergeCell ref="AW26:AY26"/>
    <mergeCell ref="BL28:BN28"/>
    <mergeCell ref="AQ28:AS28"/>
    <mergeCell ref="AT28:AV28"/>
    <mergeCell ref="AW28:AY28"/>
    <mergeCell ref="BB28:BD28"/>
    <mergeCell ref="BE28:BG28"/>
    <mergeCell ref="BH28:BJ28"/>
    <mergeCell ref="W28:Y28"/>
    <mergeCell ref="Z28:AB28"/>
    <mergeCell ref="AC28:AE28"/>
    <mergeCell ref="AF28:AH28"/>
    <mergeCell ref="C29:E29"/>
    <mergeCell ref="F29:H29"/>
    <mergeCell ref="I29:K29"/>
    <mergeCell ref="L29:N29"/>
    <mergeCell ref="O29:Q29"/>
    <mergeCell ref="T29:V29"/>
    <mergeCell ref="W29:Y29"/>
    <mergeCell ref="Z29:AB29"/>
    <mergeCell ref="AC29:AE29"/>
    <mergeCell ref="AK28:AM28"/>
    <mergeCell ref="AN28:AP28"/>
    <mergeCell ref="BB29:BD29"/>
    <mergeCell ref="BE29:BG29"/>
    <mergeCell ref="BH29:BJ29"/>
    <mergeCell ref="BL29:BN29"/>
    <mergeCell ref="C30:E30"/>
    <mergeCell ref="F30:H30"/>
    <mergeCell ref="I30:K30"/>
    <mergeCell ref="L30:N30"/>
    <mergeCell ref="O30:Q30"/>
    <mergeCell ref="T30:V30"/>
    <mergeCell ref="AF29:AH29"/>
    <mergeCell ref="AK29:AM29"/>
    <mergeCell ref="AN29:AP29"/>
    <mergeCell ref="AQ29:AS29"/>
    <mergeCell ref="AT29:AV29"/>
    <mergeCell ref="AW29:AY29"/>
    <mergeCell ref="BL30:BN30"/>
    <mergeCell ref="AQ30:AS30"/>
    <mergeCell ref="AT30:AV30"/>
    <mergeCell ref="AW30:AY30"/>
    <mergeCell ref="BB30:BD30"/>
    <mergeCell ref="BE30:BG30"/>
    <mergeCell ref="C33:E33"/>
    <mergeCell ref="F33:H33"/>
    <mergeCell ref="I33:K33"/>
    <mergeCell ref="L33:N33"/>
    <mergeCell ref="O33:Q33"/>
    <mergeCell ref="T33:V33"/>
    <mergeCell ref="AF32:AH32"/>
    <mergeCell ref="AK32:AM32"/>
    <mergeCell ref="AN32:AP32"/>
    <mergeCell ref="W33:Y33"/>
    <mergeCell ref="Z33:AB33"/>
    <mergeCell ref="AC33:AE33"/>
    <mergeCell ref="AF33:AH33"/>
    <mergeCell ref="C32:E32"/>
    <mergeCell ref="F32:H32"/>
    <mergeCell ref="I32:K32"/>
    <mergeCell ref="L32:N32"/>
    <mergeCell ref="O32:Q32"/>
    <mergeCell ref="T32:V32"/>
    <mergeCell ref="W32:Y32"/>
    <mergeCell ref="Z32:AB32"/>
    <mergeCell ref="AC32:AE32"/>
    <mergeCell ref="BB32:BD32"/>
    <mergeCell ref="BE32:BG32"/>
    <mergeCell ref="BH32:BJ32"/>
    <mergeCell ref="BL33:BN33"/>
    <mergeCell ref="BH30:BJ30"/>
    <mergeCell ref="W30:Y30"/>
    <mergeCell ref="Z30:AB30"/>
    <mergeCell ref="AC30:AE30"/>
    <mergeCell ref="AF30:AH30"/>
    <mergeCell ref="AK30:AM30"/>
    <mergeCell ref="AN30:AP30"/>
    <mergeCell ref="BL32:BN32"/>
    <mergeCell ref="AQ32:AS32"/>
    <mergeCell ref="AT32:AV32"/>
    <mergeCell ref="AW32:AY32"/>
    <mergeCell ref="AQ33:AS33"/>
    <mergeCell ref="AT33:AV33"/>
    <mergeCell ref="AW33:AY33"/>
    <mergeCell ref="BB33:BD33"/>
    <mergeCell ref="BE33:BG33"/>
    <mergeCell ref="BH33:BJ33"/>
    <mergeCell ref="AK33:AM33"/>
    <mergeCell ref="AN33:AP33"/>
  </mergeCells>
  <printOptions horizontalCentered="1" verticalCentered="1"/>
  <pageMargins left="0" right="0" top="0" bottom="0" header="0" footer="0"/>
  <pageSetup scale="67" orientation="landscape" horizontalDpi="1200" verticalDpi="1200" r:id="rId1"/>
  <colBreaks count="3" manualBreakCount="3">
    <brk id="17" max="52" man="1"/>
    <brk id="34" max="52" man="1"/>
    <brk id="51" max="5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8B3F-8663-4C75-A922-AE1EDC23AD19}">
  <sheetPr codeName="Sheet36">
    <tabColor theme="5" tint="0.59999389629810485"/>
    <pageSetUpPr fitToPage="1"/>
  </sheetPr>
  <dimension ref="B1:CT532"/>
  <sheetViews>
    <sheetView topLeftCell="BI122" zoomScale="85" zoomScaleNormal="85" workbookViewId="0">
      <selection activeCell="CD173" sqref="CD173"/>
    </sheetView>
  </sheetViews>
  <sheetFormatPr defaultColWidth="9.140625" defaultRowHeight="15" x14ac:dyDescent="0.25"/>
  <cols>
    <col min="1" max="1" width="1.5703125" style="368" customWidth="1"/>
    <col min="2" max="2" width="55.140625" style="368" customWidth="1"/>
    <col min="3" max="3" width="10.5703125" style="368" bestFit="1" customWidth="1"/>
    <col min="4" max="4" width="12.42578125" style="368" bestFit="1" customWidth="1"/>
    <col min="5" max="5" width="11.42578125" style="368" bestFit="1" customWidth="1"/>
    <col min="6" max="6" width="10.5703125" style="368" bestFit="1" customWidth="1"/>
    <col min="7" max="7" width="12.42578125" style="368" bestFit="1" customWidth="1"/>
    <col min="8" max="8" width="7.85546875" style="368" customWidth="1"/>
    <col min="9" max="9" width="10.5703125" style="368" bestFit="1" customWidth="1"/>
    <col min="10" max="10" width="12.42578125" style="368" bestFit="1" customWidth="1"/>
    <col min="11" max="11" width="7.5703125" style="368" customWidth="1"/>
    <col min="12" max="12" width="10.5703125" style="368" customWidth="1"/>
    <col min="13" max="13" width="12.42578125" style="368" customWidth="1"/>
    <col min="14" max="14" width="7.5703125" style="368" customWidth="1"/>
    <col min="15" max="15" width="10.5703125" style="368" bestFit="1" customWidth="1"/>
    <col min="16" max="16" width="12.42578125" style="368" bestFit="1" customWidth="1"/>
    <col min="17" max="17" width="7" style="368" bestFit="1" customWidth="1"/>
    <col min="18" max="18" width="1.7109375" style="368" customWidth="1"/>
    <col min="19" max="19" width="58" style="368" customWidth="1"/>
    <col min="20" max="20" width="10.5703125" style="368" bestFit="1" customWidth="1"/>
    <col min="21" max="21" width="12.42578125" style="368" bestFit="1" customWidth="1"/>
    <col min="22" max="22" width="9.140625" style="368"/>
    <col min="23" max="23" width="10.5703125" style="368" bestFit="1" customWidth="1"/>
    <col min="24" max="24" width="12.42578125" style="368" bestFit="1" customWidth="1"/>
    <col min="25" max="25" width="9.140625" style="368"/>
    <col min="26" max="26" width="10.5703125" style="368" bestFit="1" customWidth="1"/>
    <col min="27" max="27" width="12.42578125" style="368" bestFit="1" customWidth="1"/>
    <col min="28" max="28" width="7.85546875" style="368" customWidth="1"/>
    <col min="29" max="29" width="10.5703125" style="368" bestFit="1" customWidth="1"/>
    <col min="30" max="30" width="12.42578125" style="368" bestFit="1" customWidth="1"/>
    <col min="31" max="31" width="9" style="368" customWidth="1"/>
    <col min="32" max="32" width="10.5703125" style="368" bestFit="1" customWidth="1"/>
    <col min="33" max="33" width="12.42578125" style="368" bestFit="1" customWidth="1"/>
    <col min="34" max="34" width="9" style="368" customWidth="1"/>
    <col min="35" max="35" width="1.7109375" style="368" customWidth="1"/>
    <col min="36" max="36" width="58" style="368" customWidth="1"/>
    <col min="37" max="37" width="10.5703125" style="368" bestFit="1" customWidth="1"/>
    <col min="38" max="38" width="12.42578125" style="368" bestFit="1" customWidth="1"/>
    <col min="39" max="39" width="9.140625" style="368"/>
    <col min="40" max="40" width="10.5703125" style="368" bestFit="1" customWidth="1"/>
    <col min="41" max="41" width="12.42578125" style="368" bestFit="1" customWidth="1"/>
    <col min="42" max="42" width="9.140625" style="368"/>
    <col min="43" max="43" width="10.5703125" style="368" bestFit="1" customWidth="1"/>
    <col min="44" max="44" width="12.42578125" style="368" bestFit="1" customWidth="1"/>
    <col min="45" max="45" width="7" style="368" bestFit="1" customWidth="1"/>
    <col min="46" max="46" width="10.5703125" style="368" bestFit="1" customWidth="1"/>
    <col min="47" max="47" width="12.42578125" style="368" bestFit="1" customWidth="1"/>
    <col min="48" max="48" width="7" style="368" bestFit="1" customWidth="1"/>
    <col min="49" max="49" width="10.5703125" style="368" bestFit="1" customWidth="1"/>
    <col min="50" max="50" width="12.42578125" style="368" bestFit="1" customWidth="1"/>
    <col min="51" max="51" width="7" style="368" bestFit="1" customWidth="1"/>
    <col min="52" max="52" width="1.7109375" style="368" customWidth="1"/>
    <col min="53" max="53" width="58" style="368" customWidth="1"/>
    <col min="54" max="55" width="9.140625" style="368"/>
    <col min="56" max="56" width="9.140625" style="368" customWidth="1"/>
    <col min="57" max="62" width="9.140625" style="368"/>
    <col min="63" max="63" width="1.5703125" style="368" customWidth="1"/>
    <col min="64" max="67" width="9.140625" style="368"/>
    <col min="68" max="68" width="3" style="368" customWidth="1"/>
    <col min="69" max="69" width="10.7109375" style="368" customWidth="1"/>
    <col min="70" max="70" width="58" style="368" customWidth="1"/>
    <col min="71" max="71" width="10.5703125" style="368" bestFit="1" customWidth="1"/>
    <col min="72" max="72" width="12.42578125" style="368" bestFit="1" customWidth="1"/>
    <col min="73" max="73" width="9.140625" style="368"/>
    <col min="74" max="74" width="10.5703125" style="368" bestFit="1" customWidth="1"/>
    <col min="75" max="75" width="12.42578125" style="368" bestFit="1" customWidth="1"/>
    <col min="76" max="76" width="9.140625" style="368"/>
    <col min="77" max="77" width="3.140625" style="193" customWidth="1"/>
    <col min="78" max="16384" width="9.140625" style="368"/>
  </cols>
  <sheetData>
    <row r="1" spans="2:98" ht="9" customHeight="1" x14ac:dyDescent="0.25"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369"/>
      <c r="AJ1" s="369"/>
      <c r="AK1" s="369"/>
      <c r="AL1" s="369"/>
      <c r="AM1" s="369"/>
      <c r="AN1" s="369"/>
      <c r="AO1" s="369"/>
      <c r="AP1" s="369"/>
      <c r="AQ1" s="369"/>
      <c r="AR1" s="369"/>
      <c r="AS1" s="369"/>
      <c r="AT1" s="369"/>
      <c r="AU1" s="369"/>
      <c r="AV1" s="369"/>
      <c r="AW1" s="369"/>
      <c r="AX1" s="369"/>
      <c r="AY1" s="369"/>
      <c r="AZ1" s="369"/>
      <c r="BA1" s="369"/>
      <c r="BB1" s="369"/>
      <c r="BC1" s="369"/>
      <c r="BD1" s="369"/>
      <c r="BE1" s="369"/>
      <c r="BF1" s="369"/>
      <c r="BG1" s="369"/>
      <c r="BH1" s="369"/>
      <c r="BI1" s="369"/>
      <c r="BJ1" s="369"/>
      <c r="BK1" s="369"/>
      <c r="BL1" s="369"/>
      <c r="BM1" s="369"/>
      <c r="BN1" s="369"/>
      <c r="BO1" s="369"/>
      <c r="BP1" s="369"/>
      <c r="BQ1" s="369"/>
      <c r="BR1" s="192"/>
      <c r="BS1" s="192"/>
      <c r="BT1" s="192"/>
      <c r="BU1" s="192"/>
      <c r="BV1" s="192"/>
      <c r="BW1" s="192"/>
      <c r="BX1" s="192"/>
      <c r="BY1" s="192"/>
      <c r="BZ1" s="369"/>
      <c r="CA1" s="369"/>
      <c r="CB1" s="369"/>
      <c r="CC1" s="369"/>
      <c r="CD1" s="369"/>
      <c r="CE1" s="369"/>
      <c r="CF1" s="369"/>
      <c r="CG1" s="369"/>
      <c r="CH1" s="369"/>
      <c r="CI1" s="369"/>
      <c r="CJ1" s="369"/>
      <c r="CK1" s="369"/>
      <c r="CL1" s="369"/>
      <c r="CM1" s="369"/>
      <c r="CN1" s="369"/>
      <c r="CO1" s="369"/>
      <c r="CP1" s="369"/>
      <c r="CQ1" s="369"/>
      <c r="CR1" s="369"/>
      <c r="CS1" s="369"/>
      <c r="CT1" s="369"/>
    </row>
    <row r="2" spans="2:98" x14ac:dyDescent="0.25">
      <c r="B2" s="558" t="s">
        <v>289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518"/>
      <c r="R2" s="369"/>
      <c r="S2" s="564" t="str">
        <f>+B2</f>
        <v>Monthly TRIR &amp; MMIR Summary</v>
      </c>
      <c r="T2" s="502"/>
      <c r="U2" s="502"/>
      <c r="V2" s="502"/>
      <c r="W2" s="502"/>
      <c r="X2" s="502"/>
      <c r="Y2" s="502"/>
      <c r="Z2" s="502"/>
      <c r="AA2" s="502"/>
      <c r="AB2" s="502"/>
      <c r="AC2" s="519"/>
      <c r="AD2" s="519"/>
      <c r="AE2" s="502"/>
      <c r="AF2" s="502"/>
      <c r="AG2" s="502"/>
      <c r="AH2" s="503"/>
      <c r="AI2" s="369"/>
      <c r="AJ2" s="570" t="str">
        <f>+S2</f>
        <v>Monthly TRIR &amp; MMIR Summary</v>
      </c>
      <c r="AK2" s="450"/>
      <c r="AL2" s="450"/>
      <c r="AM2" s="450"/>
      <c r="AN2" s="450"/>
      <c r="AO2" s="450"/>
      <c r="AP2" s="450"/>
      <c r="AQ2" s="450"/>
      <c r="AR2" s="450"/>
      <c r="AS2" s="450"/>
      <c r="AT2" s="450"/>
      <c r="AU2" s="450"/>
      <c r="AV2" s="450"/>
      <c r="AW2" s="450"/>
      <c r="AX2" s="450"/>
      <c r="AY2" s="507"/>
      <c r="BA2" s="575" t="str">
        <f>+AJ2</f>
        <v>Monthly TRIR &amp; MMIR Summary</v>
      </c>
      <c r="BB2" s="423"/>
      <c r="BC2" s="423"/>
      <c r="BD2" s="423"/>
      <c r="BE2" s="502"/>
      <c r="BF2" s="502"/>
      <c r="BG2" s="502"/>
      <c r="BH2" s="450"/>
      <c r="BI2" s="450"/>
      <c r="BJ2" s="507"/>
      <c r="BK2" s="170"/>
      <c r="BL2" s="432"/>
      <c r="BM2" s="432"/>
      <c r="BN2" s="514"/>
      <c r="BR2" s="1076" t="str">
        <f>+BA2</f>
        <v>Monthly TRIR &amp; MMIR Summary</v>
      </c>
      <c r="BS2" s="1093"/>
      <c r="BT2" s="1093"/>
      <c r="BU2" s="1093"/>
      <c r="BV2" s="1093"/>
      <c r="BW2" s="1093"/>
      <c r="BX2" s="1093"/>
      <c r="BY2" s="170"/>
      <c r="BZ2" s="1093"/>
      <c r="CA2" s="1093"/>
      <c r="CB2" s="1105"/>
    </row>
    <row r="3" spans="2:98" ht="15.75" thickBot="1" x14ac:dyDescent="0.3">
      <c r="B3" s="559"/>
      <c r="C3" s="423"/>
      <c r="D3" s="498" t="s">
        <v>31</v>
      </c>
      <c r="E3" s="423"/>
      <c r="F3" s="423"/>
      <c r="G3" s="498">
        <v>53</v>
      </c>
      <c r="H3" s="423"/>
      <c r="I3" s="423"/>
      <c r="J3" s="498">
        <v>54</v>
      </c>
      <c r="K3" s="423"/>
      <c r="L3" s="423"/>
      <c r="M3" s="498">
        <v>55</v>
      </c>
      <c r="N3" s="423"/>
      <c r="O3" s="423"/>
      <c r="P3" s="498">
        <v>58</v>
      </c>
      <c r="Q3" s="518"/>
      <c r="R3" s="369"/>
      <c r="S3" s="565"/>
      <c r="T3" s="502"/>
      <c r="U3" s="504" t="s">
        <v>28</v>
      </c>
      <c r="V3" s="502"/>
      <c r="W3" s="502"/>
      <c r="X3" s="504" t="s">
        <v>32</v>
      </c>
      <c r="Y3" s="502"/>
      <c r="Z3" s="502"/>
      <c r="AA3" s="504" t="s">
        <v>37</v>
      </c>
      <c r="AB3" s="502"/>
      <c r="AC3" s="502"/>
      <c r="AD3" s="504" t="s">
        <v>85</v>
      </c>
      <c r="AE3" s="502"/>
      <c r="AF3" s="502"/>
      <c r="AG3" s="504" t="s">
        <v>195</v>
      </c>
      <c r="AH3" s="503"/>
      <c r="AI3" s="369"/>
      <c r="AJ3" s="571"/>
      <c r="AK3" s="450"/>
      <c r="AL3" s="508" t="s">
        <v>33</v>
      </c>
      <c r="AM3" s="450"/>
      <c r="AN3" s="450"/>
      <c r="AO3" s="508" t="s">
        <v>34</v>
      </c>
      <c r="AP3" s="450"/>
      <c r="AQ3" s="450"/>
      <c r="AR3" s="508" t="s">
        <v>35</v>
      </c>
      <c r="AS3" s="450"/>
      <c r="AT3" s="450"/>
      <c r="AU3" s="508" t="s">
        <v>36</v>
      </c>
      <c r="AV3" s="450"/>
      <c r="AW3" s="450"/>
      <c r="AX3" s="508" t="s">
        <v>146</v>
      </c>
      <c r="AY3" s="507"/>
      <c r="BA3" s="576"/>
      <c r="BB3" s="416"/>
      <c r="BC3" s="498" t="s">
        <v>184</v>
      </c>
      <c r="BD3" s="416"/>
      <c r="BE3" s="501"/>
      <c r="BF3" s="504" t="s">
        <v>185</v>
      </c>
      <c r="BG3" s="501"/>
      <c r="BH3" s="418"/>
      <c r="BI3" s="508" t="s">
        <v>186</v>
      </c>
      <c r="BJ3" s="507"/>
      <c r="BK3" s="170"/>
      <c r="BL3" s="415"/>
      <c r="BM3" s="515" t="s">
        <v>196</v>
      </c>
      <c r="BN3" s="514"/>
      <c r="BP3" s="668"/>
      <c r="BR3" s="1077"/>
      <c r="BS3" s="1093"/>
      <c r="BT3" s="1094" t="s">
        <v>343</v>
      </c>
      <c r="BU3" s="1093"/>
      <c r="BV3" s="1093"/>
      <c r="BW3" s="1094" t="s">
        <v>344</v>
      </c>
      <c r="BX3" s="1093"/>
      <c r="BY3" s="170"/>
      <c r="BZ3" s="971"/>
      <c r="CA3" s="1094" t="s">
        <v>342</v>
      </c>
      <c r="CB3" s="1105"/>
    </row>
    <row r="4" spans="2:98" ht="16.5" thickBot="1" x14ac:dyDescent="0.3">
      <c r="B4" s="560" t="s">
        <v>214</v>
      </c>
      <c r="C4" s="513"/>
      <c r="D4" s="498" t="s">
        <v>290</v>
      </c>
      <c r="E4" s="498"/>
      <c r="F4" s="513"/>
      <c r="G4" s="498" t="str">
        <f>+D4</f>
        <v>Monthly RESULTS</v>
      </c>
      <c r="H4" s="498"/>
      <c r="I4" s="513"/>
      <c r="J4" s="498" t="str">
        <f>+D4</f>
        <v>Monthly RESULTS</v>
      </c>
      <c r="K4" s="498"/>
      <c r="L4" s="513"/>
      <c r="M4" s="498" t="str">
        <f>+D4</f>
        <v>Monthly RESULTS</v>
      </c>
      <c r="N4" s="498"/>
      <c r="O4" s="513"/>
      <c r="P4" s="498" t="str">
        <f>+D4</f>
        <v>Monthly RESULTS</v>
      </c>
      <c r="Q4" s="500"/>
      <c r="R4" s="284"/>
      <c r="S4" s="566" t="s">
        <v>215</v>
      </c>
      <c r="T4" s="505"/>
      <c r="U4" s="504" t="str">
        <f>+D4</f>
        <v>Monthly RESULTS</v>
      </c>
      <c r="V4" s="504"/>
      <c r="W4" s="505"/>
      <c r="X4" s="504" t="str">
        <f>+D4</f>
        <v>Monthly RESULTS</v>
      </c>
      <c r="Y4" s="506"/>
      <c r="Z4" s="504"/>
      <c r="AA4" s="504" t="str">
        <f>+D4</f>
        <v>Monthly RESULTS</v>
      </c>
      <c r="AB4" s="506"/>
      <c r="AC4" s="504"/>
      <c r="AD4" s="504" t="str">
        <f>+D4</f>
        <v>Monthly RESULTS</v>
      </c>
      <c r="AE4" s="504"/>
      <c r="AF4" s="505"/>
      <c r="AG4" s="504" t="str">
        <f>+D4</f>
        <v>Monthly RESULTS</v>
      </c>
      <c r="AH4" s="506"/>
      <c r="AI4" s="284"/>
      <c r="AJ4" s="572" t="s">
        <v>221</v>
      </c>
      <c r="AK4" s="509"/>
      <c r="AL4" s="508" t="str">
        <f>+D4</f>
        <v>Monthly RESULTS</v>
      </c>
      <c r="AM4" s="510"/>
      <c r="AN4" s="508"/>
      <c r="AO4" s="508" t="str">
        <f>+D4</f>
        <v>Monthly RESULTS</v>
      </c>
      <c r="AP4" s="508"/>
      <c r="AQ4" s="509"/>
      <c r="AR4" s="508" t="str">
        <f>+D4</f>
        <v>Monthly RESULTS</v>
      </c>
      <c r="AS4" s="508"/>
      <c r="AT4" s="509"/>
      <c r="AU4" s="508" t="str">
        <f>+D4</f>
        <v>Monthly RESULTS</v>
      </c>
      <c r="AV4" s="510"/>
      <c r="AW4" s="508"/>
      <c r="AX4" s="508" t="str">
        <f>+D4</f>
        <v>Monthly RESULTS</v>
      </c>
      <c r="AY4" s="510"/>
      <c r="BA4" s="577"/>
      <c r="BB4" s="513"/>
      <c r="BC4" s="498" t="str">
        <f>+D4</f>
        <v>Monthly RESULTS</v>
      </c>
      <c r="BD4" s="498"/>
      <c r="BE4" s="512"/>
      <c r="BF4" s="504" t="str">
        <f>+D4</f>
        <v>Monthly RESULTS</v>
      </c>
      <c r="BG4" s="504"/>
      <c r="BH4" s="511"/>
      <c r="BI4" s="508" t="str">
        <f>+D4</f>
        <v>Monthly RESULTS</v>
      </c>
      <c r="BJ4" s="510"/>
      <c r="BK4" s="170"/>
      <c r="BL4" s="515"/>
      <c r="BM4" s="515" t="str">
        <f>+D4</f>
        <v>Monthly RESULTS</v>
      </c>
      <c r="BN4" s="517"/>
      <c r="BR4" s="1078" t="s">
        <v>342</v>
      </c>
      <c r="BS4" s="1095"/>
      <c r="BT4" s="1094" t="str">
        <f>+BC4</f>
        <v>Monthly RESULTS</v>
      </c>
      <c r="BU4" s="1094"/>
      <c r="BV4" s="1095"/>
      <c r="BW4" s="1094" t="str">
        <f>+BC4</f>
        <v>Monthly RESULTS</v>
      </c>
      <c r="BX4" s="1094"/>
      <c r="BY4" s="170"/>
      <c r="BZ4" s="1094"/>
      <c r="CA4" s="1094" t="str">
        <f>+X4</f>
        <v>Monthly RESULTS</v>
      </c>
      <c r="CB4" s="1096"/>
    </row>
    <row r="5" spans="2:98" x14ac:dyDescent="0.25">
      <c r="B5" s="195" t="s">
        <v>132</v>
      </c>
      <c r="C5" s="1264">
        <v>44197</v>
      </c>
      <c r="D5" s="1265"/>
      <c r="E5" s="1266"/>
      <c r="F5" s="1264">
        <f>+C5</f>
        <v>44197</v>
      </c>
      <c r="G5" s="1265"/>
      <c r="H5" s="1266"/>
      <c r="I5" s="1264">
        <f>+F5</f>
        <v>44197</v>
      </c>
      <c r="J5" s="1265"/>
      <c r="K5" s="1266"/>
      <c r="L5" s="1264">
        <f>+I5</f>
        <v>44197</v>
      </c>
      <c r="M5" s="1265"/>
      <c r="N5" s="1266"/>
      <c r="O5" s="1264">
        <f>+L5</f>
        <v>44197</v>
      </c>
      <c r="P5" s="1265"/>
      <c r="Q5" s="1266"/>
      <c r="R5" s="227"/>
      <c r="S5" s="195" t="s">
        <v>132</v>
      </c>
      <c r="T5" s="1264">
        <f>+O5</f>
        <v>44197</v>
      </c>
      <c r="U5" s="1265"/>
      <c r="V5" s="1266"/>
      <c r="W5" s="1264">
        <f>+T5</f>
        <v>44197</v>
      </c>
      <c r="X5" s="1265"/>
      <c r="Y5" s="1266"/>
      <c r="Z5" s="1264">
        <f>+T5</f>
        <v>44197</v>
      </c>
      <c r="AA5" s="1265"/>
      <c r="AB5" s="1266"/>
      <c r="AC5" s="1264">
        <f>+T5</f>
        <v>44197</v>
      </c>
      <c r="AD5" s="1265"/>
      <c r="AE5" s="1265"/>
      <c r="AF5" s="1264">
        <f>+T5</f>
        <v>44197</v>
      </c>
      <c r="AG5" s="1265"/>
      <c r="AH5" s="1265"/>
      <c r="AI5" s="377"/>
      <c r="AJ5" s="195" t="s">
        <v>132</v>
      </c>
      <c r="AK5" s="1264">
        <f>+AF5</f>
        <v>44197</v>
      </c>
      <c r="AL5" s="1265"/>
      <c r="AM5" s="1266"/>
      <c r="AN5" s="1264">
        <f>+AK5</f>
        <v>44197</v>
      </c>
      <c r="AO5" s="1265"/>
      <c r="AP5" s="1266"/>
      <c r="AQ5" s="1264">
        <f>+AN5</f>
        <v>44197</v>
      </c>
      <c r="AR5" s="1265"/>
      <c r="AS5" s="1266"/>
      <c r="AT5" s="1264">
        <f>+AQ5</f>
        <v>44197</v>
      </c>
      <c r="AU5" s="1265"/>
      <c r="AV5" s="1266"/>
      <c r="AW5" s="1264">
        <f>+AT5</f>
        <v>44197</v>
      </c>
      <c r="AX5" s="1265"/>
      <c r="AY5" s="1266"/>
      <c r="BA5" s="195" t="s">
        <v>132</v>
      </c>
      <c r="BB5" s="1264">
        <f>+AQ5</f>
        <v>44197</v>
      </c>
      <c r="BC5" s="1265"/>
      <c r="BD5" s="1266"/>
      <c r="BE5" s="1264">
        <f>+AQ5</f>
        <v>44197</v>
      </c>
      <c r="BF5" s="1265"/>
      <c r="BG5" s="1266"/>
      <c r="BH5" s="1264">
        <f>+AQ5</f>
        <v>44197</v>
      </c>
      <c r="BI5" s="1265"/>
      <c r="BJ5" s="1266"/>
      <c r="BL5" s="1264">
        <f>+BB5</f>
        <v>44197</v>
      </c>
      <c r="BM5" s="1265"/>
      <c r="BN5" s="1266"/>
      <c r="BR5" s="195" t="s">
        <v>132</v>
      </c>
      <c r="BS5" s="1264">
        <f>+BL5</f>
        <v>44197</v>
      </c>
      <c r="BT5" s="1265"/>
      <c r="BU5" s="1266"/>
      <c r="BV5" s="1264">
        <f>+BS5</f>
        <v>44197</v>
      </c>
      <c r="BW5" s="1265"/>
      <c r="BX5" s="1266"/>
      <c r="BY5" s="227"/>
      <c r="BZ5" s="1264">
        <f>+BV5</f>
        <v>44197</v>
      </c>
      <c r="CA5" s="1265"/>
      <c r="CB5" s="1266"/>
    </row>
    <row r="6" spans="2:98" x14ac:dyDescent="0.25">
      <c r="B6" s="200" t="s">
        <v>133</v>
      </c>
      <c r="C6" s="1267">
        <f>'2021 Baseline Q4'!C5:E5</f>
        <v>44561</v>
      </c>
      <c r="D6" s="1268"/>
      <c r="E6" s="1269"/>
      <c r="F6" s="1267">
        <f>'2021 Baseline Q4'!F5:H5</f>
        <v>44561</v>
      </c>
      <c r="G6" s="1268"/>
      <c r="H6" s="1269"/>
      <c r="I6" s="1267">
        <f>'2021 Baseline Q4'!I5:K5</f>
        <v>44510</v>
      </c>
      <c r="J6" s="1268"/>
      <c r="K6" s="1269"/>
      <c r="L6" s="1267">
        <f>'2021 Baseline Q4'!L5:N5</f>
        <v>44561</v>
      </c>
      <c r="M6" s="1268"/>
      <c r="N6" s="1269"/>
      <c r="O6" s="1267">
        <f>'2021 Baseline Q4'!O5:Q5</f>
        <v>44560</v>
      </c>
      <c r="P6" s="1268"/>
      <c r="Q6" s="1269"/>
      <c r="R6" s="227"/>
      <c r="S6" s="200" t="s">
        <v>133</v>
      </c>
      <c r="T6" s="1267">
        <f>'2021 Baseline Q4'!T5:V5</f>
        <v>44561</v>
      </c>
      <c r="U6" s="1268"/>
      <c r="V6" s="1269"/>
      <c r="W6" s="1267">
        <f>'2021 Baseline Q4'!W5:Y5</f>
        <v>44561</v>
      </c>
      <c r="X6" s="1268"/>
      <c r="Y6" s="1269"/>
      <c r="Z6" s="1267">
        <f>'2021 Baseline Q4'!Z5:AB5</f>
        <v>44561</v>
      </c>
      <c r="AA6" s="1268"/>
      <c r="AB6" s="1269"/>
      <c r="AC6" s="1267">
        <f>'2021 Baseline Q4'!AC5:AE5</f>
        <v>44561</v>
      </c>
      <c r="AD6" s="1268"/>
      <c r="AE6" s="1269"/>
      <c r="AF6" s="1267">
        <f>'2021 Baseline Q4'!AF5:AH5</f>
        <v>44561</v>
      </c>
      <c r="AG6" s="1268"/>
      <c r="AH6" s="1269"/>
      <c r="AI6" s="227"/>
      <c r="AJ6" s="200" t="s">
        <v>133</v>
      </c>
      <c r="AK6" s="1267">
        <f>'2021 Baseline Q4'!AK5:AM5</f>
        <v>44554</v>
      </c>
      <c r="AL6" s="1268"/>
      <c r="AM6" s="1269"/>
      <c r="AN6" s="1267">
        <f>'2021 Baseline Q4'!AN5:AP5</f>
        <v>44561</v>
      </c>
      <c r="AO6" s="1268"/>
      <c r="AP6" s="1269"/>
      <c r="AQ6" s="1267">
        <f>'2021 Baseline Q4'!AQ5:AS5</f>
        <v>44561</v>
      </c>
      <c r="AR6" s="1268"/>
      <c r="AS6" s="1269"/>
      <c r="AT6" s="1267">
        <f>'2021 Baseline Q4'!AT5:AV5</f>
        <v>44561</v>
      </c>
      <c r="AU6" s="1268"/>
      <c r="AV6" s="1269"/>
      <c r="AW6" s="1267">
        <f>'2021 Baseline Q4'!AW5:AY5</f>
        <v>44561</v>
      </c>
      <c r="AX6" s="1268"/>
      <c r="AY6" s="1269"/>
      <c r="BA6" s="200" t="s">
        <v>133</v>
      </c>
      <c r="BB6" s="1267">
        <f>'2021 Baseline Q4'!BB5:BD5</f>
        <v>44561</v>
      </c>
      <c r="BC6" s="1268"/>
      <c r="BD6" s="1269"/>
      <c r="BE6" s="1267">
        <f>'2021 Baseline Q4'!BE5:BG5</f>
        <v>44561</v>
      </c>
      <c r="BF6" s="1268"/>
      <c r="BG6" s="1269"/>
      <c r="BH6" s="1267">
        <f>'2021 Baseline Q4'!BH5:BJ5</f>
        <v>44561</v>
      </c>
      <c r="BI6" s="1268"/>
      <c r="BJ6" s="1269"/>
      <c r="BL6" s="1267">
        <f>'2021 Baseline Q4'!BL5:BN5</f>
        <v>44561</v>
      </c>
      <c r="BM6" s="1268"/>
      <c r="BN6" s="1269"/>
      <c r="BR6" s="200" t="s">
        <v>133</v>
      </c>
      <c r="BS6" s="1267">
        <f>BL6</f>
        <v>44561</v>
      </c>
      <c r="BT6" s="1268"/>
      <c r="BU6" s="1269"/>
      <c r="BV6" s="1267">
        <f>BS6</f>
        <v>44561</v>
      </c>
      <c r="BW6" s="1268"/>
      <c r="BX6" s="1269"/>
      <c r="BY6" s="227"/>
      <c r="BZ6" s="1267">
        <f>BV6</f>
        <v>44561</v>
      </c>
      <c r="CA6" s="1268"/>
      <c r="CB6" s="1269"/>
    </row>
    <row r="7" spans="2:98" ht="6" customHeight="1" x14ac:dyDescent="0.25">
      <c r="B7" s="594"/>
      <c r="C7" s="598"/>
      <c r="D7" s="599"/>
      <c r="E7" s="600"/>
      <c r="F7" s="598"/>
      <c r="G7" s="599"/>
      <c r="H7" s="600"/>
      <c r="I7" s="598"/>
      <c r="J7" s="599"/>
      <c r="K7" s="600"/>
      <c r="L7" s="598"/>
      <c r="M7" s="599"/>
      <c r="N7" s="600"/>
      <c r="O7" s="598"/>
      <c r="P7" s="599"/>
      <c r="Q7" s="600"/>
      <c r="R7" s="227"/>
      <c r="S7" s="611"/>
      <c r="T7" s="616"/>
      <c r="U7" s="617"/>
      <c r="V7" s="618"/>
      <c r="W7" s="616"/>
      <c r="X7" s="617"/>
      <c r="Y7" s="618"/>
      <c r="Z7" s="616"/>
      <c r="AA7" s="617"/>
      <c r="AB7" s="618"/>
      <c r="AC7" s="616"/>
      <c r="AD7" s="617"/>
      <c r="AE7" s="618"/>
      <c r="AF7" s="616"/>
      <c r="AG7" s="617"/>
      <c r="AH7" s="618"/>
      <c r="AI7" s="227"/>
      <c r="AJ7" s="629"/>
      <c r="AK7" s="634"/>
      <c r="AL7" s="635"/>
      <c r="AM7" s="636"/>
      <c r="AN7" s="634"/>
      <c r="AO7" s="635"/>
      <c r="AP7" s="636"/>
      <c r="AQ7" s="634"/>
      <c r="AR7" s="635"/>
      <c r="AS7" s="636"/>
      <c r="AT7" s="634"/>
      <c r="AU7" s="635"/>
      <c r="AV7" s="636"/>
      <c r="AW7" s="634"/>
      <c r="AX7" s="635"/>
      <c r="AY7" s="636"/>
      <c r="BA7" s="660"/>
      <c r="BB7" s="598"/>
      <c r="BC7" s="599"/>
      <c r="BD7" s="600"/>
      <c r="BE7" s="616"/>
      <c r="BF7" s="617"/>
      <c r="BG7" s="618"/>
      <c r="BH7" s="634"/>
      <c r="BI7" s="635"/>
      <c r="BJ7" s="636"/>
      <c r="BL7" s="657"/>
      <c r="BM7" s="658"/>
      <c r="BN7" s="659"/>
      <c r="BR7" s="1079"/>
      <c r="BS7" s="1098"/>
      <c r="BT7" s="1099"/>
      <c r="BU7" s="1100"/>
      <c r="BV7" s="1098"/>
      <c r="BW7" s="1099"/>
      <c r="BX7" s="1100"/>
      <c r="BY7" s="227"/>
      <c r="BZ7" s="1098"/>
      <c r="CA7" s="1099"/>
      <c r="CB7" s="1100"/>
    </row>
    <row r="8" spans="2:98" ht="15.75" x14ac:dyDescent="0.25">
      <c r="B8" s="232" t="s">
        <v>144</v>
      </c>
      <c r="C8" s="207"/>
      <c r="D8" s="408"/>
      <c r="E8" s="409"/>
      <c r="F8" s="207"/>
      <c r="G8" s="408"/>
      <c r="H8" s="409"/>
      <c r="I8" s="207"/>
      <c r="J8" s="408"/>
      <c r="K8" s="409"/>
      <c r="L8" s="207"/>
      <c r="M8" s="408"/>
      <c r="N8" s="409"/>
      <c r="O8" s="207"/>
      <c r="P8" s="408"/>
      <c r="Q8" s="409"/>
      <c r="R8" s="230"/>
      <c r="S8" s="232" t="s">
        <v>144</v>
      </c>
      <c r="T8" s="207"/>
      <c r="U8" s="408"/>
      <c r="V8" s="409"/>
      <c r="W8" s="207"/>
      <c r="X8" s="408"/>
      <c r="Y8" s="409"/>
      <c r="Z8" s="207"/>
      <c r="AA8" s="408"/>
      <c r="AB8" s="409"/>
      <c r="AC8" s="207"/>
      <c r="AD8" s="408"/>
      <c r="AE8" s="409"/>
      <c r="AF8" s="207"/>
      <c r="AG8" s="408"/>
      <c r="AH8" s="409"/>
      <c r="AI8" s="230"/>
      <c r="AJ8" s="232" t="s">
        <v>144</v>
      </c>
      <c r="AK8" s="207"/>
      <c r="AL8" s="408"/>
      <c r="AM8" s="409"/>
      <c r="AN8" s="207"/>
      <c r="AO8" s="408"/>
      <c r="AP8" s="409"/>
      <c r="AQ8" s="207"/>
      <c r="AR8" s="408"/>
      <c r="AS8" s="409"/>
      <c r="AT8" s="207"/>
      <c r="AU8" s="408"/>
      <c r="AV8" s="409"/>
      <c r="AW8" s="207"/>
      <c r="AX8" s="408"/>
      <c r="AY8" s="409"/>
      <c r="BA8" s="232" t="s">
        <v>144</v>
      </c>
      <c r="BB8" s="207"/>
      <c r="BC8" s="408"/>
      <c r="BD8" s="409"/>
      <c r="BE8" s="207"/>
      <c r="BF8" s="408"/>
      <c r="BG8" s="409"/>
      <c r="BH8" s="207"/>
      <c r="BI8" s="408"/>
      <c r="BJ8" s="409"/>
      <c r="BL8" s="207"/>
      <c r="BM8" s="408"/>
      <c r="BN8" s="409"/>
      <c r="BR8" s="232" t="s">
        <v>144</v>
      </c>
      <c r="BS8" s="207"/>
      <c r="BT8" s="1049"/>
      <c r="BU8" s="1050"/>
      <c r="BV8" s="207"/>
      <c r="BW8" s="1049"/>
      <c r="BX8" s="1050"/>
      <c r="BY8" s="230"/>
      <c r="BZ8" s="207"/>
      <c r="CA8" s="1049"/>
      <c r="CB8" s="1050"/>
    </row>
    <row r="9" spans="2:98" ht="15.75" x14ac:dyDescent="0.25">
      <c r="B9" s="222" t="s">
        <v>137</v>
      </c>
      <c r="C9" s="1249">
        <f>'2021 Baseline Q4'!C7:E7-'2020 Baseline Q4'!C7:E7</f>
        <v>6527.75</v>
      </c>
      <c r="D9" s="1250"/>
      <c r="E9" s="1251"/>
      <c r="F9" s="1249">
        <f>'2021 Baseline Q4'!F7:H7-'2020 Baseline Q4'!F7:H7</f>
        <v>2590.6299999999974</v>
      </c>
      <c r="G9" s="1250"/>
      <c r="H9" s="1251"/>
      <c r="I9" s="1249">
        <f>'2021 Baseline Q4'!I7:K7-'2020 Baseline Q4'!I7:K7</f>
        <v>7149.5600000000122</v>
      </c>
      <c r="J9" s="1250"/>
      <c r="K9" s="1251"/>
      <c r="L9" s="1249">
        <f>'2021 Baseline Q4'!L7:N7-'2020 Baseline Q4'!L7:N7</f>
        <v>5212.7000000000044</v>
      </c>
      <c r="M9" s="1250"/>
      <c r="N9" s="1251"/>
      <c r="O9" s="1249">
        <f>'2021 Baseline Q4'!O7:Q7-'2020 Baseline Q4'!O7:Q7</f>
        <v>7973.2199999999993</v>
      </c>
      <c r="P9" s="1250"/>
      <c r="Q9" s="1251"/>
      <c r="R9" s="402"/>
      <c r="S9" s="222" t="s">
        <v>137</v>
      </c>
      <c r="T9" s="1249">
        <f>'2021 Baseline Q4'!T7:V7-'2020 Baseline Q4'!T7:V7</f>
        <v>3945.8499999999985</v>
      </c>
      <c r="U9" s="1250"/>
      <c r="V9" s="1251"/>
      <c r="W9" s="1249">
        <f>'2021 Baseline Q4'!W7:Y7-'2020 Baseline Q4'!W7:Y7</f>
        <v>5923.6600000000035</v>
      </c>
      <c r="X9" s="1250"/>
      <c r="Y9" s="1251"/>
      <c r="Z9" s="1249">
        <f>'2021 Baseline Q4'!Z7:AB7-'2020 Baseline Q4'!Z7:AB7</f>
        <v>4925.4499999999971</v>
      </c>
      <c r="AA9" s="1250"/>
      <c r="AB9" s="1251"/>
      <c r="AC9" s="1249">
        <f>'2021 Baseline Q4'!AC7:AE7-'2020 Baseline Q4'!AC7:AE7</f>
        <v>5600.9199999999983</v>
      </c>
      <c r="AD9" s="1250"/>
      <c r="AE9" s="1251"/>
      <c r="AF9" s="1249">
        <f>'2021 Baseline Q4'!AF7:AH7-'2020 Baseline Q4'!AF7:AH7</f>
        <v>6346.0600000000049</v>
      </c>
      <c r="AG9" s="1250"/>
      <c r="AH9" s="1251"/>
      <c r="AI9" s="402"/>
      <c r="AJ9" s="222" t="s">
        <v>137</v>
      </c>
      <c r="AK9" s="1249">
        <f>'2021 Baseline Q4'!AK7:AM7-'2020 Baseline Q4'!AK7:AM7</f>
        <v>6711.1199999999808</v>
      </c>
      <c r="AL9" s="1250"/>
      <c r="AM9" s="1251"/>
      <c r="AN9" s="1249">
        <f>'2021 Baseline Q4'!AN7:AP7-'2020 Baseline Q4'!AN7:AP7</f>
        <v>7130.4699999999575</v>
      </c>
      <c r="AO9" s="1250"/>
      <c r="AP9" s="1251"/>
      <c r="AQ9" s="1249">
        <f>'2021 Baseline Q4'!AQ7:AS7-'2020 Baseline Q4'!AQ7:AS7</f>
        <v>4247.859999999986</v>
      </c>
      <c r="AR9" s="1250"/>
      <c r="AS9" s="1251"/>
      <c r="AT9" s="1249">
        <f>'2021 Baseline Q4'!AT7:AV7-'2020 Baseline Q4'!AT7:AV7</f>
        <v>7493.109999999986</v>
      </c>
      <c r="AU9" s="1250"/>
      <c r="AV9" s="1251"/>
      <c r="AW9" s="1249">
        <f>'2021 Baseline Q4'!AW7:AY7-'2020 Baseline Q4'!AW7:AY7</f>
        <v>7839.16</v>
      </c>
      <c r="AX9" s="1250"/>
      <c r="AY9" s="1251"/>
      <c r="BA9" s="222" t="s">
        <v>137</v>
      </c>
      <c r="BB9" s="1249">
        <f>'2021 Baseline Q4'!BB7:BD7-'2020 Baseline Q4'!BB7:BD7</f>
        <v>29453.860000000015</v>
      </c>
      <c r="BC9" s="1250"/>
      <c r="BD9" s="1251"/>
      <c r="BE9" s="1249">
        <f>'2021 Baseline Q4'!BE7:BG7-'2020 Baseline Q4'!BE7:BG7</f>
        <v>26741.940000000002</v>
      </c>
      <c r="BF9" s="1250"/>
      <c r="BG9" s="1251"/>
      <c r="BH9" s="1249">
        <f>'2021 Baseline Q4'!BH7:BJ7-'2020 Baseline Q4'!BH7:BJ7</f>
        <v>33421.719999999972</v>
      </c>
      <c r="BI9" s="1250"/>
      <c r="BJ9" s="1251"/>
      <c r="BL9" s="1249">
        <f>'2021 Baseline Q4'!BL7:BN7-'2020 Baseline Q4'!BL7:BN7</f>
        <v>89617.520000000019</v>
      </c>
      <c r="BM9" s="1250"/>
      <c r="BN9" s="1251"/>
      <c r="BR9" s="1112" t="s">
        <v>137</v>
      </c>
      <c r="BS9" s="1270">
        <v>2447</v>
      </c>
      <c r="BT9" s="1271"/>
      <c r="BU9" s="1272"/>
      <c r="BV9" s="1270">
        <v>4476</v>
      </c>
      <c r="BW9" s="1271"/>
      <c r="BX9" s="1272"/>
      <c r="BY9" s="1027"/>
      <c r="BZ9" s="1249">
        <f>SUM(BS9:BX9)</f>
        <v>6923</v>
      </c>
      <c r="CA9" s="1250"/>
      <c r="CB9" s="1251"/>
    </row>
    <row r="10" spans="2:98" ht="15.75" x14ac:dyDescent="0.25">
      <c r="B10" s="202" t="s">
        <v>4</v>
      </c>
      <c r="C10" s="1261">
        <f>C16/C9</f>
        <v>0.51441461453027482</v>
      </c>
      <c r="D10" s="1262"/>
      <c r="E10" s="1263"/>
      <c r="F10" s="1261">
        <f>F16/F9</f>
        <v>0.38296862153221495</v>
      </c>
      <c r="G10" s="1262"/>
      <c r="H10" s="1263"/>
      <c r="I10" s="1261">
        <f>I16/I9</f>
        <v>0.59489535020336781</v>
      </c>
      <c r="J10" s="1262"/>
      <c r="K10" s="1263"/>
      <c r="L10" s="1261">
        <f>L16/L9</f>
        <v>0.567575344830893</v>
      </c>
      <c r="M10" s="1262"/>
      <c r="N10" s="1263"/>
      <c r="O10" s="1261">
        <f>O16/O9</f>
        <v>0.60449228793385867</v>
      </c>
      <c r="P10" s="1262"/>
      <c r="Q10" s="1263"/>
      <c r="R10" s="259"/>
      <c r="S10" s="202" t="s">
        <v>4</v>
      </c>
      <c r="T10" s="1261">
        <f>T16/T9</f>
        <v>0.48472952595765234</v>
      </c>
      <c r="U10" s="1262"/>
      <c r="V10" s="1263"/>
      <c r="W10" s="1261">
        <f>W16/W9</f>
        <v>0.66415864516194278</v>
      </c>
      <c r="X10" s="1262"/>
      <c r="Y10" s="1263"/>
      <c r="Z10" s="1261">
        <f>Z16/Z9</f>
        <v>0.45544468018150586</v>
      </c>
      <c r="AA10" s="1262"/>
      <c r="AB10" s="1263"/>
      <c r="AC10" s="1261">
        <f>AC16/AC9</f>
        <v>0.46182769973504428</v>
      </c>
      <c r="AD10" s="1262"/>
      <c r="AE10" s="1263"/>
      <c r="AF10" s="1261">
        <f>AF16/AF9</f>
        <v>0.36281566830442807</v>
      </c>
      <c r="AG10" s="1262"/>
      <c r="AH10" s="1263"/>
      <c r="AI10" s="259"/>
      <c r="AJ10" s="202" t="s">
        <v>4</v>
      </c>
      <c r="AK10" s="1261">
        <f>AK16/AK9</f>
        <v>0.74303543968816022</v>
      </c>
      <c r="AL10" s="1262"/>
      <c r="AM10" s="1263"/>
      <c r="AN10" s="1261">
        <f>AN16/AN9</f>
        <v>0.76110691160611021</v>
      </c>
      <c r="AO10" s="1262"/>
      <c r="AP10" s="1263"/>
      <c r="AQ10" s="1261">
        <f>AQ16/AQ9</f>
        <v>0.87518185627587086</v>
      </c>
      <c r="AR10" s="1262"/>
      <c r="AS10" s="1263"/>
      <c r="AT10" s="1261">
        <f>AT16/AT9</f>
        <v>0.78383875320127661</v>
      </c>
      <c r="AU10" s="1262"/>
      <c r="AV10" s="1263"/>
      <c r="AW10" s="1261">
        <f>AW16/AW9</f>
        <v>0.78379953974660599</v>
      </c>
      <c r="AX10" s="1262"/>
      <c r="AY10" s="1263"/>
      <c r="BA10" s="202" t="s">
        <v>4</v>
      </c>
      <c r="BB10" s="1261">
        <f>BB16/BB9</f>
        <v>0.55618143088885441</v>
      </c>
      <c r="BC10" s="1262"/>
      <c r="BD10" s="1263"/>
      <c r="BE10" s="1261">
        <f>BE16/BE9</f>
        <v>0.4853537177930996</v>
      </c>
      <c r="BF10" s="1262"/>
      <c r="BG10" s="1263"/>
      <c r="BH10" s="1261">
        <f>BH16/BH9</f>
        <v>0.7823959987696627</v>
      </c>
      <c r="BI10" s="1262"/>
      <c r="BJ10" s="1263"/>
      <c r="BL10" s="1261">
        <f>BL16/BL9</f>
        <v>0.61941024478249473</v>
      </c>
      <c r="BM10" s="1262"/>
      <c r="BN10" s="1263"/>
      <c r="BR10" s="202" t="s">
        <v>4</v>
      </c>
      <c r="BS10" s="1261">
        <f>BS16/BS9</f>
        <v>0.59991826726604003</v>
      </c>
      <c r="BT10" s="1262"/>
      <c r="BU10" s="1263"/>
      <c r="BV10" s="1261">
        <f>BV16/BV9</f>
        <v>0.52278820375335122</v>
      </c>
      <c r="BW10" s="1262"/>
      <c r="BX10" s="1263"/>
      <c r="BY10" s="259"/>
      <c r="BZ10" s="1261">
        <f>BZ16/BZ9</f>
        <v>0.55005055611729015</v>
      </c>
      <c r="CA10" s="1262"/>
      <c r="CB10" s="1263"/>
    </row>
    <row r="11" spans="2:98" ht="15.75" x14ac:dyDescent="0.25">
      <c r="B11" s="234" t="s">
        <v>138</v>
      </c>
      <c r="C11" s="1258">
        <f>C9/24</f>
        <v>271.98958333333331</v>
      </c>
      <c r="D11" s="1259"/>
      <c r="E11" s="1260"/>
      <c r="F11" s="1258">
        <f>F9/24</f>
        <v>107.94291666666656</v>
      </c>
      <c r="G11" s="1259"/>
      <c r="H11" s="1260"/>
      <c r="I11" s="1258">
        <f>I9/24</f>
        <v>297.89833333333382</v>
      </c>
      <c r="J11" s="1259"/>
      <c r="K11" s="1260"/>
      <c r="L11" s="1258">
        <f>L9/24</f>
        <v>217.19583333333352</v>
      </c>
      <c r="M11" s="1259"/>
      <c r="N11" s="1260"/>
      <c r="O11" s="1258">
        <f>O9/24</f>
        <v>332.21749999999997</v>
      </c>
      <c r="P11" s="1259"/>
      <c r="Q11" s="1260"/>
      <c r="R11" s="405"/>
      <c r="S11" s="234" t="s">
        <v>138</v>
      </c>
      <c r="T11" s="1258">
        <f>T9/24</f>
        <v>164.41041666666661</v>
      </c>
      <c r="U11" s="1259"/>
      <c r="V11" s="1260"/>
      <c r="W11" s="1258">
        <f>W9/24</f>
        <v>246.8191666666668</v>
      </c>
      <c r="X11" s="1259"/>
      <c r="Y11" s="1260"/>
      <c r="Z11" s="1258">
        <f>Z9/24</f>
        <v>205.22708333333321</v>
      </c>
      <c r="AA11" s="1259"/>
      <c r="AB11" s="1260"/>
      <c r="AC11" s="1258">
        <f>AC9/24</f>
        <v>233.37166666666658</v>
      </c>
      <c r="AD11" s="1259"/>
      <c r="AE11" s="1260"/>
      <c r="AF11" s="1258">
        <f>AF9/24</f>
        <v>264.41916666666685</v>
      </c>
      <c r="AG11" s="1259"/>
      <c r="AH11" s="1260"/>
      <c r="AI11" s="405"/>
      <c r="AJ11" s="234" t="s">
        <v>138</v>
      </c>
      <c r="AK11" s="1258">
        <f>AK9/24</f>
        <v>279.6299999999992</v>
      </c>
      <c r="AL11" s="1259"/>
      <c r="AM11" s="1260"/>
      <c r="AN11" s="1258">
        <f>AN9/24</f>
        <v>297.1029166666649</v>
      </c>
      <c r="AO11" s="1259"/>
      <c r="AP11" s="1260"/>
      <c r="AQ11" s="1258">
        <f>AQ9/24</f>
        <v>176.99416666666608</v>
      </c>
      <c r="AR11" s="1259"/>
      <c r="AS11" s="1260"/>
      <c r="AT11" s="1258">
        <f>AT9/24</f>
        <v>312.2129166666661</v>
      </c>
      <c r="AU11" s="1259"/>
      <c r="AV11" s="1260"/>
      <c r="AW11" s="1258">
        <f>AW9/24</f>
        <v>326.63166666666666</v>
      </c>
      <c r="AX11" s="1259"/>
      <c r="AY11" s="1260"/>
      <c r="BA11" s="234" t="s">
        <v>138</v>
      </c>
      <c r="BB11" s="1258">
        <f>BB9/24</f>
        <v>1227.2441666666673</v>
      </c>
      <c r="BC11" s="1259"/>
      <c r="BD11" s="1260"/>
      <c r="BE11" s="1258">
        <f>BE9/24</f>
        <v>1114.2475000000002</v>
      </c>
      <c r="BF11" s="1259"/>
      <c r="BG11" s="1260"/>
      <c r="BH11" s="1258">
        <f>BH9/24</f>
        <v>1392.5716666666656</v>
      </c>
      <c r="BI11" s="1259"/>
      <c r="BJ11" s="1260"/>
      <c r="BL11" s="1258">
        <f>BL9/24</f>
        <v>3734.063333333334</v>
      </c>
      <c r="BM11" s="1259"/>
      <c r="BN11" s="1260"/>
      <c r="BR11" s="234" t="s">
        <v>138</v>
      </c>
      <c r="BS11" s="1258">
        <f>BS9/24</f>
        <v>101.95833333333333</v>
      </c>
      <c r="BT11" s="1259"/>
      <c r="BU11" s="1260"/>
      <c r="BV11" s="1258">
        <f>BV9/24</f>
        <v>186.5</v>
      </c>
      <c r="BW11" s="1259"/>
      <c r="BX11" s="1260"/>
      <c r="BY11" s="1029"/>
      <c r="BZ11" s="1258">
        <f>BZ9/24</f>
        <v>288.45833333333331</v>
      </c>
      <c r="CA11" s="1259"/>
      <c r="CB11" s="1260"/>
    </row>
    <row r="12" spans="2:98" ht="6" customHeight="1" x14ac:dyDescent="0.25">
      <c r="B12" s="202"/>
      <c r="C12" s="604"/>
      <c r="D12" s="605"/>
      <c r="E12" s="606"/>
      <c r="F12" s="604"/>
      <c r="G12" s="605"/>
      <c r="H12" s="606"/>
      <c r="I12" s="604"/>
      <c r="J12" s="605"/>
      <c r="K12" s="606"/>
      <c r="L12" s="604"/>
      <c r="M12" s="605"/>
      <c r="N12" s="606"/>
      <c r="O12" s="604"/>
      <c r="P12" s="605"/>
      <c r="Q12" s="606"/>
      <c r="R12" s="405"/>
      <c r="S12" s="612"/>
      <c r="T12" s="619"/>
      <c r="U12" s="620"/>
      <c r="V12" s="621"/>
      <c r="W12" s="619"/>
      <c r="X12" s="620"/>
      <c r="Y12" s="621"/>
      <c r="Z12" s="619"/>
      <c r="AA12" s="620"/>
      <c r="AB12" s="621"/>
      <c r="AC12" s="619"/>
      <c r="AD12" s="620"/>
      <c r="AE12" s="621"/>
      <c r="AF12" s="619"/>
      <c r="AG12" s="620"/>
      <c r="AH12" s="621"/>
      <c r="AI12" s="405"/>
      <c r="AJ12" s="630"/>
      <c r="AK12" s="639"/>
      <c r="AL12" s="637"/>
      <c r="AM12" s="638"/>
      <c r="AN12" s="639"/>
      <c r="AO12" s="637"/>
      <c r="AP12" s="638"/>
      <c r="AQ12" s="639"/>
      <c r="AR12" s="637"/>
      <c r="AS12" s="638"/>
      <c r="AT12" s="639"/>
      <c r="AU12" s="637"/>
      <c r="AV12" s="638"/>
      <c r="AW12" s="639"/>
      <c r="AX12" s="637"/>
      <c r="AY12" s="638"/>
      <c r="BA12" s="661"/>
      <c r="BB12" s="604"/>
      <c r="BC12" s="605"/>
      <c r="BD12" s="606"/>
      <c r="BE12" s="619"/>
      <c r="BF12" s="620"/>
      <c r="BG12" s="621"/>
      <c r="BH12" s="639"/>
      <c r="BI12" s="637"/>
      <c r="BJ12" s="638"/>
      <c r="BL12" s="654"/>
      <c r="BM12" s="655"/>
      <c r="BN12" s="656"/>
      <c r="BR12" s="1080"/>
      <c r="BS12" s="1087"/>
      <c r="BT12" s="1088"/>
      <c r="BU12" s="1089"/>
      <c r="BV12" s="1087"/>
      <c r="BW12" s="1088"/>
      <c r="BX12" s="1089"/>
      <c r="BY12" s="1029"/>
      <c r="BZ12" s="1087"/>
      <c r="CA12" s="1088"/>
      <c r="CB12" s="1089"/>
    </row>
    <row r="13" spans="2:98" ht="15.75" x14ac:dyDescent="0.25">
      <c r="B13" s="229" t="s">
        <v>134</v>
      </c>
      <c r="C13" s="1255"/>
      <c r="D13" s="1256"/>
      <c r="E13" s="1257"/>
      <c r="F13" s="1255"/>
      <c r="G13" s="1256"/>
      <c r="H13" s="1257"/>
      <c r="I13" s="1255"/>
      <c r="J13" s="1256"/>
      <c r="K13" s="1257"/>
      <c r="L13" s="1255"/>
      <c r="M13" s="1256"/>
      <c r="N13" s="1257"/>
      <c r="O13" s="1255"/>
      <c r="P13" s="1256"/>
      <c r="Q13" s="1257"/>
      <c r="R13" s="404"/>
      <c r="S13" s="229" t="s">
        <v>134</v>
      </c>
      <c r="T13" s="1255"/>
      <c r="U13" s="1256"/>
      <c r="V13" s="1257"/>
      <c r="W13" s="1255"/>
      <c r="X13" s="1256"/>
      <c r="Y13" s="1257"/>
      <c r="Z13" s="1255"/>
      <c r="AA13" s="1256"/>
      <c r="AB13" s="1257"/>
      <c r="AC13" s="1255"/>
      <c r="AD13" s="1256"/>
      <c r="AE13" s="1257"/>
      <c r="AF13" s="1255"/>
      <c r="AG13" s="1256"/>
      <c r="AH13" s="1257"/>
      <c r="AI13" s="404"/>
      <c r="AJ13" s="229" t="s">
        <v>134</v>
      </c>
      <c r="AK13" s="1255"/>
      <c r="AL13" s="1256"/>
      <c r="AM13" s="1257"/>
      <c r="AN13" s="1255"/>
      <c r="AO13" s="1256"/>
      <c r="AP13" s="1257"/>
      <c r="AQ13" s="1255"/>
      <c r="AR13" s="1256"/>
      <c r="AS13" s="1257"/>
      <c r="AT13" s="1255"/>
      <c r="AU13" s="1256"/>
      <c r="AV13" s="1257"/>
      <c r="AW13" s="1255"/>
      <c r="AX13" s="1256"/>
      <c r="AY13" s="1257"/>
      <c r="BA13" s="229" t="s">
        <v>134</v>
      </c>
      <c r="BB13" s="1255"/>
      <c r="BC13" s="1256"/>
      <c r="BD13" s="1257"/>
      <c r="BE13" s="1255"/>
      <c r="BF13" s="1256"/>
      <c r="BG13" s="1257"/>
      <c r="BH13" s="1255"/>
      <c r="BI13" s="1256"/>
      <c r="BJ13" s="1257"/>
      <c r="BL13" s="1255"/>
      <c r="BM13" s="1256"/>
      <c r="BN13" s="1257"/>
      <c r="BR13" s="229" t="s">
        <v>134</v>
      </c>
      <c r="BS13" s="1255">
        <f>BS16+BS69</f>
        <v>19946</v>
      </c>
      <c r="BT13" s="1256"/>
      <c r="BU13" s="1257"/>
      <c r="BV13" s="1255">
        <f>BV16+BV69</f>
        <v>11886</v>
      </c>
      <c r="BW13" s="1256"/>
      <c r="BX13" s="1257"/>
      <c r="BY13" s="1031"/>
      <c r="BZ13" s="1255">
        <f>BZ16+BZ69</f>
        <v>31832</v>
      </c>
      <c r="CA13" s="1256"/>
      <c r="CB13" s="1257"/>
    </row>
    <row r="14" spans="2:98" ht="15.75" x14ac:dyDescent="0.25">
      <c r="B14" s="201" t="s">
        <v>135</v>
      </c>
      <c r="C14" s="1243">
        <f>'2021 Baseline Q4'!C11:E11-'2020 Baseline Q4'!C11:E11</f>
        <v>5619.2200000000012</v>
      </c>
      <c r="D14" s="1244"/>
      <c r="E14" s="1245"/>
      <c r="F14" s="1243">
        <f>'2021 Baseline Q4'!F11:H11-'2020 Baseline Q4'!F11:H11</f>
        <v>2015.0999999999985</v>
      </c>
      <c r="G14" s="1244"/>
      <c r="H14" s="1245"/>
      <c r="I14" s="1243">
        <f>'2021 Baseline Q4'!I11:K11-'2020 Baseline Q4'!I11:K11</f>
        <v>6355.9400000000169</v>
      </c>
      <c r="J14" s="1244"/>
      <c r="K14" s="1245"/>
      <c r="L14" s="1243">
        <f>'2021 Baseline Q4'!L11:N11-'2020 Baseline Q4'!L11:N11</f>
        <v>4822.0500000000029</v>
      </c>
      <c r="M14" s="1244"/>
      <c r="N14" s="1245"/>
      <c r="O14" s="1243">
        <f>'2021 Baseline Q4'!O11:Q11-'2020 Baseline Q4'!O11:Q11</f>
        <v>7318.17</v>
      </c>
      <c r="P14" s="1244"/>
      <c r="Q14" s="1245"/>
      <c r="R14" s="402"/>
      <c r="S14" s="201" t="s">
        <v>135</v>
      </c>
      <c r="T14" s="1243">
        <f>'2021 Baseline Q4'!T11:V11-'2020 Baseline Q4'!T11:V11</f>
        <v>3374.4800000000032</v>
      </c>
      <c r="U14" s="1244"/>
      <c r="V14" s="1245"/>
      <c r="W14" s="1243">
        <f>'2021 Baseline Q4'!W11:Y11-'2020 Baseline Q4'!W11:Y11</f>
        <v>5043.8499999999985</v>
      </c>
      <c r="X14" s="1244"/>
      <c r="Y14" s="1245"/>
      <c r="Z14" s="1243">
        <f>'2021 Baseline Q4'!Z11:AB11-'2020 Baseline Q4'!Z11:AB11</f>
        <v>3388.7599999999948</v>
      </c>
      <c r="AA14" s="1244"/>
      <c r="AB14" s="1245"/>
      <c r="AC14" s="1243">
        <f>'2021 Baseline Q4'!AC11:AE11-'2020 Baseline Q4'!AC11:AE11</f>
        <v>5002.1100000000006</v>
      </c>
      <c r="AD14" s="1244"/>
      <c r="AE14" s="1245"/>
      <c r="AF14" s="1243">
        <f>'2021 Baseline Q4'!AF11:AH11-'2020 Baseline Q4'!AF11:AH11</f>
        <v>5619.1399999999994</v>
      </c>
      <c r="AG14" s="1244"/>
      <c r="AH14" s="1245"/>
      <c r="AI14" s="402"/>
      <c r="AJ14" s="201" t="s">
        <v>135</v>
      </c>
      <c r="AK14" s="1243">
        <f>'2021 Baseline Q4'!AK11:AM11-'2020 Baseline Q4'!AK11:AM11</f>
        <v>6388.1999999999825</v>
      </c>
      <c r="AL14" s="1244"/>
      <c r="AM14" s="1245"/>
      <c r="AN14" s="1243">
        <f>'2021 Baseline Q4'!AN11:AP11-'2020 Baseline Q4'!AN11:AP11</f>
        <v>6826.5299999999988</v>
      </c>
      <c r="AO14" s="1244"/>
      <c r="AP14" s="1245"/>
      <c r="AQ14" s="1243">
        <f>'2021 Baseline Q4'!AQ11:AS11-'2020 Baseline Q4'!AQ11:AS11</f>
        <v>4183.3600000000006</v>
      </c>
      <c r="AR14" s="1244"/>
      <c r="AS14" s="1245"/>
      <c r="AT14" s="1243">
        <f>'2021 Baseline Q4'!AT11:AV11-'2020 Baseline Q4'!AT11:AV11</f>
        <v>7115.3199999999779</v>
      </c>
      <c r="AU14" s="1244"/>
      <c r="AV14" s="1245"/>
      <c r="AW14" s="1243">
        <f>'2021 Baseline Q4'!AW11:AY11-'2020 Baseline Q4'!AW11:AY11</f>
        <v>7291.1399999999958</v>
      </c>
      <c r="AX14" s="1244"/>
      <c r="AY14" s="1245"/>
      <c r="BA14" s="201" t="s">
        <v>135</v>
      </c>
      <c r="BB14" s="1243">
        <f>'2021 Baseline Q4'!BB11:BD11-'2020 Baseline Q4'!BB11:BD11</f>
        <v>26130.48000000001</v>
      </c>
      <c r="BC14" s="1244"/>
      <c r="BD14" s="1245"/>
      <c r="BE14" s="1243">
        <f>'2021 Baseline Q4'!BE11:BG11-'2020 Baseline Q4'!BE11:BG11</f>
        <v>22428.340000000055</v>
      </c>
      <c r="BF14" s="1244"/>
      <c r="BG14" s="1245"/>
      <c r="BH14" s="1243">
        <f>'2021 Baseline Q4'!BH11:BJ11-'2020 Baseline Q4'!BH11:BJ11</f>
        <v>31804.549999999988</v>
      </c>
      <c r="BI14" s="1244"/>
      <c r="BJ14" s="1245"/>
      <c r="BL14" s="1243">
        <f>'2021 Baseline Q4'!BL11:BN11-'2020 Baseline Q4'!BL11:BN11</f>
        <v>80363.370000000112</v>
      </c>
      <c r="BM14" s="1244"/>
      <c r="BN14" s="1245"/>
      <c r="BR14" s="1112" t="s">
        <v>135</v>
      </c>
      <c r="BS14" s="1270">
        <v>2393</v>
      </c>
      <c r="BT14" s="1271"/>
      <c r="BU14" s="1272"/>
      <c r="BV14" s="1270">
        <v>3541</v>
      </c>
      <c r="BW14" s="1271"/>
      <c r="BX14" s="1272"/>
      <c r="BY14" s="1027"/>
      <c r="BZ14" s="1249">
        <f>SUM(BS14:BX14)</f>
        <v>5934</v>
      </c>
      <c r="CA14" s="1250"/>
      <c r="CB14" s="1251"/>
    </row>
    <row r="15" spans="2:98" ht="15.75" x14ac:dyDescent="0.25">
      <c r="B15" s="222" t="s">
        <v>136</v>
      </c>
      <c r="C15" s="1249">
        <f>+C14/24</f>
        <v>234.13416666666672</v>
      </c>
      <c r="D15" s="1250"/>
      <c r="E15" s="1251"/>
      <c r="F15" s="1249">
        <f>+F14/24</f>
        <v>83.962499999999935</v>
      </c>
      <c r="G15" s="1250"/>
      <c r="H15" s="1251"/>
      <c r="I15" s="1249">
        <f>+I14/24</f>
        <v>264.83083333333406</v>
      </c>
      <c r="J15" s="1250"/>
      <c r="K15" s="1251"/>
      <c r="L15" s="1249">
        <f>+L14/24</f>
        <v>200.91875000000013</v>
      </c>
      <c r="M15" s="1250"/>
      <c r="N15" s="1251"/>
      <c r="O15" s="1249">
        <f>+O14/24</f>
        <v>304.92374999999998</v>
      </c>
      <c r="P15" s="1250"/>
      <c r="Q15" s="1251"/>
      <c r="R15" s="402"/>
      <c r="S15" s="222" t="s">
        <v>136</v>
      </c>
      <c r="T15" s="1249">
        <f>+T14/24</f>
        <v>140.60333333333347</v>
      </c>
      <c r="U15" s="1250"/>
      <c r="V15" s="1251"/>
      <c r="W15" s="1249">
        <f>+W14/24</f>
        <v>210.16041666666661</v>
      </c>
      <c r="X15" s="1250"/>
      <c r="Y15" s="1251"/>
      <c r="Z15" s="1249">
        <f>+Z14/24</f>
        <v>141.19833333333312</v>
      </c>
      <c r="AA15" s="1250"/>
      <c r="AB15" s="1251"/>
      <c r="AC15" s="1249">
        <f>+AC14/24</f>
        <v>208.42125000000001</v>
      </c>
      <c r="AD15" s="1250"/>
      <c r="AE15" s="1251"/>
      <c r="AF15" s="1249">
        <f>+AF14/24</f>
        <v>234.1308333333333</v>
      </c>
      <c r="AG15" s="1250"/>
      <c r="AH15" s="1251"/>
      <c r="AI15" s="402"/>
      <c r="AJ15" s="222" t="s">
        <v>136</v>
      </c>
      <c r="AK15" s="1249">
        <f>+AK14/24</f>
        <v>266.17499999999927</v>
      </c>
      <c r="AL15" s="1250"/>
      <c r="AM15" s="1251"/>
      <c r="AN15" s="1249">
        <f>+AN14/24</f>
        <v>284.43874999999997</v>
      </c>
      <c r="AO15" s="1250"/>
      <c r="AP15" s="1251"/>
      <c r="AQ15" s="1249">
        <f>+AQ14/24</f>
        <v>174.3066666666667</v>
      </c>
      <c r="AR15" s="1250"/>
      <c r="AS15" s="1251"/>
      <c r="AT15" s="1249">
        <f>+AT14/24</f>
        <v>296.47166666666573</v>
      </c>
      <c r="AU15" s="1250"/>
      <c r="AV15" s="1251"/>
      <c r="AW15" s="1249">
        <f>+AW14/24</f>
        <v>303.79749999999984</v>
      </c>
      <c r="AX15" s="1250"/>
      <c r="AY15" s="1251"/>
      <c r="BA15" s="222" t="s">
        <v>136</v>
      </c>
      <c r="BB15" s="1249">
        <f>+BB14/24</f>
        <v>1088.7700000000004</v>
      </c>
      <c r="BC15" s="1250"/>
      <c r="BD15" s="1251"/>
      <c r="BE15" s="1249">
        <f>+BE14/24</f>
        <v>934.51416666666898</v>
      </c>
      <c r="BF15" s="1250"/>
      <c r="BG15" s="1251"/>
      <c r="BH15" s="1249">
        <f>+BH14/24</f>
        <v>1325.1895833333328</v>
      </c>
      <c r="BI15" s="1250"/>
      <c r="BJ15" s="1251"/>
      <c r="BL15" s="1249">
        <f>+BL14/24</f>
        <v>3348.4737500000047</v>
      </c>
      <c r="BM15" s="1250"/>
      <c r="BN15" s="1251"/>
      <c r="BR15" s="222" t="s">
        <v>136</v>
      </c>
      <c r="BS15" s="1249">
        <f>+BS14/24</f>
        <v>99.708333333333329</v>
      </c>
      <c r="BT15" s="1250"/>
      <c r="BU15" s="1251"/>
      <c r="BV15" s="1249">
        <f>+BV14/24</f>
        <v>147.54166666666666</v>
      </c>
      <c r="BW15" s="1250"/>
      <c r="BX15" s="1251"/>
      <c r="BY15" s="1027"/>
      <c r="BZ15" s="1249">
        <f>+BZ14/24</f>
        <v>247.25</v>
      </c>
      <c r="CA15" s="1250"/>
      <c r="CB15" s="1251"/>
    </row>
    <row r="16" spans="2:98" ht="15.75" x14ac:dyDescent="0.25">
      <c r="B16" s="201" t="s">
        <v>127</v>
      </c>
      <c r="C16" s="1243">
        <f>'2021 Baseline Q4'!C13:E13-'2020 Baseline Q4'!C13:E13</f>
        <v>3357.9700000000012</v>
      </c>
      <c r="D16" s="1244"/>
      <c r="E16" s="1245"/>
      <c r="F16" s="1243">
        <f>'2021 Baseline Q4'!F13:H13-'2020 Baseline Q4'!F13:H13</f>
        <v>992.13000000000102</v>
      </c>
      <c r="G16" s="1244"/>
      <c r="H16" s="1245"/>
      <c r="I16" s="1243">
        <f>'2021 Baseline Q4'!I13:K13-'2020 Baseline Q4'!I13:K13</f>
        <v>4253.239999999998</v>
      </c>
      <c r="J16" s="1244"/>
      <c r="K16" s="1245"/>
      <c r="L16" s="1243">
        <f>'2021 Baseline Q4'!L13:N13-'2020 Baseline Q4'!L13:N13</f>
        <v>2958.5999999999985</v>
      </c>
      <c r="M16" s="1244"/>
      <c r="N16" s="1245"/>
      <c r="O16" s="1243">
        <f>'2021 Baseline Q4'!O13:Q13-'2020 Baseline Q4'!O13:Q13</f>
        <v>4819.75</v>
      </c>
      <c r="P16" s="1244"/>
      <c r="Q16" s="1245"/>
      <c r="R16" s="402"/>
      <c r="S16" s="201" t="s">
        <v>127</v>
      </c>
      <c r="T16" s="1243">
        <f>'2021 Baseline Q4'!T13:V13-'2020 Baseline Q4'!T13:V13</f>
        <v>1912.6700000000019</v>
      </c>
      <c r="U16" s="1244"/>
      <c r="V16" s="1245"/>
      <c r="W16" s="1243">
        <f>'2021 Baseline Q4'!W13:Y13-'2020 Baseline Q4'!W13:Y13</f>
        <v>3934.2499999999964</v>
      </c>
      <c r="X16" s="1244"/>
      <c r="Y16" s="1245"/>
      <c r="Z16" s="1243">
        <f>'2021 Baseline Q4'!Z13:AB13-'2020 Baseline Q4'!Z13:AB13</f>
        <v>2243.2699999999968</v>
      </c>
      <c r="AA16" s="1244"/>
      <c r="AB16" s="1245"/>
      <c r="AC16" s="1243">
        <f>'2021 Baseline Q4'!AC13:AE13-'2020 Baseline Q4'!AC13:AE13</f>
        <v>2586.6600000000035</v>
      </c>
      <c r="AD16" s="1244"/>
      <c r="AE16" s="1245"/>
      <c r="AF16" s="1243">
        <f>'2021 Baseline Q4'!AF13:AH13-'2020 Baseline Q4'!AF13:AH13</f>
        <v>2302.4500000000007</v>
      </c>
      <c r="AG16" s="1244"/>
      <c r="AH16" s="1245"/>
      <c r="AI16" s="402"/>
      <c r="AJ16" s="201" t="s">
        <v>127</v>
      </c>
      <c r="AK16" s="1243">
        <f>'2021 Baseline Q4'!AK13:AM13-'2020 Baseline Q4'!AK13:AM13</f>
        <v>4986.5999999999913</v>
      </c>
      <c r="AL16" s="1244"/>
      <c r="AM16" s="1245"/>
      <c r="AN16" s="1243">
        <f>'2021 Baseline Q4'!AN13:AP13-'2020 Baseline Q4'!AN13:AP13</f>
        <v>5427.0499999999884</v>
      </c>
      <c r="AO16" s="1244"/>
      <c r="AP16" s="1245"/>
      <c r="AQ16" s="1243">
        <f>'2021 Baseline Q4'!AQ13:AS13-'2020 Baseline Q4'!AQ13:AS13</f>
        <v>3717.6500000000087</v>
      </c>
      <c r="AR16" s="1244"/>
      <c r="AS16" s="1245"/>
      <c r="AT16" s="1243">
        <f>'2021 Baseline Q4'!AT13:AV13-'2020 Baseline Q4'!AT13:AV13</f>
        <v>5873.3900000000067</v>
      </c>
      <c r="AU16" s="1244"/>
      <c r="AV16" s="1245"/>
      <c r="AW16" s="1243">
        <f>'2021 Baseline Q4'!AW13:AY13-'2020 Baseline Q4'!AW13:AY13</f>
        <v>6144.3300000000036</v>
      </c>
      <c r="AX16" s="1244"/>
      <c r="AY16" s="1245"/>
      <c r="BA16" s="201" t="s">
        <v>127</v>
      </c>
      <c r="BB16" s="1243">
        <f>'2021 Baseline Q4'!BB13:BD13-'2020 Baseline Q4'!BB13:BD13</f>
        <v>16381.690000000002</v>
      </c>
      <c r="BC16" s="1244"/>
      <c r="BD16" s="1245"/>
      <c r="BE16" s="1243">
        <f>'2021 Baseline Q4'!BE13:BG13-'2020 Baseline Q4'!BE13:BG13</f>
        <v>12979.300000000003</v>
      </c>
      <c r="BF16" s="1244"/>
      <c r="BG16" s="1245"/>
      <c r="BH16" s="1243">
        <f>'2021 Baseline Q4'!BH13:BJ13-'2020 Baseline Q4'!BH13:BJ13</f>
        <v>26149.01999999999</v>
      </c>
      <c r="BI16" s="1244"/>
      <c r="BJ16" s="1245"/>
      <c r="BL16" s="1243">
        <f>'2021 Baseline Q4'!BL13:BN13-'2020 Baseline Q4'!BL13:BN13</f>
        <v>55510.010000000126</v>
      </c>
      <c r="BM16" s="1244"/>
      <c r="BN16" s="1245"/>
      <c r="BR16" s="1112" t="s">
        <v>127</v>
      </c>
      <c r="BS16" s="1270">
        <v>1468</v>
      </c>
      <c r="BT16" s="1271"/>
      <c r="BU16" s="1272"/>
      <c r="BV16" s="1270">
        <v>2340</v>
      </c>
      <c r="BW16" s="1271"/>
      <c r="BX16" s="1272"/>
      <c r="BY16" s="1027"/>
      <c r="BZ16" s="1249">
        <f>SUM(BS16:BX16)</f>
        <v>3808</v>
      </c>
      <c r="CA16" s="1250"/>
      <c r="CB16" s="1251"/>
    </row>
    <row r="17" spans="2:82" ht="15.75" x14ac:dyDescent="0.25">
      <c r="B17" s="235" t="s">
        <v>9</v>
      </c>
      <c r="C17" s="1252">
        <f>C16/C14</f>
        <v>0.59758649777015327</v>
      </c>
      <c r="D17" s="1253"/>
      <c r="E17" s="1254"/>
      <c r="F17" s="1252">
        <f>F16/F14</f>
        <v>0.49234777430400561</v>
      </c>
      <c r="G17" s="1253"/>
      <c r="H17" s="1254"/>
      <c r="I17" s="1252">
        <f>I16/I14</f>
        <v>0.66917560581125479</v>
      </c>
      <c r="J17" s="1253"/>
      <c r="K17" s="1254"/>
      <c r="L17" s="1252">
        <f>L16/L14</f>
        <v>0.61355647494322885</v>
      </c>
      <c r="M17" s="1253"/>
      <c r="N17" s="1254"/>
      <c r="O17" s="1252">
        <f>O16/O14</f>
        <v>0.65860044246034188</v>
      </c>
      <c r="P17" s="1253"/>
      <c r="Q17" s="1254"/>
      <c r="R17" s="403"/>
      <c r="S17" s="235" t="s">
        <v>9</v>
      </c>
      <c r="T17" s="1252">
        <f>T16/T14</f>
        <v>0.56680436689504754</v>
      </c>
      <c r="U17" s="1253"/>
      <c r="V17" s="1254"/>
      <c r="W17" s="1252">
        <f>W16/W14</f>
        <v>0.78000931827869535</v>
      </c>
      <c r="X17" s="1253"/>
      <c r="Y17" s="1254"/>
      <c r="Z17" s="1252">
        <f>Z16/Z14</f>
        <v>0.66197370129486899</v>
      </c>
      <c r="AA17" s="1253"/>
      <c r="AB17" s="1254"/>
      <c r="AC17" s="1252">
        <f>AC16/AC14</f>
        <v>0.51711377798569069</v>
      </c>
      <c r="AD17" s="1253"/>
      <c r="AE17" s="1254"/>
      <c r="AF17" s="1252">
        <f>AF16/AF14</f>
        <v>0.40975131425805389</v>
      </c>
      <c r="AG17" s="1253"/>
      <c r="AH17" s="1254"/>
      <c r="AI17" s="403"/>
      <c r="AJ17" s="235" t="s">
        <v>9</v>
      </c>
      <c r="AK17" s="1252">
        <f>AK16/AK14</f>
        <v>0.780595472903166</v>
      </c>
      <c r="AL17" s="1253"/>
      <c r="AM17" s="1254"/>
      <c r="AN17" s="1252">
        <f>AN16/AN14</f>
        <v>0.79499394274982882</v>
      </c>
      <c r="AO17" s="1253"/>
      <c r="AP17" s="1254"/>
      <c r="AQ17" s="1252">
        <f>AQ16/AQ14</f>
        <v>0.88867561003595397</v>
      </c>
      <c r="AR17" s="1253"/>
      <c r="AS17" s="1254"/>
      <c r="AT17" s="1252">
        <f>AT16/AT14</f>
        <v>0.82545690144645989</v>
      </c>
      <c r="AU17" s="1253"/>
      <c r="AV17" s="1254"/>
      <c r="AW17" s="1252">
        <f>AW16/AW14</f>
        <v>0.84271183930085103</v>
      </c>
      <c r="AX17" s="1253"/>
      <c r="AY17" s="1254"/>
      <c r="BA17" s="235" t="s">
        <v>9</v>
      </c>
      <c r="BB17" s="1252">
        <f>BB16/BB14</f>
        <v>0.62691883195410092</v>
      </c>
      <c r="BC17" s="1253"/>
      <c r="BD17" s="1254"/>
      <c r="BE17" s="1252">
        <f>BE16/BE14</f>
        <v>0.57870087576699702</v>
      </c>
      <c r="BF17" s="1253"/>
      <c r="BG17" s="1254"/>
      <c r="BH17" s="1252">
        <f>BH16/BH14</f>
        <v>0.82217858765491103</v>
      </c>
      <c r="BI17" s="1253"/>
      <c r="BJ17" s="1254"/>
      <c r="BL17" s="1252">
        <f>BL16/BL14</f>
        <v>0.69073770798810519</v>
      </c>
      <c r="BM17" s="1253"/>
      <c r="BN17" s="1254"/>
      <c r="BR17" s="235" t="s">
        <v>9</v>
      </c>
      <c r="BS17" s="1252">
        <f>BS16/BS14</f>
        <v>0.61345591307981617</v>
      </c>
      <c r="BT17" s="1253"/>
      <c r="BU17" s="1254"/>
      <c r="BV17" s="1252">
        <f>BV16/BV14</f>
        <v>0.66083027393391702</v>
      </c>
      <c r="BW17" s="1253"/>
      <c r="BX17" s="1254"/>
      <c r="BY17" s="1036"/>
      <c r="BZ17" s="1252">
        <f>BZ16/BZ14</f>
        <v>0.64172564880350524</v>
      </c>
      <c r="CA17" s="1253"/>
      <c r="CB17" s="1254"/>
    </row>
    <row r="18" spans="2:82" x14ac:dyDescent="0.25">
      <c r="B18" s="203" t="s">
        <v>42</v>
      </c>
      <c r="C18" s="411"/>
      <c r="D18" s="412"/>
      <c r="E18" s="413"/>
      <c r="F18" s="411"/>
      <c r="G18" s="412"/>
      <c r="H18" s="413"/>
      <c r="I18" s="411"/>
      <c r="J18" s="412"/>
      <c r="K18" s="413"/>
      <c r="L18" s="411"/>
      <c r="M18" s="412"/>
      <c r="N18" s="413"/>
      <c r="O18" s="411"/>
      <c r="P18" s="412"/>
      <c r="Q18" s="413"/>
      <c r="R18" s="225"/>
      <c r="S18" s="203" t="s">
        <v>42</v>
      </c>
      <c r="T18" s="411"/>
      <c r="U18" s="412"/>
      <c r="V18" s="413"/>
      <c r="W18" s="411"/>
      <c r="X18" s="412"/>
      <c r="Y18" s="413"/>
      <c r="Z18" s="411"/>
      <c r="AA18" s="412"/>
      <c r="AB18" s="413"/>
      <c r="AC18" s="411"/>
      <c r="AD18" s="412"/>
      <c r="AE18" s="413"/>
      <c r="AF18" s="411"/>
      <c r="AG18" s="412"/>
      <c r="AH18" s="413"/>
      <c r="AI18" s="225"/>
      <c r="AJ18" s="203" t="s">
        <v>42</v>
      </c>
      <c r="AK18" s="411"/>
      <c r="AL18" s="412"/>
      <c r="AM18" s="413"/>
      <c r="AN18" s="411"/>
      <c r="AO18" s="412"/>
      <c r="AP18" s="413"/>
      <c r="AQ18" s="411"/>
      <c r="AR18" s="412"/>
      <c r="AS18" s="413"/>
      <c r="AT18" s="411"/>
      <c r="AU18" s="412"/>
      <c r="AV18" s="413"/>
      <c r="AW18" s="411"/>
      <c r="AX18" s="412"/>
      <c r="AY18" s="413"/>
      <c r="BA18" s="203" t="s">
        <v>42</v>
      </c>
      <c r="BB18" s="411"/>
      <c r="BC18" s="412"/>
      <c r="BD18" s="413"/>
      <c r="BE18" s="411"/>
      <c r="BF18" s="412"/>
      <c r="BG18" s="413"/>
      <c r="BH18" s="411"/>
      <c r="BI18" s="412"/>
      <c r="BJ18" s="413"/>
      <c r="BL18" s="411"/>
      <c r="BM18" s="412"/>
      <c r="BN18" s="413"/>
      <c r="BR18" s="203" t="s">
        <v>42</v>
      </c>
      <c r="BS18" s="883"/>
      <c r="BT18" s="884"/>
      <c r="BU18" s="885"/>
      <c r="BV18" s="883"/>
      <c r="BW18" s="884"/>
      <c r="BX18" s="885"/>
      <c r="BY18" s="225"/>
      <c r="BZ18" s="883"/>
      <c r="CA18" s="884"/>
      <c r="CB18" s="885"/>
    </row>
    <row r="19" spans="2:82" ht="6" customHeight="1" x14ac:dyDescent="0.25">
      <c r="B19" s="595"/>
      <c r="C19" s="601"/>
      <c r="D19" s="602"/>
      <c r="E19" s="603"/>
      <c r="F19" s="601"/>
      <c r="G19" s="602"/>
      <c r="H19" s="603"/>
      <c r="I19" s="601"/>
      <c r="J19" s="602"/>
      <c r="K19" s="603"/>
      <c r="L19" s="601"/>
      <c r="M19" s="602"/>
      <c r="N19" s="603"/>
      <c r="O19" s="601"/>
      <c r="P19" s="602"/>
      <c r="Q19" s="603"/>
      <c r="R19" s="225"/>
      <c r="S19" s="613"/>
      <c r="T19" s="622"/>
      <c r="U19" s="623"/>
      <c r="V19" s="624"/>
      <c r="W19" s="622"/>
      <c r="X19" s="623"/>
      <c r="Y19" s="624"/>
      <c r="Z19" s="622"/>
      <c r="AA19" s="623"/>
      <c r="AB19" s="624"/>
      <c r="AC19" s="622"/>
      <c r="AD19" s="623"/>
      <c r="AE19" s="624"/>
      <c r="AF19" s="622"/>
      <c r="AG19" s="623"/>
      <c r="AH19" s="624"/>
      <c r="AI19" s="225"/>
      <c r="AJ19" s="631"/>
      <c r="AK19" s="640"/>
      <c r="AL19" s="641"/>
      <c r="AM19" s="642"/>
      <c r="AN19" s="640"/>
      <c r="AO19" s="641"/>
      <c r="AP19" s="642"/>
      <c r="AQ19" s="640"/>
      <c r="AR19" s="641"/>
      <c r="AS19" s="642"/>
      <c r="AT19" s="640"/>
      <c r="AU19" s="641"/>
      <c r="AV19" s="642"/>
      <c r="AW19" s="640"/>
      <c r="AX19" s="641"/>
      <c r="AY19" s="642"/>
      <c r="BA19" s="662"/>
      <c r="BB19" s="601"/>
      <c r="BC19" s="602"/>
      <c r="BD19" s="603"/>
      <c r="BE19" s="622"/>
      <c r="BF19" s="623"/>
      <c r="BG19" s="624"/>
      <c r="BH19" s="640"/>
      <c r="BI19" s="641"/>
      <c r="BJ19" s="642"/>
      <c r="BL19" s="651"/>
      <c r="BM19" s="652"/>
      <c r="BN19" s="653"/>
      <c r="BR19" s="1081"/>
      <c r="BS19" s="1090"/>
      <c r="BT19" s="1091"/>
      <c r="BU19" s="1092"/>
      <c r="BV19" s="1090"/>
      <c r="BW19" s="1091"/>
      <c r="BX19" s="1092"/>
      <c r="BY19" s="225"/>
      <c r="BZ19" s="1090"/>
      <c r="CA19" s="1091"/>
      <c r="CB19" s="1092"/>
    </row>
    <row r="20" spans="2:82" ht="15.75" x14ac:dyDescent="0.25">
      <c r="B20" s="232" t="s">
        <v>139</v>
      </c>
      <c r="C20" s="411"/>
      <c r="D20" s="412"/>
      <c r="E20" s="413"/>
      <c r="F20" s="411"/>
      <c r="G20" s="412"/>
      <c r="H20" s="413"/>
      <c r="I20" s="411"/>
      <c r="J20" s="412"/>
      <c r="K20" s="413"/>
      <c r="L20" s="411"/>
      <c r="M20" s="412"/>
      <c r="N20" s="413"/>
      <c r="O20" s="411"/>
      <c r="P20" s="412"/>
      <c r="Q20" s="413"/>
      <c r="R20" s="225"/>
      <c r="S20" s="232" t="s">
        <v>139</v>
      </c>
      <c r="T20" s="411"/>
      <c r="U20" s="412"/>
      <c r="V20" s="413"/>
      <c r="W20" s="411"/>
      <c r="X20" s="412"/>
      <c r="Y20" s="413"/>
      <c r="Z20" s="411"/>
      <c r="AA20" s="412"/>
      <c r="AB20" s="413"/>
      <c r="AC20" s="411"/>
      <c r="AD20" s="412"/>
      <c r="AE20" s="413"/>
      <c r="AF20" s="411"/>
      <c r="AG20" s="412"/>
      <c r="AH20" s="413"/>
      <c r="AI20" s="225"/>
      <c r="AJ20" s="232" t="s">
        <v>139</v>
      </c>
      <c r="AK20" s="411"/>
      <c r="AL20" s="412"/>
      <c r="AM20" s="413"/>
      <c r="AN20" s="411"/>
      <c r="AO20" s="412"/>
      <c r="AP20" s="413"/>
      <c r="AQ20" s="411"/>
      <c r="AR20" s="412"/>
      <c r="AS20" s="413"/>
      <c r="AT20" s="411"/>
      <c r="AU20" s="412"/>
      <c r="AV20" s="413"/>
      <c r="AW20" s="411"/>
      <c r="AX20" s="412"/>
      <c r="AY20" s="413"/>
      <c r="BA20" s="232" t="s">
        <v>139</v>
      </c>
      <c r="BB20" s="411"/>
      <c r="BC20" s="412"/>
      <c r="BD20" s="413"/>
      <c r="BE20" s="411"/>
      <c r="BF20" s="412"/>
      <c r="BG20" s="413"/>
      <c r="BH20" s="411"/>
      <c r="BI20" s="412"/>
      <c r="BJ20" s="413"/>
      <c r="BL20" s="411"/>
      <c r="BM20" s="412"/>
      <c r="BN20" s="413"/>
      <c r="BR20" s="232" t="s">
        <v>139</v>
      </c>
      <c r="BS20" s="883"/>
      <c r="BT20" s="884">
        <f>BS21+BT76</f>
        <v>3382</v>
      </c>
      <c r="BU20" s="885"/>
      <c r="BV20" s="883"/>
      <c r="BW20" s="884">
        <f>BV21+BW76</f>
        <v>2892</v>
      </c>
      <c r="BX20" s="885"/>
      <c r="BY20" s="225"/>
      <c r="BZ20" s="883"/>
      <c r="CA20" s="884">
        <f>BZ21+CA76</f>
        <v>6274</v>
      </c>
      <c r="CB20" s="885"/>
      <c r="CD20" s="298"/>
    </row>
    <row r="21" spans="2:82" s="193" customFormat="1" ht="15.75" x14ac:dyDescent="0.25">
      <c r="B21" s="222" t="s">
        <v>131</v>
      </c>
      <c r="C21" s="1249">
        <f>'2021 Baseline Q4'!D34-'2020 Baseline Q4'!D34</f>
        <v>1395.8441943129437</v>
      </c>
      <c r="D21" s="1250"/>
      <c r="E21" s="1251"/>
      <c r="F21" s="1249">
        <f>'2021 Baseline Q4'!G34-'2020 Baseline Q4'!G34</f>
        <v>746.59000000000015</v>
      </c>
      <c r="G21" s="1250"/>
      <c r="H21" s="1251"/>
      <c r="I21" s="1249">
        <f>'2021 Baseline Q4'!J34-'2020 Baseline Q4'!J34</f>
        <v>803.12411996360152</v>
      </c>
      <c r="J21" s="1250"/>
      <c r="K21" s="1251"/>
      <c r="L21" s="1249">
        <f>'2021 Baseline Q4'!M34-'2020 Baseline Q4'!M34</f>
        <v>388.53999999999996</v>
      </c>
      <c r="M21" s="1250"/>
      <c r="N21" s="1251"/>
      <c r="O21" s="1249">
        <f>'2021 Baseline Q4'!P34-'2020 Baseline Q4'!P34</f>
        <v>602.42000000000019</v>
      </c>
      <c r="P21" s="1250"/>
      <c r="Q21" s="1251"/>
      <c r="R21" s="402"/>
      <c r="S21" s="222" t="s">
        <v>131</v>
      </c>
      <c r="T21" s="1249">
        <f>'2021 Baseline Q4'!U34-'2020 Baseline Q4'!U34</f>
        <v>423.76000000000022</v>
      </c>
      <c r="U21" s="1250"/>
      <c r="V21" s="1251"/>
      <c r="W21" s="1249">
        <f>'2021 Baseline Q4'!X34-'2020 Baseline Q4'!X34</f>
        <v>579.16000000000076</v>
      </c>
      <c r="X21" s="1250"/>
      <c r="Y21" s="1251"/>
      <c r="Z21" s="1249">
        <f>'2021 Baseline Q4'!AA34-'2020 Baseline Q4'!AA34</f>
        <v>355.40999999999985</v>
      </c>
      <c r="AA21" s="1250"/>
      <c r="AB21" s="1251"/>
      <c r="AC21" s="1249">
        <f>'2021 Baseline Q4'!AD34-'2020 Baseline Q4'!AD34</f>
        <v>997.44000000000051</v>
      </c>
      <c r="AD21" s="1250"/>
      <c r="AE21" s="1251"/>
      <c r="AF21" s="1249">
        <f>'2021 Baseline Q4'!AG34-'2020 Baseline Q4'!AG34</f>
        <v>724.97999999999956</v>
      </c>
      <c r="AG21" s="1250"/>
      <c r="AH21" s="1251"/>
      <c r="AI21" s="402"/>
      <c r="AJ21" s="222" t="s">
        <v>131</v>
      </c>
      <c r="AK21" s="1249">
        <f>'2021 Baseline Q4'!AL34-'2020 Baseline Q4'!AL34</f>
        <v>358.80000000000109</v>
      </c>
      <c r="AL21" s="1250"/>
      <c r="AM21" s="1251"/>
      <c r="AN21" s="1249">
        <f>'2021 Baseline Q4'!AO34-'2020 Baseline Q4'!AO34</f>
        <v>185.32999999999902</v>
      </c>
      <c r="AO21" s="1250"/>
      <c r="AP21" s="1251"/>
      <c r="AQ21" s="1249">
        <f>'2021 Baseline Q4'!AR34-'2020 Baseline Q4'!AR34</f>
        <v>139.8799999999992</v>
      </c>
      <c r="AR21" s="1250"/>
      <c r="AS21" s="1251"/>
      <c r="AT21" s="1249">
        <f>'2021 Baseline Q4'!AU34-'2020 Baseline Q4'!AU34</f>
        <v>814.76000000000022</v>
      </c>
      <c r="AU21" s="1250"/>
      <c r="AV21" s="1251"/>
      <c r="AW21" s="1249">
        <f>'2021 Baseline Q4'!AX34-'2020 Baseline Q4'!AX34</f>
        <v>407.27000000000044</v>
      </c>
      <c r="AX21" s="1250"/>
      <c r="AY21" s="1251"/>
      <c r="BA21" s="222" t="s">
        <v>131</v>
      </c>
      <c r="BB21" s="1249">
        <f>'2021 Baseline Q4'!BC34-'2020 Baseline Q4'!BC34</f>
        <v>3936.5183142765527</v>
      </c>
      <c r="BC21" s="1250"/>
      <c r="BD21" s="1251"/>
      <c r="BE21" s="1249">
        <f>'2021 Baseline Q4'!BF34-'2020 Baseline Q4'!BF34</f>
        <v>3080.75</v>
      </c>
      <c r="BF21" s="1250"/>
      <c r="BG21" s="1251"/>
      <c r="BH21" s="1249">
        <f>'2021 Baseline Q4'!BI34-'2020 Baseline Q4'!BI34</f>
        <v>1906.0400000000009</v>
      </c>
      <c r="BI21" s="1250"/>
      <c r="BJ21" s="1251"/>
      <c r="BL21" s="1249">
        <f>'2021 Baseline Q4'!BM34-'2020 Baseline Q4'!BM34</f>
        <v>8923.308314276539</v>
      </c>
      <c r="BM21" s="1250"/>
      <c r="BN21" s="1251"/>
      <c r="BR21" s="1112" t="s">
        <v>131</v>
      </c>
      <c r="BS21" s="1270">
        <v>126</v>
      </c>
      <c r="BT21" s="1271"/>
      <c r="BU21" s="1272"/>
      <c r="BV21" s="1270">
        <v>759</v>
      </c>
      <c r="BW21" s="1271"/>
      <c r="BX21" s="1272"/>
      <c r="BY21" s="1027"/>
      <c r="BZ21" s="1249">
        <f>SUM(BS21:BX21)</f>
        <v>885</v>
      </c>
      <c r="CA21" s="1250"/>
      <c r="CB21" s="1251"/>
    </row>
    <row r="22" spans="2:82" s="193" customFormat="1" ht="15.75" x14ac:dyDescent="0.25">
      <c r="B22" s="201" t="s">
        <v>140</v>
      </c>
      <c r="C22" s="1243">
        <f>+C21-C23</f>
        <v>728.80419431294467</v>
      </c>
      <c r="D22" s="1244"/>
      <c r="E22" s="1245"/>
      <c r="F22" s="1243">
        <f>+F21-F23</f>
        <v>236.76000000000022</v>
      </c>
      <c r="G22" s="1244"/>
      <c r="H22" s="1245"/>
      <c r="I22" s="1243">
        <f>+I21-I23</f>
        <v>316.28411996360182</v>
      </c>
      <c r="J22" s="1244"/>
      <c r="K22" s="1245"/>
      <c r="L22" s="1243">
        <f>+L21-L23</f>
        <v>259.50000000000045</v>
      </c>
      <c r="M22" s="1244"/>
      <c r="N22" s="1245"/>
      <c r="O22" s="1243">
        <f>+O21-O23</f>
        <v>284.04000000000002</v>
      </c>
      <c r="P22" s="1244"/>
      <c r="Q22" s="1245"/>
      <c r="R22" s="402"/>
      <c r="S22" s="201" t="s">
        <v>140</v>
      </c>
      <c r="T22" s="1243">
        <f>+T21-T23</f>
        <v>162.36999999999989</v>
      </c>
      <c r="U22" s="1244"/>
      <c r="V22" s="1245"/>
      <c r="W22" s="1243">
        <f>+W21-W23</f>
        <v>43.540000000000873</v>
      </c>
      <c r="X22" s="1244"/>
      <c r="Y22" s="1245"/>
      <c r="Z22" s="1243">
        <f>+Z21-Z23</f>
        <v>127.99999999999909</v>
      </c>
      <c r="AA22" s="1244"/>
      <c r="AB22" s="1245"/>
      <c r="AC22" s="1243">
        <f>+AC21-AC23</f>
        <v>398.63000000000102</v>
      </c>
      <c r="AD22" s="1244"/>
      <c r="AE22" s="1245"/>
      <c r="AF22" s="1243">
        <f>+AF21-AF23</f>
        <v>489.24999999999909</v>
      </c>
      <c r="AG22" s="1244"/>
      <c r="AH22" s="1245"/>
      <c r="AI22" s="402"/>
      <c r="AJ22" s="201" t="s">
        <v>140</v>
      </c>
      <c r="AK22" s="1243">
        <f>+AK21-AK23</f>
        <v>161.28000000000065</v>
      </c>
      <c r="AL22" s="1244"/>
      <c r="AM22" s="1245"/>
      <c r="AN22" s="1243">
        <f>+AN21-AN23</f>
        <v>185.32999999999902</v>
      </c>
      <c r="AO22" s="1244"/>
      <c r="AP22" s="1245"/>
      <c r="AQ22" s="1243">
        <f>+AQ21-AQ23</f>
        <v>49.129999999998745</v>
      </c>
      <c r="AR22" s="1244"/>
      <c r="AS22" s="1245"/>
      <c r="AT22" s="1243">
        <f>+AT21-AT23</f>
        <v>477.38000000000011</v>
      </c>
      <c r="AU22" s="1244"/>
      <c r="AV22" s="1245"/>
      <c r="AW22" s="1243">
        <f>+AW21-AW23</f>
        <v>184.54000000000065</v>
      </c>
      <c r="AX22" s="1244"/>
      <c r="AY22" s="1245"/>
      <c r="BA22" s="201" t="s">
        <v>140</v>
      </c>
      <c r="BB22" s="1243">
        <f>+BB21-BB23</f>
        <v>1825.3883142765553</v>
      </c>
      <c r="BC22" s="1244"/>
      <c r="BD22" s="1245"/>
      <c r="BE22" s="1243">
        <f>+BE21-BE23</f>
        <v>1221.7900000000009</v>
      </c>
      <c r="BF22" s="1244"/>
      <c r="BG22" s="1245"/>
      <c r="BH22" s="1243">
        <f>+BH21-BH23</f>
        <v>1057.6599999999962</v>
      </c>
      <c r="BI22" s="1244"/>
      <c r="BJ22" s="1245"/>
      <c r="BL22" s="1243">
        <f>+BL21-BL23</f>
        <v>4104.8383142765379</v>
      </c>
      <c r="BM22" s="1244"/>
      <c r="BN22" s="1245"/>
      <c r="BR22" s="1112" t="s">
        <v>140</v>
      </c>
      <c r="BS22" s="1270">
        <v>73</v>
      </c>
      <c r="BT22" s="1271"/>
      <c r="BU22" s="1272"/>
      <c r="BV22" s="1270">
        <v>300</v>
      </c>
      <c r="BW22" s="1271"/>
      <c r="BX22" s="1272"/>
      <c r="BY22" s="1027"/>
      <c r="BZ22" s="1249">
        <f>SUM(BS22:BX22)</f>
        <v>373</v>
      </c>
      <c r="CA22" s="1250"/>
      <c r="CB22" s="1251"/>
    </row>
    <row r="23" spans="2:82" ht="15.75" x14ac:dyDescent="0.25">
      <c r="B23" s="222" t="s">
        <v>141</v>
      </c>
      <c r="C23" s="1249">
        <f>'2021 Baseline Q4'!C16:E16-'2020 Baseline Q4'!C16:E16</f>
        <v>667.03999999999905</v>
      </c>
      <c r="D23" s="1250"/>
      <c r="E23" s="1251"/>
      <c r="F23" s="1249">
        <f>'2021 Baseline Q4'!F16:H16-'2020 Baseline Q4'!F16:H16</f>
        <v>509.82999999999993</v>
      </c>
      <c r="G23" s="1250"/>
      <c r="H23" s="1251"/>
      <c r="I23" s="1249">
        <f>'2021 Baseline Q4'!I16:K16-'2020 Baseline Q4'!I16:K16</f>
        <v>486.83999999999969</v>
      </c>
      <c r="J23" s="1250"/>
      <c r="K23" s="1251"/>
      <c r="L23" s="1249">
        <f>'2021 Baseline Q4'!L16:N16-'2020 Baseline Q4'!L16:N16</f>
        <v>129.03999999999951</v>
      </c>
      <c r="M23" s="1250"/>
      <c r="N23" s="1251"/>
      <c r="O23" s="1249">
        <f>'2021 Baseline Q4'!O16:Q16-'2020 Baseline Q4'!O16:Q16</f>
        <v>318.38000000000017</v>
      </c>
      <c r="P23" s="1250"/>
      <c r="Q23" s="1251"/>
      <c r="R23" s="402"/>
      <c r="S23" s="222" t="s">
        <v>141</v>
      </c>
      <c r="T23" s="1249">
        <f>'2021 Baseline Q4'!T16:V16-'2020 Baseline Q4'!T16:V16</f>
        <v>261.39000000000033</v>
      </c>
      <c r="U23" s="1250"/>
      <c r="V23" s="1251"/>
      <c r="W23" s="1249">
        <f>'2021 Baseline Q4'!W16:Y16-'2020 Baseline Q4'!W16:Y16</f>
        <v>535.61999999999989</v>
      </c>
      <c r="X23" s="1250"/>
      <c r="Y23" s="1251"/>
      <c r="Z23" s="1249">
        <f>'2021 Baseline Q4'!Z16:AB16-'2020 Baseline Q4'!Z16:AB16</f>
        <v>227.41000000000076</v>
      </c>
      <c r="AA23" s="1250"/>
      <c r="AB23" s="1251"/>
      <c r="AC23" s="1249">
        <f>'2021 Baseline Q4'!AC16:AE16-'2020 Baseline Q4'!AC16:AE16</f>
        <v>598.80999999999949</v>
      </c>
      <c r="AD23" s="1250"/>
      <c r="AE23" s="1251"/>
      <c r="AF23" s="1249">
        <f>'2021 Baseline Q4'!AF16:AH16-'2020 Baseline Q4'!AF16:AH16</f>
        <v>235.73000000000047</v>
      </c>
      <c r="AG23" s="1250"/>
      <c r="AH23" s="1251"/>
      <c r="AI23" s="402"/>
      <c r="AJ23" s="222" t="s">
        <v>141</v>
      </c>
      <c r="AK23" s="1249">
        <f>'2021 Baseline Q4'!AK16:AM16-'2020 Baseline Q4'!AK16:AM16</f>
        <v>197.52000000000044</v>
      </c>
      <c r="AL23" s="1250"/>
      <c r="AM23" s="1251"/>
      <c r="AN23" s="1249">
        <f>'2021 Baseline Q4'!AN16:AP16-'2020 Baseline Q4'!AN16:AP16</f>
        <v>0</v>
      </c>
      <c r="AO23" s="1250"/>
      <c r="AP23" s="1251"/>
      <c r="AQ23" s="1249">
        <f>'2021 Baseline Q4'!AQ16:AS16-'2020 Baseline Q4'!AQ16:AS16</f>
        <v>90.750000000000455</v>
      </c>
      <c r="AR23" s="1250"/>
      <c r="AS23" s="1251"/>
      <c r="AT23" s="1249">
        <f>'2021 Baseline Q4'!AT16:AV16-'2020 Baseline Q4'!AT16:AV16</f>
        <v>337.38000000000011</v>
      </c>
      <c r="AU23" s="1250"/>
      <c r="AV23" s="1251"/>
      <c r="AW23" s="1249">
        <f>'2021 Baseline Q4'!AW16:AY16-'2020 Baseline Q4'!AW16:AY16</f>
        <v>222.72999999999979</v>
      </c>
      <c r="AX23" s="1250"/>
      <c r="AY23" s="1251"/>
      <c r="BA23" s="222" t="s">
        <v>141</v>
      </c>
      <c r="BB23" s="1249">
        <f>'2021 Baseline Q4'!BB16:BD16-'2020 Baseline Q4'!BB16:BD16</f>
        <v>2111.1299999999974</v>
      </c>
      <c r="BC23" s="1250"/>
      <c r="BD23" s="1251"/>
      <c r="BE23" s="1249">
        <f>'2021 Baseline Q4'!BE16:BG16-'2020 Baseline Q4'!BE16:BG16</f>
        <v>1858.9599999999991</v>
      </c>
      <c r="BF23" s="1250"/>
      <c r="BG23" s="1251"/>
      <c r="BH23" s="1249">
        <f>'2021 Baseline Q4'!BH16:BJ16-'2020 Baseline Q4'!BH16:BJ16</f>
        <v>848.38000000000466</v>
      </c>
      <c r="BI23" s="1250"/>
      <c r="BJ23" s="1251"/>
      <c r="BL23" s="1249">
        <f>'2021 Baseline Q4'!BL16:BN16-'2020 Baseline Q4'!BL16:BN16</f>
        <v>4818.4700000000012</v>
      </c>
      <c r="BM23" s="1250"/>
      <c r="BN23" s="1251"/>
      <c r="BR23" s="1112" t="s">
        <v>141</v>
      </c>
      <c r="BS23" s="1270">
        <v>54</v>
      </c>
      <c r="BT23" s="1271"/>
      <c r="BU23" s="1272"/>
      <c r="BV23" s="1270">
        <v>459</v>
      </c>
      <c r="BW23" s="1271"/>
      <c r="BX23" s="1272"/>
      <c r="BY23" s="1027"/>
      <c r="BZ23" s="1249">
        <f>SUM(BS23:BX23)</f>
        <v>513</v>
      </c>
      <c r="CA23" s="1250"/>
      <c r="CB23" s="1251"/>
    </row>
    <row r="24" spans="2:82" ht="15.75" x14ac:dyDescent="0.25">
      <c r="B24" s="201"/>
      <c r="C24" s="399"/>
      <c r="D24" s="400"/>
      <c r="E24" s="401"/>
      <c r="F24" s="399"/>
      <c r="G24" s="400"/>
      <c r="H24" s="401"/>
      <c r="I24" s="399"/>
      <c r="J24" s="400"/>
      <c r="K24" s="401"/>
      <c r="L24" s="399"/>
      <c r="M24" s="400"/>
      <c r="N24" s="401"/>
      <c r="O24" s="399"/>
      <c r="P24" s="400"/>
      <c r="Q24" s="401"/>
      <c r="R24" s="402"/>
      <c r="S24" s="201"/>
      <c r="T24" s="399"/>
      <c r="U24" s="400"/>
      <c r="V24" s="401"/>
      <c r="W24" s="399"/>
      <c r="X24" s="400"/>
      <c r="Y24" s="401"/>
      <c r="Z24" s="399"/>
      <c r="AA24" s="400"/>
      <c r="AB24" s="401"/>
      <c r="AC24" s="399"/>
      <c r="AD24" s="400"/>
      <c r="AE24" s="401"/>
      <c r="AF24" s="399"/>
      <c r="AG24" s="400"/>
      <c r="AH24" s="401"/>
      <c r="AI24" s="402"/>
      <c r="AJ24" s="201"/>
      <c r="AK24" s="399"/>
      <c r="AL24" s="400"/>
      <c r="AM24" s="401"/>
      <c r="AN24" s="399"/>
      <c r="AO24" s="400"/>
      <c r="AP24" s="401"/>
      <c r="AQ24" s="399"/>
      <c r="AR24" s="400"/>
      <c r="AS24" s="401"/>
      <c r="AT24" s="399"/>
      <c r="AU24" s="400"/>
      <c r="AV24" s="401"/>
      <c r="AW24" s="399"/>
      <c r="AX24" s="400"/>
      <c r="AY24" s="401"/>
      <c r="BA24" s="201"/>
      <c r="BB24" s="399"/>
      <c r="BC24" s="400"/>
      <c r="BD24" s="401"/>
      <c r="BE24" s="399"/>
      <c r="BF24" s="400"/>
      <c r="BG24" s="401"/>
      <c r="BH24" s="399"/>
      <c r="BI24" s="400"/>
      <c r="BJ24" s="401"/>
      <c r="BL24" s="399"/>
      <c r="BM24" s="400"/>
      <c r="BN24" s="401"/>
      <c r="BR24" s="201"/>
      <c r="BS24" s="1033"/>
      <c r="BT24" s="1034"/>
      <c r="BU24" s="1035"/>
      <c r="BV24" s="1033"/>
      <c r="BW24" s="1034"/>
      <c r="BX24" s="1035"/>
      <c r="BY24" s="1027"/>
      <c r="BZ24" s="1033"/>
      <c r="CA24" s="1034"/>
      <c r="CB24" s="1035"/>
    </row>
    <row r="25" spans="2:82" ht="15.75" x14ac:dyDescent="0.25">
      <c r="B25" s="222" t="s">
        <v>11</v>
      </c>
      <c r="C25" s="1237">
        <f>C23/24</f>
        <v>27.793333333333294</v>
      </c>
      <c r="D25" s="1238"/>
      <c r="E25" s="1239"/>
      <c r="F25" s="1237">
        <f>F23/24</f>
        <v>21.242916666666662</v>
      </c>
      <c r="G25" s="1238"/>
      <c r="H25" s="1239"/>
      <c r="I25" s="1237">
        <f>I23/24</f>
        <v>20.284999999999986</v>
      </c>
      <c r="J25" s="1238"/>
      <c r="K25" s="1239"/>
      <c r="L25" s="1237">
        <f>L23/24</f>
        <v>5.3766666666666465</v>
      </c>
      <c r="M25" s="1238"/>
      <c r="N25" s="1239"/>
      <c r="O25" s="1237">
        <f>O23/24</f>
        <v>13.26583333333334</v>
      </c>
      <c r="P25" s="1238"/>
      <c r="Q25" s="1239"/>
      <c r="R25" s="398"/>
      <c r="S25" s="222" t="s">
        <v>11</v>
      </c>
      <c r="T25" s="1237">
        <f>T23/24</f>
        <v>10.891250000000014</v>
      </c>
      <c r="U25" s="1238"/>
      <c r="V25" s="1239"/>
      <c r="W25" s="1237">
        <f>W23/24</f>
        <v>22.317499999999995</v>
      </c>
      <c r="X25" s="1238"/>
      <c r="Y25" s="1239"/>
      <c r="Z25" s="1237">
        <f>Z23/24</f>
        <v>9.4754166666666979</v>
      </c>
      <c r="AA25" s="1238"/>
      <c r="AB25" s="1239"/>
      <c r="AC25" s="1237">
        <f>AC23/24</f>
        <v>24.950416666666644</v>
      </c>
      <c r="AD25" s="1238"/>
      <c r="AE25" s="1239"/>
      <c r="AF25" s="1237">
        <f>AF23/24</f>
        <v>9.822083333333353</v>
      </c>
      <c r="AG25" s="1238"/>
      <c r="AH25" s="1239"/>
      <c r="AI25" s="398"/>
      <c r="AJ25" s="222" t="s">
        <v>11</v>
      </c>
      <c r="AK25" s="1237">
        <f>AK23/24</f>
        <v>8.2300000000000182</v>
      </c>
      <c r="AL25" s="1238"/>
      <c r="AM25" s="1239"/>
      <c r="AN25" s="1237">
        <f>AN23/24</f>
        <v>0</v>
      </c>
      <c r="AO25" s="1238"/>
      <c r="AP25" s="1239"/>
      <c r="AQ25" s="1237">
        <f>AQ23/24</f>
        <v>3.7812500000000191</v>
      </c>
      <c r="AR25" s="1238"/>
      <c r="AS25" s="1239"/>
      <c r="AT25" s="1237">
        <f>AT23/24</f>
        <v>14.057500000000005</v>
      </c>
      <c r="AU25" s="1238"/>
      <c r="AV25" s="1239"/>
      <c r="AW25" s="1237">
        <f>AW23/24</f>
        <v>9.2804166666666585</v>
      </c>
      <c r="AX25" s="1238"/>
      <c r="AY25" s="1239"/>
      <c r="BA25" s="222" t="s">
        <v>11</v>
      </c>
      <c r="BB25" s="1237">
        <f>BB23/24</f>
        <v>87.963749999999891</v>
      </c>
      <c r="BC25" s="1238"/>
      <c r="BD25" s="1239"/>
      <c r="BE25" s="1237">
        <f>BE23/24</f>
        <v>77.456666666666635</v>
      </c>
      <c r="BF25" s="1238"/>
      <c r="BG25" s="1239"/>
      <c r="BH25" s="1237">
        <f>BH23/24</f>
        <v>35.349166666666861</v>
      </c>
      <c r="BI25" s="1238"/>
      <c r="BJ25" s="1239"/>
      <c r="BL25" s="1237">
        <f>BL23/24</f>
        <v>200.76958333333337</v>
      </c>
      <c r="BM25" s="1238"/>
      <c r="BN25" s="1239"/>
      <c r="BR25" s="222" t="s">
        <v>11</v>
      </c>
      <c r="BS25" s="1237">
        <f>BS23/24</f>
        <v>2.25</v>
      </c>
      <c r="BT25" s="1238"/>
      <c r="BU25" s="1239"/>
      <c r="BV25" s="1237">
        <f>BV23/24</f>
        <v>19.125</v>
      </c>
      <c r="BW25" s="1238"/>
      <c r="BX25" s="1239"/>
      <c r="BY25" s="1038"/>
      <c r="BZ25" s="1237">
        <f>BZ23/24</f>
        <v>21.375</v>
      </c>
      <c r="CA25" s="1238"/>
      <c r="CB25" s="1239"/>
    </row>
    <row r="26" spans="2:82" ht="15.75" x14ac:dyDescent="0.25">
      <c r="B26" s="233" t="s">
        <v>142</v>
      </c>
      <c r="C26" s="1240">
        <f>C23/C14</f>
        <v>0.11870686678934067</v>
      </c>
      <c r="D26" s="1241"/>
      <c r="E26" s="1242"/>
      <c r="F26" s="1240">
        <f>F23/F14</f>
        <v>0.25300481365689065</v>
      </c>
      <c r="G26" s="1241"/>
      <c r="H26" s="1242"/>
      <c r="I26" s="1240">
        <f>I23/I14</f>
        <v>7.6596066042158739E-2</v>
      </c>
      <c r="J26" s="1241"/>
      <c r="K26" s="1242"/>
      <c r="L26" s="1240">
        <f>L23/L14</f>
        <v>2.6760402733277223E-2</v>
      </c>
      <c r="M26" s="1241"/>
      <c r="N26" s="1242"/>
      <c r="O26" s="1240">
        <f>O23/O14</f>
        <v>4.3505411872093731E-2</v>
      </c>
      <c r="P26" s="1241"/>
      <c r="Q26" s="1242"/>
      <c r="R26" s="403"/>
      <c r="S26" s="233" t="s">
        <v>142</v>
      </c>
      <c r="T26" s="1240">
        <f>T23/T14</f>
        <v>7.7460823593561101E-2</v>
      </c>
      <c r="U26" s="1241"/>
      <c r="V26" s="1242"/>
      <c r="W26" s="1240">
        <f>W23/W14</f>
        <v>0.10619269010775499</v>
      </c>
      <c r="X26" s="1241"/>
      <c r="Y26" s="1242"/>
      <c r="Z26" s="1240">
        <f>Z23/Z14</f>
        <v>6.7107142435581482E-2</v>
      </c>
      <c r="AA26" s="1241"/>
      <c r="AB26" s="1242"/>
      <c r="AC26" s="1240">
        <f>AC23/AC14</f>
        <v>0.11971148175469939</v>
      </c>
      <c r="AD26" s="1241"/>
      <c r="AE26" s="1242"/>
      <c r="AF26" s="1240">
        <f>AF23/AF14</f>
        <v>4.1951259445395649E-2</v>
      </c>
      <c r="AG26" s="1241"/>
      <c r="AH26" s="1242"/>
      <c r="AI26" s="403"/>
      <c r="AJ26" s="233" t="s">
        <v>142</v>
      </c>
      <c r="AK26" s="1240">
        <f>AK23/AK14</f>
        <v>3.0919507842584917E-2</v>
      </c>
      <c r="AL26" s="1241"/>
      <c r="AM26" s="1242"/>
      <c r="AN26" s="1240">
        <f>AN23/AN14</f>
        <v>0</v>
      </c>
      <c r="AO26" s="1241"/>
      <c r="AP26" s="1242"/>
      <c r="AQ26" s="1240">
        <f>AQ23/AQ14</f>
        <v>2.1693088808995745E-2</v>
      </c>
      <c r="AR26" s="1241"/>
      <c r="AS26" s="1242"/>
      <c r="AT26" s="1240">
        <f>AT23/AT14</f>
        <v>4.7415998156091529E-2</v>
      </c>
      <c r="AU26" s="1241"/>
      <c r="AV26" s="1242"/>
      <c r="AW26" s="1240">
        <f>AW23/AW14</f>
        <v>3.0548035012357453E-2</v>
      </c>
      <c r="AX26" s="1241"/>
      <c r="AY26" s="1242"/>
      <c r="BA26" s="233" t="s">
        <v>142</v>
      </c>
      <c r="BB26" s="1240">
        <f>BB23/BB14</f>
        <v>8.0791856866004624E-2</v>
      </c>
      <c r="BC26" s="1241"/>
      <c r="BD26" s="1242"/>
      <c r="BE26" s="1240">
        <f>BE23/BE14</f>
        <v>8.288442211951462E-2</v>
      </c>
      <c r="BF26" s="1241"/>
      <c r="BG26" s="1242"/>
      <c r="BH26" s="1240">
        <f>BH23/BH14</f>
        <v>2.6674799674889442E-2</v>
      </c>
      <c r="BI26" s="1241"/>
      <c r="BJ26" s="1242"/>
      <c r="BL26" s="1240">
        <f>BL23/BL14</f>
        <v>5.9958535835418478E-2</v>
      </c>
      <c r="BM26" s="1241"/>
      <c r="BN26" s="1242"/>
      <c r="BR26" s="233" t="s">
        <v>142</v>
      </c>
      <c r="BS26" s="1240">
        <f>BS23/BS14</f>
        <v>2.2565816966151276E-2</v>
      </c>
      <c r="BT26" s="1241"/>
      <c r="BU26" s="1242"/>
      <c r="BV26" s="1240">
        <f>BV23/BV14</f>
        <v>0.12962439988703756</v>
      </c>
      <c r="BW26" s="1241"/>
      <c r="BX26" s="1242"/>
      <c r="BY26" s="1036"/>
      <c r="BZ26" s="1240">
        <f>BZ23/BZ14</f>
        <v>8.6450960566228516E-2</v>
      </c>
      <c r="CA26" s="1241"/>
      <c r="CB26" s="1242"/>
    </row>
    <row r="27" spans="2:82" ht="6" customHeight="1" x14ac:dyDescent="0.25">
      <c r="B27" s="596"/>
      <c r="C27" s="607"/>
      <c r="D27" s="608"/>
      <c r="E27" s="609"/>
      <c r="F27" s="607"/>
      <c r="G27" s="608"/>
      <c r="H27" s="609"/>
      <c r="I27" s="607"/>
      <c r="J27" s="608"/>
      <c r="K27" s="609"/>
      <c r="L27" s="607"/>
      <c r="M27" s="608"/>
      <c r="N27" s="609"/>
      <c r="O27" s="607"/>
      <c r="P27" s="608"/>
      <c r="Q27" s="609"/>
      <c r="R27" s="236"/>
      <c r="S27" s="614"/>
      <c r="T27" s="625"/>
      <c r="U27" s="626"/>
      <c r="V27" s="627"/>
      <c r="W27" s="625"/>
      <c r="X27" s="626"/>
      <c r="Y27" s="627"/>
      <c r="Z27" s="625"/>
      <c r="AA27" s="626"/>
      <c r="AB27" s="627"/>
      <c r="AC27" s="625"/>
      <c r="AD27" s="626"/>
      <c r="AE27" s="627"/>
      <c r="AF27" s="625"/>
      <c r="AG27" s="626"/>
      <c r="AH27" s="627"/>
      <c r="AI27" s="236"/>
      <c r="AJ27" s="632"/>
      <c r="AK27" s="643"/>
      <c r="AL27" s="644"/>
      <c r="AM27" s="645"/>
      <c r="AN27" s="643"/>
      <c r="AO27" s="644"/>
      <c r="AP27" s="645"/>
      <c r="AQ27" s="643"/>
      <c r="AR27" s="644"/>
      <c r="AS27" s="645"/>
      <c r="AT27" s="643"/>
      <c r="AU27" s="644"/>
      <c r="AV27" s="645"/>
      <c r="AW27" s="643"/>
      <c r="AX27" s="644"/>
      <c r="AY27" s="645"/>
      <c r="BA27" s="663"/>
      <c r="BB27" s="607"/>
      <c r="BC27" s="608"/>
      <c r="BD27" s="609"/>
      <c r="BE27" s="625"/>
      <c r="BF27" s="626"/>
      <c r="BG27" s="627"/>
      <c r="BH27" s="643"/>
      <c r="BI27" s="644"/>
      <c r="BJ27" s="645"/>
      <c r="BL27" s="648"/>
      <c r="BM27" s="649"/>
      <c r="BN27" s="650"/>
      <c r="BR27" s="1082"/>
      <c r="BS27" s="1101"/>
      <c r="BT27" s="1102"/>
      <c r="BU27" s="1103"/>
      <c r="BV27" s="1101"/>
      <c r="BW27" s="1102"/>
      <c r="BX27" s="1103"/>
      <c r="BY27" s="236"/>
      <c r="BZ27" s="1101"/>
      <c r="CA27" s="1102"/>
      <c r="CB27" s="1103"/>
    </row>
    <row r="28" spans="2:82" ht="15.75" x14ac:dyDescent="0.25">
      <c r="B28" s="201" t="s">
        <v>13</v>
      </c>
      <c r="C28" s="1243">
        <f>'2021 Baseline Q4'!C20:E20-'2020 Baseline Q4'!C20:E20</f>
        <v>241.48999999999978</v>
      </c>
      <c r="D28" s="1244"/>
      <c r="E28" s="1245"/>
      <c r="F28" s="1243">
        <f>'2021 Baseline Q4'!F20:H20-'2020 Baseline Q4'!F20:H20</f>
        <v>65.699999999999818</v>
      </c>
      <c r="G28" s="1244"/>
      <c r="H28" s="1245"/>
      <c r="I28" s="1243">
        <f>'2021 Baseline Q4'!I20:K20-'2020 Baseline Q4'!I20:K20</f>
        <v>306.77999999999975</v>
      </c>
      <c r="J28" s="1244"/>
      <c r="K28" s="1245"/>
      <c r="L28" s="1243">
        <f>'2021 Baseline Q4'!L20:N20-'2020 Baseline Q4'!L20:N20</f>
        <v>261.61000000000013</v>
      </c>
      <c r="M28" s="1244"/>
      <c r="N28" s="1245"/>
      <c r="O28" s="1243">
        <f>'2021 Baseline Q4'!O20:Q20-'2020 Baseline Q4'!O20:Q20</f>
        <v>336.66999999999996</v>
      </c>
      <c r="P28" s="1244"/>
      <c r="Q28" s="1245"/>
      <c r="R28" s="402"/>
      <c r="S28" s="201" t="s">
        <v>13</v>
      </c>
      <c r="T28" s="1243">
        <f>'2021 Baseline Q4'!T20:V20-'2020 Baseline Q4'!T20:V20</f>
        <v>309.97999999999956</v>
      </c>
      <c r="U28" s="1244"/>
      <c r="V28" s="1245"/>
      <c r="W28" s="1243">
        <f>'2021 Baseline Q4'!W20:Y20-'2020 Baseline Q4'!W20:Y20</f>
        <v>344.19000000000051</v>
      </c>
      <c r="X28" s="1244"/>
      <c r="Y28" s="1245"/>
      <c r="Z28" s="1243">
        <f>'2021 Baseline Q4'!Z20:AB20-'2020 Baseline Q4'!Z20:AB20</f>
        <v>1309.2799999999997</v>
      </c>
      <c r="AA28" s="1244"/>
      <c r="AB28" s="1245"/>
      <c r="AC28" s="1243">
        <f>'2021 Baseline Q4'!AC20:AE20-'2020 Baseline Q4'!AC20:AE20</f>
        <v>0</v>
      </c>
      <c r="AD28" s="1244"/>
      <c r="AE28" s="1245"/>
      <c r="AF28" s="1243">
        <f>'2021 Baseline Q4'!AF20:AH20-'2020 Baseline Q4'!AF20:AH20</f>
        <v>491.19000000000005</v>
      </c>
      <c r="AG28" s="1244"/>
      <c r="AH28" s="1245"/>
      <c r="AI28" s="402"/>
      <c r="AJ28" s="201" t="s">
        <v>13</v>
      </c>
      <c r="AK28" s="1243">
        <f>'2021 Baseline Q4'!AK20:AM20-'2020 Baseline Q4'!AK20:AM20</f>
        <v>125.39999999999964</v>
      </c>
      <c r="AL28" s="1244"/>
      <c r="AM28" s="1245"/>
      <c r="AN28" s="1243">
        <f>'2021 Baseline Q4'!AN20:AP20-'2020 Baseline Q4'!AN20:AP20</f>
        <v>303.94000000000005</v>
      </c>
      <c r="AO28" s="1244"/>
      <c r="AP28" s="1245"/>
      <c r="AQ28" s="1243">
        <f>ABS('2021 Baseline Q4'!AQ20:AS20-'2020 Baseline Q4'!AQ20:AS20)</f>
        <v>26.25</v>
      </c>
      <c r="AR28" s="1244"/>
      <c r="AS28" s="1245"/>
      <c r="AT28" s="1243">
        <f>'2021 Baseline Q4'!AT20:AV20-'2020 Baseline Q4'!AT20:AV20</f>
        <v>40.409999999999854</v>
      </c>
      <c r="AU28" s="1244"/>
      <c r="AV28" s="1245"/>
      <c r="AW28" s="1243">
        <f>'2021 Baseline Q4'!AW20:AY20-'2020 Baseline Q4'!AW20:AY20</f>
        <v>325.28999999999996</v>
      </c>
      <c r="AX28" s="1244"/>
      <c r="AY28" s="1245"/>
      <c r="BA28" s="201" t="s">
        <v>13</v>
      </c>
      <c r="BB28" s="1243">
        <f>'2021 Baseline Q4'!BB20:BD20-'2020 Baseline Q4'!BB20:BD20</f>
        <v>1212.2499999999964</v>
      </c>
      <c r="BC28" s="1244"/>
      <c r="BD28" s="1245"/>
      <c r="BE28" s="1243">
        <f>'2021 Baseline Q4'!BE20:BG20-'2020 Baseline Q4'!BE20:BG20</f>
        <v>2454.6399999999994</v>
      </c>
      <c r="BF28" s="1244"/>
      <c r="BG28" s="1245"/>
      <c r="BH28" s="1243">
        <f>'2021 Baseline Q4'!BH20:BJ20-'2020 Baseline Q4'!BH20:BJ20</f>
        <v>768.78999999999905</v>
      </c>
      <c r="BI28" s="1244"/>
      <c r="BJ28" s="1245"/>
      <c r="BL28" s="1243">
        <f>'2021 Baseline Q4'!BL20:BN20-'2020 Baseline Q4'!BL20:BN20</f>
        <v>4435.679999999993</v>
      </c>
      <c r="BM28" s="1244"/>
      <c r="BN28" s="1245"/>
      <c r="BR28" s="1112" t="s">
        <v>13</v>
      </c>
      <c r="BS28" s="1270">
        <f>'Data Entry'!AI15</f>
        <v>0</v>
      </c>
      <c r="BT28" s="1271"/>
      <c r="BU28" s="1272"/>
      <c r="BV28" s="1270">
        <v>327</v>
      </c>
      <c r="BW28" s="1271"/>
      <c r="BX28" s="1272"/>
      <c r="BY28" s="1027"/>
      <c r="BZ28" s="1249">
        <f>SUM(BS28:BX28)</f>
        <v>327</v>
      </c>
      <c r="CA28" s="1250"/>
      <c r="CB28" s="1251"/>
    </row>
    <row r="29" spans="2:82" ht="15.75" customHeight="1" x14ac:dyDescent="0.25">
      <c r="B29" s="222" t="s">
        <v>14</v>
      </c>
      <c r="C29" s="1237">
        <f>C28/24</f>
        <v>10.062083333333325</v>
      </c>
      <c r="D29" s="1238"/>
      <c r="E29" s="1239"/>
      <c r="F29" s="1237">
        <f>F28/24</f>
        <v>2.7374999999999923</v>
      </c>
      <c r="G29" s="1238"/>
      <c r="H29" s="1239"/>
      <c r="I29" s="1237">
        <f>I28/24</f>
        <v>12.78249999999999</v>
      </c>
      <c r="J29" s="1238"/>
      <c r="K29" s="1239"/>
      <c r="L29" s="1237">
        <f>L28/24</f>
        <v>10.900416666666672</v>
      </c>
      <c r="M29" s="1238"/>
      <c r="N29" s="1239"/>
      <c r="O29" s="1237">
        <f>O28/24</f>
        <v>14.027916666666664</v>
      </c>
      <c r="P29" s="1238"/>
      <c r="Q29" s="1239"/>
      <c r="R29" s="398"/>
      <c r="S29" s="222" t="s">
        <v>14</v>
      </c>
      <c r="T29" s="1237">
        <f>T28/24</f>
        <v>12.915833333333316</v>
      </c>
      <c r="U29" s="1238"/>
      <c r="V29" s="1239"/>
      <c r="W29" s="1237">
        <f>W28/24</f>
        <v>14.341250000000022</v>
      </c>
      <c r="X29" s="1238"/>
      <c r="Y29" s="1239"/>
      <c r="Z29" s="1237">
        <f>Z28/24</f>
        <v>54.55333333333332</v>
      </c>
      <c r="AA29" s="1238"/>
      <c r="AB29" s="1239"/>
      <c r="AC29" s="1237">
        <f>AC28/24</f>
        <v>0</v>
      </c>
      <c r="AD29" s="1238"/>
      <c r="AE29" s="1239"/>
      <c r="AF29" s="1237">
        <f>AF28/24</f>
        <v>20.466250000000002</v>
      </c>
      <c r="AG29" s="1238"/>
      <c r="AH29" s="1239"/>
      <c r="AI29" s="398"/>
      <c r="AJ29" s="222" t="s">
        <v>14</v>
      </c>
      <c r="AK29" s="1237">
        <f>AK28/24</f>
        <v>5.2249999999999845</v>
      </c>
      <c r="AL29" s="1238"/>
      <c r="AM29" s="1239"/>
      <c r="AN29" s="1237">
        <f>AN28/24</f>
        <v>12.664166666666668</v>
      </c>
      <c r="AO29" s="1238"/>
      <c r="AP29" s="1239"/>
      <c r="AQ29" s="1237">
        <f>AQ28/24</f>
        <v>1.09375</v>
      </c>
      <c r="AR29" s="1238"/>
      <c r="AS29" s="1239"/>
      <c r="AT29" s="1237">
        <f>AT28/24</f>
        <v>1.6837499999999939</v>
      </c>
      <c r="AU29" s="1238"/>
      <c r="AV29" s="1239"/>
      <c r="AW29" s="1237">
        <f>AW28/24</f>
        <v>13.553749999999999</v>
      </c>
      <c r="AX29" s="1238"/>
      <c r="AY29" s="1239"/>
      <c r="BA29" s="222" t="s">
        <v>14</v>
      </c>
      <c r="BB29" s="1237">
        <f>BB28/24</f>
        <v>50.510416666666515</v>
      </c>
      <c r="BC29" s="1238"/>
      <c r="BD29" s="1239"/>
      <c r="BE29" s="1237">
        <f>BE28/24</f>
        <v>102.27666666666664</v>
      </c>
      <c r="BF29" s="1238"/>
      <c r="BG29" s="1239"/>
      <c r="BH29" s="1237">
        <f>BH28/24</f>
        <v>32.03291666666663</v>
      </c>
      <c r="BI29" s="1238"/>
      <c r="BJ29" s="1239"/>
      <c r="BL29" s="1237">
        <f>BL28/24</f>
        <v>184.81999999999971</v>
      </c>
      <c r="BM29" s="1238"/>
      <c r="BN29" s="1239"/>
      <c r="BR29" s="222" t="s">
        <v>14</v>
      </c>
      <c r="BS29" s="1237">
        <f>BS28/24</f>
        <v>0</v>
      </c>
      <c r="BT29" s="1238"/>
      <c r="BU29" s="1239"/>
      <c r="BV29" s="1237">
        <f>BV28/24</f>
        <v>13.625</v>
      </c>
      <c r="BW29" s="1238"/>
      <c r="BX29" s="1239"/>
      <c r="BY29" s="1038"/>
      <c r="BZ29" s="1237">
        <f>BZ28/24</f>
        <v>13.625</v>
      </c>
      <c r="CA29" s="1238"/>
      <c r="CB29" s="1239"/>
    </row>
    <row r="30" spans="2:82" ht="15.75" x14ac:dyDescent="0.25">
      <c r="B30" s="233" t="s">
        <v>143</v>
      </c>
      <c r="C30" s="1240">
        <f>C28/C14</f>
        <v>4.2975715490762012E-2</v>
      </c>
      <c r="D30" s="1241"/>
      <c r="E30" s="1242"/>
      <c r="F30" s="1240">
        <f>F28/F14</f>
        <v>3.2603841000446561E-2</v>
      </c>
      <c r="G30" s="1241"/>
      <c r="H30" s="1242"/>
      <c r="I30" s="1240">
        <f>I28/I14</f>
        <v>4.8266660792895925E-2</v>
      </c>
      <c r="J30" s="1241"/>
      <c r="K30" s="1242"/>
      <c r="L30" s="1240">
        <f>L28/L14</f>
        <v>5.425285926110264E-2</v>
      </c>
      <c r="M30" s="1241"/>
      <c r="N30" s="1242"/>
      <c r="O30" s="1240">
        <f>O28/O14</f>
        <v>4.6004670566548736E-2</v>
      </c>
      <c r="P30" s="1241"/>
      <c r="Q30" s="1242"/>
      <c r="R30" s="403"/>
      <c r="S30" s="233" t="s">
        <v>143</v>
      </c>
      <c r="T30" s="1240">
        <f>T28/T14</f>
        <v>9.1860079182570137E-2</v>
      </c>
      <c r="U30" s="1241"/>
      <c r="V30" s="1242"/>
      <c r="W30" s="1240">
        <f>W28/W14</f>
        <v>6.8239539240857794E-2</v>
      </c>
      <c r="X30" s="1241"/>
      <c r="Y30" s="1242"/>
      <c r="Z30" s="1240">
        <f>Z28/Z14</f>
        <v>0.38635961236558558</v>
      </c>
      <c r="AA30" s="1241"/>
      <c r="AB30" s="1242"/>
      <c r="AC30" s="1240">
        <f>AC28/AC14</f>
        <v>0</v>
      </c>
      <c r="AD30" s="1241"/>
      <c r="AE30" s="1242"/>
      <c r="AF30" s="1240">
        <f>AF28/AF14</f>
        <v>8.7413732350502052E-2</v>
      </c>
      <c r="AG30" s="1241"/>
      <c r="AH30" s="1242"/>
      <c r="AI30" s="403"/>
      <c r="AJ30" s="233" t="s">
        <v>143</v>
      </c>
      <c r="AK30" s="1240">
        <f>AK28/AK14</f>
        <v>1.9629942706865782E-2</v>
      </c>
      <c r="AL30" s="1241"/>
      <c r="AM30" s="1242"/>
      <c r="AN30" s="1240">
        <f>AN28/AN14</f>
        <v>4.4523352274142225E-2</v>
      </c>
      <c r="AO30" s="1241"/>
      <c r="AP30" s="1242"/>
      <c r="AQ30" s="1240">
        <f>AQ28/AQ14</f>
        <v>6.2748603992962585E-3</v>
      </c>
      <c r="AR30" s="1241"/>
      <c r="AS30" s="1242"/>
      <c r="AT30" s="1240">
        <f>AT28/AT14</f>
        <v>5.6792948173799603E-3</v>
      </c>
      <c r="AU30" s="1241"/>
      <c r="AV30" s="1242"/>
      <c r="AW30" s="1240">
        <f>AW28/AW14</f>
        <v>4.4614422435997683E-2</v>
      </c>
      <c r="AX30" s="1241"/>
      <c r="AY30" s="1242"/>
      <c r="BA30" s="233" t="s">
        <v>143</v>
      </c>
      <c r="BB30" s="1240">
        <f>BB28/BB14</f>
        <v>4.6392182615856876E-2</v>
      </c>
      <c r="BC30" s="1241"/>
      <c r="BD30" s="1242"/>
      <c r="BE30" s="1240">
        <f>BE28/BE14</f>
        <v>0.10944367706214519</v>
      </c>
      <c r="BF30" s="1241"/>
      <c r="BG30" s="1242"/>
      <c r="BH30" s="1240">
        <f>BH28/BH14</f>
        <v>2.4172327544329329E-2</v>
      </c>
      <c r="BI30" s="1241"/>
      <c r="BJ30" s="1242"/>
      <c r="BL30" s="1240">
        <f>BL28/BL14</f>
        <v>5.5195296065856707E-2</v>
      </c>
      <c r="BM30" s="1241"/>
      <c r="BN30" s="1242"/>
      <c r="BR30" s="233" t="s">
        <v>143</v>
      </c>
      <c r="BS30" s="1240">
        <f>BS28/BS14</f>
        <v>0</v>
      </c>
      <c r="BT30" s="1241"/>
      <c r="BU30" s="1242"/>
      <c r="BV30" s="1240">
        <f>BV28/BV14</f>
        <v>9.2346794690765316E-2</v>
      </c>
      <c r="BW30" s="1241"/>
      <c r="BX30" s="1242"/>
      <c r="BY30" s="1036"/>
      <c r="BZ30" s="1240">
        <f>BZ28/BZ14</f>
        <v>5.5106167846309402E-2</v>
      </c>
      <c r="CA30" s="1241"/>
      <c r="CB30" s="1242"/>
    </row>
    <row r="31" spans="2:82" ht="15.75" hidden="1" customHeight="1" x14ac:dyDescent="0.25">
      <c r="B31" s="202"/>
      <c r="C31" s="207"/>
      <c r="D31" s="408"/>
      <c r="E31" s="409"/>
      <c r="F31" s="207"/>
      <c r="G31" s="408"/>
      <c r="H31" s="409"/>
      <c r="I31" s="207"/>
      <c r="J31" s="408"/>
      <c r="K31" s="409"/>
      <c r="L31" s="207"/>
      <c r="M31" s="408"/>
      <c r="N31" s="409"/>
      <c r="O31" s="207"/>
      <c r="P31" s="408"/>
      <c r="Q31" s="409"/>
      <c r="R31" s="230"/>
      <c r="S31" s="202"/>
      <c r="T31" s="207"/>
      <c r="U31" s="408"/>
      <c r="V31" s="409"/>
      <c r="W31" s="207"/>
      <c r="X31" s="408"/>
      <c r="Y31" s="409"/>
      <c r="Z31" s="207"/>
      <c r="AA31" s="408"/>
      <c r="AB31" s="409"/>
      <c r="AC31" s="207"/>
      <c r="AD31" s="408"/>
      <c r="AE31" s="409"/>
      <c r="AF31" s="207"/>
      <c r="AG31" s="408"/>
      <c r="AH31" s="409"/>
      <c r="AI31" s="230"/>
      <c r="AJ31" s="202"/>
      <c r="AK31" s="207"/>
      <c r="AL31" s="408"/>
      <c r="AM31" s="409"/>
      <c r="AN31" s="207"/>
      <c r="AO31" s="408"/>
      <c r="AP31" s="409"/>
      <c r="AQ31" s="207"/>
      <c r="AR31" s="408"/>
      <c r="AS31" s="409"/>
      <c r="AT31" s="207"/>
      <c r="AU31" s="408"/>
      <c r="AV31" s="409"/>
      <c r="AW31" s="207"/>
      <c r="AX31" s="408"/>
      <c r="AY31" s="409"/>
      <c r="BA31" s="202"/>
      <c r="BB31" s="207"/>
      <c r="BC31" s="408"/>
      <c r="BD31" s="409"/>
      <c r="BE31" s="207"/>
      <c r="BF31" s="408"/>
      <c r="BG31" s="409"/>
      <c r="BH31" s="207"/>
      <c r="BI31" s="408"/>
      <c r="BJ31" s="409"/>
      <c r="BL31" s="207"/>
      <c r="BM31" s="408"/>
      <c r="BN31" s="409"/>
      <c r="BR31" s="202"/>
      <c r="BS31" s="207"/>
      <c r="BT31" s="1049"/>
      <c r="BU31" s="1050"/>
      <c r="BV31" s="207"/>
      <c r="BW31" s="1049"/>
      <c r="BX31" s="1050"/>
      <c r="BY31" s="230"/>
      <c r="BZ31" s="207"/>
      <c r="CA31" s="1049"/>
      <c r="CB31" s="1050"/>
    </row>
    <row r="32" spans="2:82" ht="15.75" hidden="1" customHeight="1" x14ac:dyDescent="0.25">
      <c r="B32" s="202"/>
      <c r="C32" s="207"/>
      <c r="D32" s="408"/>
      <c r="E32" s="409"/>
      <c r="F32" s="207"/>
      <c r="G32" s="408"/>
      <c r="H32" s="409"/>
      <c r="I32" s="207"/>
      <c r="J32" s="408"/>
      <c r="K32" s="409"/>
      <c r="L32" s="207"/>
      <c r="M32" s="408"/>
      <c r="N32" s="409"/>
      <c r="O32" s="207"/>
      <c r="P32" s="408"/>
      <c r="Q32" s="409"/>
      <c r="R32" s="230"/>
      <c r="S32" s="202"/>
      <c r="T32" s="207"/>
      <c r="U32" s="408"/>
      <c r="V32" s="409"/>
      <c r="W32" s="207"/>
      <c r="X32" s="408"/>
      <c r="Y32" s="409"/>
      <c r="Z32" s="207"/>
      <c r="AA32" s="408"/>
      <c r="AB32" s="409"/>
      <c r="AC32" s="207"/>
      <c r="AD32" s="408"/>
      <c r="AE32" s="409"/>
      <c r="AF32" s="207"/>
      <c r="AG32" s="408"/>
      <c r="AH32" s="409"/>
      <c r="AI32" s="230"/>
      <c r="AJ32" s="202"/>
      <c r="AK32" s="207"/>
      <c r="AL32" s="408"/>
      <c r="AM32" s="409"/>
      <c r="AN32" s="207"/>
      <c r="AO32" s="408"/>
      <c r="AP32" s="409"/>
      <c r="AQ32" s="207"/>
      <c r="AR32" s="408"/>
      <c r="AS32" s="409"/>
      <c r="AT32" s="207"/>
      <c r="AU32" s="408"/>
      <c r="AV32" s="409"/>
      <c r="AW32" s="207"/>
      <c r="AX32" s="408"/>
      <c r="AY32" s="409"/>
      <c r="BA32" s="202"/>
      <c r="BB32" s="207"/>
      <c r="BC32" s="408"/>
      <c r="BD32" s="409"/>
      <c r="BE32" s="207"/>
      <c r="BF32" s="408"/>
      <c r="BG32" s="409"/>
      <c r="BH32" s="207"/>
      <c r="BI32" s="408"/>
      <c r="BJ32" s="409"/>
      <c r="BL32" s="207"/>
      <c r="BM32" s="408"/>
      <c r="BN32" s="409"/>
      <c r="BR32" s="202"/>
      <c r="BS32" s="207"/>
      <c r="BT32" s="1049"/>
      <c r="BU32" s="1050"/>
      <c r="BV32" s="207"/>
      <c r="BW32" s="1049"/>
      <c r="BX32" s="1050"/>
      <c r="BY32" s="230"/>
      <c r="BZ32" s="207"/>
      <c r="CA32" s="1049"/>
      <c r="CB32" s="1050"/>
    </row>
    <row r="33" spans="2:80" ht="15.75" hidden="1" customHeight="1" x14ac:dyDescent="0.25">
      <c r="B33" s="204" t="s">
        <v>16</v>
      </c>
      <c r="C33" s="1225">
        <f>C23/C9</f>
        <v>0.10218528589483344</v>
      </c>
      <c r="D33" s="1226"/>
      <c r="E33" s="1227"/>
      <c r="F33" s="1225">
        <f>F23/F9</f>
        <v>0.19679769013714829</v>
      </c>
      <c r="G33" s="1226"/>
      <c r="H33" s="1227"/>
      <c r="I33" s="1225">
        <f>I23/I9</f>
        <v>6.8093700871102392E-2</v>
      </c>
      <c r="J33" s="1226"/>
      <c r="K33" s="1227"/>
      <c r="L33" s="1225">
        <f>L23/L9</f>
        <v>2.4754925470485429E-2</v>
      </c>
      <c r="M33" s="1226"/>
      <c r="N33" s="1227"/>
      <c r="O33" s="1225">
        <f>O23/O9</f>
        <v>3.9931169590203229E-2</v>
      </c>
      <c r="P33" s="1226"/>
      <c r="Q33" s="1227"/>
      <c r="R33" s="260"/>
      <c r="S33" s="204" t="s">
        <v>16</v>
      </c>
      <c r="T33" s="1225">
        <f>T23/T9</f>
        <v>6.6244281967130128E-2</v>
      </c>
      <c r="U33" s="1226"/>
      <c r="V33" s="1227"/>
      <c r="W33" s="1225">
        <f>W23/W9</f>
        <v>9.0420449519384896E-2</v>
      </c>
      <c r="X33" s="1226"/>
      <c r="Y33" s="1227"/>
      <c r="Z33" s="1225">
        <f>Z23/Z9</f>
        <v>4.6170400674050267E-2</v>
      </c>
      <c r="AA33" s="1226"/>
      <c r="AB33" s="1227"/>
      <c r="AC33" s="1225">
        <f>AC23/AC9</f>
        <v>0.1069127928983095</v>
      </c>
      <c r="AD33" s="1226"/>
      <c r="AE33" s="1227"/>
      <c r="AF33" s="1225">
        <f>AF23/AF9</f>
        <v>3.7145882642143357E-2</v>
      </c>
      <c r="AG33" s="1226"/>
      <c r="AH33" s="1227"/>
      <c r="AI33" s="260"/>
      <c r="AJ33" s="204" t="s">
        <v>16</v>
      </c>
      <c r="AK33" s="1225">
        <f>AK23/AK9</f>
        <v>2.9431749097021214E-2</v>
      </c>
      <c r="AL33" s="1226"/>
      <c r="AM33" s="1227"/>
      <c r="AN33" s="1225">
        <f>AN23/AN9</f>
        <v>0</v>
      </c>
      <c r="AO33" s="1226"/>
      <c r="AP33" s="1227"/>
      <c r="AQ33" s="1225">
        <f>AQ23/AQ9</f>
        <v>2.1363698426972819E-2</v>
      </c>
      <c r="AR33" s="1226"/>
      <c r="AS33" s="1227"/>
      <c r="AT33" s="1225">
        <f>AT23/AT9</f>
        <v>4.5025363300418751E-2</v>
      </c>
      <c r="AU33" s="1226"/>
      <c r="AV33" s="1227"/>
      <c r="AW33" s="1225">
        <f>AW23/AW9</f>
        <v>2.841248297011412E-2</v>
      </c>
      <c r="AX33" s="1226"/>
      <c r="AY33" s="1227"/>
      <c r="BA33" s="204" t="s">
        <v>16</v>
      </c>
      <c r="BB33" s="1225">
        <f>BB23/BB9</f>
        <v>7.1675834678374795E-2</v>
      </c>
      <c r="BC33" s="1226"/>
      <c r="BD33" s="1227"/>
      <c r="BE33" s="1225">
        <f>BE23/BE9</f>
        <v>6.9514777162763774E-2</v>
      </c>
      <c r="BF33" s="1226"/>
      <c r="BG33" s="1227"/>
      <c r="BH33" s="1225">
        <f>BH23/BH9</f>
        <v>2.5384091542865101E-2</v>
      </c>
      <c r="BI33" s="1226"/>
      <c r="BJ33" s="1227"/>
      <c r="BL33" s="1225">
        <f>BL23/BL9</f>
        <v>5.3767053585057921E-2</v>
      </c>
      <c r="BM33" s="1226"/>
      <c r="BN33" s="1227"/>
      <c r="BR33" s="204" t="s">
        <v>16</v>
      </c>
      <c r="BS33" s="1225">
        <f>BS23/BS9</f>
        <v>2.2067838169186758E-2</v>
      </c>
      <c r="BT33" s="1226"/>
      <c r="BU33" s="1227"/>
      <c r="BV33" s="1225">
        <f>BV23/BV9</f>
        <v>0.10254691689008043</v>
      </c>
      <c r="BW33" s="1226"/>
      <c r="BX33" s="1227"/>
      <c r="BY33" s="260"/>
      <c r="BZ33" s="1225">
        <f>BZ23/BZ9</f>
        <v>7.4100823342481581E-2</v>
      </c>
      <c r="CA33" s="1226"/>
      <c r="CB33" s="1227"/>
    </row>
    <row r="34" spans="2:80" ht="15.75" hidden="1" customHeight="1" x14ac:dyDescent="0.25">
      <c r="B34" s="204" t="s">
        <v>17</v>
      </c>
      <c r="C34" s="1225">
        <f>C28/C9</f>
        <v>3.6994370188809279E-2</v>
      </c>
      <c r="D34" s="1226"/>
      <c r="E34" s="1227"/>
      <c r="F34" s="1225">
        <f>F28/F9</f>
        <v>2.536062656573879E-2</v>
      </c>
      <c r="G34" s="1226"/>
      <c r="H34" s="1227"/>
      <c r="I34" s="1225">
        <f>I28/I9</f>
        <v>4.2908934256093975E-2</v>
      </c>
      <c r="J34" s="1226"/>
      <c r="K34" s="1227"/>
      <c r="L34" s="1225">
        <f>L28/L9</f>
        <v>5.0187043182995356E-2</v>
      </c>
      <c r="M34" s="1226"/>
      <c r="N34" s="1227"/>
      <c r="O34" s="1225">
        <f>O28/O9</f>
        <v>4.2225098517286612E-2</v>
      </c>
      <c r="P34" s="1226"/>
      <c r="Q34" s="1227"/>
      <c r="R34" s="260"/>
      <c r="S34" s="204" t="s">
        <v>17</v>
      </c>
      <c r="T34" s="1225">
        <f>T28/T9</f>
        <v>7.8558485497421254E-2</v>
      </c>
      <c r="U34" s="1226"/>
      <c r="V34" s="1227"/>
      <c r="W34" s="1225">
        <f>W28/W9</f>
        <v>5.8104280124112506E-2</v>
      </c>
      <c r="X34" s="1226"/>
      <c r="Y34" s="1227"/>
      <c r="Z34" s="1225">
        <f>Z28/Z9</f>
        <v>0.26581936675836737</v>
      </c>
      <c r="AA34" s="1226"/>
      <c r="AB34" s="1227"/>
      <c r="AC34" s="1225">
        <f>AC28/AC9</f>
        <v>0</v>
      </c>
      <c r="AD34" s="1226"/>
      <c r="AE34" s="1227"/>
      <c r="AF34" s="1225">
        <f>AF28/AF9</f>
        <v>7.7400780957003187E-2</v>
      </c>
      <c r="AG34" s="1226"/>
      <c r="AH34" s="1227"/>
      <c r="AI34" s="260"/>
      <c r="AJ34" s="204" t="s">
        <v>17</v>
      </c>
      <c r="AK34" s="1225">
        <f>AK28/AK9</f>
        <v>1.8685405714694417E-2</v>
      </c>
      <c r="AL34" s="1226"/>
      <c r="AM34" s="1227"/>
      <c r="AN34" s="1225">
        <f>AN28/AN9</f>
        <v>4.2625521178828583E-2</v>
      </c>
      <c r="AO34" s="1226"/>
      <c r="AP34" s="1227"/>
      <c r="AQ34" s="1225">
        <f>AQ28/AQ9</f>
        <v>6.1795821896202053E-3</v>
      </c>
      <c r="AR34" s="1226"/>
      <c r="AS34" s="1227"/>
      <c r="AT34" s="1225">
        <f>AT28/AT9</f>
        <v>5.3929543273754064E-3</v>
      </c>
      <c r="AU34" s="1226"/>
      <c r="AV34" s="1227"/>
      <c r="AW34" s="1225">
        <f>AW28/AW9</f>
        <v>4.1495517376861801E-2</v>
      </c>
      <c r="AX34" s="1226"/>
      <c r="AY34" s="1227"/>
      <c r="BA34" s="204" t="s">
        <v>17</v>
      </c>
      <c r="BB34" s="1225">
        <f>BB28/BB9</f>
        <v>4.1157593605727592E-2</v>
      </c>
      <c r="BC34" s="1226"/>
      <c r="BD34" s="1227"/>
      <c r="BE34" s="1225">
        <f>BE28/BE9</f>
        <v>9.1789900059606716E-2</v>
      </c>
      <c r="BF34" s="1226"/>
      <c r="BG34" s="1227"/>
      <c r="BH34" s="1225">
        <f>BH28/BH9</f>
        <v>2.3002706024704882E-2</v>
      </c>
      <c r="BI34" s="1226"/>
      <c r="BJ34" s="1227"/>
      <c r="BL34" s="1225">
        <f>BL28/BL9</f>
        <v>4.9495678969915614E-2</v>
      </c>
      <c r="BM34" s="1226"/>
      <c r="BN34" s="1227"/>
      <c r="BR34" s="204" t="s">
        <v>17</v>
      </c>
      <c r="BS34" s="1225">
        <f>BS28/BS9</f>
        <v>0</v>
      </c>
      <c r="BT34" s="1226"/>
      <c r="BU34" s="1227"/>
      <c r="BV34" s="1225">
        <f>BV28/BV9</f>
        <v>7.3056300268096508E-2</v>
      </c>
      <c r="BW34" s="1226"/>
      <c r="BX34" s="1227"/>
      <c r="BY34" s="260"/>
      <c r="BZ34" s="1225">
        <f>BZ28/BZ9</f>
        <v>4.7233858153979486E-2</v>
      </c>
      <c r="CA34" s="1226"/>
      <c r="CB34" s="1227"/>
    </row>
    <row r="35" spans="2:80" ht="6" customHeight="1" x14ac:dyDescent="0.25">
      <c r="B35" s="597"/>
      <c r="C35" s="610"/>
      <c r="D35" s="423"/>
      <c r="E35" s="518"/>
      <c r="F35" s="610"/>
      <c r="G35" s="423"/>
      <c r="H35" s="518"/>
      <c r="I35" s="610"/>
      <c r="J35" s="423"/>
      <c r="K35" s="518"/>
      <c r="L35" s="610"/>
      <c r="M35" s="423"/>
      <c r="N35" s="518"/>
      <c r="O35" s="610"/>
      <c r="P35" s="423"/>
      <c r="Q35" s="518"/>
      <c r="R35" s="192"/>
      <c r="S35" s="615"/>
      <c r="T35" s="628"/>
      <c r="U35" s="502"/>
      <c r="V35" s="503"/>
      <c r="W35" s="628"/>
      <c r="X35" s="502"/>
      <c r="Y35" s="503"/>
      <c r="Z35" s="628"/>
      <c r="AA35" s="502"/>
      <c r="AB35" s="503"/>
      <c r="AC35" s="628"/>
      <c r="AD35" s="502"/>
      <c r="AE35" s="503"/>
      <c r="AF35" s="628"/>
      <c r="AG35" s="502"/>
      <c r="AH35" s="503"/>
      <c r="AI35" s="192"/>
      <c r="AJ35" s="633"/>
      <c r="AK35" s="646"/>
      <c r="AL35" s="450"/>
      <c r="AM35" s="507"/>
      <c r="AN35" s="646"/>
      <c r="AO35" s="450"/>
      <c r="AP35" s="507"/>
      <c r="AQ35" s="646"/>
      <c r="AR35" s="450"/>
      <c r="AS35" s="507"/>
      <c r="AT35" s="646"/>
      <c r="AU35" s="450"/>
      <c r="AV35" s="507"/>
      <c r="AW35" s="646"/>
      <c r="AX35" s="450"/>
      <c r="AY35" s="507"/>
      <c r="BA35" s="664"/>
      <c r="BB35" s="610"/>
      <c r="BC35" s="423"/>
      <c r="BD35" s="518"/>
      <c r="BE35" s="628"/>
      <c r="BF35" s="502"/>
      <c r="BG35" s="503"/>
      <c r="BH35" s="646"/>
      <c r="BI35" s="450"/>
      <c r="BJ35" s="507"/>
      <c r="BL35" s="647"/>
      <c r="BM35" s="432"/>
      <c r="BN35" s="514"/>
      <c r="BR35" s="1083"/>
      <c r="BS35" s="1104"/>
      <c r="BT35" s="1093"/>
      <c r="BU35" s="1105"/>
      <c r="BV35" s="1104"/>
      <c r="BW35" s="1093"/>
      <c r="BX35" s="1105"/>
      <c r="BY35" s="192"/>
      <c r="BZ35" s="1104"/>
      <c r="CA35" s="1093"/>
      <c r="CB35" s="1105"/>
    </row>
    <row r="36" spans="2:80" ht="15" customHeight="1" x14ac:dyDescent="0.25">
      <c r="B36" s="561"/>
      <c r="C36" s="1228" t="s">
        <v>0</v>
      </c>
      <c r="D36" s="1229"/>
      <c r="E36" s="1230"/>
      <c r="F36" s="1228" t="s">
        <v>84</v>
      </c>
      <c r="G36" s="1229"/>
      <c r="H36" s="1230"/>
      <c r="I36" s="1228" t="s">
        <v>19</v>
      </c>
      <c r="J36" s="1229"/>
      <c r="K36" s="1230"/>
      <c r="L36" s="1228" t="s">
        <v>20</v>
      </c>
      <c r="M36" s="1229"/>
      <c r="N36" s="1230"/>
      <c r="O36" s="1228" t="s">
        <v>149</v>
      </c>
      <c r="P36" s="1229"/>
      <c r="Q36" s="1230"/>
      <c r="R36" s="261"/>
      <c r="S36" s="567"/>
      <c r="T36" s="1231" t="s">
        <v>117</v>
      </c>
      <c r="U36" s="1232"/>
      <c r="V36" s="1233"/>
      <c r="W36" s="1231" t="s">
        <v>118</v>
      </c>
      <c r="X36" s="1232"/>
      <c r="Y36" s="1233"/>
      <c r="Z36" s="1231" t="s">
        <v>119</v>
      </c>
      <c r="AA36" s="1232"/>
      <c r="AB36" s="1233"/>
      <c r="AC36" s="1231" t="s">
        <v>120</v>
      </c>
      <c r="AD36" s="1232"/>
      <c r="AE36" s="1233"/>
      <c r="AF36" s="1231" t="s">
        <v>202</v>
      </c>
      <c r="AG36" s="1232"/>
      <c r="AH36" s="1233"/>
      <c r="AI36" s="261"/>
      <c r="AJ36" s="573"/>
      <c r="AK36" s="1219" t="s">
        <v>121</v>
      </c>
      <c r="AL36" s="1220"/>
      <c r="AM36" s="1221"/>
      <c r="AN36" s="1219" t="s">
        <v>122</v>
      </c>
      <c r="AO36" s="1220"/>
      <c r="AP36" s="1221"/>
      <c r="AQ36" s="1219" t="s">
        <v>123</v>
      </c>
      <c r="AR36" s="1220"/>
      <c r="AS36" s="1221"/>
      <c r="AT36" s="1219" t="s">
        <v>124</v>
      </c>
      <c r="AU36" s="1220"/>
      <c r="AV36" s="1221"/>
      <c r="AW36" s="1219" t="s">
        <v>148</v>
      </c>
      <c r="AX36" s="1220"/>
      <c r="AY36" s="1221"/>
      <c r="BA36" s="665"/>
      <c r="BB36" s="1228" t="s">
        <v>184</v>
      </c>
      <c r="BC36" s="1229"/>
      <c r="BD36" s="1230"/>
      <c r="BE36" s="1231" t="s">
        <v>185</v>
      </c>
      <c r="BF36" s="1232"/>
      <c r="BG36" s="1233"/>
      <c r="BH36" s="1219" t="s">
        <v>186</v>
      </c>
      <c r="BI36" s="1220"/>
      <c r="BJ36" s="1221"/>
      <c r="BL36" s="1234" t="s">
        <v>196</v>
      </c>
      <c r="BM36" s="1235"/>
      <c r="BN36" s="1236"/>
      <c r="BR36" s="1084"/>
      <c r="BS36" s="1273" t="s">
        <v>345</v>
      </c>
      <c r="BT36" s="1274"/>
      <c r="BU36" s="1275"/>
      <c r="BV36" s="1273" t="s">
        <v>346</v>
      </c>
      <c r="BW36" s="1274"/>
      <c r="BX36" s="1275"/>
      <c r="BY36" s="261"/>
      <c r="BZ36" s="1273" t="s">
        <v>342</v>
      </c>
      <c r="CA36" s="1274"/>
      <c r="CB36" s="1275"/>
    </row>
    <row r="37" spans="2:80" ht="15.75" x14ac:dyDescent="0.25">
      <c r="B37" s="217" t="s">
        <v>203</v>
      </c>
      <c r="C37" s="1222">
        <f>'2021 Baseline Q4'!C32:E32</f>
        <v>49.823169981195853</v>
      </c>
      <c r="D37" s="1223"/>
      <c r="E37" s="1224"/>
      <c r="F37" s="1222">
        <f>'2021 Baseline Q4'!F32:H32</f>
        <v>35.224770597311419</v>
      </c>
      <c r="G37" s="1223"/>
      <c r="H37" s="1224"/>
      <c r="I37" s="1222">
        <f>'2021 Baseline Q4'!I32:K32</f>
        <v>13.037894995192739</v>
      </c>
      <c r="J37" s="1223"/>
      <c r="K37" s="1224"/>
      <c r="L37" s="1222">
        <f>'2021 Baseline Q4'!L32:N32</f>
        <v>18.585634774733187</v>
      </c>
      <c r="M37" s="1223"/>
      <c r="N37" s="1224"/>
      <c r="O37" s="1222">
        <f>'2021 Baseline Q4'!O32:Q32</f>
        <v>12.231136756254489</v>
      </c>
      <c r="P37" s="1223"/>
      <c r="Q37" s="1224"/>
      <c r="R37" s="263"/>
      <c r="S37" s="217" t="s">
        <v>203</v>
      </c>
      <c r="T37" s="1222">
        <f>'2021 Baseline Q4'!T32:V32</f>
        <v>36.342046246454665</v>
      </c>
      <c r="U37" s="1223"/>
      <c r="V37" s="1224"/>
      <c r="W37" s="1222">
        <f>'2021 Baseline Q4'!W32:Y32</f>
        <v>30.205639596073329</v>
      </c>
      <c r="X37" s="1223"/>
      <c r="Y37" s="1224"/>
      <c r="Z37" s="1222">
        <f>'2021 Baseline Q4'!Z32:AB32</f>
        <v>35.225846628044451</v>
      </c>
      <c r="AA37" s="1223"/>
      <c r="AB37" s="1224"/>
      <c r="AC37" s="1222">
        <f>'2021 Baseline Q4'!AC32:AE32</f>
        <v>41.585853790395163</v>
      </c>
      <c r="AD37" s="1223"/>
      <c r="AE37" s="1224"/>
      <c r="AF37" s="1222">
        <f>'2021 Baseline Q4'!AF32:AH32</f>
        <v>43.463246767239944</v>
      </c>
      <c r="AG37" s="1223"/>
      <c r="AH37" s="1224"/>
      <c r="AI37" s="263"/>
      <c r="AJ37" s="217" t="s">
        <v>203</v>
      </c>
      <c r="AK37" s="1222">
        <f>'2021 Baseline Q4'!AK32:AM32</f>
        <v>8.623040996462219</v>
      </c>
      <c r="AL37" s="1223"/>
      <c r="AM37" s="1224"/>
      <c r="AN37" s="1222">
        <f>'2021 Baseline Q4'!AN32:AP32</f>
        <v>8.0939258925200992</v>
      </c>
      <c r="AO37" s="1223"/>
      <c r="AP37" s="1224"/>
      <c r="AQ37" s="1222">
        <f>'2021 Baseline Q4'!AQ32:AS32</f>
        <v>8.4816466886547275</v>
      </c>
      <c r="AR37" s="1223"/>
      <c r="AS37" s="1224"/>
      <c r="AT37" s="1222">
        <f>'2021 Baseline Q4'!AT32:AV32</f>
        <v>15.082780868754236</v>
      </c>
      <c r="AU37" s="1223"/>
      <c r="AV37" s="1224"/>
      <c r="AW37" s="1222">
        <f>'2021 Baseline Q4'!AW32:AY32</f>
        <v>14.221282054299602</v>
      </c>
      <c r="AX37" s="1223"/>
      <c r="AY37" s="1224"/>
      <c r="BA37" s="217" t="s">
        <v>203</v>
      </c>
      <c r="BB37" s="1222">
        <f>'2021 Baseline Q4'!BB32:BD32</f>
        <v>25.444690448480003</v>
      </c>
      <c r="BC37" s="1223"/>
      <c r="BD37" s="1224"/>
      <c r="BE37" s="1222">
        <f>'2021 Baseline Q4'!BE32:BG32</f>
        <v>37.416087305464913</v>
      </c>
      <c r="BF37" s="1223"/>
      <c r="BG37" s="1224"/>
      <c r="BH37" s="1222">
        <f>'2021 Baseline Q4'!BH32:BJ32</f>
        <v>10.285587854070753</v>
      </c>
      <c r="BI37" s="1223"/>
      <c r="BJ37" s="1224"/>
      <c r="BL37" s="1222">
        <f>'2021 Baseline Q4'!BL32:BN32</f>
        <v>20.837070226684922</v>
      </c>
      <c r="BM37" s="1223"/>
      <c r="BN37" s="1224"/>
      <c r="BR37" s="217" t="s">
        <v>203</v>
      </c>
      <c r="BS37" s="1216">
        <f>'2021 Baseline Q4'!BT32</f>
        <v>16.965807680737992</v>
      </c>
      <c r="BT37" s="1217"/>
      <c r="BU37" s="1218"/>
      <c r="BV37" s="1222">
        <f>'2021 Baseline Q4'!BW32</f>
        <v>24.322732626619551</v>
      </c>
      <c r="BW37" s="1223"/>
      <c r="BX37" s="1224"/>
      <c r="BY37" s="263"/>
      <c r="BZ37" s="1222">
        <f>'2021 Baseline Q4'!CA32</f>
        <v>19.712867554661976</v>
      </c>
      <c r="CA37" s="1223"/>
      <c r="CB37" s="1224"/>
    </row>
    <row r="38" spans="2:80" ht="15.75" x14ac:dyDescent="0.25">
      <c r="B38" s="214" t="s">
        <v>212</v>
      </c>
      <c r="C38" s="1216">
        <f>+C21/(C16/100)</f>
        <v>41.568096031618609</v>
      </c>
      <c r="D38" s="1217"/>
      <c r="E38" s="1218"/>
      <c r="F38" s="1216">
        <f>+F21/(F16/100)</f>
        <v>75.251227157731293</v>
      </c>
      <c r="G38" s="1217"/>
      <c r="H38" s="1218"/>
      <c r="I38" s="1216">
        <f>+I21/(I16/100)</f>
        <v>18.882642878455059</v>
      </c>
      <c r="J38" s="1217"/>
      <c r="K38" s="1218"/>
      <c r="L38" s="1216">
        <f>+L21/(L16/100)</f>
        <v>13.132562698573656</v>
      </c>
      <c r="M38" s="1217"/>
      <c r="N38" s="1218"/>
      <c r="O38" s="1216">
        <f>+O21/(O16/100)</f>
        <v>12.498988536749836</v>
      </c>
      <c r="P38" s="1217"/>
      <c r="Q38" s="1218"/>
      <c r="R38" s="223"/>
      <c r="S38" s="214" t="s">
        <v>212</v>
      </c>
      <c r="T38" s="1216">
        <f>+T21/(T16/100)</f>
        <v>22.155416250581638</v>
      </c>
      <c r="U38" s="1217"/>
      <c r="V38" s="1218"/>
      <c r="W38" s="1216">
        <f>+W21/(W16/100)</f>
        <v>14.720976043718657</v>
      </c>
      <c r="X38" s="1217"/>
      <c r="Y38" s="1218"/>
      <c r="Z38" s="1216">
        <f>+Z21/(Z16/100)</f>
        <v>15.843389337886226</v>
      </c>
      <c r="AA38" s="1217"/>
      <c r="AB38" s="1218"/>
      <c r="AC38" s="1216">
        <f>+AC21/(AC16/100)</f>
        <v>38.560924126093077</v>
      </c>
      <c r="AD38" s="1217"/>
      <c r="AE38" s="1218"/>
      <c r="AF38" s="1216">
        <f>+AF21/(AF16/100)</f>
        <v>31.487328715064361</v>
      </c>
      <c r="AG38" s="1217"/>
      <c r="AH38" s="1218"/>
      <c r="AI38" s="223"/>
      <c r="AJ38" s="214" t="s">
        <v>212</v>
      </c>
      <c r="AK38" s="1216">
        <f>+AK21/(AK16/100)</f>
        <v>7.195283359403235</v>
      </c>
      <c r="AL38" s="1217"/>
      <c r="AM38" s="1218"/>
      <c r="AN38" s="1216">
        <f>+AN21/(AN16/100)</f>
        <v>3.414930763490283</v>
      </c>
      <c r="AO38" s="1217"/>
      <c r="AP38" s="1218"/>
      <c r="AQ38" s="1216">
        <f>+AQ21/(AQ16/100)</f>
        <v>3.7625919599746847</v>
      </c>
      <c r="AR38" s="1217"/>
      <c r="AS38" s="1218"/>
      <c r="AT38" s="1216">
        <f>+AT21/(AT16/100)</f>
        <v>13.872056853026944</v>
      </c>
      <c r="AU38" s="1217"/>
      <c r="AV38" s="1218"/>
      <c r="AW38" s="1216">
        <f>+AW21/(AW16/100)</f>
        <v>6.6283874726780656</v>
      </c>
      <c r="AX38" s="1217"/>
      <c r="AY38" s="1218"/>
      <c r="BA38" s="214" t="s">
        <v>212</v>
      </c>
      <c r="BB38" s="1216">
        <f>+BB21/(BB16/100)</f>
        <v>24.029989056541492</v>
      </c>
      <c r="BC38" s="1217"/>
      <c r="BD38" s="1218"/>
      <c r="BE38" s="1216">
        <f>+BE21/(BE16/100)</f>
        <v>23.73587173422295</v>
      </c>
      <c r="BF38" s="1217"/>
      <c r="BG38" s="1218"/>
      <c r="BH38" s="1216">
        <f>+BH21/(BH16/100)</f>
        <v>7.2891450616505002</v>
      </c>
      <c r="BI38" s="1217"/>
      <c r="BJ38" s="1218"/>
      <c r="BL38" s="1216">
        <f>+BL21/(BL16/100)</f>
        <v>16.075133681792742</v>
      </c>
      <c r="BM38" s="1217"/>
      <c r="BN38" s="1218"/>
      <c r="BR38" s="214" t="str">
        <f>BA38</f>
        <v>TRIR - 2021 thru Q3</v>
      </c>
      <c r="BS38" s="1216">
        <f>+BS21/(BS16/100)</f>
        <v>8.5831062670299723</v>
      </c>
      <c r="BT38" s="1217"/>
      <c r="BU38" s="1218"/>
      <c r="BV38" s="1216">
        <f>+BV21/(BV16/100)</f>
        <v>32.435897435897438</v>
      </c>
      <c r="BW38" s="1217"/>
      <c r="BX38" s="1218"/>
      <c r="BY38" s="223"/>
      <c r="BZ38" s="1216">
        <f>+BZ21/(BZ16/100)</f>
        <v>23.240546218487395</v>
      </c>
      <c r="CA38" s="1217"/>
      <c r="CB38" s="1218"/>
    </row>
    <row r="39" spans="2:80" s="193" customFormat="1" ht="6" customHeight="1" x14ac:dyDescent="0.25">
      <c r="B39" s="562"/>
      <c r="C39" s="520"/>
      <c r="D39" s="521"/>
      <c r="E39" s="522"/>
      <c r="F39" s="520"/>
      <c r="G39" s="521"/>
      <c r="H39" s="522"/>
      <c r="I39" s="520"/>
      <c r="J39" s="521"/>
      <c r="K39" s="522"/>
      <c r="L39" s="520"/>
      <c r="M39" s="521"/>
      <c r="N39" s="522"/>
      <c r="O39" s="520"/>
      <c r="P39" s="521"/>
      <c r="Q39" s="522"/>
      <c r="R39" s="223"/>
      <c r="S39" s="568"/>
      <c r="T39" s="526"/>
      <c r="U39" s="527"/>
      <c r="V39" s="528"/>
      <c r="W39" s="526"/>
      <c r="X39" s="527"/>
      <c r="Y39" s="528"/>
      <c r="Z39" s="526"/>
      <c r="AA39" s="527"/>
      <c r="AB39" s="528"/>
      <c r="AC39" s="526"/>
      <c r="AD39" s="527"/>
      <c r="AE39" s="528"/>
      <c r="AF39" s="526"/>
      <c r="AG39" s="527"/>
      <c r="AH39" s="528"/>
      <c r="AI39" s="223"/>
      <c r="AJ39" s="214"/>
      <c r="AK39" s="532"/>
      <c r="AL39" s="533"/>
      <c r="AM39" s="534"/>
      <c r="AN39" s="532"/>
      <c r="AO39" s="533"/>
      <c r="AP39" s="534"/>
      <c r="AQ39" s="532"/>
      <c r="AR39" s="533"/>
      <c r="AS39" s="534"/>
      <c r="AT39" s="532"/>
      <c r="AU39" s="533"/>
      <c r="AV39" s="534"/>
      <c r="AW39" s="532"/>
      <c r="AX39" s="533"/>
      <c r="AY39" s="534"/>
      <c r="BA39" s="666"/>
      <c r="BB39" s="520"/>
      <c r="BC39" s="521"/>
      <c r="BD39" s="522"/>
      <c r="BE39" s="526"/>
      <c r="BF39" s="527"/>
      <c r="BG39" s="528"/>
      <c r="BH39" s="532"/>
      <c r="BI39" s="533"/>
      <c r="BJ39" s="534"/>
      <c r="BL39" s="538"/>
      <c r="BM39" s="539"/>
      <c r="BN39" s="540"/>
      <c r="BR39" s="1085"/>
      <c r="BS39" s="1106"/>
      <c r="BT39" s="1107"/>
      <c r="BU39" s="1108"/>
      <c r="BV39" s="1106"/>
      <c r="BW39" s="1107"/>
      <c r="BX39" s="1108"/>
      <c r="BY39" s="223"/>
      <c r="BZ39" s="1106"/>
      <c r="CA39" s="1107"/>
      <c r="CB39" s="1108"/>
    </row>
    <row r="40" spans="2:80" ht="15.75" x14ac:dyDescent="0.25">
      <c r="B40" s="215" t="s">
        <v>204</v>
      </c>
      <c r="C40" s="1213">
        <f>'2021 Baseline Q4'!C29:E29</f>
        <v>30.653959400864434</v>
      </c>
      <c r="D40" s="1214"/>
      <c r="E40" s="1215"/>
      <c r="F40" s="1213">
        <f>'2021 Baseline Q4'!F29:H29</f>
        <v>25.498321319979269</v>
      </c>
      <c r="G40" s="1214"/>
      <c r="H40" s="1215"/>
      <c r="I40" s="1213">
        <f>'2021 Baseline Q4'!I29:K29</f>
        <v>6.5194828283170345</v>
      </c>
      <c r="J40" s="1214"/>
      <c r="K40" s="1215"/>
      <c r="L40" s="1213">
        <f>'2021 Baseline Q4'!L29:N29</f>
        <v>11.572039050177858</v>
      </c>
      <c r="M40" s="1214"/>
      <c r="N40" s="1215"/>
      <c r="O40" s="1213">
        <f>'2021 Baseline Q4'!O29:Q29</f>
        <v>5.6725027314491223</v>
      </c>
      <c r="P40" s="1214"/>
      <c r="Q40" s="1215"/>
      <c r="R40" s="262"/>
      <c r="S40" s="215" t="s">
        <v>204</v>
      </c>
      <c r="T40" s="1213">
        <f>'2021 Baseline Q4'!T29:V29</f>
        <v>24.054408268496719</v>
      </c>
      <c r="U40" s="1214"/>
      <c r="V40" s="1215"/>
      <c r="W40" s="1213">
        <f>'2021 Baseline Q4'!W29:Y29</f>
        <v>23.894512986308197</v>
      </c>
      <c r="X40" s="1214"/>
      <c r="Y40" s="1215"/>
      <c r="Z40" s="1213">
        <f>'2021 Baseline Q4'!Z29:AB29</f>
        <v>23.091894249078184</v>
      </c>
      <c r="AA40" s="1214"/>
      <c r="AB40" s="1215"/>
      <c r="AC40" s="1213">
        <f>'2021 Baseline Q4'!AC29:AE29</f>
        <v>29.974081389847544</v>
      </c>
      <c r="AD40" s="1214"/>
      <c r="AE40" s="1215"/>
      <c r="AF40" s="1213">
        <f>'2021 Baseline Q4'!AF29:AH29</f>
        <v>27.814040973346437</v>
      </c>
      <c r="AG40" s="1214"/>
      <c r="AH40" s="1215"/>
      <c r="AI40" s="262"/>
      <c r="AJ40" s="215" t="s">
        <v>204</v>
      </c>
      <c r="AK40" s="1213">
        <f>'2021 Baseline Q4'!AK29:AM29</f>
        <v>5.7634461837510402</v>
      </c>
      <c r="AL40" s="1214"/>
      <c r="AM40" s="1215"/>
      <c r="AN40" s="1213">
        <f>'2021 Baseline Q4'!AN29:AP29</f>
        <v>4.8685611726540809</v>
      </c>
      <c r="AO40" s="1214"/>
      <c r="AP40" s="1215"/>
      <c r="AQ40" s="1213">
        <f>'2021 Baseline Q4'!AQ29:AS29</f>
        <v>5.5943126515457209</v>
      </c>
      <c r="AR40" s="1214"/>
      <c r="AS40" s="1215"/>
      <c r="AT40" s="1213">
        <f>'2021 Baseline Q4'!AT29:AV29</f>
        <v>9.8855273955678271</v>
      </c>
      <c r="AU40" s="1214"/>
      <c r="AV40" s="1215"/>
      <c r="AW40" s="1213">
        <f>'2021 Baseline Q4'!AW29:AY29</f>
        <v>8.3604007547495485</v>
      </c>
      <c r="AX40" s="1214"/>
      <c r="AY40" s="1215"/>
      <c r="BA40" s="215" t="s">
        <v>204</v>
      </c>
      <c r="BB40" s="1213">
        <f>'2021 Baseline Q4'!BB29:BD29</f>
        <v>15.784864547446087</v>
      </c>
      <c r="BC40" s="1214"/>
      <c r="BD40" s="1215"/>
      <c r="BE40" s="1213">
        <f>'2021 Baseline Q4'!BE29:BG29</f>
        <v>26.01059826352925</v>
      </c>
      <c r="BF40" s="1214"/>
      <c r="BG40" s="1215"/>
      <c r="BH40" s="1213">
        <f>'2021 Baseline Q4'!BH29:BJ29</f>
        <v>6.6068381951975939</v>
      </c>
      <c r="BI40" s="1214"/>
      <c r="BJ40" s="1215"/>
      <c r="BL40" s="1213">
        <f>'2021 Baseline Q4'!BL29:BN29</f>
        <v>13.717527863783774</v>
      </c>
      <c r="BM40" s="1214"/>
      <c r="BN40" s="1215"/>
      <c r="BR40" s="215" t="s">
        <v>204</v>
      </c>
      <c r="BS40" s="1213">
        <f>'2021 Baseline Q4'!BT29</f>
        <v>7.2696279955880874</v>
      </c>
      <c r="BT40" s="1214"/>
      <c r="BU40" s="1215"/>
      <c r="BV40" s="1213">
        <f>'2021 Baseline Q4'!BW29</f>
        <v>14.100622581187952</v>
      </c>
      <c r="BW40" s="1214"/>
      <c r="BX40" s="1215"/>
      <c r="BY40" s="262"/>
      <c r="BZ40" s="1213">
        <f>'2021 Baseline Q4'!CA29</f>
        <v>9.8203066097009302</v>
      </c>
      <c r="CA40" s="1214"/>
      <c r="CB40" s="1215"/>
    </row>
    <row r="41" spans="2:80" ht="15.75" x14ac:dyDescent="0.25">
      <c r="B41" s="216" t="s">
        <v>213</v>
      </c>
      <c r="C41" s="1210">
        <f>+C23/(C16/100)</f>
        <v>19.864382350050739</v>
      </c>
      <c r="D41" s="1211"/>
      <c r="E41" s="1212"/>
      <c r="F41" s="1210">
        <f>+F23/(F16/100)</f>
        <v>51.387418987431026</v>
      </c>
      <c r="G41" s="1211"/>
      <c r="H41" s="1212"/>
      <c r="I41" s="1210">
        <f>+I23/(I16/100)</f>
        <v>11.44633267814654</v>
      </c>
      <c r="J41" s="1211"/>
      <c r="K41" s="1212"/>
      <c r="L41" s="1210">
        <f>+L23/(L16/100)</f>
        <v>4.3615223416480626</v>
      </c>
      <c r="M41" s="1211"/>
      <c r="N41" s="1212"/>
      <c r="O41" s="1210">
        <f>+O23/(O16/100)</f>
        <v>6.6057368120753193</v>
      </c>
      <c r="P41" s="1211"/>
      <c r="Q41" s="1212"/>
      <c r="R41" s="223"/>
      <c r="S41" s="216" t="s">
        <v>213</v>
      </c>
      <c r="T41" s="1210">
        <f>+T23/(T16/100)</f>
        <v>13.666236203840709</v>
      </c>
      <c r="U41" s="1211"/>
      <c r="V41" s="1212"/>
      <c r="W41" s="1210">
        <f>+W23/(W16/100)</f>
        <v>13.614284806506967</v>
      </c>
      <c r="X41" s="1211"/>
      <c r="Y41" s="1212"/>
      <c r="Z41" s="1210">
        <f>+Z23/(Z16/100)</f>
        <v>10.137433300494417</v>
      </c>
      <c r="AA41" s="1211"/>
      <c r="AB41" s="1212"/>
      <c r="AC41" s="1210">
        <f>+AC23/(AC16/100)</f>
        <v>23.149930798790667</v>
      </c>
      <c r="AD41" s="1211"/>
      <c r="AE41" s="1212"/>
      <c r="AF41" s="1210">
        <f>+AF23/(AF16/100)</f>
        <v>10.23822449998916</v>
      </c>
      <c r="AG41" s="1211"/>
      <c r="AH41" s="1212"/>
      <c r="AI41" s="223"/>
      <c r="AJ41" s="216" t="s">
        <v>213</v>
      </c>
      <c r="AK41" s="1210">
        <f>+AK23/(AK16/100)</f>
        <v>3.9610155215978979</v>
      </c>
      <c r="AL41" s="1211"/>
      <c r="AM41" s="1212"/>
      <c r="AN41" s="1210">
        <f>+AN23/(AN16/100)</f>
        <v>0</v>
      </c>
      <c r="AO41" s="1211"/>
      <c r="AP41" s="1212"/>
      <c r="AQ41" s="1210">
        <f>+AQ23/(AQ16/100)</f>
        <v>2.4410581953653581</v>
      </c>
      <c r="AR41" s="1211"/>
      <c r="AS41" s="1212"/>
      <c r="AT41" s="1210">
        <f>+AT23/(AT16/100)</f>
        <v>5.7442124565199943</v>
      </c>
      <c r="AU41" s="1211"/>
      <c r="AV41" s="1212"/>
      <c r="AW41" s="1210">
        <f>+AW23/(AW16/100)</f>
        <v>3.6249680599837517</v>
      </c>
      <c r="AX41" s="1211"/>
      <c r="AY41" s="1212"/>
      <c r="BA41" s="216" t="s">
        <v>213</v>
      </c>
      <c r="BB41" s="1210">
        <f>+BB23/(BB16/100)</f>
        <v>12.88713191374026</v>
      </c>
      <c r="BC41" s="1211"/>
      <c r="BD41" s="1212"/>
      <c r="BE41" s="1210">
        <f>+BE23/(BE16/100)</f>
        <v>14.322498131640371</v>
      </c>
      <c r="BF41" s="1211"/>
      <c r="BG41" s="1212"/>
      <c r="BH41" s="1210">
        <f>+BH23/(BH16/100)</f>
        <v>3.2444045704198663</v>
      </c>
      <c r="BI41" s="1211"/>
      <c r="BJ41" s="1212"/>
      <c r="BL41" s="1210">
        <f>+BL23/(BL16/100)</f>
        <v>8.6803623346491747</v>
      </c>
      <c r="BM41" s="1211"/>
      <c r="BN41" s="1212"/>
      <c r="BR41" s="216" t="str">
        <f>BA41</f>
        <v>MMIR - 2021 thru Q3</v>
      </c>
      <c r="BS41" s="1210">
        <f>+BS23/(BS16/100)</f>
        <v>3.6784741144414168</v>
      </c>
      <c r="BT41" s="1211"/>
      <c r="BU41" s="1212"/>
      <c r="BV41" s="1210">
        <f>+BV23/(BV16/100)</f>
        <v>19.615384615384617</v>
      </c>
      <c r="BW41" s="1211"/>
      <c r="BX41" s="1212"/>
      <c r="BY41" s="223"/>
      <c r="BZ41" s="1210">
        <f>+BZ23/(BZ16/100)</f>
        <v>13.471638655462186</v>
      </c>
      <c r="CA41" s="1211"/>
      <c r="CB41" s="1212"/>
    </row>
    <row r="42" spans="2:80" ht="15.75" hidden="1" customHeight="1" x14ac:dyDescent="0.25">
      <c r="B42" s="163" t="s">
        <v>102</v>
      </c>
      <c r="C42" s="164"/>
      <c r="D42" s="239">
        <f>C23/(C16/100)</f>
        <v>19.864382350050739</v>
      </c>
      <c r="E42" s="166"/>
      <c r="F42" s="164"/>
      <c r="G42" s="239">
        <f>F23/(F16/100)</f>
        <v>51.387418987431026</v>
      </c>
      <c r="H42" s="166"/>
      <c r="I42" s="164"/>
      <c r="J42" s="239">
        <f>I23/(I16/100)</f>
        <v>11.44633267814654</v>
      </c>
      <c r="K42" s="166"/>
      <c r="L42" s="164"/>
      <c r="M42" s="239">
        <f>L23/(L16/100)</f>
        <v>4.3615223416480626</v>
      </c>
      <c r="N42" s="166"/>
      <c r="O42" s="164"/>
      <c r="P42" s="239">
        <f>O23/(O16/100)</f>
        <v>6.6057368120753193</v>
      </c>
      <c r="Q42" s="166"/>
      <c r="R42" s="240"/>
      <c r="S42" s="163" t="s">
        <v>102</v>
      </c>
      <c r="T42" s="164"/>
      <c r="U42" s="239">
        <f>T23/(T16/100)</f>
        <v>13.666236203840709</v>
      </c>
      <c r="V42" s="166"/>
      <c r="W42" s="164"/>
      <c r="X42" s="239">
        <f>W23/(W16/100)</f>
        <v>13.614284806506967</v>
      </c>
      <c r="Y42" s="166"/>
      <c r="Z42" s="164"/>
      <c r="AA42" s="239">
        <f>Z23/(Z16/100)</f>
        <v>10.137433300494417</v>
      </c>
      <c r="AB42" s="166"/>
      <c r="AC42" s="164"/>
      <c r="AD42" s="239">
        <f>AC23/(AC16/100)</f>
        <v>23.149930798790667</v>
      </c>
      <c r="AE42" s="166"/>
      <c r="AF42" s="164"/>
      <c r="AG42" s="239">
        <f>AF23/(AF16/100)</f>
        <v>10.23822449998916</v>
      </c>
      <c r="AH42" s="166"/>
      <c r="AI42" s="240"/>
      <c r="AJ42" s="163" t="s">
        <v>102</v>
      </c>
      <c r="AK42" s="164"/>
      <c r="AL42" s="239">
        <f>AK23/(AK16/100)</f>
        <v>3.9610155215978979</v>
      </c>
      <c r="AM42" s="166"/>
      <c r="AN42" s="164"/>
      <c r="AO42" s="239">
        <f>AN23/(AN16/100)</f>
        <v>0</v>
      </c>
      <c r="AP42" s="166"/>
      <c r="AQ42" s="164"/>
      <c r="AR42" s="239">
        <f>AQ23/(AQ16/100)</f>
        <v>2.4410581953653581</v>
      </c>
      <c r="AS42" s="166"/>
      <c r="AT42" s="164"/>
      <c r="AU42" s="239">
        <f>AT23/(AT16/100)</f>
        <v>5.7442124565199943</v>
      </c>
      <c r="AV42" s="166"/>
      <c r="AW42" s="164"/>
      <c r="AX42" s="239">
        <f>AW23/(AW16/100)</f>
        <v>3.6249680599837517</v>
      </c>
      <c r="AY42" s="166"/>
      <c r="BA42" s="163" t="s">
        <v>102</v>
      </c>
      <c r="BB42" s="164"/>
      <c r="BC42" s="239">
        <f>BB23/(BB16/100)</f>
        <v>12.88713191374026</v>
      </c>
      <c r="BD42" s="166"/>
      <c r="BE42" s="164"/>
      <c r="BF42" s="239">
        <f>BE23/(BE16/100)</f>
        <v>14.322498131640371</v>
      </c>
      <c r="BG42" s="166"/>
      <c r="BH42" s="164"/>
      <c r="BI42" s="239">
        <f>BH23/(BH16/100)</f>
        <v>3.2444045704198663</v>
      </c>
      <c r="BJ42" s="166"/>
      <c r="BL42" s="164"/>
      <c r="BM42" s="239">
        <f>BL23/(BL16/100)</f>
        <v>8.6803623346491747</v>
      </c>
      <c r="BN42" s="166"/>
      <c r="BR42" s="163" t="s">
        <v>102</v>
      </c>
      <c r="BS42" s="164"/>
      <c r="BT42" s="239">
        <f>BS23/(BS16/100)</f>
        <v>3.6784741144414168</v>
      </c>
      <c r="BU42" s="166"/>
      <c r="BV42" s="164"/>
      <c r="BW42" s="239">
        <f>BV23/(BV16/100)</f>
        <v>19.615384615384617</v>
      </c>
      <c r="BX42" s="166"/>
      <c r="BY42" s="240"/>
      <c r="BZ42" s="164"/>
      <c r="CA42" s="239">
        <f>BZ23/(BZ16/100)</f>
        <v>13.471638655462186</v>
      </c>
      <c r="CB42" s="166"/>
    </row>
    <row r="43" spans="2:80" s="193" customFormat="1" ht="4.5" customHeight="1" thickBot="1" x14ac:dyDescent="0.3">
      <c r="B43" s="563"/>
      <c r="C43" s="523"/>
      <c r="D43" s="524"/>
      <c r="E43" s="525"/>
      <c r="F43" s="523"/>
      <c r="G43" s="524"/>
      <c r="H43" s="525"/>
      <c r="I43" s="523"/>
      <c r="J43" s="524"/>
      <c r="K43" s="525"/>
      <c r="L43" s="523"/>
      <c r="M43" s="524"/>
      <c r="N43" s="525"/>
      <c r="O43" s="523"/>
      <c r="P43" s="524"/>
      <c r="Q43" s="525"/>
      <c r="R43" s="221"/>
      <c r="S43" s="569"/>
      <c r="T43" s="529"/>
      <c r="U43" s="530"/>
      <c r="V43" s="531"/>
      <c r="W43" s="529"/>
      <c r="X43" s="530"/>
      <c r="Y43" s="531"/>
      <c r="Z43" s="529"/>
      <c r="AA43" s="530"/>
      <c r="AB43" s="531"/>
      <c r="AC43" s="529"/>
      <c r="AD43" s="530"/>
      <c r="AE43" s="531"/>
      <c r="AF43" s="529"/>
      <c r="AG43" s="530"/>
      <c r="AH43" s="531"/>
      <c r="AI43" s="221"/>
      <c r="AJ43" s="574"/>
      <c r="AK43" s="535"/>
      <c r="AL43" s="536"/>
      <c r="AM43" s="537"/>
      <c r="AN43" s="535"/>
      <c r="AO43" s="536"/>
      <c r="AP43" s="537"/>
      <c r="AQ43" s="535"/>
      <c r="AR43" s="536"/>
      <c r="AS43" s="537"/>
      <c r="AT43" s="535"/>
      <c r="AU43" s="536"/>
      <c r="AV43" s="537"/>
      <c r="AW43" s="535"/>
      <c r="AX43" s="536"/>
      <c r="AY43" s="537"/>
      <c r="BA43" s="667"/>
      <c r="BB43" s="523"/>
      <c r="BC43" s="524"/>
      <c r="BD43" s="525"/>
      <c r="BE43" s="529"/>
      <c r="BF43" s="530"/>
      <c r="BG43" s="531"/>
      <c r="BH43" s="535"/>
      <c r="BI43" s="536"/>
      <c r="BJ43" s="537"/>
      <c r="BL43" s="541"/>
      <c r="BM43" s="542"/>
      <c r="BN43" s="543"/>
      <c r="BR43" s="1086"/>
      <c r="BS43" s="1109"/>
      <c r="BT43" s="1110"/>
      <c r="BU43" s="1111"/>
      <c r="BV43" s="1109"/>
      <c r="BW43" s="1110"/>
      <c r="BX43" s="1111"/>
      <c r="BY43" s="1115"/>
      <c r="BZ43" s="1109"/>
      <c r="CA43" s="1110"/>
      <c r="CB43" s="1111"/>
    </row>
    <row r="44" spans="2:80" ht="17.25" hidden="1" customHeight="1" thickTop="1" thickBot="1" x14ac:dyDescent="0.3">
      <c r="B44" s="163" t="s">
        <v>95</v>
      </c>
      <c r="C44" s="164"/>
      <c r="D44" s="165" t="e">
        <f>C45/(C16/100)</f>
        <v>#REF!</v>
      </c>
      <c r="E44" s="166"/>
      <c r="F44" s="164"/>
      <c r="G44" s="165" t="e">
        <f>F45/(F16/100)</f>
        <v>#REF!</v>
      </c>
      <c r="H44" s="166"/>
      <c r="I44" s="164"/>
      <c r="J44" s="165" t="e">
        <f>I45/(I16/100)</f>
        <v>#REF!</v>
      </c>
      <c r="K44" s="166"/>
      <c r="L44" s="164"/>
      <c r="M44" s="165" t="e">
        <f>L45/(L16/100)</f>
        <v>#REF!</v>
      </c>
      <c r="N44" s="166"/>
      <c r="O44" s="164"/>
      <c r="P44" s="165" t="e">
        <f>O45/(O16/100)</f>
        <v>#REF!</v>
      </c>
      <c r="Q44" s="166"/>
      <c r="R44" s="240"/>
      <c r="S44" s="239"/>
      <c r="T44" s="164"/>
      <c r="U44" s="165" t="e">
        <f>T45/(T16/100)</f>
        <v>#REF!</v>
      </c>
      <c r="V44" s="166"/>
      <c r="W44" s="164"/>
      <c r="X44" s="165" t="e">
        <f>W45/(W16/100)</f>
        <v>#REF!</v>
      </c>
      <c r="Y44" s="166"/>
      <c r="Z44" s="164"/>
      <c r="AA44" s="165" t="e">
        <f>Z45/(Z16/100)</f>
        <v>#REF!</v>
      </c>
      <c r="AB44" s="166"/>
      <c r="AC44" s="164"/>
      <c r="AD44" s="165" t="e">
        <f>AC45/(AC16/100)</f>
        <v>#REF!</v>
      </c>
      <c r="AE44" s="166"/>
      <c r="AF44" s="164"/>
      <c r="AG44" s="165" t="e">
        <f>AF45/(AF16/100)</f>
        <v>#REF!</v>
      </c>
      <c r="AH44" s="166"/>
      <c r="AI44" s="240"/>
      <c r="AJ44" s="239"/>
      <c r="AK44" s="164"/>
      <c r="AL44" s="165" t="e">
        <f>AK45/(AK16/100)</f>
        <v>#REF!</v>
      </c>
      <c r="AM44" s="166"/>
      <c r="AN44" s="164"/>
      <c r="AO44" s="165" t="e">
        <f>AN45/(AN16/100)</f>
        <v>#REF!</v>
      </c>
      <c r="AP44" s="166"/>
      <c r="AQ44" s="164"/>
      <c r="AR44" s="165" t="e">
        <f>AQ45/(AQ16/100)</f>
        <v>#REF!</v>
      </c>
      <c r="AS44" s="166"/>
      <c r="AT44" s="164"/>
      <c r="AU44" s="165" t="e">
        <f>AT45/(AT16/100)</f>
        <v>#REF!</v>
      </c>
      <c r="AV44" s="166"/>
      <c r="AW44" s="164"/>
      <c r="AX44" s="165" t="e">
        <f>AW45/(AW16/100)</f>
        <v>#REF!</v>
      </c>
      <c r="AY44" s="166"/>
      <c r="BA44" s="239"/>
      <c r="BB44" s="164"/>
      <c r="BC44" s="165" t="e">
        <f>BB45/(BB16/100)</f>
        <v>#REF!</v>
      </c>
      <c r="BD44" s="166"/>
      <c r="BE44" s="164"/>
      <c r="BF44" s="165" t="e">
        <f>BE45/(BE16/100)</f>
        <v>#REF!</v>
      </c>
      <c r="BG44" s="166"/>
      <c r="BH44" s="164"/>
      <c r="BI44" s="165" t="e">
        <f>BH45/(BH16/100)</f>
        <v>#REF!</v>
      </c>
      <c r="BJ44" s="166"/>
      <c r="BL44" s="164"/>
      <c r="BM44" s="165" t="e">
        <f>BL45/(BL16/100)</f>
        <v>#REF!</v>
      </c>
      <c r="BN44" s="166"/>
      <c r="BR44" s="239"/>
      <c r="BS44" s="164"/>
      <c r="BT44" s="165" t="e">
        <f>BS45/(BS16/100)</f>
        <v>#REF!</v>
      </c>
      <c r="BU44" s="166"/>
      <c r="BV44" s="164"/>
      <c r="BW44" s="165" t="e">
        <f>BV45/(BV16/100)</f>
        <v>#REF!</v>
      </c>
      <c r="BX44" s="166"/>
      <c r="BY44" s="240"/>
      <c r="BZ44" s="164"/>
      <c r="CA44" s="165" t="e">
        <f>BZ45/(BZ16/100)</f>
        <v>#REF!</v>
      </c>
      <c r="CB44" s="166"/>
    </row>
    <row r="45" spans="2:80" ht="17.25" hidden="1" customHeight="1" thickTop="1" thickBot="1" x14ac:dyDescent="0.3">
      <c r="B45" s="152" t="s">
        <v>18</v>
      </c>
      <c r="C45" s="1205" t="e">
        <f>#REF!-#REF!-600</f>
        <v>#REF!</v>
      </c>
      <c r="D45" s="1206" t="e">
        <f>#REF!-#REF!</f>
        <v>#REF!</v>
      </c>
      <c r="E45" s="1207"/>
      <c r="F45" s="1205" t="e">
        <f>#REF!-#REF!-600</f>
        <v>#REF!</v>
      </c>
      <c r="G45" s="1206" t="e">
        <f>#REF!-#REF!</f>
        <v>#REF!</v>
      </c>
      <c r="H45" s="1207"/>
      <c r="I45" s="1205" t="e">
        <f>#REF!-#REF!-600</f>
        <v>#REF!</v>
      </c>
      <c r="J45" s="1206" t="e">
        <f>#REF!-#REF!</f>
        <v>#REF!</v>
      </c>
      <c r="K45" s="1207"/>
      <c r="L45" s="1205" t="e">
        <f>#REF!-#REF!-600</f>
        <v>#REF!</v>
      </c>
      <c r="M45" s="1206" t="e">
        <f>#REF!-#REF!</f>
        <v>#REF!</v>
      </c>
      <c r="N45" s="1207"/>
      <c r="O45" s="1205" t="e">
        <f>#REF!-#REF!-600</f>
        <v>#REF!</v>
      </c>
      <c r="P45" s="1206" t="e">
        <f>#REF!-#REF!</f>
        <v>#REF!</v>
      </c>
      <c r="Q45" s="1207"/>
      <c r="R45" s="363"/>
      <c r="S45" s="397"/>
      <c r="T45" s="1205" t="e">
        <f>#REF!-#REF!</f>
        <v>#REF!</v>
      </c>
      <c r="U45" s="1206" t="e">
        <f>#REF!-#REF!</f>
        <v>#REF!</v>
      </c>
      <c r="V45" s="1207"/>
      <c r="W45" s="1205" t="e">
        <f>#REF!-#REF!</f>
        <v>#REF!</v>
      </c>
      <c r="X45" s="1206" t="e">
        <f>#REF!-#REF!</f>
        <v>#REF!</v>
      </c>
      <c r="Y45" s="1207"/>
      <c r="Z45" s="1205" t="e">
        <f>#REF!-#REF!</f>
        <v>#REF!</v>
      </c>
      <c r="AA45" s="1206" t="e">
        <f>#REF!-#REF!</f>
        <v>#REF!</v>
      </c>
      <c r="AB45" s="1207"/>
      <c r="AC45" s="1205" t="e">
        <f>#REF!-#REF!</f>
        <v>#REF!</v>
      </c>
      <c r="AD45" s="1206" t="e">
        <f>#REF!-#REF!</f>
        <v>#REF!</v>
      </c>
      <c r="AE45" s="1207"/>
      <c r="AF45" s="1205" t="e">
        <f>#REF!-#REF!</f>
        <v>#REF!</v>
      </c>
      <c r="AG45" s="1206" t="e">
        <f>#REF!-#REF!</f>
        <v>#REF!</v>
      </c>
      <c r="AH45" s="1207"/>
      <c r="AI45" s="363"/>
      <c r="AJ45" s="397"/>
      <c r="AK45" s="1205" t="e">
        <f>#REF!-#REF!</f>
        <v>#REF!</v>
      </c>
      <c r="AL45" s="1206" t="e">
        <f>#REF!-#REF!</f>
        <v>#REF!</v>
      </c>
      <c r="AM45" s="1207"/>
      <c r="AN45" s="1205" t="e">
        <f>#REF!-#REF!</f>
        <v>#REF!</v>
      </c>
      <c r="AO45" s="1206" t="e">
        <f>#REF!-#REF!</f>
        <v>#REF!</v>
      </c>
      <c r="AP45" s="1207"/>
      <c r="AQ45" s="1205" t="e">
        <f>#REF!-#REF!</f>
        <v>#REF!</v>
      </c>
      <c r="AR45" s="1206" t="e">
        <f>#REF!-#REF!</f>
        <v>#REF!</v>
      </c>
      <c r="AS45" s="1207"/>
      <c r="AT45" s="1205" t="e">
        <f>#REF!-#REF!</f>
        <v>#REF!</v>
      </c>
      <c r="AU45" s="1206" t="e">
        <f>#REF!-#REF!</f>
        <v>#REF!</v>
      </c>
      <c r="AV45" s="1207"/>
      <c r="AW45" s="1205" t="e">
        <f>#REF!-#REF!</f>
        <v>#REF!</v>
      </c>
      <c r="AX45" s="1206" t="e">
        <f>#REF!-#REF!</f>
        <v>#REF!</v>
      </c>
      <c r="AY45" s="1207"/>
      <c r="BA45" s="397"/>
      <c r="BB45" s="1205" t="e">
        <f>#REF!-#REF!</f>
        <v>#REF!</v>
      </c>
      <c r="BC45" s="1206" t="e">
        <f>#REF!-#REF!</f>
        <v>#REF!</v>
      </c>
      <c r="BD45" s="1207"/>
      <c r="BE45" s="1205" t="e">
        <f>#REF!-#REF!</f>
        <v>#REF!</v>
      </c>
      <c r="BF45" s="1206" t="e">
        <f>#REF!-#REF!</f>
        <v>#REF!</v>
      </c>
      <c r="BG45" s="1207"/>
      <c r="BH45" s="1205" t="e">
        <f>#REF!-#REF!</f>
        <v>#REF!</v>
      </c>
      <c r="BI45" s="1206" t="e">
        <f>#REF!-#REF!</f>
        <v>#REF!</v>
      </c>
      <c r="BJ45" s="1207"/>
      <c r="BL45" s="1205" t="e">
        <f>#REF!-#REF!</f>
        <v>#REF!</v>
      </c>
      <c r="BM45" s="1206" t="e">
        <f>#REF!-#REF!</f>
        <v>#REF!</v>
      </c>
      <c r="BN45" s="1207"/>
      <c r="BR45" s="1043"/>
      <c r="BS45" s="1205" t="e">
        <f>#REF!-#REF!</f>
        <v>#REF!</v>
      </c>
      <c r="BT45" s="1206" t="e">
        <f>#REF!-#REF!</f>
        <v>#REF!</v>
      </c>
      <c r="BU45" s="1207"/>
      <c r="BV45" s="1205" t="e">
        <f>#REF!-#REF!</f>
        <v>#REF!</v>
      </c>
      <c r="BW45" s="1206" t="e">
        <f>#REF!-#REF!</f>
        <v>#REF!</v>
      </c>
      <c r="BX45" s="1207"/>
      <c r="BY45" s="363"/>
      <c r="BZ45" s="1205" t="e">
        <f>#REF!-#REF!</f>
        <v>#REF!</v>
      </c>
      <c r="CA45" s="1206" t="e">
        <f>#REF!-#REF!</f>
        <v>#REF!</v>
      </c>
      <c r="CB45" s="1207"/>
    </row>
    <row r="46" spans="2:80" ht="7.5" hidden="1" customHeight="1" thickTop="1" x14ac:dyDescent="0.25">
      <c r="B46" s="169"/>
      <c r="C46" s="1208"/>
      <c r="D46" s="1208"/>
      <c r="E46" s="1209"/>
      <c r="F46" s="1208"/>
      <c r="G46" s="1208"/>
      <c r="H46" s="1209"/>
      <c r="I46" s="1208"/>
      <c r="J46" s="1208"/>
      <c r="K46" s="1209"/>
      <c r="L46" s="1208"/>
      <c r="M46" s="1208"/>
      <c r="N46" s="1209"/>
      <c r="O46" s="1208"/>
      <c r="P46" s="1208"/>
      <c r="Q46" s="1209"/>
      <c r="R46" s="288"/>
      <c r="S46" s="167"/>
      <c r="T46" s="167"/>
      <c r="U46" s="167"/>
      <c r="V46" s="168"/>
      <c r="W46" s="167"/>
      <c r="X46" s="167"/>
      <c r="Y46" s="168"/>
      <c r="Z46" s="167"/>
      <c r="AA46" s="167"/>
      <c r="AB46" s="168"/>
      <c r="AC46" s="167"/>
      <c r="AD46" s="167"/>
      <c r="AE46" s="168"/>
      <c r="AF46" s="167"/>
      <c r="AG46" s="167"/>
      <c r="AH46" s="168"/>
      <c r="AI46" s="288"/>
      <c r="AJ46" s="167"/>
      <c r="AK46" s="167"/>
      <c r="AL46" s="167"/>
      <c r="AM46" s="168"/>
      <c r="AN46" s="167"/>
      <c r="AO46" s="167"/>
      <c r="AP46" s="168"/>
      <c r="AQ46" s="167"/>
      <c r="AR46" s="167"/>
      <c r="AS46" s="168"/>
      <c r="AT46" s="167"/>
      <c r="AU46" s="167"/>
      <c r="AV46" s="168"/>
      <c r="AW46" s="167"/>
      <c r="AX46" s="167"/>
      <c r="AY46" s="168"/>
      <c r="BA46" s="167"/>
      <c r="BB46" s="167"/>
      <c r="BC46" s="167"/>
      <c r="BD46" s="168"/>
      <c r="BE46" s="167"/>
      <c r="BF46" s="167"/>
      <c r="BG46" s="168"/>
      <c r="BH46" s="167"/>
      <c r="BI46" s="167"/>
      <c r="BJ46" s="168"/>
      <c r="BL46" s="167"/>
      <c r="BM46" s="167"/>
      <c r="BN46" s="168"/>
      <c r="BR46" s="167"/>
      <c r="BS46" s="167"/>
      <c r="BT46" s="167"/>
      <c r="BU46" s="168"/>
      <c r="BV46" s="167"/>
      <c r="BW46" s="167"/>
      <c r="BX46" s="168"/>
      <c r="BY46" s="288"/>
      <c r="BZ46" s="167"/>
      <c r="CA46" s="167"/>
      <c r="CB46" s="168"/>
    </row>
    <row r="47" spans="2:80" ht="15.75" hidden="1" customHeight="1" x14ac:dyDescent="0.25">
      <c r="B47" s="1201" t="s">
        <v>107</v>
      </c>
      <c r="C47" s="1203"/>
      <c r="D47" s="1203"/>
      <c r="E47" s="1204"/>
      <c r="F47" s="1203"/>
      <c r="G47" s="1203"/>
      <c r="H47" s="1204"/>
      <c r="I47" s="1203"/>
      <c r="J47" s="1203"/>
      <c r="K47" s="1204"/>
      <c r="L47" s="1203"/>
      <c r="M47" s="1203"/>
      <c r="N47" s="1204"/>
      <c r="O47" s="1203"/>
      <c r="P47" s="1203"/>
      <c r="Q47" s="1204"/>
      <c r="R47" s="364"/>
      <c r="S47" s="395"/>
      <c r="T47" s="1195"/>
      <c r="U47" s="1196"/>
      <c r="V47" s="1197"/>
      <c r="W47" s="1195"/>
      <c r="X47" s="1196"/>
      <c r="Y47" s="1197"/>
      <c r="Z47" s="1195"/>
      <c r="AA47" s="1196"/>
      <c r="AB47" s="1197"/>
      <c r="AC47" s="1195"/>
      <c r="AD47" s="1196"/>
      <c r="AE47" s="1197"/>
      <c r="AF47" s="1195"/>
      <c r="AG47" s="1196"/>
      <c r="AH47" s="1197"/>
      <c r="AI47" s="364"/>
      <c r="AJ47" s="395"/>
      <c r="AK47" s="1195"/>
      <c r="AL47" s="1196"/>
      <c r="AM47" s="1197"/>
      <c r="AN47" s="1195"/>
      <c r="AO47" s="1196"/>
      <c r="AP47" s="1197"/>
      <c r="AQ47" s="1195"/>
      <c r="AR47" s="1196"/>
      <c r="AS47" s="1197"/>
      <c r="AT47" s="1195"/>
      <c r="AU47" s="1196"/>
      <c r="AV47" s="1197"/>
      <c r="AW47" s="1195"/>
      <c r="AX47" s="1196"/>
      <c r="AY47" s="1197"/>
      <c r="BA47" s="395"/>
      <c r="BB47" s="1195"/>
      <c r="BC47" s="1196"/>
      <c r="BD47" s="1197"/>
      <c r="BE47" s="1195"/>
      <c r="BF47" s="1196"/>
      <c r="BG47" s="1197"/>
      <c r="BH47" s="1195"/>
      <c r="BI47" s="1196"/>
      <c r="BJ47" s="1197"/>
      <c r="BL47" s="1195"/>
      <c r="BM47" s="1196"/>
      <c r="BN47" s="1197"/>
      <c r="BR47" s="1044"/>
      <c r="BS47" s="1195"/>
      <c r="BT47" s="1196"/>
      <c r="BU47" s="1197"/>
      <c r="BV47" s="1195"/>
      <c r="BW47" s="1196"/>
      <c r="BX47" s="1197"/>
      <c r="BY47" s="364"/>
      <c r="BZ47" s="1195"/>
      <c r="CA47" s="1196"/>
      <c r="CB47" s="1197"/>
    </row>
    <row r="48" spans="2:80" ht="16.5" hidden="1" customHeight="1" thickTop="1" thickBot="1" x14ac:dyDescent="0.3">
      <c r="B48" s="1201"/>
      <c r="C48" s="1203"/>
      <c r="D48" s="1203"/>
      <c r="E48" s="1204"/>
      <c r="F48" s="1203"/>
      <c r="G48" s="1203"/>
      <c r="H48" s="1204"/>
      <c r="I48" s="1203"/>
      <c r="J48" s="1203"/>
      <c r="K48" s="1204"/>
      <c r="L48" s="1203"/>
      <c r="M48" s="1203"/>
      <c r="N48" s="1204"/>
      <c r="O48" s="1203"/>
      <c r="P48" s="1203"/>
      <c r="Q48" s="1204"/>
      <c r="R48" s="364"/>
      <c r="S48" s="395"/>
      <c r="T48" s="1195"/>
      <c r="U48" s="1196"/>
      <c r="V48" s="1197"/>
      <c r="W48" s="1195"/>
      <c r="X48" s="1196"/>
      <c r="Y48" s="1197"/>
      <c r="Z48" s="1195"/>
      <c r="AA48" s="1196"/>
      <c r="AB48" s="1197"/>
      <c r="AC48" s="1195"/>
      <c r="AD48" s="1196"/>
      <c r="AE48" s="1197"/>
      <c r="AF48" s="1195"/>
      <c r="AG48" s="1196"/>
      <c r="AH48" s="1197"/>
      <c r="AI48" s="364"/>
      <c r="AJ48" s="395"/>
      <c r="AK48" s="1195"/>
      <c r="AL48" s="1196"/>
      <c r="AM48" s="1197"/>
      <c r="AN48" s="1195"/>
      <c r="AO48" s="1196"/>
      <c r="AP48" s="1197"/>
      <c r="AQ48" s="1195"/>
      <c r="AR48" s="1196"/>
      <c r="AS48" s="1197"/>
      <c r="AT48" s="1195"/>
      <c r="AU48" s="1196"/>
      <c r="AV48" s="1197"/>
      <c r="AW48" s="1195"/>
      <c r="AX48" s="1196"/>
      <c r="AY48" s="1197"/>
      <c r="BA48" s="395"/>
      <c r="BB48" s="1195"/>
      <c r="BC48" s="1196"/>
      <c r="BD48" s="1197"/>
      <c r="BE48" s="1195"/>
      <c r="BF48" s="1196"/>
      <c r="BG48" s="1197"/>
      <c r="BH48" s="1195"/>
      <c r="BI48" s="1196"/>
      <c r="BJ48" s="1197"/>
      <c r="BL48" s="1195"/>
      <c r="BM48" s="1196"/>
      <c r="BN48" s="1197"/>
      <c r="BR48" s="1044"/>
      <c r="BS48" s="1195"/>
      <c r="BT48" s="1196"/>
      <c r="BU48" s="1197"/>
      <c r="BV48" s="1195"/>
      <c r="BW48" s="1196"/>
      <c r="BX48" s="1197"/>
      <c r="BY48" s="364"/>
      <c r="BZ48" s="1195"/>
      <c r="CA48" s="1196"/>
      <c r="CB48" s="1197"/>
    </row>
    <row r="49" spans="2:80" ht="16.5" hidden="1" customHeight="1" thickTop="1" thickBot="1" x14ac:dyDescent="0.3">
      <c r="B49" s="1201"/>
      <c r="C49" s="1203"/>
      <c r="D49" s="1203"/>
      <c r="E49" s="1204"/>
      <c r="F49" s="1203"/>
      <c r="G49" s="1203"/>
      <c r="H49" s="1204"/>
      <c r="I49" s="1203"/>
      <c r="J49" s="1203"/>
      <c r="K49" s="1204"/>
      <c r="L49" s="1203"/>
      <c r="M49" s="1203"/>
      <c r="N49" s="1204"/>
      <c r="O49" s="1203"/>
      <c r="P49" s="1203"/>
      <c r="Q49" s="1204"/>
      <c r="R49" s="364"/>
      <c r="S49" s="395"/>
      <c r="T49" s="1195"/>
      <c r="U49" s="1196"/>
      <c r="V49" s="1197"/>
      <c r="W49" s="1195"/>
      <c r="X49" s="1196"/>
      <c r="Y49" s="1197"/>
      <c r="Z49" s="1195"/>
      <c r="AA49" s="1196"/>
      <c r="AB49" s="1197"/>
      <c r="AC49" s="1195"/>
      <c r="AD49" s="1196"/>
      <c r="AE49" s="1197"/>
      <c r="AF49" s="1195"/>
      <c r="AG49" s="1196"/>
      <c r="AH49" s="1197"/>
      <c r="AI49" s="364"/>
      <c r="AJ49" s="395"/>
      <c r="AK49" s="1195"/>
      <c r="AL49" s="1196"/>
      <c r="AM49" s="1197"/>
      <c r="AN49" s="1195"/>
      <c r="AO49" s="1196"/>
      <c r="AP49" s="1197"/>
      <c r="AQ49" s="1195"/>
      <c r="AR49" s="1196"/>
      <c r="AS49" s="1197"/>
      <c r="AT49" s="1195"/>
      <c r="AU49" s="1196"/>
      <c r="AV49" s="1197"/>
      <c r="AW49" s="1195"/>
      <c r="AX49" s="1196"/>
      <c r="AY49" s="1197"/>
      <c r="BA49" s="395"/>
      <c r="BB49" s="1195"/>
      <c r="BC49" s="1196"/>
      <c r="BD49" s="1197"/>
      <c r="BE49" s="1195"/>
      <c r="BF49" s="1196"/>
      <c r="BG49" s="1197"/>
      <c r="BH49" s="1195"/>
      <c r="BI49" s="1196"/>
      <c r="BJ49" s="1197"/>
      <c r="BL49" s="1195"/>
      <c r="BM49" s="1196"/>
      <c r="BN49" s="1197"/>
      <c r="BR49" s="1044"/>
      <c r="BS49" s="1195"/>
      <c r="BT49" s="1196"/>
      <c r="BU49" s="1197"/>
      <c r="BV49" s="1195"/>
      <c r="BW49" s="1196"/>
      <c r="BX49" s="1197"/>
      <c r="BY49" s="364"/>
      <c r="BZ49" s="1195"/>
      <c r="CA49" s="1196"/>
      <c r="CB49" s="1197"/>
    </row>
    <row r="50" spans="2:80" ht="16.5" hidden="1" customHeight="1" thickTop="1" thickBot="1" x14ac:dyDescent="0.3">
      <c r="B50" s="1201"/>
      <c r="C50" s="1203"/>
      <c r="D50" s="1203"/>
      <c r="E50" s="1204"/>
      <c r="F50" s="1203"/>
      <c r="G50" s="1203"/>
      <c r="H50" s="1204"/>
      <c r="I50" s="1203"/>
      <c r="J50" s="1203"/>
      <c r="K50" s="1204"/>
      <c r="L50" s="1203"/>
      <c r="M50" s="1203"/>
      <c r="N50" s="1204"/>
      <c r="O50" s="1203"/>
      <c r="P50" s="1203"/>
      <c r="Q50" s="1204"/>
      <c r="R50" s="364"/>
      <c r="S50" s="395"/>
      <c r="T50" s="1195"/>
      <c r="U50" s="1196"/>
      <c r="V50" s="1197"/>
      <c r="W50" s="1195"/>
      <c r="X50" s="1196"/>
      <c r="Y50" s="1197"/>
      <c r="Z50" s="1195"/>
      <c r="AA50" s="1196"/>
      <c r="AB50" s="1197"/>
      <c r="AC50" s="1195"/>
      <c r="AD50" s="1196"/>
      <c r="AE50" s="1197"/>
      <c r="AF50" s="1195"/>
      <c r="AG50" s="1196"/>
      <c r="AH50" s="1197"/>
      <c r="AI50" s="365"/>
      <c r="AJ50" s="395"/>
      <c r="AK50" s="1198"/>
      <c r="AL50" s="1199"/>
      <c r="AM50" s="1200"/>
      <c r="AN50" s="1198"/>
      <c r="AO50" s="1199"/>
      <c r="AP50" s="1200"/>
      <c r="AQ50" s="1198"/>
      <c r="AR50" s="1199"/>
      <c r="AS50" s="1200"/>
      <c r="AT50" s="1198"/>
      <c r="AU50" s="1199"/>
      <c r="AV50" s="1200"/>
      <c r="AW50" s="1198"/>
      <c r="AX50" s="1199"/>
      <c r="AY50" s="1200"/>
      <c r="BA50" s="395"/>
      <c r="BB50" s="1198"/>
      <c r="BC50" s="1199"/>
      <c r="BD50" s="1200"/>
      <c r="BE50" s="1198"/>
      <c r="BF50" s="1199"/>
      <c r="BG50" s="1200"/>
      <c r="BH50" s="1198"/>
      <c r="BI50" s="1199"/>
      <c r="BJ50" s="1200"/>
      <c r="BL50" s="1198"/>
      <c r="BM50" s="1199"/>
      <c r="BN50" s="1200"/>
      <c r="BR50" s="1044"/>
      <c r="BS50" s="1195"/>
      <c r="BT50" s="1196"/>
      <c r="BU50" s="1197"/>
      <c r="BV50" s="1195"/>
      <c r="BW50" s="1196"/>
      <c r="BX50" s="1197"/>
      <c r="BY50" s="364"/>
      <c r="BZ50" s="1198"/>
      <c r="CA50" s="1199"/>
      <c r="CB50" s="1200"/>
    </row>
    <row r="51" spans="2:80" ht="7.5" hidden="1" customHeight="1" thickTop="1" x14ac:dyDescent="0.25">
      <c r="B51" s="196"/>
      <c r="C51" s="197"/>
      <c r="D51" s="197"/>
      <c r="E51" s="198"/>
      <c r="F51" s="197"/>
      <c r="G51" s="197"/>
      <c r="H51" s="198"/>
      <c r="I51" s="197"/>
      <c r="J51" s="197"/>
      <c r="K51" s="198"/>
      <c r="L51" s="197"/>
      <c r="M51" s="197"/>
      <c r="N51" s="198"/>
      <c r="O51" s="197"/>
      <c r="P51" s="197"/>
      <c r="Q51" s="198"/>
      <c r="R51" s="192"/>
      <c r="S51" s="197"/>
      <c r="T51" s="197"/>
      <c r="U51" s="197"/>
      <c r="V51" s="198"/>
      <c r="W51" s="197"/>
      <c r="X51" s="197"/>
      <c r="Y51" s="198"/>
      <c r="Z51" s="197"/>
      <c r="AA51" s="197"/>
      <c r="AB51" s="198"/>
      <c r="AC51" s="197"/>
      <c r="AD51" s="197"/>
      <c r="AE51" s="198"/>
      <c r="AF51" s="197"/>
      <c r="AG51" s="197"/>
      <c r="AH51" s="198"/>
      <c r="AI51" s="192"/>
      <c r="AJ51" s="197"/>
      <c r="AK51" s="197"/>
      <c r="AL51" s="197"/>
      <c r="AM51" s="198"/>
      <c r="AN51" s="197"/>
      <c r="AO51" s="197"/>
      <c r="AP51" s="198"/>
      <c r="AQ51" s="197"/>
      <c r="AR51" s="197"/>
      <c r="AS51" s="198"/>
      <c r="AT51" s="197"/>
      <c r="AU51" s="197"/>
      <c r="AV51" s="198"/>
      <c r="AW51" s="197"/>
      <c r="AX51" s="197"/>
      <c r="AY51" s="198"/>
      <c r="BA51" s="197"/>
      <c r="BB51" s="197"/>
      <c r="BC51" s="197"/>
      <c r="BD51" s="198"/>
      <c r="BE51" s="197"/>
      <c r="BF51" s="197"/>
      <c r="BG51" s="198"/>
      <c r="BH51" s="197"/>
      <c r="BI51" s="197"/>
      <c r="BJ51" s="198"/>
      <c r="BL51" s="197"/>
      <c r="BM51" s="197"/>
      <c r="BN51" s="198"/>
      <c r="BR51" s="197"/>
      <c r="BS51" s="197"/>
      <c r="BT51" s="197"/>
      <c r="BU51" s="198"/>
      <c r="BV51" s="197"/>
      <c r="BW51" s="197"/>
      <c r="BX51" s="198"/>
      <c r="BY51" s="192"/>
      <c r="BZ51" s="197"/>
      <c r="CA51" s="197"/>
      <c r="CB51" s="198"/>
    </row>
    <row r="52" spans="2:80" ht="15" hidden="1" customHeight="1" x14ac:dyDescent="0.25">
      <c r="B52" s="1201" t="s">
        <v>108</v>
      </c>
      <c r="C52" s="1196"/>
      <c r="D52" s="1196"/>
      <c r="E52" s="1197"/>
      <c r="F52" s="1196"/>
      <c r="G52" s="1196"/>
      <c r="H52" s="1197"/>
      <c r="I52" s="1196"/>
      <c r="J52" s="1196"/>
      <c r="K52" s="1197"/>
      <c r="L52" s="1196"/>
      <c r="M52" s="1196"/>
      <c r="N52" s="1197"/>
      <c r="O52" s="1196"/>
      <c r="P52" s="1196"/>
      <c r="Q52" s="1197"/>
      <c r="R52" s="364"/>
      <c r="S52" s="395"/>
      <c r="T52" s="1195"/>
      <c r="U52" s="1196"/>
      <c r="V52" s="1197"/>
      <c r="W52" s="1195"/>
      <c r="X52" s="1196"/>
      <c r="Y52" s="1197"/>
      <c r="Z52" s="1195"/>
      <c r="AA52" s="1196"/>
      <c r="AB52" s="1197"/>
      <c r="AC52" s="1195"/>
      <c r="AD52" s="1196"/>
      <c r="AE52" s="1197"/>
      <c r="AF52" s="1195"/>
      <c r="AG52" s="1196"/>
      <c r="AH52" s="1197"/>
      <c r="AI52" s="364"/>
      <c r="AJ52" s="395"/>
      <c r="AK52" s="1195"/>
      <c r="AL52" s="1196"/>
      <c r="AM52" s="1197"/>
      <c r="AN52" s="1195"/>
      <c r="AO52" s="1196"/>
      <c r="AP52" s="1197"/>
      <c r="AQ52" s="1195"/>
      <c r="AR52" s="1196"/>
      <c r="AS52" s="1197"/>
      <c r="AT52" s="1195"/>
      <c r="AU52" s="1196"/>
      <c r="AV52" s="1197"/>
      <c r="AW52" s="1195"/>
      <c r="AX52" s="1196"/>
      <c r="AY52" s="1197"/>
      <c r="BA52" s="395"/>
      <c r="BB52" s="1195"/>
      <c r="BC52" s="1196"/>
      <c r="BD52" s="1197"/>
      <c r="BE52" s="1195"/>
      <c r="BF52" s="1196"/>
      <c r="BG52" s="1197"/>
      <c r="BH52" s="1195"/>
      <c r="BI52" s="1196"/>
      <c r="BJ52" s="1197"/>
      <c r="BL52" s="1195"/>
      <c r="BM52" s="1196"/>
      <c r="BN52" s="1197"/>
      <c r="BR52" s="1044"/>
      <c r="BS52" s="1195"/>
      <c r="BT52" s="1196"/>
      <c r="BU52" s="1197"/>
      <c r="BV52" s="1195"/>
      <c r="BW52" s="1196"/>
      <c r="BX52" s="1197"/>
      <c r="BY52" s="364"/>
      <c r="BZ52" s="1195"/>
      <c r="CA52" s="1196"/>
      <c r="CB52" s="1197"/>
    </row>
    <row r="53" spans="2:80" ht="16.5" hidden="1" customHeight="1" thickTop="1" thickBot="1" x14ac:dyDescent="0.3">
      <c r="B53" s="1201"/>
      <c r="C53" s="1196"/>
      <c r="D53" s="1196"/>
      <c r="E53" s="1197"/>
      <c r="F53" s="1196"/>
      <c r="G53" s="1196"/>
      <c r="H53" s="1197"/>
      <c r="I53" s="1196"/>
      <c r="J53" s="1196"/>
      <c r="K53" s="1197"/>
      <c r="L53" s="1196"/>
      <c r="M53" s="1196"/>
      <c r="N53" s="1197"/>
      <c r="O53" s="1196"/>
      <c r="P53" s="1196"/>
      <c r="Q53" s="1197"/>
      <c r="R53" s="364"/>
      <c r="S53" s="395"/>
      <c r="T53" s="1195"/>
      <c r="U53" s="1196"/>
      <c r="V53" s="1197"/>
      <c r="W53" s="1195"/>
      <c r="X53" s="1196"/>
      <c r="Y53" s="1197"/>
      <c r="Z53" s="1195"/>
      <c r="AA53" s="1196"/>
      <c r="AB53" s="1197"/>
      <c r="AC53" s="1195"/>
      <c r="AD53" s="1196"/>
      <c r="AE53" s="1197"/>
      <c r="AF53" s="1195"/>
      <c r="AG53" s="1196"/>
      <c r="AH53" s="1197"/>
      <c r="AI53" s="364"/>
      <c r="AJ53" s="395"/>
      <c r="AK53" s="1195"/>
      <c r="AL53" s="1196"/>
      <c r="AM53" s="1197"/>
      <c r="AN53" s="1195"/>
      <c r="AO53" s="1196"/>
      <c r="AP53" s="1197"/>
      <c r="AQ53" s="1195"/>
      <c r="AR53" s="1196"/>
      <c r="AS53" s="1197"/>
      <c r="AT53" s="1195"/>
      <c r="AU53" s="1196"/>
      <c r="AV53" s="1197"/>
      <c r="AW53" s="1195"/>
      <c r="AX53" s="1196"/>
      <c r="AY53" s="1197"/>
      <c r="BA53" s="395"/>
      <c r="BB53" s="1195"/>
      <c r="BC53" s="1196"/>
      <c r="BD53" s="1197"/>
      <c r="BE53" s="1195"/>
      <c r="BF53" s="1196"/>
      <c r="BG53" s="1197"/>
      <c r="BH53" s="1195"/>
      <c r="BI53" s="1196"/>
      <c r="BJ53" s="1197"/>
      <c r="BL53" s="1195"/>
      <c r="BM53" s="1196"/>
      <c r="BN53" s="1197"/>
      <c r="BR53" s="1044"/>
      <c r="BS53" s="1195"/>
      <c r="BT53" s="1196"/>
      <c r="BU53" s="1197"/>
      <c r="BV53" s="1195"/>
      <c r="BW53" s="1196"/>
      <c r="BX53" s="1197"/>
      <c r="BY53" s="364"/>
      <c r="BZ53" s="1195"/>
      <c r="CA53" s="1196"/>
      <c r="CB53" s="1197"/>
    </row>
    <row r="54" spans="2:80" ht="16.5" hidden="1" customHeight="1" thickTop="1" thickBot="1" x14ac:dyDescent="0.3">
      <c r="B54" s="1201"/>
      <c r="C54" s="1196"/>
      <c r="D54" s="1196"/>
      <c r="E54" s="1197"/>
      <c r="F54" s="1196"/>
      <c r="G54" s="1196"/>
      <c r="H54" s="1197"/>
      <c r="I54" s="1196"/>
      <c r="J54" s="1196"/>
      <c r="K54" s="1197"/>
      <c r="L54" s="1196"/>
      <c r="M54" s="1196"/>
      <c r="N54" s="1197"/>
      <c r="O54" s="1196"/>
      <c r="P54" s="1196"/>
      <c r="Q54" s="1197"/>
      <c r="R54" s="364"/>
      <c r="S54" s="395"/>
      <c r="T54" s="1195"/>
      <c r="U54" s="1196"/>
      <c r="V54" s="1197"/>
      <c r="W54" s="1195"/>
      <c r="X54" s="1196"/>
      <c r="Y54" s="1197"/>
      <c r="Z54" s="1195"/>
      <c r="AA54" s="1196"/>
      <c r="AB54" s="1197"/>
      <c r="AC54" s="1195"/>
      <c r="AD54" s="1196"/>
      <c r="AE54" s="1197"/>
      <c r="AF54" s="1195"/>
      <c r="AG54" s="1196"/>
      <c r="AH54" s="1197"/>
      <c r="AI54" s="364"/>
      <c r="AJ54" s="395"/>
      <c r="AK54" s="1195"/>
      <c r="AL54" s="1196"/>
      <c r="AM54" s="1197"/>
      <c r="AN54" s="1195"/>
      <c r="AO54" s="1196"/>
      <c r="AP54" s="1197"/>
      <c r="AQ54" s="1195"/>
      <c r="AR54" s="1196"/>
      <c r="AS54" s="1197"/>
      <c r="AT54" s="1195"/>
      <c r="AU54" s="1196"/>
      <c r="AV54" s="1197"/>
      <c r="AW54" s="1195"/>
      <c r="AX54" s="1196"/>
      <c r="AY54" s="1197"/>
      <c r="BA54" s="395"/>
      <c r="BB54" s="1195"/>
      <c r="BC54" s="1196"/>
      <c r="BD54" s="1197"/>
      <c r="BE54" s="1195"/>
      <c r="BF54" s="1196"/>
      <c r="BG54" s="1197"/>
      <c r="BH54" s="1195"/>
      <c r="BI54" s="1196"/>
      <c r="BJ54" s="1197"/>
      <c r="BL54" s="1195"/>
      <c r="BM54" s="1196"/>
      <c r="BN54" s="1197"/>
      <c r="BR54" s="1044"/>
      <c r="BS54" s="1195"/>
      <c r="BT54" s="1196"/>
      <c r="BU54" s="1197"/>
      <c r="BV54" s="1195"/>
      <c r="BW54" s="1196"/>
      <c r="BX54" s="1197"/>
      <c r="BY54" s="364"/>
      <c r="BZ54" s="1195"/>
      <c r="CA54" s="1196"/>
      <c r="CB54" s="1197"/>
    </row>
    <row r="55" spans="2:80" ht="16.5" hidden="1" customHeight="1" thickTop="1" thickBot="1" x14ac:dyDescent="0.3">
      <c r="B55" s="1202"/>
      <c r="C55" s="1199"/>
      <c r="D55" s="1199"/>
      <c r="E55" s="1200"/>
      <c r="F55" s="1199"/>
      <c r="G55" s="1199"/>
      <c r="H55" s="1200"/>
      <c r="I55" s="1199"/>
      <c r="J55" s="1199"/>
      <c r="K55" s="1200"/>
      <c r="L55" s="1199"/>
      <c r="M55" s="1199"/>
      <c r="N55" s="1200"/>
      <c r="O55" s="1199"/>
      <c r="P55" s="1199"/>
      <c r="Q55" s="1200"/>
      <c r="R55" s="364"/>
      <c r="S55" s="396"/>
      <c r="T55" s="1198"/>
      <c r="U55" s="1199"/>
      <c r="V55" s="1200"/>
      <c r="W55" s="1198"/>
      <c r="X55" s="1199"/>
      <c r="Y55" s="1200"/>
      <c r="Z55" s="1198"/>
      <c r="AA55" s="1199"/>
      <c r="AB55" s="1200"/>
      <c r="AC55" s="1198"/>
      <c r="AD55" s="1199"/>
      <c r="AE55" s="1200"/>
      <c r="AF55" s="1198"/>
      <c r="AG55" s="1199"/>
      <c r="AH55" s="1200"/>
      <c r="AI55" s="364"/>
      <c r="AJ55" s="396"/>
      <c r="AK55" s="1198"/>
      <c r="AL55" s="1199"/>
      <c r="AM55" s="1200"/>
      <c r="AN55" s="1198"/>
      <c r="AO55" s="1199"/>
      <c r="AP55" s="1200"/>
      <c r="AQ55" s="1198"/>
      <c r="AR55" s="1199"/>
      <c r="AS55" s="1200"/>
      <c r="AT55" s="1198"/>
      <c r="AU55" s="1199"/>
      <c r="AV55" s="1200"/>
      <c r="AW55" s="1198"/>
      <c r="AX55" s="1199"/>
      <c r="AY55" s="1200"/>
      <c r="BA55" s="396"/>
      <c r="BB55" s="1198"/>
      <c r="BC55" s="1199"/>
      <c r="BD55" s="1200"/>
      <c r="BE55" s="1198"/>
      <c r="BF55" s="1199"/>
      <c r="BG55" s="1200"/>
      <c r="BH55" s="1198"/>
      <c r="BI55" s="1199"/>
      <c r="BJ55" s="1200"/>
      <c r="BL55" s="1198"/>
      <c r="BM55" s="1199"/>
      <c r="BN55" s="1200"/>
      <c r="BR55" s="1044"/>
      <c r="BS55" s="1195"/>
      <c r="BT55" s="1196"/>
      <c r="BU55" s="1197"/>
      <c r="BV55" s="1195"/>
      <c r="BW55" s="1196"/>
      <c r="BX55" s="1197"/>
      <c r="BY55" s="364"/>
      <c r="BZ55" s="1195"/>
      <c r="CA55" s="1196"/>
      <c r="CB55" s="1197"/>
    </row>
    <row r="56" spans="2:80" ht="16.5" thickTop="1" x14ac:dyDescent="0.25">
      <c r="B56" s="302"/>
      <c r="C56" s="303" t="s">
        <v>163</v>
      </c>
      <c r="D56" s="304" t="s">
        <v>164</v>
      </c>
      <c r="E56" s="366" t="s">
        <v>165</v>
      </c>
      <c r="F56" s="303" t="s">
        <v>163</v>
      </c>
      <c r="G56" s="304" t="s">
        <v>164</v>
      </c>
      <c r="H56" s="366" t="s">
        <v>165</v>
      </c>
      <c r="I56" s="303" t="s">
        <v>163</v>
      </c>
      <c r="J56" s="304" t="s">
        <v>164</v>
      </c>
      <c r="K56" s="366" t="s">
        <v>165</v>
      </c>
      <c r="L56" s="303" t="s">
        <v>163</v>
      </c>
      <c r="M56" s="304" t="s">
        <v>164</v>
      </c>
      <c r="N56" s="366" t="s">
        <v>165</v>
      </c>
      <c r="O56" s="303" t="s">
        <v>163</v>
      </c>
      <c r="P56" s="304" t="s">
        <v>164</v>
      </c>
      <c r="Q56" s="366" t="s">
        <v>165</v>
      </c>
      <c r="R56" s="172"/>
      <c r="S56" s="326"/>
      <c r="T56" s="303" t="s">
        <v>163</v>
      </c>
      <c r="U56" s="304" t="s">
        <v>164</v>
      </c>
      <c r="V56" s="366" t="s">
        <v>165</v>
      </c>
      <c r="W56" s="303" t="s">
        <v>163</v>
      </c>
      <c r="X56" s="304" t="s">
        <v>164</v>
      </c>
      <c r="Y56" s="366" t="s">
        <v>165</v>
      </c>
      <c r="Z56" s="303" t="s">
        <v>163</v>
      </c>
      <c r="AA56" s="304" t="s">
        <v>164</v>
      </c>
      <c r="AB56" s="366" t="s">
        <v>165</v>
      </c>
      <c r="AC56" s="303" t="s">
        <v>163</v>
      </c>
      <c r="AD56" s="304" t="s">
        <v>164</v>
      </c>
      <c r="AE56" s="366" t="s">
        <v>165</v>
      </c>
      <c r="AF56" s="303" t="s">
        <v>163</v>
      </c>
      <c r="AG56" s="304" t="s">
        <v>164</v>
      </c>
      <c r="AH56" s="366" t="s">
        <v>165</v>
      </c>
      <c r="AI56" s="172"/>
      <c r="AJ56" s="357"/>
      <c r="AK56" s="367" t="s">
        <v>163</v>
      </c>
      <c r="AL56" s="358" t="s">
        <v>164</v>
      </c>
      <c r="AM56" s="366" t="s">
        <v>165</v>
      </c>
      <c r="AN56" s="367" t="s">
        <v>163</v>
      </c>
      <c r="AO56" s="358" t="s">
        <v>164</v>
      </c>
      <c r="AP56" s="366" t="s">
        <v>165</v>
      </c>
      <c r="AQ56" s="367" t="s">
        <v>163</v>
      </c>
      <c r="AR56" s="358" t="s">
        <v>164</v>
      </c>
      <c r="AS56" s="366" t="s">
        <v>165</v>
      </c>
      <c r="AT56" s="367" t="s">
        <v>163</v>
      </c>
      <c r="AU56" s="358" t="s">
        <v>164</v>
      </c>
      <c r="AV56" s="366" t="s">
        <v>165</v>
      </c>
      <c r="AW56" s="367" t="s">
        <v>163</v>
      </c>
      <c r="AX56" s="358" t="s">
        <v>164</v>
      </c>
      <c r="AY56" s="366" t="s">
        <v>165</v>
      </c>
      <c r="BR56" s="1113"/>
      <c r="BS56" s="304"/>
      <c r="BT56" s="304"/>
      <c r="BU56" s="304"/>
      <c r="BV56" s="304"/>
      <c r="BW56" s="304"/>
      <c r="BX56" s="304"/>
      <c r="BY56" s="304"/>
      <c r="BZ56" s="369"/>
      <c r="CA56" s="369"/>
      <c r="CB56" s="369"/>
    </row>
    <row r="57" spans="2:80" ht="15.75" x14ac:dyDescent="0.25">
      <c r="B57" s="299" t="s">
        <v>18</v>
      </c>
      <c r="C57" s="307">
        <f>+'2021 Baseline Q4'!C36-'2020 Baseline Q4'!C36</f>
        <v>1395.8441943129437</v>
      </c>
      <c r="D57" s="308">
        <f>C57/C14</f>
        <v>0.24840532926508366</v>
      </c>
      <c r="E57" s="309">
        <f>C57/C16</f>
        <v>0.41568096031618607</v>
      </c>
      <c r="F57" s="307">
        <f>+'2021 Baseline Q4'!F36-'2020 Baseline Q4'!F36</f>
        <v>746.59000000000015</v>
      </c>
      <c r="G57" s="308">
        <f>F57/F14</f>
        <v>0.37049774204754138</v>
      </c>
      <c r="H57" s="309">
        <f>F57/F16</f>
        <v>0.75251227157731282</v>
      </c>
      <c r="I57" s="307">
        <f>+'2021 Baseline Q4'!I36-'2020 Baseline Q4'!I36</f>
        <v>803.12411996360152</v>
      </c>
      <c r="J57" s="308">
        <f>I57/I14</f>
        <v>0.12635803987507738</v>
      </c>
      <c r="K57" s="309">
        <f>I57/I16</f>
        <v>0.18882642878455058</v>
      </c>
      <c r="L57" s="307">
        <f>+'2021 Baseline Q4'!L36-'2020 Baseline Q4'!L36</f>
        <v>388.53999999999996</v>
      </c>
      <c r="M57" s="308">
        <f>L57/L14</f>
        <v>8.0575688763077885E-2</v>
      </c>
      <c r="N57" s="309">
        <f>L57/L16</f>
        <v>0.13132562698573655</v>
      </c>
      <c r="O57" s="307">
        <f>+'2021 Baseline Q4'!O36-'2020 Baseline Q4'!O36</f>
        <v>602.42000000000019</v>
      </c>
      <c r="P57" s="308">
        <f>O57/O14</f>
        <v>8.2318393806101828E-2</v>
      </c>
      <c r="Q57" s="309">
        <f>O57/O16</f>
        <v>0.12498988536749835</v>
      </c>
      <c r="R57" s="199"/>
      <c r="S57" s="327" t="s">
        <v>18</v>
      </c>
      <c r="T57" s="307">
        <f>+'2021 Baseline Q4'!T36-'2020 Baseline Q4'!T36</f>
        <v>423.76000000000022</v>
      </c>
      <c r="U57" s="308">
        <f>T57/T14</f>
        <v>0.12557786681207173</v>
      </c>
      <c r="V57" s="309">
        <f>T57/T16</f>
        <v>0.22155416250581636</v>
      </c>
      <c r="W57" s="307">
        <f>+'2021 Baseline Q4'!W36-'2020 Baseline Q4'!W36</f>
        <v>579.16000000000076</v>
      </c>
      <c r="X57" s="308">
        <f>W57/W14</f>
        <v>0.11482498488257996</v>
      </c>
      <c r="Y57" s="309">
        <f>W57/W16</f>
        <v>0.14720976043718659</v>
      </c>
      <c r="Z57" s="307">
        <f>+'2021 Baseline Q4'!Z36-'2020 Baseline Q4'!Z36</f>
        <v>355.40999999999985</v>
      </c>
      <c r="AA57" s="308">
        <f>Z57/Z14</f>
        <v>0.10487907081056209</v>
      </c>
      <c r="AB57" s="309">
        <f>Z57/Z16</f>
        <v>0.15843389337886227</v>
      </c>
      <c r="AC57" s="307">
        <f>+'2021 Baseline Q4'!AC36-'2020 Baseline Q4'!AC36</f>
        <v>997.44000000000051</v>
      </c>
      <c r="AD57" s="308">
        <f>AC57/AC14</f>
        <v>0.19940385157463558</v>
      </c>
      <c r="AE57" s="309">
        <f>AC57/AC16</f>
        <v>0.38560924126093077</v>
      </c>
      <c r="AF57" s="307">
        <f>+'2021 Baseline Q4'!AF36-'2020 Baseline Q4'!AF36</f>
        <v>724.97999999999956</v>
      </c>
      <c r="AG57" s="308">
        <f>AF57/AF14</f>
        <v>0.12901974323472981</v>
      </c>
      <c r="AH57" s="309">
        <f>AF57/AF16</f>
        <v>0.31487328715064361</v>
      </c>
      <c r="AI57" s="193"/>
      <c r="AJ57" s="306" t="s">
        <v>171</v>
      </c>
      <c r="AK57" s="307">
        <f>+'2021 Baseline Q4'!AK36-'2020 Baseline Q4'!AK36</f>
        <v>358.80000000000109</v>
      </c>
      <c r="AL57" s="308">
        <f>AK57/AK14</f>
        <v>5.6166056166056494E-2</v>
      </c>
      <c r="AM57" s="309">
        <f>AK57/AK16</f>
        <v>7.1952833594032345E-2</v>
      </c>
      <c r="AN57" s="307">
        <f>+'2021 Baseline Q4'!AN36-'2020 Baseline Q4'!AN36</f>
        <v>185.32999999999902</v>
      </c>
      <c r="AO57" s="308">
        <f>AN57/AN14</f>
        <v>2.7148492718848238E-2</v>
      </c>
      <c r="AP57" s="309">
        <f>AN57/AN16</f>
        <v>3.4149307634902835E-2</v>
      </c>
      <c r="AQ57" s="307">
        <f>+'2021 Baseline Q4'!AQ36-'2020 Baseline Q4'!AQ36</f>
        <v>139.8799999999992</v>
      </c>
      <c r="AR57" s="308">
        <f>AQ57/AQ14</f>
        <v>3.3437237053468787E-2</v>
      </c>
      <c r="AS57" s="309">
        <f>AQ57/AQ16</f>
        <v>3.762591959974685E-2</v>
      </c>
      <c r="AT57" s="307">
        <f>+'2021 Baseline Q4'!AT36-'2020 Baseline Q4'!AT36</f>
        <v>814.76000000000022</v>
      </c>
      <c r="AU57" s="308">
        <f>AT57/AT14</f>
        <v>0.11450785066588752</v>
      </c>
      <c r="AV57" s="309">
        <f>AT57/AT16</f>
        <v>0.13872056853026946</v>
      </c>
      <c r="AW57" s="307">
        <f>+'2021 Baseline Q4'!AW36-'2020 Baseline Q4'!AW36</f>
        <v>407.27000000000044</v>
      </c>
      <c r="AX57" s="308">
        <f>AW57/AW14</f>
        <v>5.5858205986992523E-2</v>
      </c>
      <c r="AY57" s="309">
        <f>AW57/AW16</f>
        <v>6.6283874726780656E-2</v>
      </c>
      <c r="BB57" s="1381" t="s">
        <v>231</v>
      </c>
      <c r="BC57" s="1381"/>
      <c r="BR57" s="1114"/>
      <c r="BS57" s="359"/>
      <c r="BT57" s="308"/>
      <c r="BU57" s="308"/>
      <c r="BV57" s="359"/>
      <c r="BW57" s="308"/>
      <c r="BX57" s="308"/>
      <c r="BY57" s="308"/>
      <c r="BZ57" s="369"/>
      <c r="CA57" s="369"/>
      <c r="CB57" s="369"/>
    </row>
    <row r="58" spans="2:80" ht="15.75" x14ac:dyDescent="0.25">
      <c r="B58" s="205" t="s">
        <v>152</v>
      </c>
      <c r="C58" s="319">
        <f>+'2021 Baseline Q4'!C37-'2020 Baseline Q4'!C37</f>
        <v>0</v>
      </c>
      <c r="D58" s="315">
        <f t="shared" ref="D58:D69" si="0">C58/C$14</f>
        <v>0</v>
      </c>
      <c r="E58" s="316">
        <f t="shared" ref="E58:E69" si="1">C58/C$16</f>
        <v>0</v>
      </c>
      <c r="F58" s="319">
        <f>+'2021 Baseline Q4'!F37-'2020 Baseline Q4'!F37</f>
        <v>0</v>
      </c>
      <c r="G58" s="315">
        <f t="shared" ref="G58:G69" si="2">F58/F$14</f>
        <v>0</v>
      </c>
      <c r="H58" s="316">
        <f t="shared" ref="H58:H69" si="3">F58/F$16</f>
        <v>0</v>
      </c>
      <c r="I58" s="319">
        <f>+'2021 Baseline Q4'!I37-'2020 Baseline Q4'!I37</f>
        <v>0</v>
      </c>
      <c r="J58" s="315">
        <f t="shared" ref="J58:J69" si="4">I58/I$14</f>
        <v>0</v>
      </c>
      <c r="K58" s="316">
        <f t="shared" ref="K58:K69" si="5">I58/I$16</f>
        <v>0</v>
      </c>
      <c r="L58" s="319">
        <f>+'2021 Baseline Q4'!L37-'2020 Baseline Q4'!L37</f>
        <v>0</v>
      </c>
      <c r="M58" s="315">
        <f t="shared" ref="M58:M69" si="6">L58/L$14</f>
        <v>0</v>
      </c>
      <c r="N58" s="316">
        <f t="shared" ref="N58:N69" si="7">L58/L$16</f>
        <v>0</v>
      </c>
      <c r="O58" s="319">
        <f>+'2021 Baseline Q4'!O37-'2020 Baseline Q4'!O37</f>
        <v>0</v>
      </c>
      <c r="P58" s="315">
        <f t="shared" ref="P58:P69" si="8">O58/O$14</f>
        <v>0</v>
      </c>
      <c r="Q58" s="316">
        <f t="shared" ref="Q58:Q69" si="9">O58/O$16</f>
        <v>0</v>
      </c>
      <c r="R58" s="199"/>
      <c r="S58" s="328" t="s">
        <v>152</v>
      </c>
      <c r="T58" s="319">
        <f>+'2021 Baseline Q4'!T37-'2020 Baseline Q4'!T37</f>
        <v>0</v>
      </c>
      <c r="U58" s="315">
        <f t="shared" ref="U58:U69" si="10">T58/T$14</f>
        <v>0</v>
      </c>
      <c r="V58" s="316">
        <f t="shared" ref="V58:V69" si="11">T58/T$16</f>
        <v>0</v>
      </c>
      <c r="W58" s="319">
        <f>+'2021 Baseline Q4'!W37-'2020 Baseline Q4'!W37</f>
        <v>0</v>
      </c>
      <c r="X58" s="315">
        <f t="shared" ref="X58:X69" si="12">W58/W$14</f>
        <v>0</v>
      </c>
      <c r="Y58" s="316">
        <f t="shared" ref="Y58:Y69" si="13">W58/W$16</f>
        <v>0</v>
      </c>
      <c r="Z58" s="319">
        <f>+'2021 Baseline Q4'!Z37-'2020 Baseline Q4'!Z37</f>
        <v>0</v>
      </c>
      <c r="AA58" s="315">
        <f t="shared" ref="AA58:AA69" si="14">Z58/Z$14</f>
        <v>0</v>
      </c>
      <c r="AB58" s="316">
        <f t="shared" ref="AB58:AB69" si="15">Z58/Z$16</f>
        <v>0</v>
      </c>
      <c r="AC58" s="319">
        <f>+'2021 Baseline Q4'!AC37-'2020 Baseline Q4'!AC37</f>
        <v>0</v>
      </c>
      <c r="AD58" s="315">
        <f t="shared" ref="AD58:AD69" si="16">AC58/AC$14</f>
        <v>0</v>
      </c>
      <c r="AE58" s="316">
        <f t="shared" ref="AE58:AE69" si="17">AC58/AC$16</f>
        <v>0</v>
      </c>
      <c r="AF58" s="319">
        <f>+'2021 Baseline Q4'!AF37-'2020 Baseline Q4'!AF37</f>
        <v>0</v>
      </c>
      <c r="AG58" s="315">
        <f t="shared" ref="AG58:AG69" si="18">AF58/AF$14</f>
        <v>0</v>
      </c>
      <c r="AH58" s="316">
        <f t="shared" ref="AH58:AH69" si="19">AF58/AF$16</f>
        <v>0</v>
      </c>
      <c r="AI58" s="193"/>
      <c r="AJ58" s="300" t="s">
        <v>172</v>
      </c>
      <c r="AK58" s="319">
        <f>+'2021 Baseline Q4'!AK37-'2020 Baseline Q4'!AK37</f>
        <v>0</v>
      </c>
      <c r="AL58" s="315">
        <f t="shared" ref="AL58:AL75" si="20">AK58/AK$14</f>
        <v>0</v>
      </c>
      <c r="AM58" s="316">
        <f t="shared" ref="AM58:AM75" si="21">AK58/AK$16</f>
        <v>0</v>
      </c>
      <c r="AN58" s="319">
        <f>+'2021 Baseline Q4'!AN37-'2020 Baseline Q4'!AN37</f>
        <v>12.95</v>
      </c>
      <c r="AO58" s="315">
        <f t="shared" ref="AO58:AO75" si="22">AN58/AN$14</f>
        <v>1.8970106335136595E-3</v>
      </c>
      <c r="AP58" s="316">
        <f t="shared" ref="AP58:AP75" si="23">AN58/AN$16</f>
        <v>2.3861950783574922E-3</v>
      </c>
      <c r="AQ58" s="319">
        <f>+'2021 Baseline Q4'!AQ37-'2020 Baseline Q4'!AQ37</f>
        <v>0.71</v>
      </c>
      <c r="AR58" s="315">
        <f t="shared" ref="AR58:AR75" si="24">AQ58/AQ$14</f>
        <v>1.6972003365715594E-4</v>
      </c>
      <c r="AS58" s="316">
        <f t="shared" ref="AS58:AS75" si="25">AQ58/AQ$16</f>
        <v>1.9098086156577363E-4</v>
      </c>
      <c r="AT58" s="319">
        <f>+'2021 Baseline Q4'!AT37-'2020 Baseline Q4'!AT37</f>
        <v>0</v>
      </c>
      <c r="AU58" s="315">
        <f t="shared" ref="AU58:AU75" si="26">AT58/AT$14</f>
        <v>0</v>
      </c>
      <c r="AV58" s="316">
        <f t="shared" ref="AV58:AV75" si="27">AT58/AT$16</f>
        <v>0</v>
      </c>
      <c r="AW58" s="319">
        <f>+'2021 Baseline Q4'!AW37-'2020 Baseline Q4'!AW37</f>
        <v>0</v>
      </c>
      <c r="AX58" s="315">
        <f t="shared" ref="AX58:AX75" si="28">AW58/AW$14</f>
        <v>0</v>
      </c>
      <c r="AY58" s="316">
        <f t="shared" ref="AY58:AY75" si="29">AW58/AW$16</f>
        <v>0</v>
      </c>
      <c r="BB58" s="1382" t="s">
        <v>227</v>
      </c>
      <c r="BC58" s="1382"/>
      <c r="BR58" s="1076">
        <f>+BA58</f>
        <v>0</v>
      </c>
      <c r="BS58" s="1093"/>
      <c r="BT58" s="1093"/>
      <c r="BU58" s="1093"/>
      <c r="BV58" s="1093"/>
      <c r="BW58" s="1093"/>
      <c r="BX58" s="1093"/>
      <c r="BY58" s="170"/>
      <c r="BZ58" s="1093"/>
      <c r="CA58" s="1093"/>
      <c r="CB58" s="1105"/>
    </row>
    <row r="59" spans="2:80" ht="16.5" thickBot="1" x14ac:dyDescent="0.3">
      <c r="B59" s="305" t="s">
        <v>153</v>
      </c>
      <c r="C59" s="320">
        <f>+'2021 Baseline Q4'!C38-'2020 Baseline Q4'!C38</f>
        <v>4.4440071195048123</v>
      </c>
      <c r="D59" s="317">
        <f t="shared" si="0"/>
        <v>7.9085836103672956E-4</v>
      </c>
      <c r="E59" s="318">
        <f t="shared" si="1"/>
        <v>1.3234207332122713E-3</v>
      </c>
      <c r="F59" s="320">
        <f>+'2021 Baseline Q4'!F38-'2020 Baseline Q4'!F38</f>
        <v>34.44</v>
      </c>
      <c r="G59" s="317">
        <f t="shared" si="2"/>
        <v>1.7090963227631394E-2</v>
      </c>
      <c r="H59" s="318">
        <f t="shared" si="3"/>
        <v>3.4713192827552801E-2</v>
      </c>
      <c r="I59" s="320">
        <f>+'2021 Baseline Q4'!I38-'2020 Baseline Q4'!I38</f>
        <v>2.733005317099483</v>
      </c>
      <c r="J59" s="317">
        <f t="shared" si="4"/>
        <v>4.2999230909975168E-4</v>
      </c>
      <c r="K59" s="318">
        <f t="shared" si="5"/>
        <v>6.4257020932265391E-4</v>
      </c>
      <c r="L59" s="320">
        <f>+'2021 Baseline Q4'!L38-'2020 Baseline Q4'!L38</f>
        <v>32.06</v>
      </c>
      <c r="M59" s="317">
        <f t="shared" si="6"/>
        <v>6.6486245476508922E-3</v>
      </c>
      <c r="N59" s="318">
        <f t="shared" si="7"/>
        <v>1.0836206313797073E-2</v>
      </c>
      <c r="O59" s="320">
        <f>+'2021 Baseline Q4'!O38-'2020 Baseline Q4'!O38</f>
        <v>17.950000000000003</v>
      </c>
      <c r="P59" s="317">
        <f t="shared" si="8"/>
        <v>2.4527989920977516E-3</v>
      </c>
      <c r="Q59" s="318">
        <f t="shared" si="9"/>
        <v>3.7242595570309671E-3</v>
      </c>
      <c r="R59" s="199"/>
      <c r="S59" s="329" t="s">
        <v>153</v>
      </c>
      <c r="T59" s="320">
        <f>+'2021 Baseline Q4'!T38-'2020 Baseline Q4'!T38</f>
        <v>1.5199999999999996</v>
      </c>
      <c r="U59" s="317">
        <f t="shared" si="10"/>
        <v>4.5043977146108383E-4</v>
      </c>
      <c r="V59" s="318">
        <f t="shared" si="11"/>
        <v>7.9470060177657309E-4</v>
      </c>
      <c r="W59" s="320">
        <f>+'2021 Baseline Q4'!W38-'2020 Baseline Q4'!W38</f>
        <v>0.10999999999999988</v>
      </c>
      <c r="X59" s="317">
        <f t="shared" si="12"/>
        <v>2.1808737373236694E-5</v>
      </c>
      <c r="Y59" s="318">
        <f t="shared" si="13"/>
        <v>2.7959585689775681E-5</v>
      </c>
      <c r="Z59" s="320">
        <f>+'2021 Baseline Q4'!Z38-'2020 Baseline Q4'!Z38</f>
        <v>0</v>
      </c>
      <c r="AA59" s="317">
        <f t="shared" si="14"/>
        <v>0</v>
      </c>
      <c r="AB59" s="318">
        <f t="shared" si="15"/>
        <v>0</v>
      </c>
      <c r="AC59" s="320">
        <f>+'2021 Baseline Q4'!AC38-'2020 Baseline Q4'!AC38</f>
        <v>0.57999999999999996</v>
      </c>
      <c r="AD59" s="317">
        <f t="shared" si="16"/>
        <v>1.1595106864903009E-4</v>
      </c>
      <c r="AE59" s="318">
        <f t="shared" si="17"/>
        <v>2.2422738202933481E-4</v>
      </c>
      <c r="AF59" s="320">
        <f>+'2021 Baseline Q4'!AF38-'2020 Baseline Q4'!AF38</f>
        <v>0</v>
      </c>
      <c r="AG59" s="317">
        <f t="shared" si="18"/>
        <v>0</v>
      </c>
      <c r="AH59" s="318">
        <f t="shared" si="19"/>
        <v>0</v>
      </c>
      <c r="AI59" s="193"/>
      <c r="AJ59" s="301" t="s">
        <v>173</v>
      </c>
      <c r="AK59" s="320">
        <f>+'2021 Baseline Q4'!AK38-'2020 Baseline Q4'!AK38</f>
        <v>2.7399999999999998</v>
      </c>
      <c r="AL59" s="317">
        <f t="shared" si="20"/>
        <v>4.2891581353119926E-4</v>
      </c>
      <c r="AM59" s="318">
        <f t="shared" si="21"/>
        <v>5.4947258653190644E-4</v>
      </c>
      <c r="AN59" s="320">
        <f>+'2021 Baseline Q4'!AN38-'2020 Baseline Q4'!AN38</f>
        <v>15.979999999999997</v>
      </c>
      <c r="AO59" s="317">
        <f t="shared" si="22"/>
        <v>2.3408671755635732E-3</v>
      </c>
      <c r="AP59" s="318">
        <f t="shared" si="23"/>
        <v>2.9445094480426807E-3</v>
      </c>
      <c r="AQ59" s="320">
        <f>+'2021 Baseline Q4'!AQ38-'2020 Baseline Q4'!AQ38</f>
        <v>14.939999999999998</v>
      </c>
      <c r="AR59" s="317">
        <f t="shared" si="24"/>
        <v>3.5712919758280415E-3</v>
      </c>
      <c r="AS59" s="318">
        <f t="shared" si="25"/>
        <v>4.0186677067502218E-3</v>
      </c>
      <c r="AT59" s="320">
        <f>+'2021 Baseline Q4'!AT38-'2020 Baseline Q4'!AT38</f>
        <v>24.330000000000002</v>
      </c>
      <c r="AU59" s="317">
        <f t="shared" si="26"/>
        <v>3.4193824030402113E-3</v>
      </c>
      <c r="AV59" s="318">
        <f t="shared" si="27"/>
        <v>4.1424117928487592E-3</v>
      </c>
      <c r="AW59" s="320">
        <f>+'2021 Baseline Q4'!AW38-'2020 Baseline Q4'!AW38</f>
        <v>3.3099999999999987</v>
      </c>
      <c r="AX59" s="317">
        <f t="shared" si="28"/>
        <v>4.539756471553146E-4</v>
      </c>
      <c r="AY59" s="318">
        <f t="shared" si="29"/>
        <v>5.3870804465254907E-4</v>
      </c>
      <c r="BB59" s="1383" t="s">
        <v>228</v>
      </c>
      <c r="BC59" s="1383"/>
      <c r="BR59" s="1077"/>
      <c r="BS59" s="1093"/>
      <c r="BT59" s="1094" t="s">
        <v>343</v>
      </c>
      <c r="BU59" s="1093"/>
      <c r="BV59" s="1093"/>
      <c r="BW59" s="1094" t="s">
        <v>344</v>
      </c>
      <c r="BX59" s="1093"/>
      <c r="BY59" s="170"/>
      <c r="BZ59" s="971"/>
      <c r="CA59" s="1094" t="s">
        <v>342</v>
      </c>
      <c r="CB59" s="1105"/>
    </row>
    <row r="60" spans="2:80" ht="16.5" thickBot="1" x14ac:dyDescent="0.3">
      <c r="B60" s="205" t="s">
        <v>166</v>
      </c>
      <c r="C60" s="319">
        <f>+'2021 Baseline Q4'!C39-'2020 Baseline Q4'!C39</f>
        <v>58.166536664600656</v>
      </c>
      <c r="D60" s="315">
        <f t="shared" si="0"/>
        <v>1.0351354220799443E-2</v>
      </c>
      <c r="E60" s="316">
        <f t="shared" si="1"/>
        <v>1.7321934580892814E-2</v>
      </c>
      <c r="F60" s="319">
        <f>+'2021 Baseline Q4'!F39-'2020 Baseline Q4'!F39</f>
        <v>10.29</v>
      </c>
      <c r="G60" s="315">
        <f t="shared" si="2"/>
        <v>5.1064463302069405E-3</v>
      </c>
      <c r="H60" s="316">
        <f t="shared" si="3"/>
        <v>1.0371624686281021E-2</v>
      </c>
      <c r="I60" s="319">
        <f>+'2021 Baseline Q4'!I39-'2020 Baseline Q4'!I39</f>
        <v>31.829407550657891</v>
      </c>
      <c r="J60" s="315">
        <f t="shared" si="4"/>
        <v>5.0078206450435035E-3</v>
      </c>
      <c r="K60" s="316">
        <f t="shared" si="5"/>
        <v>7.483567245360691E-3</v>
      </c>
      <c r="L60" s="319">
        <f>+'2021 Baseline Q4'!L39-'2020 Baseline Q4'!L39</f>
        <v>74.78000000000003</v>
      </c>
      <c r="M60" s="315">
        <f t="shared" si="6"/>
        <v>1.5507927126429627E-2</v>
      </c>
      <c r="N60" s="316">
        <f t="shared" si="7"/>
        <v>2.5275468126816761E-2</v>
      </c>
      <c r="O60" s="319">
        <f>+'2021 Baseline Q4'!O39-'2020 Baseline Q4'!O39</f>
        <v>20.99</v>
      </c>
      <c r="P60" s="315">
        <f t="shared" si="8"/>
        <v>2.8682033896452251E-3</v>
      </c>
      <c r="Q60" s="316">
        <f t="shared" si="9"/>
        <v>4.3549976658540379E-3</v>
      </c>
      <c r="R60" s="199"/>
      <c r="S60" s="328" t="s">
        <v>154</v>
      </c>
      <c r="T60" s="319">
        <f>+'2021 Baseline Q4'!T39-'2020 Baseline Q4'!T39</f>
        <v>47.759999999999991</v>
      </c>
      <c r="U60" s="315">
        <f t="shared" si="10"/>
        <v>1.4153291766435108E-2</v>
      </c>
      <c r="V60" s="316">
        <f t="shared" si="11"/>
        <v>2.4970329434769168E-2</v>
      </c>
      <c r="W60" s="319">
        <f>+'2021 Baseline Q4'!W39-'2020 Baseline Q4'!W39</f>
        <v>235.5</v>
      </c>
      <c r="X60" s="315">
        <f t="shared" si="12"/>
        <v>4.6690524103611339E-2</v>
      </c>
      <c r="Y60" s="316">
        <f t="shared" si="13"/>
        <v>5.9858931181292548E-2</v>
      </c>
      <c r="Z60" s="319">
        <f>+'2021 Baseline Q4'!Z39-'2020 Baseline Q4'!Z39</f>
        <v>94.240000000000009</v>
      </c>
      <c r="AA60" s="315">
        <f t="shared" si="14"/>
        <v>2.7809582266079675E-2</v>
      </c>
      <c r="AB60" s="316">
        <f t="shared" si="15"/>
        <v>4.2010101325297512E-2</v>
      </c>
      <c r="AC60" s="319">
        <f>+'2021 Baseline Q4'!AC39-'2020 Baseline Q4'!AC39</f>
        <v>65.819999999999936</v>
      </c>
      <c r="AD60" s="315">
        <f t="shared" si="16"/>
        <v>1.3158447135308886E-2</v>
      </c>
      <c r="AE60" s="316">
        <f t="shared" si="17"/>
        <v>2.5445941870984146E-2</v>
      </c>
      <c r="AF60" s="319">
        <f>+'2021 Baseline Q4'!AF39-'2020 Baseline Q4'!AF39</f>
        <v>44.159999999999968</v>
      </c>
      <c r="AG60" s="315">
        <f t="shared" si="18"/>
        <v>7.8588538459621882E-3</v>
      </c>
      <c r="AH60" s="316">
        <f t="shared" si="19"/>
        <v>1.9179569588916135E-2</v>
      </c>
      <c r="AJ60" s="300" t="s">
        <v>174</v>
      </c>
      <c r="AK60" s="319">
        <f>+'2021 Baseline Q4'!AK39-'2020 Baseline Q4'!AK39</f>
        <v>14.459999999999999</v>
      </c>
      <c r="AL60" s="315">
        <f t="shared" si="20"/>
        <v>2.2635484173945774E-3</v>
      </c>
      <c r="AM60" s="316">
        <f t="shared" si="21"/>
        <v>2.8997713873180173E-3</v>
      </c>
      <c r="AN60" s="319">
        <f>+'2021 Baseline Q4'!AN39-'2020 Baseline Q4'!AN39</f>
        <v>9.3600000000000065</v>
      </c>
      <c r="AO60" s="315">
        <f t="shared" si="22"/>
        <v>1.3711211992036962E-3</v>
      </c>
      <c r="AP60" s="316">
        <f t="shared" si="23"/>
        <v>1.7246938944730612E-3</v>
      </c>
      <c r="AQ60" s="319">
        <f>+'2021 Baseline Q4'!AQ39-'2020 Baseline Q4'!AQ39</f>
        <v>92.190000000000012</v>
      </c>
      <c r="AR60" s="315">
        <f t="shared" si="24"/>
        <v>2.2037309722328462E-2</v>
      </c>
      <c r="AS60" s="316">
        <f t="shared" si="25"/>
        <v>2.4797923419364327E-2</v>
      </c>
      <c r="AT60" s="319">
        <f>+'2021 Baseline Q4'!AT39-'2020 Baseline Q4'!AT39</f>
        <v>19.030000000000015</v>
      </c>
      <c r="AU60" s="315">
        <f t="shared" si="26"/>
        <v>2.6745107739356874E-3</v>
      </c>
      <c r="AV60" s="316">
        <f t="shared" si="27"/>
        <v>3.2400368441394141E-3</v>
      </c>
      <c r="AW60" s="319">
        <f>+'2021 Baseline Q4'!AW39-'2020 Baseline Q4'!AW39</f>
        <v>23.049999999999997</v>
      </c>
      <c r="AX60" s="315">
        <f t="shared" si="28"/>
        <v>3.1613711984682792E-3</v>
      </c>
      <c r="AY60" s="316">
        <f t="shared" si="29"/>
        <v>3.7514261115532506E-3</v>
      </c>
      <c r="BB60" s="1384" t="s">
        <v>229</v>
      </c>
      <c r="BC60" s="1384"/>
      <c r="BR60" s="1078" t="s">
        <v>342</v>
      </c>
      <c r="BS60" s="1095"/>
      <c r="BT60" s="1094">
        <f>+BC60</f>
        <v>0</v>
      </c>
      <c r="BU60" s="1094"/>
      <c r="BV60" s="1095"/>
      <c r="BW60" s="1094">
        <f>+BC60</f>
        <v>0</v>
      </c>
      <c r="BX60" s="1094"/>
      <c r="BY60" s="170"/>
      <c r="BZ60" s="1094"/>
      <c r="CA60" s="1094">
        <f>+X60</f>
        <v>4.6690524103611339E-2</v>
      </c>
      <c r="CB60" s="1096"/>
    </row>
    <row r="61" spans="2:80" ht="15.75" x14ac:dyDescent="0.25">
      <c r="B61" s="238" t="s">
        <v>167</v>
      </c>
      <c r="C61" s="320">
        <f>+'2021 Baseline Q4'!C40-'2020 Baseline Q4'!C40</f>
        <v>154.55088771178833</v>
      </c>
      <c r="D61" s="317">
        <f t="shared" si="0"/>
        <v>2.750397523353567E-2</v>
      </c>
      <c r="E61" s="318">
        <f t="shared" si="1"/>
        <v>4.6025094837591846E-2</v>
      </c>
      <c r="F61" s="320">
        <f>+'2021 Baseline Q4'!F40-'2020 Baseline Q4'!F40</f>
        <v>11.67999999999995</v>
      </c>
      <c r="G61" s="317">
        <f t="shared" si="2"/>
        <v>5.7962384000793798E-3</v>
      </c>
      <c r="H61" s="318">
        <f t="shared" si="3"/>
        <v>1.1772650761492887E-2</v>
      </c>
      <c r="I61" s="320">
        <f>+'2021 Baseline Q4'!I40-'2020 Baseline Q4'!I40</f>
        <v>40.05287402728694</v>
      </c>
      <c r="J61" s="317">
        <f t="shared" si="4"/>
        <v>6.3016444502759358E-3</v>
      </c>
      <c r="K61" s="318">
        <f t="shared" si="5"/>
        <v>9.4170265555874946E-3</v>
      </c>
      <c r="L61" s="320">
        <f>+'2021 Baseline Q4'!L40-'2020 Baseline Q4'!L40</f>
        <v>23.240000000000002</v>
      </c>
      <c r="M61" s="317">
        <f t="shared" si="6"/>
        <v>4.8195269646726987E-3</v>
      </c>
      <c r="N61" s="318">
        <f t="shared" si="7"/>
        <v>7.8550665855472226E-3</v>
      </c>
      <c r="O61" s="320">
        <f>+'2021 Baseline Q4'!O40-'2020 Baseline Q4'!O40</f>
        <v>247.98000000000016</v>
      </c>
      <c r="P61" s="317">
        <f t="shared" si="8"/>
        <v>3.3885520560468008E-2</v>
      </c>
      <c r="Q61" s="318">
        <f t="shared" si="9"/>
        <v>5.1450801390113626E-2</v>
      </c>
      <c r="R61" s="199"/>
      <c r="S61" s="329" t="s">
        <v>198</v>
      </c>
      <c r="T61" s="320">
        <f>+'2021 Baseline Q4'!T40-'2020 Baseline Q4'!T40</f>
        <v>0</v>
      </c>
      <c r="U61" s="317">
        <f t="shared" si="10"/>
        <v>0</v>
      </c>
      <c r="V61" s="318">
        <f t="shared" si="11"/>
        <v>0</v>
      </c>
      <c r="W61" s="320">
        <f>+'2021 Baseline Q4'!W40-'2020 Baseline Q4'!W40</f>
        <v>3.4800000000000182</v>
      </c>
      <c r="X61" s="317">
        <f t="shared" si="12"/>
        <v>6.8994914598967437E-4</v>
      </c>
      <c r="Y61" s="318">
        <f t="shared" si="13"/>
        <v>8.8453962000381808E-4</v>
      </c>
      <c r="Z61" s="320">
        <f>+'2021 Baseline Q4'!Z40-'2020 Baseline Q4'!Z40</f>
        <v>6.17999999999995</v>
      </c>
      <c r="AA61" s="317">
        <f t="shared" si="14"/>
        <v>1.8236759168545307E-3</v>
      </c>
      <c r="AB61" s="318">
        <f t="shared" si="15"/>
        <v>2.754906899303231E-3</v>
      </c>
      <c r="AC61" s="320">
        <f>+'2021 Baseline Q4'!AC40-'2020 Baseline Q4'!AC40</f>
        <v>1.9099999999999682</v>
      </c>
      <c r="AD61" s="317">
        <f t="shared" si="16"/>
        <v>3.8183886399938583E-4</v>
      </c>
      <c r="AE61" s="318">
        <f t="shared" si="17"/>
        <v>7.3840396495865931E-4</v>
      </c>
      <c r="AF61" s="320">
        <f>+'2021 Baseline Q4'!AF40-'2020 Baseline Q4'!AF40</f>
        <v>10.440000000000055</v>
      </c>
      <c r="AG61" s="317">
        <f t="shared" si="18"/>
        <v>1.8579355559747675E-3</v>
      </c>
      <c r="AH61" s="318">
        <f t="shared" si="19"/>
        <v>4.5343004191187872E-3</v>
      </c>
      <c r="AJ61" s="301" t="s">
        <v>175</v>
      </c>
      <c r="AK61" s="320">
        <f>+'2021 Baseline Q4'!AK40-'2020 Baseline Q4'!AK40</f>
        <v>16.700000000000003</v>
      </c>
      <c r="AL61" s="317">
        <f t="shared" si="20"/>
        <v>2.6141949218872374E-3</v>
      </c>
      <c r="AM61" s="318">
        <f t="shared" si="21"/>
        <v>3.3489752536798685E-3</v>
      </c>
      <c r="AN61" s="320">
        <f>+'2021 Baseline Q4'!AN40-'2020 Baseline Q4'!AN40</f>
        <v>0.85000000000000009</v>
      </c>
      <c r="AO61" s="317">
        <f t="shared" si="22"/>
        <v>1.2451421146614754E-4</v>
      </c>
      <c r="AP61" s="318">
        <f t="shared" si="23"/>
        <v>1.5662284298099372E-4</v>
      </c>
      <c r="AQ61" s="320">
        <f>+'2021 Baseline Q4'!AQ40-'2020 Baseline Q4'!AQ40</f>
        <v>2.4500000000000011</v>
      </c>
      <c r="AR61" s="317">
        <f t="shared" si="24"/>
        <v>5.8565363726765108E-4</v>
      </c>
      <c r="AS61" s="318">
        <f t="shared" si="25"/>
        <v>6.5901846596640222E-4</v>
      </c>
      <c r="AT61" s="320">
        <f>+'2021 Baseline Q4'!AT40-'2020 Baseline Q4'!AT40</f>
        <v>0</v>
      </c>
      <c r="AU61" s="317">
        <f t="shared" si="26"/>
        <v>0</v>
      </c>
      <c r="AV61" s="318">
        <f t="shared" si="27"/>
        <v>0</v>
      </c>
      <c r="AW61" s="320">
        <f>+'2021 Baseline Q4'!AW40-'2020 Baseline Q4'!AW40</f>
        <v>0.54</v>
      </c>
      <c r="AX61" s="317">
        <f t="shared" si="28"/>
        <v>7.4062492285157107E-5</v>
      </c>
      <c r="AY61" s="318">
        <f t="shared" si="29"/>
        <v>8.7885904565672694E-5</v>
      </c>
      <c r="BB61" s="1385" t="s">
        <v>230</v>
      </c>
      <c r="BC61" s="1385"/>
      <c r="BR61" s="195" t="s">
        <v>132</v>
      </c>
      <c r="BS61" s="1264">
        <v>43831</v>
      </c>
      <c r="BT61" s="1265"/>
      <c r="BU61" s="1266"/>
      <c r="BV61" s="1264">
        <f>+BS61</f>
        <v>43831</v>
      </c>
      <c r="BW61" s="1265"/>
      <c r="BX61" s="1266"/>
      <c r="BY61" s="227"/>
      <c r="BZ61" s="1264">
        <f>+BV61</f>
        <v>43831</v>
      </c>
      <c r="CA61" s="1265"/>
      <c r="CB61" s="1266"/>
    </row>
    <row r="62" spans="2:80" ht="15.75" x14ac:dyDescent="0.25">
      <c r="B62" s="205" t="s">
        <v>190</v>
      </c>
      <c r="C62" s="319">
        <f>+'2021 Baseline Q4'!C41-'2020 Baseline Q4'!C41</f>
        <v>85.151425615297697</v>
      </c>
      <c r="D62" s="315">
        <f t="shared" si="0"/>
        <v>1.5153602388818676E-2</v>
      </c>
      <c r="E62" s="316">
        <f t="shared" si="1"/>
        <v>2.5358006657384569E-2</v>
      </c>
      <c r="F62" s="319">
        <f>+'2021 Baseline Q4'!F41-'2020 Baseline Q4'!F41</f>
        <v>158.22999999999996</v>
      </c>
      <c r="G62" s="315">
        <f t="shared" si="2"/>
        <v>7.8522157709294868E-2</v>
      </c>
      <c r="H62" s="316">
        <f t="shared" si="3"/>
        <v>0.15948514811567013</v>
      </c>
      <c r="I62" s="319">
        <f>+'2021 Baseline Q4'!I41-'2020 Baseline Q4'!I41</f>
        <v>18.398381231231326</v>
      </c>
      <c r="J62" s="315">
        <f t="shared" si="4"/>
        <v>2.8946750962456028E-3</v>
      </c>
      <c r="K62" s="316">
        <f t="shared" si="5"/>
        <v>4.325733142552815E-3</v>
      </c>
      <c r="L62" s="319">
        <f>+'2021 Baseline Q4'!L41-'2020 Baseline Q4'!L41</f>
        <v>7.5</v>
      </c>
      <c r="M62" s="315">
        <f t="shared" si="6"/>
        <v>1.5553550875664905E-3</v>
      </c>
      <c r="N62" s="316">
        <f t="shared" si="7"/>
        <v>2.534982762117219E-3</v>
      </c>
      <c r="O62" s="319">
        <f>+'2021 Baseline Q4'!O41-'2020 Baseline Q4'!O41</f>
        <v>5.2099999999999973</v>
      </c>
      <c r="P62" s="315">
        <f t="shared" si="8"/>
        <v>7.119266155336645E-4</v>
      </c>
      <c r="Q62" s="316">
        <f t="shared" si="9"/>
        <v>1.0809689299237507E-3</v>
      </c>
      <c r="R62" s="199"/>
      <c r="S62" s="328" t="s">
        <v>156</v>
      </c>
      <c r="T62" s="319">
        <f>+'2021 Baseline Q4'!T41-'2020 Baseline Q4'!T41</f>
        <v>0</v>
      </c>
      <c r="U62" s="315">
        <f t="shared" si="10"/>
        <v>0</v>
      </c>
      <c r="V62" s="316">
        <f t="shared" si="11"/>
        <v>0</v>
      </c>
      <c r="W62" s="319">
        <f>+'2021 Baseline Q4'!W41-'2020 Baseline Q4'!W41</f>
        <v>22.269999999999982</v>
      </c>
      <c r="X62" s="315">
        <f t="shared" si="12"/>
        <v>4.4152780118361943E-3</v>
      </c>
      <c r="Y62" s="316">
        <f t="shared" si="13"/>
        <v>5.6605452119209516E-3</v>
      </c>
      <c r="Z62" s="319">
        <f>+'2021 Baseline Q4'!Z41-'2020 Baseline Q4'!Z41</f>
        <v>9.0999999999999091</v>
      </c>
      <c r="AA62" s="315">
        <f t="shared" si="14"/>
        <v>2.6853480329087701E-3</v>
      </c>
      <c r="AB62" s="316">
        <f t="shared" si="15"/>
        <v>4.0565781203332285E-3</v>
      </c>
      <c r="AC62" s="319">
        <f>+'2021 Baseline Q4'!AC41-'2020 Baseline Q4'!AC41</f>
        <v>30.740000000000236</v>
      </c>
      <c r="AD62" s="315">
        <f t="shared" si="16"/>
        <v>6.1454066383986421E-3</v>
      </c>
      <c r="AE62" s="316">
        <f t="shared" si="17"/>
        <v>1.1884051247554837E-2</v>
      </c>
      <c r="AF62" s="319">
        <f>+'2021 Baseline Q4'!AF41-'2020 Baseline Q4'!AF41</f>
        <v>60.019999999999996</v>
      </c>
      <c r="AG62" s="315">
        <f t="shared" si="18"/>
        <v>1.0681349815096261E-2</v>
      </c>
      <c r="AH62" s="316">
        <f t="shared" si="19"/>
        <v>2.6067884210297716E-2</v>
      </c>
      <c r="AJ62" s="300" t="s">
        <v>176</v>
      </c>
      <c r="AK62" s="319">
        <f>+'2021 Baseline Q4'!AK41-'2020 Baseline Q4'!AK41</f>
        <v>37.370000000000005</v>
      </c>
      <c r="AL62" s="315">
        <f t="shared" si="20"/>
        <v>5.8498481575404819E-3</v>
      </c>
      <c r="AM62" s="316">
        <f t="shared" si="21"/>
        <v>7.4940841455099806E-3</v>
      </c>
      <c r="AN62" s="319">
        <f>+'2021 Baseline Q4'!AN41-'2020 Baseline Q4'!AN41</f>
        <v>31.11</v>
      </c>
      <c r="AO62" s="315">
        <f t="shared" si="22"/>
        <v>4.5572201396609996E-3</v>
      </c>
      <c r="AP62" s="316">
        <f t="shared" si="23"/>
        <v>5.7323960531043688E-3</v>
      </c>
      <c r="AQ62" s="319">
        <f>+'2021 Baseline Q4'!AQ41-'2020 Baseline Q4'!AQ41</f>
        <v>1.3999999999999986</v>
      </c>
      <c r="AR62" s="315">
        <f t="shared" si="24"/>
        <v>3.3465922129580011E-4</v>
      </c>
      <c r="AS62" s="316">
        <f t="shared" si="25"/>
        <v>3.7658198055222933E-4</v>
      </c>
      <c r="AT62" s="319">
        <f>+'2021 Baseline Q4'!AT41-'2020 Baseline Q4'!AT41</f>
        <v>59.580000000000005</v>
      </c>
      <c r="AU62" s="315">
        <f t="shared" si="26"/>
        <v>8.3734814456693715E-3</v>
      </c>
      <c r="AV62" s="316">
        <f t="shared" si="27"/>
        <v>1.0144056498887345E-2</v>
      </c>
      <c r="AW62" s="319">
        <f>+'2021 Baseline Q4'!AW41-'2020 Baseline Q4'!AW41</f>
        <v>2.91</v>
      </c>
      <c r="AX62" s="315">
        <f t="shared" si="28"/>
        <v>3.9911454175890217E-4</v>
      </c>
      <c r="AY62" s="316">
        <f t="shared" si="29"/>
        <v>4.7360737460390288E-4</v>
      </c>
      <c r="BR62" s="200" t="s">
        <v>133</v>
      </c>
      <c r="BS62" s="1267">
        <v>44196</v>
      </c>
      <c r="BT62" s="1268"/>
      <c r="BU62" s="1269"/>
      <c r="BV62" s="1267">
        <f>BS62</f>
        <v>44196</v>
      </c>
      <c r="BW62" s="1268"/>
      <c r="BX62" s="1269"/>
      <c r="BY62" s="227"/>
      <c r="BZ62" s="1267">
        <f>BV62</f>
        <v>44196</v>
      </c>
      <c r="CA62" s="1268"/>
      <c r="CB62" s="1269"/>
    </row>
    <row r="63" spans="2:80" ht="15.75" x14ac:dyDescent="0.25">
      <c r="B63" s="238" t="s">
        <v>168</v>
      </c>
      <c r="C63" s="320">
        <f>+'2021 Baseline Q4'!C42-'2020 Baseline Q4'!C42</f>
        <v>27.199536330392291</v>
      </c>
      <c r="D63" s="317">
        <f t="shared" si="0"/>
        <v>4.8404469535615769E-3</v>
      </c>
      <c r="E63" s="318">
        <f t="shared" si="1"/>
        <v>8.099993844612156E-3</v>
      </c>
      <c r="F63" s="320">
        <f>+'2021 Baseline Q4'!F42-'2020 Baseline Q4'!F42</f>
        <v>2.4000000000000004</v>
      </c>
      <c r="G63" s="317">
        <f t="shared" si="2"/>
        <v>1.1910078904272751E-3</v>
      </c>
      <c r="H63" s="318">
        <f t="shared" si="3"/>
        <v>2.4190378277040288E-3</v>
      </c>
      <c r="I63" s="320">
        <f>+'2021 Baseline Q4'!I42-'2020 Baseline Q4'!I42</f>
        <v>5.4223193164631649</v>
      </c>
      <c r="J63" s="317">
        <f t="shared" si="4"/>
        <v>8.531105259746238E-4</v>
      </c>
      <c r="K63" s="318">
        <f t="shared" si="5"/>
        <v>1.2748679398442522E-3</v>
      </c>
      <c r="L63" s="320">
        <f>+'2021 Baseline Q4'!L42-'2020 Baseline Q4'!L42</f>
        <v>6.3600000000000012</v>
      </c>
      <c r="M63" s="317">
        <f t="shared" si="6"/>
        <v>1.3189411142563842E-3</v>
      </c>
      <c r="N63" s="318">
        <f t="shared" si="7"/>
        <v>2.1496653822754021E-3</v>
      </c>
      <c r="O63" s="320">
        <f>+'2021 Baseline Q4'!O42-'2020 Baseline Q4'!O42</f>
        <v>5.91</v>
      </c>
      <c r="P63" s="317">
        <f t="shared" si="8"/>
        <v>8.0757894391630697E-4</v>
      </c>
      <c r="Q63" s="318">
        <f t="shared" si="9"/>
        <v>1.2262046786659059E-3</v>
      </c>
      <c r="R63" s="199"/>
      <c r="S63" s="330" t="s">
        <v>157</v>
      </c>
      <c r="T63" s="320">
        <f>+'2021 Baseline Q4'!T42-'2020 Baseline Q4'!T42</f>
        <v>0.62000000000000099</v>
      </c>
      <c r="U63" s="317">
        <f t="shared" si="10"/>
        <v>1.8373201204333718E-4</v>
      </c>
      <c r="V63" s="318">
        <f t="shared" si="11"/>
        <v>3.2415419282991859E-4</v>
      </c>
      <c r="W63" s="320">
        <f>+'2021 Baseline Q4'!W42-'2020 Baseline Q4'!W42</f>
        <v>8.14</v>
      </c>
      <c r="X63" s="317">
        <f t="shared" si="12"/>
        <v>1.6138465656195173E-3</v>
      </c>
      <c r="Y63" s="318">
        <f t="shared" si="13"/>
        <v>2.0690093410434028E-3</v>
      </c>
      <c r="Z63" s="320">
        <f>+'2021 Baseline Q4'!Z42-'2020 Baseline Q4'!Z42</f>
        <v>7.59</v>
      </c>
      <c r="AA63" s="317">
        <f t="shared" si="14"/>
        <v>2.2397573153601943E-3</v>
      </c>
      <c r="AB63" s="318">
        <f t="shared" si="15"/>
        <v>3.3834536190471992E-3</v>
      </c>
      <c r="AC63" s="320">
        <f>+'2021 Baseline Q4'!AC42-'2020 Baseline Q4'!AC42</f>
        <v>4.5099999999999989</v>
      </c>
      <c r="AD63" s="317">
        <f t="shared" si="16"/>
        <v>9.0161951656400965E-4</v>
      </c>
      <c r="AE63" s="318">
        <f t="shared" si="17"/>
        <v>1.7435611947453444E-3</v>
      </c>
      <c r="AF63" s="320">
        <f>+'2021 Baseline Q4'!AF42-'2020 Baseline Q4'!AF42</f>
        <v>45.910000000000004</v>
      </c>
      <c r="AG63" s="317">
        <f t="shared" si="18"/>
        <v>8.1702894037165852E-3</v>
      </c>
      <c r="AH63" s="318">
        <f t="shared" si="19"/>
        <v>1.9939629525071115E-2</v>
      </c>
      <c r="AJ63" s="301" t="s">
        <v>177</v>
      </c>
      <c r="AK63" s="320">
        <f>+'2021 Baseline Q4'!AK42-'2020 Baseline Q4'!AK42</f>
        <v>0.3</v>
      </c>
      <c r="AL63" s="317">
        <f t="shared" si="20"/>
        <v>4.6961585423124013E-5</v>
      </c>
      <c r="AM63" s="318">
        <f t="shared" si="21"/>
        <v>6.0161232102033552E-5</v>
      </c>
      <c r="AN63" s="320">
        <f>+'2021 Baseline Q4'!AN42-'2020 Baseline Q4'!AN42</f>
        <v>1.08</v>
      </c>
      <c r="AO63" s="317">
        <f t="shared" si="22"/>
        <v>1.5820629221581099E-4</v>
      </c>
      <c r="AP63" s="318">
        <f t="shared" si="23"/>
        <v>1.9900314166996846E-4</v>
      </c>
      <c r="AQ63" s="320">
        <f>+'2021 Baseline Q4'!AQ42-'2020 Baseline Q4'!AQ42</f>
        <v>0.59999999999999964</v>
      </c>
      <c r="AR63" s="317">
        <f t="shared" si="24"/>
        <v>1.4342538055534297E-4</v>
      </c>
      <c r="AS63" s="318">
        <f t="shared" si="25"/>
        <v>1.613922773795269E-4</v>
      </c>
      <c r="AT63" s="320">
        <f>+'2021 Baseline Q4'!AT42-'2020 Baseline Q4'!AT42</f>
        <v>18.64</v>
      </c>
      <c r="AU63" s="317">
        <f t="shared" si="26"/>
        <v>2.6196994653789373E-3</v>
      </c>
      <c r="AV63" s="318">
        <f t="shared" si="27"/>
        <v>3.1736356686683466E-3</v>
      </c>
      <c r="AW63" s="320">
        <f>+'2021 Baseline Q4'!AW42-'2020 Baseline Q4'!AW42</f>
        <v>72.100000000000009</v>
      </c>
      <c r="AX63" s="317">
        <f t="shared" si="28"/>
        <v>9.8887142477033837E-3</v>
      </c>
      <c r="AY63" s="318">
        <f t="shared" si="29"/>
        <v>1.1734395776268522E-2</v>
      </c>
      <c r="BR63" s="1079"/>
      <c r="BS63" s="1098"/>
      <c r="BT63" s="1099"/>
      <c r="BU63" s="1100"/>
      <c r="BV63" s="1098"/>
      <c r="BW63" s="1099"/>
      <c r="BX63" s="1100"/>
      <c r="BY63" s="227"/>
      <c r="BZ63" s="1098"/>
      <c r="CA63" s="1099"/>
      <c r="CB63" s="1100"/>
    </row>
    <row r="64" spans="2:80" ht="15.75" x14ac:dyDescent="0.25">
      <c r="B64" s="205" t="s">
        <v>198</v>
      </c>
      <c r="C64" s="319">
        <f>+'2021 Baseline Q4'!C43-'2020 Baseline Q4'!C43</f>
        <v>7.6209316770186337</v>
      </c>
      <c r="D64" s="315">
        <f t="shared" si="0"/>
        <v>1.3562258955902478E-3</v>
      </c>
      <c r="E64" s="316">
        <f t="shared" si="1"/>
        <v>2.2695055873097826E-3</v>
      </c>
      <c r="F64" s="319">
        <f>+'2021 Baseline Q4'!F43-'2020 Baseline Q4'!F43</f>
        <v>54.099999999999966</v>
      </c>
      <c r="G64" s="315">
        <f t="shared" si="2"/>
        <v>2.6847302863381474E-2</v>
      </c>
      <c r="H64" s="316">
        <f t="shared" si="3"/>
        <v>5.4529144366161603E-2</v>
      </c>
      <c r="I64" s="319">
        <f>+'2021 Baseline Q4'!I43-'2020 Baseline Q4'!I43</f>
        <v>138.85368559166</v>
      </c>
      <c r="J64" s="315">
        <f t="shared" si="4"/>
        <v>2.1846286401643128E-2</v>
      </c>
      <c r="K64" s="316">
        <f t="shared" si="5"/>
        <v>3.2646567226787125E-2</v>
      </c>
      <c r="L64" s="319">
        <f>+'2021 Baseline Q4'!L43-'2020 Baseline Q4'!L43</f>
        <v>11.799999999999999</v>
      </c>
      <c r="M64" s="315">
        <f t="shared" si="6"/>
        <v>2.4470920044379449E-3</v>
      </c>
      <c r="N64" s="316">
        <f t="shared" si="7"/>
        <v>3.9883728790644241E-3</v>
      </c>
      <c r="O64" s="319">
        <f>+'2021 Baseline Q4'!O43-'2020 Baseline Q4'!O43</f>
        <v>100.51</v>
      </c>
      <c r="P64" s="315">
        <f t="shared" si="8"/>
        <v>1.373430789391337E-2</v>
      </c>
      <c r="Q64" s="316">
        <f t="shared" si="9"/>
        <v>2.0853778722962811E-2</v>
      </c>
      <c r="R64" s="199"/>
      <c r="S64" s="328" t="s">
        <v>158</v>
      </c>
      <c r="T64" s="319">
        <f>+'2021 Baseline Q4'!T43-'2020 Baseline Q4'!T43</f>
        <v>172.87000000000012</v>
      </c>
      <c r="U64" s="315">
        <f t="shared" si="10"/>
        <v>5.1228633745051079E-2</v>
      </c>
      <c r="V64" s="316">
        <f t="shared" si="11"/>
        <v>9.0381508571787061E-2</v>
      </c>
      <c r="W64" s="319">
        <f>+'2021 Baseline Q4'!W43-'2020 Baseline Q4'!W43</f>
        <v>0.53999999999996362</v>
      </c>
      <c r="X64" s="315">
        <f t="shared" si="12"/>
        <v>1.0706107437770033E-4</v>
      </c>
      <c r="Y64" s="316">
        <f t="shared" si="13"/>
        <v>1.3725614793161698E-4</v>
      </c>
      <c r="Z64" s="319">
        <f>+'2021 Baseline Q4'!Z43-'2020 Baseline Q4'!Z43</f>
        <v>65.299999999999955</v>
      </c>
      <c r="AA64" s="315">
        <f t="shared" si="14"/>
        <v>1.9269585335048824E-2</v>
      </c>
      <c r="AB64" s="316">
        <f t="shared" si="15"/>
        <v>2.9109291347006846E-2</v>
      </c>
      <c r="AC64" s="319">
        <f>+'2021 Baseline Q4'!AC43-'2020 Baseline Q4'!AC43</f>
        <v>229.27999999999997</v>
      </c>
      <c r="AD64" s="315">
        <f t="shared" si="16"/>
        <v>4.5836656930775203E-2</v>
      </c>
      <c r="AE64" s="316">
        <f t="shared" si="17"/>
        <v>8.8639403709803249E-2</v>
      </c>
      <c r="AF64" s="319">
        <f>+'2021 Baseline Q4'!AF43-'2020 Baseline Q4'!AF43</f>
        <v>232.82000000000005</v>
      </c>
      <c r="AG64" s="315">
        <f t="shared" si="18"/>
        <v>4.1433386603643985E-2</v>
      </c>
      <c r="AH64" s="316">
        <f t="shared" si="19"/>
        <v>0.10111837390605659</v>
      </c>
      <c r="AJ64" s="300" t="s">
        <v>198</v>
      </c>
      <c r="AK64" s="319">
        <f>+'2021 Baseline Q4'!AK43-'2020 Baseline Q4'!AK43</f>
        <v>1.0900000000000001</v>
      </c>
      <c r="AL64" s="315">
        <f t="shared" si="20"/>
        <v>1.7062709370401725E-4</v>
      </c>
      <c r="AM64" s="316">
        <f t="shared" si="21"/>
        <v>2.1858580997072193E-4</v>
      </c>
      <c r="AN64" s="319">
        <f>+'2021 Baseline Q4'!AN43-'2020 Baseline Q4'!AN43</f>
        <v>0</v>
      </c>
      <c r="AO64" s="315">
        <f t="shared" si="22"/>
        <v>0</v>
      </c>
      <c r="AP64" s="316">
        <f t="shared" si="23"/>
        <v>0</v>
      </c>
      <c r="AQ64" s="319">
        <f>+'2021 Baseline Q4'!AQ43-'2020 Baseline Q4'!AQ43</f>
        <v>1.07</v>
      </c>
      <c r="AR64" s="315">
        <f t="shared" si="24"/>
        <v>2.5577526199036177E-4</v>
      </c>
      <c r="AS64" s="316">
        <f t="shared" si="25"/>
        <v>2.8781622799348985E-4</v>
      </c>
      <c r="AT64" s="319">
        <f>+'2021 Baseline Q4'!AT43-'2020 Baseline Q4'!AT43</f>
        <v>13.11</v>
      </c>
      <c r="AU64" s="315">
        <f t="shared" si="26"/>
        <v>1.8425032184076107E-3</v>
      </c>
      <c r="AV64" s="316">
        <f t="shared" si="27"/>
        <v>2.232101052373499E-3</v>
      </c>
      <c r="AW64" s="319">
        <f>+'2021 Baseline Q4'!AW43-'2020 Baseline Q4'!AW43</f>
        <v>162.33999999999997</v>
      </c>
      <c r="AX64" s="315">
        <f t="shared" si="28"/>
        <v>2.2265379625134075E-2</v>
      </c>
      <c r="AY64" s="316">
        <f t="shared" si="29"/>
        <v>2.6421106939243152E-2</v>
      </c>
      <c r="BR64" s="232" t="s">
        <v>144</v>
      </c>
      <c r="BS64" s="207"/>
      <c r="BT64" s="1049"/>
      <c r="BU64" s="1050"/>
      <c r="BV64" s="207"/>
      <c r="BW64" s="1049"/>
      <c r="BX64" s="1050"/>
      <c r="BY64" s="230"/>
      <c r="BZ64" s="207"/>
      <c r="CA64" s="1049"/>
      <c r="CB64" s="1050"/>
    </row>
    <row r="65" spans="2:80" ht="15.75" x14ac:dyDescent="0.25">
      <c r="B65" s="238" t="s">
        <v>156</v>
      </c>
      <c r="C65" s="320">
        <f>+'2021 Baseline Q4'!C44-'2020 Baseline Q4'!C44</f>
        <v>333.95156660645301</v>
      </c>
      <c r="D65" s="317">
        <f t="shared" si="0"/>
        <v>5.9430235265117391E-2</v>
      </c>
      <c r="E65" s="318">
        <f t="shared" si="1"/>
        <v>9.9450431840204911E-2</v>
      </c>
      <c r="F65" s="320">
        <f>+'2021 Baseline Q4'!F44-'2020 Baseline Q4'!F44</f>
        <v>128.46000000000004</v>
      </c>
      <c r="G65" s="317">
        <f t="shared" si="2"/>
        <v>6.3748697335119911E-2</v>
      </c>
      <c r="H65" s="318">
        <f t="shared" si="3"/>
        <v>0.12947899972785815</v>
      </c>
      <c r="I65" s="320">
        <f>+'2021 Baseline Q4'!I44-'2020 Baseline Q4'!I44</f>
        <v>101.45102577031861</v>
      </c>
      <c r="J65" s="317">
        <f t="shared" si="4"/>
        <v>1.5961608474957024E-2</v>
      </c>
      <c r="K65" s="318">
        <f t="shared" si="5"/>
        <v>2.3852645458595955E-2</v>
      </c>
      <c r="L65" s="320">
        <f>+'2021 Baseline Q4'!L44-'2020 Baseline Q4'!L44</f>
        <v>28.61</v>
      </c>
      <c r="M65" s="317">
        <f t="shared" si="6"/>
        <v>5.933161207370306E-3</v>
      </c>
      <c r="N65" s="318">
        <f t="shared" si="7"/>
        <v>9.6701142432231504E-3</v>
      </c>
      <c r="O65" s="320">
        <f>+'2021 Baseline Q4'!O44-'2020 Baseline Q4'!O44</f>
        <v>31.049999999999997</v>
      </c>
      <c r="P65" s="317">
        <f t="shared" si="8"/>
        <v>4.2428639946871958E-3</v>
      </c>
      <c r="Q65" s="318">
        <f t="shared" si="9"/>
        <v>6.4422428549198605E-3</v>
      </c>
      <c r="R65" s="199"/>
      <c r="S65" s="329" t="s">
        <v>159</v>
      </c>
      <c r="T65" s="320">
        <f>+'2021 Baseline Q4'!T44-'2020 Baseline Q4'!T44</f>
        <v>45.170000000000073</v>
      </c>
      <c r="U65" s="317">
        <f t="shared" si="10"/>
        <v>1.3385766103221839E-2</v>
      </c>
      <c r="V65" s="318">
        <f t="shared" si="11"/>
        <v>2.3616201435689391E-2</v>
      </c>
      <c r="W65" s="320">
        <f>+'2021 Baseline Q4'!W44-'2020 Baseline Q4'!W44</f>
        <v>246.16000000000008</v>
      </c>
      <c r="X65" s="317">
        <f t="shared" si="12"/>
        <v>4.8803989016326842E-2</v>
      </c>
      <c r="Y65" s="318">
        <f t="shared" si="13"/>
        <v>6.2568469212683567E-2</v>
      </c>
      <c r="Z65" s="320">
        <f>+'2021 Baseline Q4'!Z44-'2020 Baseline Q4'!Z44</f>
        <v>12.2800000000002</v>
      </c>
      <c r="AA65" s="317">
        <f t="shared" si="14"/>
        <v>3.623744378474787E-3</v>
      </c>
      <c r="AB65" s="318">
        <f t="shared" si="15"/>
        <v>5.4741515733728969E-3</v>
      </c>
      <c r="AC65" s="320">
        <f>+'2021 Baseline Q4'!AC44-'2020 Baseline Q4'!AC44</f>
        <v>453.79999999999984</v>
      </c>
      <c r="AD65" s="317">
        <f t="shared" si="16"/>
        <v>9.0721715436085926E-2</v>
      </c>
      <c r="AE65" s="318">
        <f t="shared" si="17"/>
        <v>0.17543859649122778</v>
      </c>
      <c r="AF65" s="320">
        <f>+'2021 Baseline Q4'!AF44-'2020 Baseline Q4'!AF44</f>
        <v>114.87000000000012</v>
      </c>
      <c r="AG65" s="317">
        <f t="shared" si="18"/>
        <v>2.0442630010998147E-2</v>
      </c>
      <c r="AH65" s="318">
        <f t="shared" si="19"/>
        <v>4.9890334209211962E-2</v>
      </c>
      <c r="AJ65" s="301" t="s">
        <v>178</v>
      </c>
      <c r="AK65" s="320">
        <f>+'2021 Baseline Q4'!AK44-'2020 Baseline Q4'!AK44</f>
        <v>38.81</v>
      </c>
      <c r="AL65" s="317">
        <f t="shared" si="20"/>
        <v>6.0752637675714769E-3</v>
      </c>
      <c r="AM65" s="318">
        <f t="shared" si="21"/>
        <v>7.7828580595997411E-3</v>
      </c>
      <c r="AN65" s="320">
        <f>+'2021 Baseline Q4'!AN44-'2020 Baseline Q4'!AN44</f>
        <v>2.3200000000000003</v>
      </c>
      <c r="AO65" s="317">
        <f t="shared" si="22"/>
        <v>3.3985055364877921E-4</v>
      </c>
      <c r="AP65" s="318">
        <f t="shared" si="23"/>
        <v>4.2748823025400636E-4</v>
      </c>
      <c r="AQ65" s="320">
        <f>+'2021 Baseline Q4'!AQ44-'2020 Baseline Q4'!AQ44</f>
        <v>1.7099999999999991</v>
      </c>
      <c r="AR65" s="317">
        <f t="shared" si="24"/>
        <v>4.0876233458272748E-4</v>
      </c>
      <c r="AS65" s="318">
        <f t="shared" si="25"/>
        <v>4.5996799053165175E-4</v>
      </c>
      <c r="AT65" s="320">
        <f>+'2021 Baseline Q4'!AT44-'2020 Baseline Q4'!AT44</f>
        <v>91.95</v>
      </c>
      <c r="AU65" s="317">
        <f t="shared" si="26"/>
        <v>1.2922820055879468E-2</v>
      </c>
      <c r="AV65" s="318">
        <f t="shared" si="27"/>
        <v>1.5655354062985755E-2</v>
      </c>
      <c r="AW65" s="320">
        <f>+'2021 Baseline Q4'!AW44-'2020 Baseline Q4'!AW44</f>
        <v>10</v>
      </c>
      <c r="AX65" s="317">
        <f t="shared" si="28"/>
        <v>1.3715276349103166E-3</v>
      </c>
      <c r="AY65" s="318">
        <f t="shared" si="29"/>
        <v>1.627516751216161E-3</v>
      </c>
      <c r="BR65" s="1112" t="s">
        <v>137</v>
      </c>
      <c r="BS65" s="1270">
        <v>4381</v>
      </c>
      <c r="BT65" s="1271"/>
      <c r="BU65" s="1272"/>
      <c r="BV65" s="1270">
        <v>1624</v>
      </c>
      <c r="BW65" s="1271"/>
      <c r="BX65" s="1272"/>
      <c r="BY65" s="1027"/>
      <c r="BZ65" s="1249">
        <f>SUM(BS65:BX65)</f>
        <v>6005</v>
      </c>
      <c r="CA65" s="1250"/>
      <c r="CB65" s="1251"/>
    </row>
    <row r="66" spans="2:80" ht="15.75" x14ac:dyDescent="0.25">
      <c r="B66" s="205" t="s">
        <v>191</v>
      </c>
      <c r="C66" s="319">
        <f>+'2021 Baseline Q4'!C45-'2020 Baseline Q4'!C45</f>
        <v>0.80079169138800121</v>
      </c>
      <c r="D66" s="315">
        <f t="shared" si="0"/>
        <v>1.425094036873447E-4</v>
      </c>
      <c r="E66" s="316">
        <f t="shared" si="1"/>
        <v>2.3847493914120761E-4</v>
      </c>
      <c r="F66" s="319">
        <f>+'2021 Baseline Q4'!F45-'2020 Baseline Q4'!F45</f>
        <v>24.93</v>
      </c>
      <c r="G66" s="315">
        <f t="shared" si="2"/>
        <v>1.2371594461813318E-2</v>
      </c>
      <c r="H66" s="316">
        <f t="shared" si="3"/>
        <v>2.5127755435275591E-2</v>
      </c>
      <c r="I66" s="319">
        <f>+'2021 Baseline Q4'!I45-'2020 Baseline Q4'!I45</f>
        <v>4.2950626883877936</v>
      </c>
      <c r="J66" s="315">
        <f t="shared" si="4"/>
        <v>6.7575570071268481E-4</v>
      </c>
      <c r="K66" s="316">
        <f t="shared" si="5"/>
        <v>1.0098331362414995E-3</v>
      </c>
      <c r="L66" s="319">
        <f>+'2021 Baseline Q4'!L45-'2020 Baseline Q4'!L45</f>
        <v>0.11000000000000032</v>
      </c>
      <c r="M66" s="315">
        <f t="shared" si="6"/>
        <v>2.2811874617641927E-5</v>
      </c>
      <c r="N66" s="316">
        <f t="shared" si="7"/>
        <v>3.7179747177719318E-5</v>
      </c>
      <c r="O66" s="319">
        <f>+'2021 Baseline Q4'!O45-'2020 Baseline Q4'!O45</f>
        <v>0.75</v>
      </c>
      <c r="P66" s="315">
        <f t="shared" si="8"/>
        <v>1.0248463755283083E-4</v>
      </c>
      <c r="Q66" s="316">
        <f t="shared" si="9"/>
        <v>1.5560973079516572E-4</v>
      </c>
      <c r="R66" s="199"/>
      <c r="S66" s="328" t="s">
        <v>199</v>
      </c>
      <c r="T66" s="319">
        <f>+'2021 Baseline Q4'!T45-'2020 Baseline Q4'!T45</f>
        <v>4.01</v>
      </c>
      <c r="U66" s="315">
        <f t="shared" si="10"/>
        <v>1.1883312391835175E-3</v>
      </c>
      <c r="V66" s="316">
        <f t="shared" si="11"/>
        <v>2.0965456665289861E-3</v>
      </c>
      <c r="W66" s="319">
        <f>+'2021 Baseline Q4'!W45-'2020 Baseline Q4'!W45</f>
        <v>0</v>
      </c>
      <c r="X66" s="315">
        <f t="shared" si="12"/>
        <v>0</v>
      </c>
      <c r="Y66" s="316">
        <f t="shared" si="13"/>
        <v>0</v>
      </c>
      <c r="Z66" s="319">
        <f>+'2021 Baseline Q4'!Z45-'2020 Baseline Q4'!Z45</f>
        <v>0</v>
      </c>
      <c r="AA66" s="315">
        <f t="shared" si="14"/>
        <v>0</v>
      </c>
      <c r="AB66" s="316">
        <f t="shared" si="15"/>
        <v>0</v>
      </c>
      <c r="AC66" s="319">
        <f>+'2021 Baseline Q4'!AC45-'2020 Baseline Q4'!AC45</f>
        <v>0</v>
      </c>
      <c r="AD66" s="315">
        <f t="shared" si="16"/>
        <v>0</v>
      </c>
      <c r="AE66" s="316">
        <f t="shared" si="17"/>
        <v>0</v>
      </c>
      <c r="AF66" s="319">
        <f>+'2021 Baseline Q4'!AF45-'2020 Baseline Q4'!AF45</f>
        <v>0</v>
      </c>
      <c r="AG66" s="315">
        <f t="shared" si="18"/>
        <v>0</v>
      </c>
      <c r="AH66" s="316">
        <f t="shared" si="19"/>
        <v>0</v>
      </c>
      <c r="AJ66" s="300" t="s">
        <v>179</v>
      </c>
      <c r="AK66" s="319">
        <f>+'2021 Baseline Q4'!AK45-'2020 Baseline Q4'!AK45</f>
        <v>0</v>
      </c>
      <c r="AL66" s="315">
        <f t="shared" si="20"/>
        <v>0</v>
      </c>
      <c r="AM66" s="316">
        <f t="shared" si="21"/>
        <v>0</v>
      </c>
      <c r="AN66" s="319">
        <f>+'2021 Baseline Q4'!AN45-'2020 Baseline Q4'!AN45</f>
        <v>1.1600000000000001</v>
      </c>
      <c r="AO66" s="315">
        <f t="shared" si="22"/>
        <v>1.6992527682438961E-4</v>
      </c>
      <c r="AP66" s="316">
        <f t="shared" si="23"/>
        <v>2.1374411512700318E-4</v>
      </c>
      <c r="AQ66" s="319">
        <f>+'2021 Baseline Q4'!AQ45-'2020 Baseline Q4'!AQ45</f>
        <v>0.17</v>
      </c>
      <c r="AR66" s="315">
        <f t="shared" si="24"/>
        <v>4.0637191157347198E-5</v>
      </c>
      <c r="AS66" s="316">
        <f t="shared" si="25"/>
        <v>4.5727811924199325E-5</v>
      </c>
      <c r="AT66" s="319">
        <f>+'2021 Baseline Q4'!AT45-'2020 Baseline Q4'!AT45</f>
        <v>12.530000000000001</v>
      </c>
      <c r="AU66" s="315">
        <f t="shared" si="26"/>
        <v>1.7609889646565495E-3</v>
      </c>
      <c r="AV66" s="316">
        <f t="shared" si="27"/>
        <v>2.1333505862883252E-3</v>
      </c>
      <c r="AW66" s="319">
        <f>+'2021 Baseline Q4'!AW45-'2020 Baseline Q4'!AW45</f>
        <v>4.16</v>
      </c>
      <c r="AX66" s="315">
        <f t="shared" si="28"/>
        <v>5.7055549612269169E-4</v>
      </c>
      <c r="AY66" s="316">
        <f t="shared" si="29"/>
        <v>6.7704696850592297E-4</v>
      </c>
      <c r="BR66" s="202" t="s">
        <v>4</v>
      </c>
      <c r="BS66" s="1261">
        <f>BS72/BS65</f>
        <v>0.45195160922163891</v>
      </c>
      <c r="BT66" s="1262"/>
      <c r="BU66" s="1263"/>
      <c r="BV66" s="1261">
        <f>BV72/BV65</f>
        <v>0.54741379310344829</v>
      </c>
      <c r="BW66" s="1262"/>
      <c r="BX66" s="1263"/>
      <c r="BY66" s="259"/>
      <c r="BZ66" s="1261">
        <f>BZ72/BZ65</f>
        <v>0.4777685262281432</v>
      </c>
      <c r="CA66" s="1262"/>
      <c r="CB66" s="1263"/>
    </row>
    <row r="67" spans="2:80" ht="15.75" x14ac:dyDescent="0.25">
      <c r="B67" s="238" t="s">
        <v>200</v>
      </c>
      <c r="C67" s="320">
        <f>+'2021 Baseline Q4'!C46-'2020 Baseline Q4'!C46</f>
        <v>242.24975138744082</v>
      </c>
      <c r="D67" s="317">
        <f t="shared" si="0"/>
        <v>4.3110921335601876E-2</v>
      </c>
      <c r="E67" s="318">
        <f t="shared" si="1"/>
        <v>7.2141725919957808E-2</v>
      </c>
      <c r="F67" s="320">
        <f>+'2021 Baseline Q4'!F46-'2020 Baseline Q4'!F46</f>
        <v>65.52000000000001</v>
      </c>
      <c r="G67" s="317">
        <f t="shared" si="2"/>
        <v>3.251451540866461E-2</v>
      </c>
      <c r="H67" s="318">
        <f t="shared" si="3"/>
        <v>6.6039732696319978E-2</v>
      </c>
      <c r="I67" s="320">
        <f>+'2021 Baseline Q4'!I46-'2020 Baseline Q4'!I46</f>
        <v>203.31054451829652</v>
      </c>
      <c r="J67" s="317">
        <f t="shared" si="4"/>
        <v>3.1987486432895208E-2</v>
      </c>
      <c r="K67" s="318">
        <f t="shared" si="5"/>
        <v>4.7801333693442319E-2</v>
      </c>
      <c r="L67" s="320">
        <f>+'2021 Baseline Q4'!L46-'2020 Baseline Q4'!L46</f>
        <v>64.05</v>
      </c>
      <c r="M67" s="317">
        <f t="shared" si="6"/>
        <v>1.3282732447817828E-2</v>
      </c>
      <c r="N67" s="318">
        <f t="shared" si="7"/>
        <v>2.1648752788481048E-2</v>
      </c>
      <c r="O67" s="320">
        <f>+'2021 Baseline Q4'!O46-'2020 Baseline Q4'!O46</f>
        <v>120.22999999999998</v>
      </c>
      <c r="P67" s="317">
        <f t="shared" si="8"/>
        <v>1.6428970630635798E-2</v>
      </c>
      <c r="Q67" s="318">
        <f t="shared" si="9"/>
        <v>2.4945277244670362E-2</v>
      </c>
      <c r="R67" s="199"/>
      <c r="S67" s="329" t="s">
        <v>160</v>
      </c>
      <c r="T67" s="375">
        <f>+'2021 Baseline Q4'!T46-'2020 Baseline Q4'!T46</f>
        <v>99.46999999999997</v>
      </c>
      <c r="U67" s="317">
        <f t="shared" si="10"/>
        <v>2.9477134254759216E-2</v>
      </c>
      <c r="V67" s="318">
        <f t="shared" si="11"/>
        <v>5.2005834775470869E-2</v>
      </c>
      <c r="W67" s="375">
        <f>+'2021 Baseline Q4'!W46-'2020 Baseline Q4'!W46</f>
        <v>4.4400000000000013</v>
      </c>
      <c r="X67" s="317">
        <f t="shared" si="12"/>
        <v>8.8027994488337335E-4</v>
      </c>
      <c r="Y67" s="318">
        <f t="shared" si="13"/>
        <v>1.1285505496600383E-3</v>
      </c>
      <c r="Z67" s="375">
        <f>+'2021 Baseline Q4'!Z46-'2020 Baseline Q4'!Z46</f>
        <v>108.98</v>
      </c>
      <c r="AA67" s="317">
        <f t="shared" si="14"/>
        <v>3.2159255893011066E-2</v>
      </c>
      <c r="AB67" s="318">
        <f t="shared" si="15"/>
        <v>4.8580866324606564E-2</v>
      </c>
      <c r="AC67" s="375">
        <f>+'2021 Baseline Q4'!AC46-'2020 Baseline Q4'!AC46</f>
        <v>2.4499999999999957</v>
      </c>
      <c r="AD67" s="317">
        <f t="shared" si="16"/>
        <v>4.8979330722435043E-4</v>
      </c>
      <c r="AE67" s="318">
        <f t="shared" si="17"/>
        <v>9.4716738960667131E-4</v>
      </c>
      <c r="AF67" s="375">
        <f>+'2021 Baseline Q4'!AF46-'2020 Baseline Q4'!AF46</f>
        <v>168.98000000000005</v>
      </c>
      <c r="AG67" s="317">
        <f t="shared" si="18"/>
        <v>3.0072217456763858E-2</v>
      </c>
      <c r="AH67" s="318">
        <f t="shared" si="19"/>
        <v>7.3391387435123454E-2</v>
      </c>
      <c r="AJ67" s="301" t="s">
        <v>206</v>
      </c>
      <c r="AK67" s="320">
        <f>+'2021 Baseline Q4'!AK46-'2020 Baseline Q4'!AK46</f>
        <v>0</v>
      </c>
      <c r="AL67" s="317">
        <f t="shared" si="20"/>
        <v>0</v>
      </c>
      <c r="AM67" s="318">
        <f t="shared" si="21"/>
        <v>0</v>
      </c>
      <c r="AN67" s="320">
        <f>+'2021 Baseline Q4'!AN46-'2020 Baseline Q4'!AN46</f>
        <v>6.32</v>
      </c>
      <c r="AO67" s="317">
        <f t="shared" si="22"/>
        <v>9.2579978407770884E-4</v>
      </c>
      <c r="AP67" s="318">
        <f t="shared" si="23"/>
        <v>1.1645369031057413E-3</v>
      </c>
      <c r="AQ67" s="320">
        <f>+'2021 Baseline Q4'!AQ46-'2020 Baseline Q4'!AQ46</f>
        <v>0</v>
      </c>
      <c r="AR67" s="317">
        <f t="shared" si="24"/>
        <v>0</v>
      </c>
      <c r="AS67" s="318">
        <f t="shared" si="25"/>
        <v>0</v>
      </c>
      <c r="AT67" s="320">
        <f>+'2021 Baseline Q4'!AT46-'2020 Baseline Q4'!AT46</f>
        <v>0</v>
      </c>
      <c r="AU67" s="317">
        <f t="shared" si="26"/>
        <v>0</v>
      </c>
      <c r="AV67" s="318">
        <f t="shared" si="27"/>
        <v>0</v>
      </c>
      <c r="AW67" s="320">
        <f>+'2021 Baseline Q4'!AW46-'2020 Baseline Q4'!AW46</f>
        <v>0</v>
      </c>
      <c r="AX67" s="317">
        <f t="shared" si="28"/>
        <v>0</v>
      </c>
      <c r="AY67" s="318">
        <f t="shared" si="29"/>
        <v>0</v>
      </c>
      <c r="BR67" s="234" t="s">
        <v>138</v>
      </c>
      <c r="BS67" s="1258">
        <f>BS65/24</f>
        <v>182.54166666666666</v>
      </c>
      <c r="BT67" s="1259"/>
      <c r="BU67" s="1260"/>
      <c r="BV67" s="1258">
        <f>BV65/24</f>
        <v>67.666666666666671</v>
      </c>
      <c r="BW67" s="1259"/>
      <c r="BX67" s="1260"/>
      <c r="BY67" s="1029"/>
      <c r="BZ67" s="1258">
        <f>BZ65/24</f>
        <v>250.20833333333334</v>
      </c>
      <c r="CA67" s="1259"/>
      <c r="CB67" s="1260"/>
    </row>
    <row r="68" spans="2:80" ht="15.75" x14ac:dyDescent="0.25">
      <c r="B68" s="205" t="s">
        <v>169</v>
      </c>
      <c r="C68" s="319">
        <f>+'2021 Baseline Q4'!C47-'2020 Baseline Q4'!C47</f>
        <v>221.1217504292915</v>
      </c>
      <c r="D68" s="315">
        <f t="shared" si="0"/>
        <v>3.9350968716172607E-2</v>
      </c>
      <c r="E68" s="316">
        <f t="shared" si="1"/>
        <v>6.5849829042335523E-2</v>
      </c>
      <c r="F68" s="319">
        <f>+'2021 Baseline Q4'!F47-'2020 Baseline Q4'!F47</f>
        <v>6.4899999999999949</v>
      </c>
      <c r="G68" s="315">
        <f t="shared" si="2"/>
        <v>3.22068383703042E-3</v>
      </c>
      <c r="H68" s="316">
        <f t="shared" si="3"/>
        <v>6.5414814590829713E-3</v>
      </c>
      <c r="I68" s="319">
        <f>+'2021 Baseline Q4'!I47-'2020 Baseline Q4'!I47</f>
        <v>238.60077566628252</v>
      </c>
      <c r="J68" s="315">
        <f t="shared" si="4"/>
        <v>3.7539809322662245E-2</v>
      </c>
      <c r="K68" s="316">
        <f t="shared" si="5"/>
        <v>5.6098592053653834E-2</v>
      </c>
      <c r="L68" s="319">
        <f>+'2021 Baseline Q4'!L47-'2020 Baseline Q4'!L47</f>
        <v>132.59000000000003</v>
      </c>
      <c r="M68" s="315">
        <f t="shared" si="6"/>
        <v>2.7496604141392135E-2</v>
      </c>
      <c r="N68" s="316">
        <f t="shared" si="7"/>
        <v>4.4815115257216286E-2</v>
      </c>
      <c r="O68" s="319">
        <f>+'2021 Baseline Q4'!O47-'2020 Baseline Q4'!O47</f>
        <v>38.690000000000012</v>
      </c>
      <c r="P68" s="315">
        <f t="shared" si="8"/>
        <v>5.2868408358920345E-3</v>
      </c>
      <c r="Q68" s="316">
        <f t="shared" si="9"/>
        <v>8.0273873126199512E-3</v>
      </c>
      <c r="R68" s="199"/>
      <c r="S68" s="328" t="s">
        <v>161</v>
      </c>
      <c r="T68" s="319">
        <f>+'2021 Baseline Q4'!T47-'2020 Baseline Q4'!T47</f>
        <v>10.679999999999836</v>
      </c>
      <c r="U68" s="315">
        <f t="shared" si="10"/>
        <v>3.1649320784238833E-3</v>
      </c>
      <c r="V68" s="316">
        <f t="shared" si="11"/>
        <v>5.5838173861668897E-3</v>
      </c>
      <c r="W68" s="319">
        <f>+'2021 Baseline Q4'!W47-'2020 Baseline Q4'!W47</f>
        <v>1.2999999999999545</v>
      </c>
      <c r="X68" s="315">
        <f t="shared" si="12"/>
        <v>2.5773962350187951E-4</v>
      </c>
      <c r="Y68" s="316">
        <f t="shared" si="13"/>
        <v>3.3043146724279232E-4</v>
      </c>
      <c r="Z68" s="319">
        <f>+'2021 Baseline Q4'!Z47-'2020 Baseline Q4'!Z47</f>
        <v>8.8199999999999363</v>
      </c>
      <c r="AA68" s="315">
        <f t="shared" si="14"/>
        <v>2.6027219395885074E-3</v>
      </c>
      <c r="AB68" s="316">
        <f t="shared" si="15"/>
        <v>3.931760332015294E-3</v>
      </c>
      <c r="AC68" s="319">
        <f>+'2021 Baseline Q4'!AC47-'2020 Baseline Q4'!AC47</f>
        <v>29.8599999999999</v>
      </c>
      <c r="AD68" s="315">
        <f t="shared" si="16"/>
        <v>5.9694808790690121E-3</v>
      </c>
      <c r="AE68" s="316">
        <f t="shared" si="17"/>
        <v>1.1543844185165372E-2</v>
      </c>
      <c r="AF68" s="319">
        <f>+'2021 Baseline Q4'!AF47-'2020 Baseline Q4'!AF47</f>
        <v>2.8799999999999955</v>
      </c>
      <c r="AG68" s="315">
        <f t="shared" si="18"/>
        <v>5.1253394647579446E-4</v>
      </c>
      <c r="AH68" s="316">
        <f t="shared" si="19"/>
        <v>1.2508414949293121E-3</v>
      </c>
      <c r="AJ68" s="300" t="s">
        <v>207</v>
      </c>
      <c r="AK68" s="319">
        <f>+'2021 Baseline Q4'!AK47-'2020 Baseline Q4'!AK47</f>
        <v>20.900000000000006</v>
      </c>
      <c r="AL68" s="315">
        <f t="shared" si="20"/>
        <v>3.2716571178109739E-3</v>
      </c>
      <c r="AM68" s="316">
        <f t="shared" si="21"/>
        <v>4.1912325031083384E-3</v>
      </c>
      <c r="AN68" s="319">
        <f>+'2021 Baseline Q4'!AN47-'2020 Baseline Q4'!AN47</f>
        <v>20.849999999999994</v>
      </c>
      <c r="AO68" s="315">
        <f t="shared" si="22"/>
        <v>3.0542603636107947E-3</v>
      </c>
      <c r="AP68" s="316">
        <f t="shared" si="23"/>
        <v>3.8418662072396679E-3</v>
      </c>
      <c r="AQ68" s="319">
        <f>+'2021 Baseline Q4'!AQ47-'2020 Baseline Q4'!AQ47</f>
        <v>7.32</v>
      </c>
      <c r="AR68" s="315">
        <f t="shared" si="24"/>
        <v>1.7497896427751854E-3</v>
      </c>
      <c r="AS68" s="316">
        <f t="shared" si="25"/>
        <v>1.9689857840302295E-3</v>
      </c>
      <c r="AT68" s="319">
        <f>+'2021 Baseline Q4'!AT47-'2020 Baseline Q4'!AT47</f>
        <v>156.64000000000001</v>
      </c>
      <c r="AU68" s="315">
        <f t="shared" si="26"/>
        <v>2.2014470185459052E-2</v>
      </c>
      <c r="AV68" s="316">
        <f t="shared" si="27"/>
        <v>2.6669436219968336E-2</v>
      </c>
      <c r="AW68" s="319">
        <f>+'2021 Baseline Q4'!AW47-'2020 Baseline Q4'!AW47</f>
        <v>27.159999999999997</v>
      </c>
      <c r="AX68" s="315">
        <f t="shared" si="28"/>
        <v>3.7250690564164194E-3</v>
      </c>
      <c r="AY68" s="316">
        <f t="shared" si="29"/>
        <v>4.4203354963030924E-3</v>
      </c>
      <c r="BR68" s="1080"/>
      <c r="BS68" s="1087"/>
      <c r="BT68" s="1088"/>
      <c r="BU68" s="1089"/>
      <c r="BV68" s="1087"/>
      <c r="BW68" s="1088"/>
      <c r="BX68" s="1089"/>
      <c r="BY68" s="1029"/>
      <c r="BZ68" s="1087"/>
      <c r="CA68" s="1088"/>
      <c r="CB68" s="1089"/>
    </row>
    <row r="69" spans="2:80" ht="16.5" thickBot="1" x14ac:dyDescent="0.3">
      <c r="B69" s="321" t="s">
        <v>170</v>
      </c>
      <c r="C69" s="322">
        <f>+'2021 Baseline Q4'!C48-'2020 Baseline Q4'!C48</f>
        <v>260.58700907976697</v>
      </c>
      <c r="D69" s="323">
        <f t="shared" si="0"/>
        <v>4.6374231491161926E-2</v>
      </c>
      <c r="E69" s="324">
        <f t="shared" si="1"/>
        <v>7.7602542333542843E-2</v>
      </c>
      <c r="F69" s="322">
        <f>+'2021 Baseline Q4'!F48-'2020 Baseline Q4'!F48</f>
        <v>250.05</v>
      </c>
      <c r="G69" s="323">
        <f t="shared" si="2"/>
        <v>0.12408813458389172</v>
      </c>
      <c r="H69" s="324">
        <f t="shared" si="3"/>
        <v>0.25203350367391347</v>
      </c>
      <c r="I69" s="322">
        <f>+'2021 Baseline Q4'!I48-'2020 Baseline Q4'!I48</f>
        <v>18.177038285917277</v>
      </c>
      <c r="J69" s="323">
        <f t="shared" si="4"/>
        <v>2.8598505155676781E-3</v>
      </c>
      <c r="K69" s="324">
        <f t="shared" si="5"/>
        <v>4.2736921231619389E-3</v>
      </c>
      <c r="L69" s="322">
        <f>+'2021 Baseline Q4'!L48-'2020 Baseline Q4'!L48</f>
        <v>7.4399999999999995</v>
      </c>
      <c r="M69" s="323">
        <f t="shared" si="6"/>
        <v>1.5429122468659585E-3</v>
      </c>
      <c r="N69" s="324">
        <f t="shared" si="7"/>
        <v>2.5147029000202811E-3</v>
      </c>
      <c r="O69" s="322">
        <f>+'2021 Baseline Q4'!O48-'2020 Baseline Q4'!O48</f>
        <v>13.150000000000006</v>
      </c>
      <c r="P69" s="323">
        <f t="shared" si="8"/>
        <v>1.7968973117596346E-3</v>
      </c>
      <c r="Q69" s="324">
        <f t="shared" si="9"/>
        <v>2.7283572799419067E-3</v>
      </c>
      <c r="S69" s="373" t="s">
        <v>162</v>
      </c>
      <c r="T69" s="376">
        <f>+'2021 Baseline Q4'!T48-'2020 Baseline Q4'!T48</f>
        <v>41.66</v>
      </c>
      <c r="U69" s="323">
        <f t="shared" si="10"/>
        <v>1.2345605841492602E-2</v>
      </c>
      <c r="V69" s="324">
        <f t="shared" si="11"/>
        <v>2.1781070440797395E-2</v>
      </c>
      <c r="W69" s="376">
        <f>+'2021 Baseline Q4'!W48-'2020 Baseline Q4'!W48</f>
        <v>57.22</v>
      </c>
      <c r="X69" s="323">
        <f t="shared" si="12"/>
        <v>1.1344508659060046E-2</v>
      </c>
      <c r="Y69" s="324">
        <f t="shared" si="13"/>
        <v>1.4544068119717875E-2</v>
      </c>
      <c r="Z69" s="376">
        <f>+'2021 Baseline Q4'!Z48-'2020 Baseline Q4'!Z48</f>
        <v>42.920000000000016</v>
      </c>
      <c r="AA69" s="323">
        <f t="shared" si="14"/>
        <v>1.266539973323578E-2</v>
      </c>
      <c r="AB69" s="324">
        <f t="shared" si="15"/>
        <v>1.9132783837879558E-2</v>
      </c>
      <c r="AC69" s="376">
        <f>+'2021 Baseline Q4'!AC48-'2020 Baseline Q4'!AC48</f>
        <v>178.49</v>
      </c>
      <c r="AD69" s="323">
        <f t="shared" si="16"/>
        <v>3.5682941798561005E-2</v>
      </c>
      <c r="AE69" s="324">
        <f t="shared" si="17"/>
        <v>6.900404382485513E-2</v>
      </c>
      <c r="AF69" s="376">
        <f>+'2021 Baseline Q4'!AF48-'2020 Baseline Q4'!AF48</f>
        <v>44.900000000000006</v>
      </c>
      <c r="AG69" s="323">
        <f t="shared" si="18"/>
        <v>7.9905465960983368E-3</v>
      </c>
      <c r="AH69" s="324">
        <f t="shared" si="19"/>
        <v>1.9500966361918823E-2</v>
      </c>
      <c r="AJ69" s="301" t="s">
        <v>208</v>
      </c>
      <c r="AK69" s="320">
        <f>+'2021 Baseline Q4'!AK48-'2020 Baseline Q4'!AK48</f>
        <v>4.3800000000000008</v>
      </c>
      <c r="AL69" s="317">
        <f t="shared" si="20"/>
        <v>6.8563914717761074E-4</v>
      </c>
      <c r="AM69" s="318">
        <f t="shared" si="21"/>
        <v>8.7835398868969003E-4</v>
      </c>
      <c r="AN69" s="320">
        <f>+'2021 Baseline Q4'!AN48-'2020 Baseline Q4'!AN48</f>
        <v>6.169999999999999</v>
      </c>
      <c r="AO69" s="317">
        <f t="shared" si="22"/>
        <v>9.0382668793662373E-4</v>
      </c>
      <c r="AP69" s="318">
        <f t="shared" si="23"/>
        <v>1.1368975778738011E-3</v>
      </c>
      <c r="AQ69" s="320">
        <f>+'2021 Baseline Q4'!AQ48-'2020 Baseline Q4'!AQ48</f>
        <v>5.6000000000000005</v>
      </c>
      <c r="AR69" s="317">
        <f t="shared" si="24"/>
        <v>1.3386368851832019E-3</v>
      </c>
      <c r="AS69" s="318">
        <f t="shared" si="25"/>
        <v>1.5063279222089188E-3</v>
      </c>
      <c r="AT69" s="320">
        <f>+'2021 Baseline Q4'!AT48-'2020 Baseline Q4'!AT48</f>
        <v>28.420000000000009</v>
      </c>
      <c r="AU69" s="317">
        <f t="shared" si="26"/>
        <v>3.9941984338020074E-3</v>
      </c>
      <c r="AV69" s="318">
        <f t="shared" si="27"/>
        <v>4.8387728381735209E-3</v>
      </c>
      <c r="AW69" s="320">
        <f>+'2021 Baseline Q4'!AW48-'2020 Baseline Q4'!AW48</f>
        <v>17.48</v>
      </c>
      <c r="AX69" s="317">
        <f t="shared" si="28"/>
        <v>2.3974303058232334E-3</v>
      </c>
      <c r="AY69" s="318">
        <f t="shared" si="29"/>
        <v>2.8448992811258493E-3</v>
      </c>
      <c r="BR69" s="229" t="s">
        <v>134</v>
      </c>
      <c r="BS69" s="1255">
        <f>BS72+BS114</f>
        <v>18478</v>
      </c>
      <c r="BT69" s="1256"/>
      <c r="BU69" s="1257"/>
      <c r="BV69" s="1255">
        <f>BV72+BV114</f>
        <v>9546</v>
      </c>
      <c r="BW69" s="1256"/>
      <c r="BX69" s="1257"/>
      <c r="BY69" s="1031"/>
      <c r="BZ69" s="1255">
        <f>BZ72+BZ114</f>
        <v>28024</v>
      </c>
      <c r="CA69" s="1256"/>
      <c r="CB69" s="1257"/>
    </row>
    <row r="70" spans="2:80" ht="16.5" thickTop="1" x14ac:dyDescent="0.25">
      <c r="U70" s="317"/>
      <c r="V70" s="348"/>
      <c r="W70" s="194"/>
      <c r="AJ70" s="300" t="s">
        <v>180</v>
      </c>
      <c r="AK70" s="319">
        <f>+'2021 Baseline Q4'!AK49-'2020 Baseline Q4'!AK49</f>
        <v>174.33999999999997</v>
      </c>
      <c r="AL70" s="315">
        <f t="shared" si="20"/>
        <v>2.7290942675558132E-2</v>
      </c>
      <c r="AM70" s="316">
        <f t="shared" si="21"/>
        <v>3.4961697348895093E-2</v>
      </c>
      <c r="AN70" s="319">
        <f>+'2021 Baseline Q4'!AN49-'2020 Baseline Q4'!AN49</f>
        <v>11.170000000000002</v>
      </c>
      <c r="AO70" s="315">
        <f t="shared" si="22"/>
        <v>1.6362632259727861E-3</v>
      </c>
      <c r="AP70" s="316">
        <f t="shared" si="23"/>
        <v>2.0582084189384705E-3</v>
      </c>
      <c r="AQ70" s="319">
        <f>+'2021 Baseline Q4'!AQ49-'2020 Baseline Q4'!AQ49</f>
        <v>2.4899999999999998</v>
      </c>
      <c r="AR70" s="315">
        <f t="shared" si="24"/>
        <v>5.9521532930467366E-4</v>
      </c>
      <c r="AS70" s="316">
        <f t="shared" si="25"/>
        <v>6.69777951125037E-4</v>
      </c>
      <c r="AT70" s="319">
        <f>+'2021 Baseline Q4'!AT49-'2020 Baseline Q4'!AT49</f>
        <v>237.87</v>
      </c>
      <c r="AU70" s="315">
        <f t="shared" si="26"/>
        <v>3.3430681965112001E-2</v>
      </c>
      <c r="AV70" s="316">
        <f t="shared" si="27"/>
        <v>4.0499609254621219E-2</v>
      </c>
      <c r="AW70" s="319">
        <f>+'2021 Baseline Q4'!AW49-'2020 Baseline Q4'!AW49</f>
        <v>0</v>
      </c>
      <c r="AX70" s="315">
        <f t="shared" si="28"/>
        <v>0</v>
      </c>
      <c r="AY70" s="316">
        <f t="shared" si="29"/>
        <v>0</v>
      </c>
      <c r="BR70" s="1112" t="s">
        <v>135</v>
      </c>
      <c r="BS70" s="1270">
        <v>4351</v>
      </c>
      <c r="BT70" s="1271"/>
      <c r="BU70" s="1272"/>
      <c r="BV70" s="1270">
        <v>1502</v>
      </c>
      <c r="BW70" s="1271"/>
      <c r="BX70" s="1272"/>
      <c r="BY70" s="1027"/>
      <c r="BZ70" s="1249">
        <f>SUM(BS70:BX70)</f>
        <v>5853</v>
      </c>
      <c r="CA70" s="1250"/>
      <c r="CB70" s="1251"/>
    </row>
    <row r="71" spans="2:80" ht="15.75" x14ac:dyDescent="0.25">
      <c r="C71" s="1381" t="s">
        <v>231</v>
      </c>
      <c r="D71" s="1381"/>
      <c r="T71" s="1381" t="s">
        <v>231</v>
      </c>
      <c r="U71" s="1381"/>
      <c r="V71" s="369"/>
      <c r="AJ71" s="301" t="s">
        <v>181</v>
      </c>
      <c r="AK71" s="320">
        <f>+'2021 Baseline Q4'!AK50-'2020 Baseline Q4'!AK50</f>
        <v>7.3700000000000019</v>
      </c>
      <c r="AL71" s="317">
        <f t="shared" si="20"/>
        <v>1.1536896152280801E-3</v>
      </c>
      <c r="AM71" s="318">
        <f t="shared" si="21"/>
        <v>1.4779609353066246E-3</v>
      </c>
      <c r="AN71" s="320">
        <f>+'2021 Baseline Q4'!AN50-'2020 Baseline Q4'!AN50</f>
        <v>54</v>
      </c>
      <c r="AO71" s="317">
        <f t="shared" si="22"/>
        <v>7.91031461079055E-3</v>
      </c>
      <c r="AP71" s="318">
        <f t="shared" si="23"/>
        <v>9.9501570834984229E-3</v>
      </c>
      <c r="AQ71" s="320">
        <f>+'2021 Baseline Q4'!AQ50-'2020 Baseline Q4'!AQ50</f>
        <v>0.17000000000000171</v>
      </c>
      <c r="AR71" s="317">
        <f t="shared" si="24"/>
        <v>4.0637191157347605E-5</v>
      </c>
      <c r="AS71" s="318">
        <f t="shared" si="25"/>
        <v>4.5727811924199779E-5</v>
      </c>
      <c r="AT71" s="320">
        <f>+'2021 Baseline Q4'!AT50-'2020 Baseline Q4'!AT50</f>
        <v>3.57</v>
      </c>
      <c r="AU71" s="317">
        <f t="shared" si="26"/>
        <v>5.0173428601946375E-4</v>
      </c>
      <c r="AV71" s="318">
        <f t="shared" si="27"/>
        <v>6.0782614469667359E-4</v>
      </c>
      <c r="AW71" s="320">
        <f>+'2021 Baseline Q4'!AW50-'2020 Baseline Q4'!AW50</f>
        <v>0.19999999999999929</v>
      </c>
      <c r="AX71" s="317">
        <f t="shared" si="28"/>
        <v>2.7430552698206236E-5</v>
      </c>
      <c r="AY71" s="318">
        <f t="shared" si="29"/>
        <v>3.2550335024323101E-5</v>
      </c>
      <c r="BR71" s="222" t="s">
        <v>136</v>
      </c>
      <c r="BS71" s="1249">
        <f>+BS70/24</f>
        <v>181.29166666666666</v>
      </c>
      <c r="BT71" s="1250"/>
      <c r="BU71" s="1251"/>
      <c r="BV71" s="1249">
        <f>+BV70/24</f>
        <v>62.583333333333336</v>
      </c>
      <c r="BW71" s="1250"/>
      <c r="BX71" s="1251"/>
      <c r="BY71" s="1027"/>
      <c r="BZ71" s="1249">
        <f>+BZ70/24</f>
        <v>243.875</v>
      </c>
      <c r="CA71" s="1250"/>
      <c r="CB71" s="1251"/>
    </row>
    <row r="72" spans="2:80" ht="15.75" x14ac:dyDescent="0.25">
      <c r="C72" s="1382" t="s">
        <v>227</v>
      </c>
      <c r="D72" s="1382"/>
      <c r="T72" s="1382" t="s">
        <v>227</v>
      </c>
      <c r="U72" s="1382"/>
      <c r="AJ72" s="300" t="s">
        <v>182</v>
      </c>
      <c r="AK72" s="319">
        <f>+'2021 Baseline Q4'!AK51-'2020 Baseline Q4'!AK51</f>
        <v>0.22</v>
      </c>
      <c r="AL72" s="315">
        <f t="shared" si="20"/>
        <v>3.4438495976957609E-5</v>
      </c>
      <c r="AM72" s="316">
        <f t="shared" si="21"/>
        <v>4.4118236874824605E-5</v>
      </c>
      <c r="AN72" s="319">
        <f>+'2021 Baseline Q4'!AN51-'2020 Baseline Q4'!AN51</f>
        <v>2.5999999999999979</v>
      </c>
      <c r="AO72" s="315">
        <f t="shared" si="22"/>
        <v>3.808669997788039E-4</v>
      </c>
      <c r="AP72" s="316">
        <f t="shared" si="23"/>
        <v>4.7908163735362736E-4</v>
      </c>
      <c r="AQ72" s="319">
        <f>+'2021 Baseline Q4'!AQ51-'2020 Baseline Q4'!AQ51</f>
        <v>8.06</v>
      </c>
      <c r="AR72" s="315">
        <f t="shared" si="24"/>
        <v>1.9266809454601085E-3</v>
      </c>
      <c r="AS72" s="316">
        <f t="shared" si="25"/>
        <v>2.1680362594649798E-3</v>
      </c>
      <c r="AT72" s="319">
        <f>+'2021 Baseline Q4'!AT51-'2020 Baseline Q4'!AT51</f>
        <v>7.1599999999999984</v>
      </c>
      <c r="AU72" s="315">
        <f t="shared" si="26"/>
        <v>1.0062794083751708E-3</v>
      </c>
      <c r="AV72" s="316">
        <f t="shared" si="27"/>
        <v>1.2190574778790427E-3</v>
      </c>
      <c r="AW72" s="319">
        <f>+'2021 Baseline Q4'!AW51-'2020 Baseline Q4'!AW51</f>
        <v>15.48</v>
      </c>
      <c r="AX72" s="315">
        <f t="shared" si="28"/>
        <v>2.12312477884117E-3</v>
      </c>
      <c r="AY72" s="316">
        <f t="shared" si="29"/>
        <v>2.5193959308826173E-3</v>
      </c>
      <c r="BR72" s="1112" t="s">
        <v>127</v>
      </c>
      <c r="BS72" s="1270">
        <v>1980</v>
      </c>
      <c r="BT72" s="1271"/>
      <c r="BU72" s="1272"/>
      <c r="BV72" s="1270">
        <v>889</v>
      </c>
      <c r="BW72" s="1271"/>
      <c r="BX72" s="1272"/>
      <c r="BY72" s="1027"/>
      <c r="BZ72" s="1249">
        <f>SUM(BS72:BX72)</f>
        <v>2869</v>
      </c>
      <c r="CA72" s="1250"/>
      <c r="CB72" s="1251"/>
    </row>
    <row r="73" spans="2:80" ht="15.75" x14ac:dyDescent="0.25">
      <c r="C73" s="1383" t="s">
        <v>228</v>
      </c>
      <c r="D73" s="1383"/>
      <c r="T73" s="1383" t="s">
        <v>228</v>
      </c>
      <c r="U73" s="1383"/>
      <c r="AJ73" s="301" t="s">
        <v>209</v>
      </c>
      <c r="AK73" s="320">
        <f>+'2021 Baseline Q4'!AK52-'2020 Baseline Q4'!AK52</f>
        <v>40.120000000000005</v>
      </c>
      <c r="AL73" s="317">
        <f t="shared" si="20"/>
        <v>6.2803293572524519E-3</v>
      </c>
      <c r="AM73" s="318">
        <f t="shared" si="21"/>
        <v>8.0455621064452875E-3</v>
      </c>
      <c r="AN73" s="320">
        <f>+'2021 Baseline Q4'!AN52-'2020 Baseline Q4'!AN52</f>
        <v>9.41</v>
      </c>
      <c r="AO73" s="317">
        <f t="shared" si="22"/>
        <v>1.3784455645840569E-3</v>
      </c>
      <c r="AP73" s="318">
        <f t="shared" si="23"/>
        <v>1.7339070028837068E-3</v>
      </c>
      <c r="AQ73" s="320">
        <f>+'2021 Baseline Q4'!AQ52-'2020 Baseline Q4'!AQ52</f>
        <v>1</v>
      </c>
      <c r="AR73" s="317">
        <f t="shared" si="24"/>
        <v>2.3904230092557175E-4</v>
      </c>
      <c r="AS73" s="318">
        <f t="shared" si="25"/>
        <v>2.6898712896587833E-4</v>
      </c>
      <c r="AT73" s="320">
        <f>+'2021 Baseline Q4'!AT52-'2020 Baseline Q4'!AT52</f>
        <v>141.93</v>
      </c>
      <c r="AU73" s="317">
        <f t="shared" si="26"/>
        <v>1.9947100060151962E-2</v>
      </c>
      <c r="AV73" s="318">
        <f t="shared" si="27"/>
        <v>2.4164920088739186E-2</v>
      </c>
      <c r="AW73" s="320">
        <f>+'2021 Baseline Q4'!AW52-'2020 Baseline Q4'!AW52</f>
        <v>68.540000000000006</v>
      </c>
      <c r="AX73" s="317">
        <f t="shared" si="28"/>
        <v>9.4004504096753105E-3</v>
      </c>
      <c r="AY73" s="318">
        <f t="shared" si="29"/>
        <v>1.1154999812835568E-2</v>
      </c>
      <c r="BR73" s="235" t="s">
        <v>9</v>
      </c>
      <c r="BS73" s="1252">
        <f>BS72/BS70</f>
        <v>0.45506780050563089</v>
      </c>
      <c r="BT73" s="1253"/>
      <c r="BU73" s="1254"/>
      <c r="BV73" s="1252">
        <f>BV72/BV70</f>
        <v>0.59187749667110523</v>
      </c>
      <c r="BW73" s="1253"/>
      <c r="BX73" s="1254"/>
      <c r="BY73" s="1036"/>
      <c r="BZ73" s="1252">
        <f>BZ72/BZ70</f>
        <v>0.49017597813087305</v>
      </c>
      <c r="CA73" s="1253"/>
      <c r="CB73" s="1254"/>
    </row>
    <row r="74" spans="2:80" ht="15.75" x14ac:dyDescent="0.25">
      <c r="C74" s="1384" t="s">
        <v>229</v>
      </c>
      <c r="D74" s="1384"/>
      <c r="T74" s="1384" t="s">
        <v>229</v>
      </c>
      <c r="U74" s="1384"/>
      <c r="AJ74" s="300" t="s">
        <v>152</v>
      </c>
      <c r="AK74" s="319">
        <f>+'2021 Baseline Q4'!AK53-'2020 Baseline Q4'!AK53</f>
        <v>0</v>
      </c>
      <c r="AL74" s="315">
        <f t="shared" si="20"/>
        <v>0</v>
      </c>
      <c r="AM74" s="316">
        <f t="shared" si="21"/>
        <v>0</v>
      </c>
      <c r="AN74" s="319">
        <f>+'2021 Baseline Q4'!AN53-'2020 Baseline Q4'!AN53</f>
        <v>0</v>
      </c>
      <c r="AO74" s="315">
        <f t="shared" si="22"/>
        <v>0</v>
      </c>
      <c r="AP74" s="316">
        <f t="shared" si="23"/>
        <v>0</v>
      </c>
      <c r="AQ74" s="319">
        <f>+'2021 Baseline Q4'!AQ53-'2020 Baseline Q4'!AQ53</f>
        <v>0</v>
      </c>
      <c r="AR74" s="315">
        <f t="shared" si="24"/>
        <v>0</v>
      </c>
      <c r="AS74" s="316">
        <f t="shared" si="25"/>
        <v>0</v>
      </c>
      <c r="AT74" s="319">
        <f>+'2021 Baseline Q4'!AT53-'2020 Baseline Q4'!AT53</f>
        <v>0</v>
      </c>
      <c r="AU74" s="315">
        <f t="shared" si="26"/>
        <v>0</v>
      </c>
      <c r="AV74" s="316">
        <f t="shared" si="27"/>
        <v>0</v>
      </c>
      <c r="AW74" s="319">
        <f>+'2021 Baseline Q4'!AW53-'2020 Baseline Q4'!AW53</f>
        <v>0</v>
      </c>
      <c r="AX74" s="315">
        <f t="shared" si="28"/>
        <v>0</v>
      </c>
      <c r="AY74" s="316">
        <f t="shared" si="29"/>
        <v>0</v>
      </c>
      <c r="BR74" s="203" t="s">
        <v>42</v>
      </c>
      <c r="BS74" s="883"/>
      <c r="BT74" s="884"/>
      <c r="BU74" s="885"/>
      <c r="BV74" s="883"/>
      <c r="BW74" s="884"/>
      <c r="BX74" s="885"/>
      <c r="BY74" s="225"/>
      <c r="BZ74" s="883"/>
      <c r="CA74" s="884"/>
      <c r="CB74" s="885"/>
    </row>
    <row r="75" spans="2:80" ht="16.5" thickBot="1" x14ac:dyDescent="0.3">
      <c r="C75" s="1385" t="s">
        <v>230</v>
      </c>
      <c r="D75" s="1385"/>
      <c r="T75" s="1385" t="s">
        <v>230</v>
      </c>
      <c r="U75" s="1385"/>
      <c r="AJ75" s="373" t="s">
        <v>183</v>
      </c>
      <c r="AK75" s="376">
        <f>+'2021 Baseline Q4'!AK54-'2020 Baseline Q4'!AK54</f>
        <v>0</v>
      </c>
      <c r="AL75" s="323">
        <f t="shared" si="20"/>
        <v>0</v>
      </c>
      <c r="AM75" s="324">
        <f t="shared" si="21"/>
        <v>0</v>
      </c>
      <c r="AN75" s="376">
        <f>+'2021 Baseline Q4'!AN54-'2020 Baseline Q4'!AN54</f>
        <v>0</v>
      </c>
      <c r="AO75" s="323">
        <f t="shared" si="22"/>
        <v>0</v>
      </c>
      <c r="AP75" s="324">
        <f t="shared" si="23"/>
        <v>0</v>
      </c>
      <c r="AQ75" s="376">
        <f>+'2021 Baseline Q4'!AQ54-'2020 Baseline Q4'!AQ54</f>
        <v>0</v>
      </c>
      <c r="AR75" s="323">
        <f t="shared" si="24"/>
        <v>0</v>
      </c>
      <c r="AS75" s="324">
        <f t="shared" si="25"/>
        <v>0</v>
      </c>
      <c r="AT75" s="376">
        <f>+'2021 Baseline Q4'!AT54-'2020 Baseline Q4'!AT54</f>
        <v>0</v>
      </c>
      <c r="AU75" s="323">
        <f t="shared" si="26"/>
        <v>0</v>
      </c>
      <c r="AV75" s="324">
        <f t="shared" si="27"/>
        <v>0</v>
      </c>
      <c r="AW75" s="376">
        <f>+'2021 Baseline Q4'!AW54-'2020 Baseline Q4'!AW54</f>
        <v>0</v>
      </c>
      <c r="AX75" s="323">
        <f t="shared" si="28"/>
        <v>0</v>
      </c>
      <c r="AY75" s="324">
        <f t="shared" si="29"/>
        <v>0</v>
      </c>
      <c r="BR75" s="1081"/>
      <c r="BS75" s="1090"/>
      <c r="BT75" s="1091"/>
      <c r="BU75" s="1092"/>
      <c r="BV75" s="1090"/>
      <c r="BW75" s="1091"/>
      <c r="BX75" s="1092"/>
      <c r="BY75" s="225"/>
      <c r="BZ75" s="1090"/>
      <c r="CA75" s="1091"/>
      <c r="CB75" s="1092"/>
    </row>
    <row r="76" spans="2:80" ht="16.5" thickTop="1" x14ac:dyDescent="0.25">
      <c r="BR76" s="232" t="s">
        <v>139</v>
      </c>
      <c r="BS76" s="883"/>
      <c r="BT76" s="884">
        <f>BS77+BT121</f>
        <v>3256</v>
      </c>
      <c r="BU76" s="885"/>
      <c r="BV76" s="883"/>
      <c r="BW76" s="884">
        <f>BV77+BW121</f>
        <v>2133</v>
      </c>
      <c r="BX76" s="885"/>
      <c r="BY76" s="225"/>
      <c r="BZ76" s="883"/>
      <c r="CA76" s="884">
        <f>BZ77+CA121</f>
        <v>5389</v>
      </c>
      <c r="CB76" s="885"/>
    </row>
    <row r="77" spans="2:80" ht="15.75" x14ac:dyDescent="0.25">
      <c r="AK77" s="1381" t="s">
        <v>231</v>
      </c>
      <c r="AL77" s="1381"/>
      <c r="BR77" s="1112" t="s">
        <v>131</v>
      </c>
      <c r="BS77" s="1270">
        <v>112</v>
      </c>
      <c r="BT77" s="1271"/>
      <c r="BU77" s="1272"/>
      <c r="BV77" s="1270">
        <v>190</v>
      </c>
      <c r="BW77" s="1271"/>
      <c r="BX77" s="1272"/>
      <c r="BY77" s="1027"/>
      <c r="BZ77" s="1249">
        <f>SUM(BS77:BX77)</f>
        <v>302</v>
      </c>
      <c r="CA77" s="1250"/>
      <c r="CB77" s="1251"/>
    </row>
    <row r="78" spans="2:80" ht="17.25" customHeight="1" x14ac:dyDescent="0.25">
      <c r="AK78" s="1382" t="s">
        <v>227</v>
      </c>
      <c r="AL78" s="1382"/>
      <c r="BR78" s="1112" t="s">
        <v>140</v>
      </c>
      <c r="BS78" s="1270">
        <v>112</v>
      </c>
      <c r="BT78" s="1271"/>
      <c r="BU78" s="1272"/>
      <c r="BV78" s="1270">
        <v>98</v>
      </c>
      <c r="BW78" s="1271"/>
      <c r="BX78" s="1272"/>
      <c r="BY78" s="1027"/>
      <c r="BZ78" s="1249">
        <f>SUM(BS78:BX78)</f>
        <v>210</v>
      </c>
      <c r="CA78" s="1250"/>
      <c r="CB78" s="1251"/>
    </row>
    <row r="79" spans="2:80" ht="15.75" x14ac:dyDescent="0.25">
      <c r="AK79" s="1383" t="s">
        <v>228</v>
      </c>
      <c r="AL79" s="1383"/>
      <c r="BR79" s="1112" t="s">
        <v>141</v>
      </c>
      <c r="BS79" s="1270">
        <v>0</v>
      </c>
      <c r="BT79" s="1271"/>
      <c r="BU79" s="1272"/>
      <c r="BV79" s="1270">
        <v>92</v>
      </c>
      <c r="BW79" s="1271"/>
      <c r="BX79" s="1272"/>
      <c r="BY79" s="1027"/>
      <c r="BZ79" s="1249">
        <f>SUM(BS79:BX79)</f>
        <v>92</v>
      </c>
      <c r="CA79" s="1250"/>
      <c r="CB79" s="1251"/>
    </row>
    <row r="80" spans="2:80" ht="15.75" x14ac:dyDescent="0.25">
      <c r="AK80" s="1384" t="s">
        <v>229</v>
      </c>
      <c r="AL80" s="1384"/>
      <c r="BR80" s="201"/>
      <c r="BS80" s="1033"/>
      <c r="BT80" s="1034">
        <f>BT125</f>
        <v>1397</v>
      </c>
      <c r="BU80" s="1035"/>
      <c r="BV80" s="1033"/>
      <c r="BW80" s="1034">
        <f>BV79+BW125</f>
        <v>1217</v>
      </c>
      <c r="BX80" s="1035"/>
      <c r="BY80" s="1027"/>
      <c r="BZ80" s="1033"/>
      <c r="CA80" s="1034">
        <f>BZ79+CA125</f>
        <v>2614</v>
      </c>
      <c r="CB80" s="1035"/>
    </row>
    <row r="81" spans="37:80" ht="15.75" x14ac:dyDescent="0.25">
      <c r="AK81" s="1385" t="s">
        <v>230</v>
      </c>
      <c r="AL81" s="1385"/>
      <c r="BR81" s="222" t="s">
        <v>11</v>
      </c>
      <c r="BS81" s="1237">
        <f>BS79/24</f>
        <v>0</v>
      </c>
      <c r="BT81" s="1238"/>
      <c r="BU81" s="1239"/>
      <c r="BV81" s="1237">
        <f>BV79/24</f>
        <v>3.8333333333333335</v>
      </c>
      <c r="BW81" s="1238"/>
      <c r="BX81" s="1239"/>
      <c r="BY81" s="1038"/>
      <c r="BZ81" s="1237">
        <f>BZ79/24</f>
        <v>3.8333333333333335</v>
      </c>
      <c r="CA81" s="1238"/>
      <c r="CB81" s="1239"/>
    </row>
    <row r="82" spans="37:80" ht="15.75" x14ac:dyDescent="0.25">
      <c r="BR82" s="233" t="s">
        <v>142</v>
      </c>
      <c r="BS82" s="1240">
        <f>BS79/BS70</f>
        <v>0</v>
      </c>
      <c r="BT82" s="1241"/>
      <c r="BU82" s="1242"/>
      <c r="BV82" s="1240">
        <f>BV79/BV70</f>
        <v>6.1251664447403459E-2</v>
      </c>
      <c r="BW82" s="1241"/>
      <c r="BX82" s="1242"/>
      <c r="BY82" s="1036"/>
      <c r="BZ82" s="1240">
        <f>BZ79/BZ70</f>
        <v>1.571843499060311E-2</v>
      </c>
      <c r="CA82" s="1241"/>
      <c r="CB82" s="1242"/>
    </row>
    <row r="83" spans="37:80" ht="15.75" x14ac:dyDescent="0.25">
      <c r="BR83" s="1082"/>
      <c r="BS83" s="1101"/>
      <c r="BT83" s="1102"/>
      <c r="BU83" s="1103"/>
      <c r="BV83" s="1101"/>
      <c r="BW83" s="1102"/>
      <c r="BX83" s="1103"/>
      <c r="BY83" s="236"/>
      <c r="BZ83" s="1101"/>
      <c r="CA83" s="1102"/>
      <c r="CB83" s="1103"/>
    </row>
    <row r="84" spans="37:80" ht="15.75" x14ac:dyDescent="0.25">
      <c r="BR84" s="1112" t="s">
        <v>13</v>
      </c>
      <c r="BS84" s="1270">
        <v>0</v>
      </c>
      <c r="BT84" s="1271"/>
      <c r="BU84" s="1272"/>
      <c r="BV84" s="1270">
        <v>0</v>
      </c>
      <c r="BW84" s="1271"/>
      <c r="BX84" s="1272"/>
      <c r="BY84" s="1027"/>
      <c r="BZ84" s="1249">
        <f>SUM(BS84:BX84)</f>
        <v>0</v>
      </c>
      <c r="CA84" s="1250"/>
      <c r="CB84" s="1251"/>
    </row>
    <row r="85" spans="37:80" ht="15.75" x14ac:dyDescent="0.25">
      <c r="BR85" s="222" t="s">
        <v>14</v>
      </c>
      <c r="BS85" s="1237">
        <f>BS84/24</f>
        <v>0</v>
      </c>
      <c r="BT85" s="1238"/>
      <c r="BU85" s="1239"/>
      <c r="BV85" s="1237">
        <f>BV84/24</f>
        <v>0</v>
      </c>
      <c r="BW85" s="1238"/>
      <c r="BX85" s="1239"/>
      <c r="BY85" s="1038"/>
      <c r="BZ85" s="1237">
        <f>BZ84/24</f>
        <v>0</v>
      </c>
      <c r="CA85" s="1238"/>
      <c r="CB85" s="1239"/>
    </row>
    <row r="86" spans="37:80" ht="15.75" x14ac:dyDescent="0.25">
      <c r="BR86" s="233" t="s">
        <v>143</v>
      </c>
      <c r="BS86" s="1240">
        <f>BS84/BS70</f>
        <v>0</v>
      </c>
      <c r="BT86" s="1241"/>
      <c r="BU86" s="1242"/>
      <c r="BV86" s="1240">
        <f>BV84/BV70</f>
        <v>0</v>
      </c>
      <c r="BW86" s="1241"/>
      <c r="BX86" s="1242"/>
      <c r="BY86" s="1036"/>
      <c r="BZ86" s="1240">
        <f>BZ84/BZ70</f>
        <v>0</v>
      </c>
      <c r="CA86" s="1241"/>
      <c r="CB86" s="1242"/>
    </row>
    <row r="87" spans="37:80" ht="15.75" x14ac:dyDescent="0.25">
      <c r="BR87" s="202"/>
      <c r="BS87" s="207"/>
      <c r="BT87" s="1049"/>
      <c r="BU87" s="1050"/>
      <c r="BV87" s="207"/>
      <c r="BW87" s="1049"/>
      <c r="BX87" s="1050"/>
      <c r="BY87" s="230"/>
      <c r="BZ87" s="207"/>
      <c r="CA87" s="1049"/>
      <c r="CB87" s="1050"/>
    </row>
    <row r="88" spans="37:80" ht="4.5" customHeight="1" x14ac:dyDescent="0.25">
      <c r="BR88" s="202"/>
      <c r="BS88" s="207"/>
      <c r="BT88" s="1049"/>
      <c r="BU88" s="1050"/>
      <c r="BV88" s="207"/>
      <c r="BW88" s="1049"/>
      <c r="BX88" s="1050"/>
      <c r="BY88" s="230"/>
      <c r="BZ88" s="207"/>
      <c r="CA88" s="1049"/>
      <c r="CB88" s="1050"/>
    </row>
    <row r="89" spans="37:80" ht="15.75" x14ac:dyDescent="0.25">
      <c r="BR89" s="204" t="s">
        <v>16</v>
      </c>
      <c r="BS89" s="1225">
        <f>BS79/BS65</f>
        <v>0</v>
      </c>
      <c r="BT89" s="1226"/>
      <c r="BU89" s="1227"/>
      <c r="BV89" s="1225">
        <f>BV79/BV65</f>
        <v>5.6650246305418719E-2</v>
      </c>
      <c r="BW89" s="1226"/>
      <c r="BX89" s="1227"/>
      <c r="BY89" s="260"/>
      <c r="BZ89" s="1225">
        <f>BZ79/BZ65</f>
        <v>1.5320566194837635E-2</v>
      </c>
      <c r="CA89" s="1226"/>
      <c r="CB89" s="1227"/>
    </row>
    <row r="90" spans="37:80" ht="15.75" x14ac:dyDescent="0.25">
      <c r="BR90" s="204" t="s">
        <v>17</v>
      </c>
      <c r="BS90" s="1225">
        <f>BS84/BS65</f>
        <v>0</v>
      </c>
      <c r="BT90" s="1226"/>
      <c r="BU90" s="1227"/>
      <c r="BV90" s="1225">
        <f>BV84/BV65</f>
        <v>0</v>
      </c>
      <c r="BW90" s="1226"/>
      <c r="BX90" s="1227"/>
      <c r="BY90" s="260"/>
      <c r="BZ90" s="1225">
        <f>BZ84/BZ65</f>
        <v>0</v>
      </c>
      <c r="CA90" s="1226"/>
      <c r="CB90" s="1227"/>
    </row>
    <row r="91" spans="37:80" x14ac:dyDescent="0.25">
      <c r="BR91" s="1083"/>
      <c r="BS91" s="1104"/>
      <c r="BT91" s="1093"/>
      <c r="BU91" s="1105"/>
      <c r="BV91" s="1104"/>
      <c r="BW91" s="1093"/>
      <c r="BX91" s="1105"/>
      <c r="BY91" s="192"/>
      <c r="BZ91" s="1104"/>
      <c r="CA91" s="1093"/>
      <c r="CB91" s="1105"/>
    </row>
    <row r="92" spans="37:80" x14ac:dyDescent="0.25">
      <c r="BR92" s="1084"/>
      <c r="BS92" s="1273" t="s">
        <v>345</v>
      </c>
      <c r="BT92" s="1274"/>
      <c r="BU92" s="1275"/>
      <c r="BV92" s="1273" t="s">
        <v>346</v>
      </c>
      <c r="BW92" s="1274"/>
      <c r="BX92" s="1275"/>
      <c r="BY92" s="261"/>
      <c r="BZ92" s="1273" t="s">
        <v>342</v>
      </c>
      <c r="CA92" s="1274"/>
      <c r="CB92" s="1275"/>
    </row>
    <row r="93" spans="37:80" ht="15.75" x14ac:dyDescent="0.25">
      <c r="BR93" s="217" t="s">
        <v>203</v>
      </c>
      <c r="BS93" s="1216">
        <f>+BT76/(BS69/100)</f>
        <v>17.620954648771512</v>
      </c>
      <c r="BT93" s="1217"/>
      <c r="BU93" s="1218"/>
      <c r="BV93" s="1222">
        <f>+BW76/(BV69/100)</f>
        <v>22.344437460716531</v>
      </c>
      <c r="BW93" s="1223"/>
      <c r="BX93" s="1224"/>
      <c r="BY93" s="263"/>
      <c r="BZ93" s="1222">
        <f>+CA76/(BZ69/100)</f>
        <v>19.229945760776477</v>
      </c>
      <c r="CA93" s="1223"/>
      <c r="CB93" s="1224"/>
    </row>
    <row r="94" spans="37:80" ht="15.75" x14ac:dyDescent="0.25">
      <c r="BR94" s="214">
        <v>2020</v>
      </c>
      <c r="BS94" s="1216">
        <f>+BS77/(BS72/100)</f>
        <v>5.6565656565656566</v>
      </c>
      <c r="BT94" s="1217"/>
      <c r="BU94" s="1218"/>
      <c r="BV94" s="1216">
        <f>+BV77/(BV72/100)</f>
        <v>21.372328458942629</v>
      </c>
      <c r="BW94" s="1217"/>
      <c r="BX94" s="1218"/>
      <c r="BY94" s="223"/>
      <c r="BZ94" s="1216">
        <f>+BZ77/(BZ72/100)</f>
        <v>10.526315789473683</v>
      </c>
      <c r="CA94" s="1217"/>
      <c r="CB94" s="1218"/>
    </row>
    <row r="95" spans="37:80" ht="4.5" customHeight="1" x14ac:dyDescent="0.25">
      <c r="BR95" s="1085"/>
      <c r="BS95" s="1106"/>
      <c r="BT95" s="1107"/>
      <c r="BU95" s="1108"/>
      <c r="BV95" s="1106"/>
      <c r="BW95" s="1107"/>
      <c r="BX95" s="1108"/>
      <c r="BY95" s="223"/>
      <c r="BZ95" s="1106"/>
      <c r="CA95" s="1107"/>
      <c r="CB95" s="1108"/>
    </row>
    <row r="96" spans="37:80" ht="15.75" x14ac:dyDescent="0.25">
      <c r="BR96" s="215" t="s">
        <v>204</v>
      </c>
      <c r="BS96" s="1213">
        <f>+BT80/(BS69/100)</f>
        <v>7.5603420283580469</v>
      </c>
      <c r="BT96" s="1214"/>
      <c r="BU96" s="1215"/>
      <c r="BV96" s="1213">
        <f>+BW80/(BV69/100)</f>
        <v>12.748795306934843</v>
      </c>
      <c r="BW96" s="1214"/>
      <c r="BX96" s="1215"/>
      <c r="BY96" s="262"/>
      <c r="BZ96" s="1213">
        <f>+CA80/(BZ69/100)</f>
        <v>9.3277190979160718</v>
      </c>
      <c r="CA96" s="1214"/>
      <c r="CB96" s="1215"/>
    </row>
    <row r="97" spans="70:80" ht="15.75" x14ac:dyDescent="0.25">
      <c r="BR97" s="216">
        <v>2020</v>
      </c>
      <c r="BS97" s="1210">
        <f>+BS79/(BS72/100)</f>
        <v>0</v>
      </c>
      <c r="BT97" s="1211"/>
      <c r="BU97" s="1212"/>
      <c r="BV97" s="1210">
        <f>+BV79/(BV72/100)</f>
        <v>10.348706411698537</v>
      </c>
      <c r="BW97" s="1211"/>
      <c r="BX97" s="1212"/>
      <c r="BY97" s="223"/>
      <c r="BZ97" s="1210">
        <f>+BZ79/(BZ72/100)</f>
        <v>3.2066922272568839</v>
      </c>
      <c r="CA97" s="1211"/>
      <c r="CB97" s="1212"/>
    </row>
    <row r="98" spans="70:80" ht="15.75" x14ac:dyDescent="0.25">
      <c r="BR98" s="163"/>
      <c r="BS98" s="164"/>
      <c r="BT98" s="239"/>
      <c r="BU98" s="166"/>
      <c r="BV98" s="164"/>
      <c r="BW98" s="239"/>
      <c r="BX98" s="166"/>
      <c r="BY98" s="240"/>
      <c r="BZ98" s="164"/>
      <c r="CA98" s="239"/>
      <c r="CB98" s="166"/>
    </row>
    <row r="99" spans="70:80" ht="16.5" thickBot="1" x14ac:dyDescent="0.3">
      <c r="BR99" s="1086"/>
      <c r="BS99" s="1109"/>
      <c r="BT99" s="1110"/>
      <c r="BU99" s="1111"/>
      <c r="BV99" s="1109"/>
      <c r="BW99" s="1110"/>
      <c r="BX99" s="1111"/>
      <c r="BY99" s="1115"/>
      <c r="BZ99" s="1109"/>
      <c r="CA99" s="1110"/>
      <c r="CB99" s="1111"/>
    </row>
    <row r="100" spans="70:80" ht="15.75" thickTop="1" x14ac:dyDescent="0.25"/>
    <row r="102" spans="70:80" ht="4.5" customHeight="1" x14ac:dyDescent="0.25"/>
    <row r="103" spans="70:80" x14ac:dyDescent="0.25">
      <c r="BR103" s="1076">
        <f>+BA103</f>
        <v>0</v>
      </c>
      <c r="BS103" s="1093"/>
      <c r="BT103" s="1093"/>
      <c r="BU103" s="1093"/>
      <c r="BV103" s="1093"/>
      <c r="BW103" s="1093"/>
      <c r="BX103" s="1093"/>
      <c r="BY103" s="170"/>
      <c r="BZ103" s="1093"/>
      <c r="CA103" s="1093"/>
      <c r="CB103" s="1105"/>
    </row>
    <row r="104" spans="70:80" ht="15.75" thickBot="1" x14ac:dyDescent="0.3">
      <c r="BR104" s="1077"/>
      <c r="BS104" s="1093"/>
      <c r="BT104" s="1094" t="s">
        <v>343</v>
      </c>
      <c r="BU104" s="1093"/>
      <c r="BV104" s="1093"/>
      <c r="BW104" s="1094" t="s">
        <v>344</v>
      </c>
      <c r="BX104" s="1093"/>
      <c r="BY104" s="170"/>
      <c r="BZ104" s="971"/>
      <c r="CA104" s="1094" t="s">
        <v>342</v>
      </c>
      <c r="CB104" s="1105"/>
    </row>
    <row r="105" spans="70:80" ht="16.5" thickBot="1" x14ac:dyDescent="0.3">
      <c r="BR105" s="1078" t="s">
        <v>342</v>
      </c>
      <c r="BS105" s="1095"/>
      <c r="BT105" s="1094">
        <f>+BC105</f>
        <v>0</v>
      </c>
      <c r="BU105" s="1094"/>
      <c r="BV105" s="1095"/>
      <c r="BW105" s="1094">
        <f>+BC105</f>
        <v>0</v>
      </c>
      <c r="BX105" s="1094"/>
      <c r="BY105" s="170"/>
      <c r="BZ105" s="1094"/>
      <c r="CA105" s="1094">
        <f>+X105</f>
        <v>0</v>
      </c>
      <c r="CB105" s="1096"/>
    </row>
    <row r="106" spans="70:80" x14ac:dyDescent="0.25">
      <c r="BR106" s="195" t="s">
        <v>132</v>
      </c>
      <c r="BS106" s="1264">
        <v>43466</v>
      </c>
      <c r="BT106" s="1265"/>
      <c r="BU106" s="1266"/>
      <c r="BV106" s="1264">
        <f>+BS106</f>
        <v>43466</v>
      </c>
      <c r="BW106" s="1265"/>
      <c r="BX106" s="1266"/>
      <c r="BY106" s="227"/>
      <c r="BZ106" s="1264">
        <f>+BV106</f>
        <v>43466</v>
      </c>
      <c r="CA106" s="1265"/>
      <c r="CB106" s="1266"/>
    </row>
    <row r="107" spans="70:80" x14ac:dyDescent="0.25">
      <c r="BR107" s="200" t="s">
        <v>133</v>
      </c>
      <c r="BS107" s="1267">
        <v>43830</v>
      </c>
      <c r="BT107" s="1268"/>
      <c r="BU107" s="1269"/>
      <c r="BV107" s="1267">
        <f>BS107</f>
        <v>43830</v>
      </c>
      <c r="BW107" s="1268"/>
      <c r="BX107" s="1269"/>
      <c r="BY107" s="227"/>
      <c r="BZ107" s="1267">
        <f>BV107</f>
        <v>43830</v>
      </c>
      <c r="CA107" s="1268"/>
      <c r="CB107" s="1269"/>
    </row>
    <row r="108" spans="70:80" x14ac:dyDescent="0.25">
      <c r="BR108" s="1079"/>
      <c r="BS108" s="1098"/>
      <c r="BT108" s="1099"/>
      <c r="BU108" s="1100"/>
      <c r="BV108" s="1098"/>
      <c r="BW108" s="1099"/>
      <c r="BX108" s="1100"/>
      <c r="BY108" s="227"/>
      <c r="BZ108" s="1098"/>
      <c r="CA108" s="1099"/>
      <c r="CB108" s="1100"/>
    </row>
    <row r="109" spans="70:80" ht="15.75" x14ac:dyDescent="0.25">
      <c r="BR109" s="232" t="s">
        <v>144</v>
      </c>
      <c r="BS109" s="207"/>
      <c r="BT109" s="1049"/>
      <c r="BU109" s="1050"/>
      <c r="BV109" s="207"/>
      <c r="BW109" s="1049"/>
      <c r="BX109" s="1050"/>
      <c r="BY109" s="230"/>
      <c r="BZ109" s="207"/>
      <c r="CA109" s="1049"/>
      <c r="CB109" s="1050"/>
    </row>
    <row r="110" spans="70:80" ht="15.75" x14ac:dyDescent="0.25">
      <c r="BR110" s="1112" t="s">
        <v>137</v>
      </c>
      <c r="BS110" s="1270">
        <v>3330</v>
      </c>
      <c r="BT110" s="1271"/>
      <c r="BU110" s="1272"/>
      <c r="BV110" s="1270">
        <v>1515</v>
      </c>
      <c r="BW110" s="1271"/>
      <c r="BX110" s="1272"/>
      <c r="BY110" s="1027"/>
      <c r="BZ110" s="1249">
        <f>SUM(BS110:BX110)</f>
        <v>4845</v>
      </c>
      <c r="CA110" s="1250"/>
      <c r="CB110" s="1251"/>
    </row>
    <row r="111" spans="70:80" ht="15.75" x14ac:dyDescent="0.25">
      <c r="BR111" s="202" t="s">
        <v>4</v>
      </c>
      <c r="BS111" s="1261">
        <f>BS117/BS110</f>
        <v>0.30600600600600603</v>
      </c>
      <c r="BT111" s="1262"/>
      <c r="BU111" s="1263"/>
      <c r="BV111" s="1261">
        <f>BV117/BV110</f>
        <v>0.60660066006600655</v>
      </c>
      <c r="BW111" s="1262"/>
      <c r="BX111" s="1263"/>
      <c r="BY111" s="259"/>
      <c r="BZ111" s="1261">
        <f>BZ117/BZ110</f>
        <v>0.4</v>
      </c>
      <c r="CA111" s="1262"/>
      <c r="CB111" s="1263"/>
    </row>
    <row r="112" spans="70:80" ht="15.75" x14ac:dyDescent="0.25">
      <c r="BR112" s="234" t="s">
        <v>138</v>
      </c>
      <c r="BS112" s="1258">
        <f>BS110/24</f>
        <v>138.75</v>
      </c>
      <c r="BT112" s="1259"/>
      <c r="BU112" s="1260"/>
      <c r="BV112" s="1258">
        <f>BV110/24</f>
        <v>63.125</v>
      </c>
      <c r="BW112" s="1259"/>
      <c r="BX112" s="1260"/>
      <c r="BY112" s="1029"/>
      <c r="BZ112" s="1258">
        <f>BZ110/24</f>
        <v>201.875</v>
      </c>
      <c r="CA112" s="1259"/>
      <c r="CB112" s="1260"/>
    </row>
    <row r="113" spans="70:80" ht="15.75" x14ac:dyDescent="0.25">
      <c r="BR113" s="1080"/>
      <c r="BS113" s="1087"/>
      <c r="BT113" s="1088"/>
      <c r="BU113" s="1089"/>
      <c r="BV113" s="1087"/>
      <c r="BW113" s="1088"/>
      <c r="BX113" s="1089"/>
      <c r="BY113" s="1029"/>
      <c r="BZ113" s="1087"/>
      <c r="CA113" s="1088"/>
      <c r="CB113" s="1089"/>
    </row>
    <row r="114" spans="70:80" ht="15.75" x14ac:dyDescent="0.25">
      <c r="BR114" s="229" t="s">
        <v>134</v>
      </c>
      <c r="BS114" s="1255">
        <f>BS117+BS157</f>
        <v>16498</v>
      </c>
      <c r="BT114" s="1256"/>
      <c r="BU114" s="1257"/>
      <c r="BV114" s="1255">
        <f>BV117+BV157</f>
        <v>8657</v>
      </c>
      <c r="BW114" s="1256"/>
      <c r="BX114" s="1257"/>
      <c r="BY114" s="1031"/>
      <c r="BZ114" s="1255">
        <f>BZ117+BZ157</f>
        <v>25155</v>
      </c>
      <c r="CA114" s="1256"/>
      <c r="CB114" s="1257"/>
    </row>
    <row r="115" spans="70:80" ht="15.75" x14ac:dyDescent="0.25">
      <c r="BR115" s="1112" t="s">
        <v>135</v>
      </c>
      <c r="BS115" s="1270">
        <v>3067</v>
      </c>
      <c r="BT115" s="1271"/>
      <c r="BU115" s="1272"/>
      <c r="BV115" s="1270">
        <v>1231</v>
      </c>
      <c r="BW115" s="1271"/>
      <c r="BX115" s="1272"/>
      <c r="BY115" s="1027"/>
      <c r="BZ115" s="1249">
        <f>SUM(BS115:BX115)</f>
        <v>4298</v>
      </c>
      <c r="CA115" s="1250"/>
      <c r="CB115" s="1251"/>
    </row>
    <row r="116" spans="70:80" ht="15.75" x14ac:dyDescent="0.25">
      <c r="BR116" s="222" t="s">
        <v>136</v>
      </c>
      <c r="BS116" s="1249">
        <f>+BS115/24</f>
        <v>127.79166666666667</v>
      </c>
      <c r="BT116" s="1250"/>
      <c r="BU116" s="1251"/>
      <c r="BV116" s="1249">
        <f>+BV115/24</f>
        <v>51.291666666666664</v>
      </c>
      <c r="BW116" s="1250"/>
      <c r="BX116" s="1251"/>
      <c r="BY116" s="1027"/>
      <c r="BZ116" s="1249">
        <f>+BZ115/24</f>
        <v>179.08333333333334</v>
      </c>
      <c r="CA116" s="1250"/>
      <c r="CB116" s="1251"/>
    </row>
    <row r="117" spans="70:80" ht="15.75" x14ac:dyDescent="0.25">
      <c r="BR117" s="1112" t="s">
        <v>127</v>
      </c>
      <c r="BS117" s="1270">
        <v>1019</v>
      </c>
      <c r="BT117" s="1271"/>
      <c r="BU117" s="1272"/>
      <c r="BV117" s="1270">
        <v>919</v>
      </c>
      <c r="BW117" s="1271"/>
      <c r="BX117" s="1272"/>
      <c r="BY117" s="1027"/>
      <c r="BZ117" s="1249">
        <f>SUM(BS117:BX117)</f>
        <v>1938</v>
      </c>
      <c r="CA117" s="1250"/>
      <c r="CB117" s="1251"/>
    </row>
    <row r="118" spans="70:80" ht="15.75" x14ac:dyDescent="0.25">
      <c r="BR118" s="235" t="s">
        <v>9</v>
      </c>
      <c r="BS118" s="1252">
        <f>BS117/BS115</f>
        <v>0.33224649494620151</v>
      </c>
      <c r="BT118" s="1253"/>
      <c r="BU118" s="1254"/>
      <c r="BV118" s="1252">
        <f>BV117/BV115</f>
        <v>0.74654752233956134</v>
      </c>
      <c r="BW118" s="1253"/>
      <c r="BX118" s="1254"/>
      <c r="BY118" s="1036"/>
      <c r="BZ118" s="1252">
        <f>BZ117/BZ115</f>
        <v>0.45090739879013497</v>
      </c>
      <c r="CA118" s="1253"/>
      <c r="CB118" s="1254"/>
    </row>
    <row r="119" spans="70:80" x14ac:dyDescent="0.25">
      <c r="BR119" s="203" t="s">
        <v>42</v>
      </c>
      <c r="BS119" s="883"/>
      <c r="BT119" s="884"/>
      <c r="BU119" s="885"/>
      <c r="BV119" s="883"/>
      <c r="BW119" s="884"/>
      <c r="BX119" s="885"/>
      <c r="BY119" s="225"/>
      <c r="BZ119" s="883"/>
      <c r="CA119" s="884"/>
      <c r="CB119" s="885"/>
    </row>
    <row r="120" spans="70:80" x14ac:dyDescent="0.25">
      <c r="BR120" s="1081"/>
      <c r="BS120" s="1090"/>
      <c r="BT120" s="1091"/>
      <c r="BU120" s="1092"/>
      <c r="BV120" s="1090"/>
      <c r="BW120" s="1091"/>
      <c r="BX120" s="1092"/>
      <c r="BY120" s="225"/>
      <c r="BZ120" s="1090"/>
      <c r="CA120" s="1091"/>
      <c r="CB120" s="1092"/>
    </row>
    <row r="121" spans="70:80" ht="15.75" x14ac:dyDescent="0.25">
      <c r="BR121" s="232" t="s">
        <v>139</v>
      </c>
      <c r="BS121" s="883"/>
      <c r="BT121" s="884">
        <f>BS122+BT164</f>
        <v>3144</v>
      </c>
      <c r="BU121" s="885"/>
      <c r="BV121" s="883"/>
      <c r="BW121" s="884">
        <f>BV122+BW164</f>
        <v>1943</v>
      </c>
      <c r="BX121" s="885"/>
      <c r="BY121" s="225"/>
      <c r="BZ121" s="883"/>
      <c r="CA121" s="884">
        <f>BZ122+CA164</f>
        <v>5087</v>
      </c>
      <c r="CB121" s="885"/>
    </row>
    <row r="122" spans="70:80" ht="15.75" x14ac:dyDescent="0.25">
      <c r="BR122" s="1112" t="s">
        <v>131</v>
      </c>
      <c r="BS122" s="1270">
        <v>650</v>
      </c>
      <c r="BT122" s="1271"/>
      <c r="BU122" s="1272"/>
      <c r="BV122" s="1270">
        <v>299</v>
      </c>
      <c r="BW122" s="1271"/>
      <c r="BX122" s="1272"/>
      <c r="BY122" s="1027"/>
      <c r="BZ122" s="1249">
        <f>SUM(BS122:BX122)</f>
        <v>949</v>
      </c>
      <c r="CA122" s="1250"/>
      <c r="CB122" s="1251"/>
    </row>
    <row r="123" spans="70:80" ht="15.75" x14ac:dyDescent="0.25">
      <c r="BR123" s="1112" t="s">
        <v>140</v>
      </c>
      <c r="BS123" s="1270">
        <v>548</v>
      </c>
      <c r="BT123" s="1271"/>
      <c r="BU123" s="1272"/>
      <c r="BV123" s="1270">
        <v>90</v>
      </c>
      <c r="BW123" s="1271"/>
      <c r="BX123" s="1272"/>
      <c r="BY123" s="1027"/>
      <c r="BZ123" s="1249">
        <f>SUM(BS123:BX123)</f>
        <v>638</v>
      </c>
      <c r="CA123" s="1250"/>
      <c r="CB123" s="1251"/>
    </row>
    <row r="124" spans="70:80" ht="15.75" x14ac:dyDescent="0.25">
      <c r="BR124" s="1112" t="s">
        <v>141</v>
      </c>
      <c r="BS124" s="1270">
        <v>103</v>
      </c>
      <c r="BT124" s="1271"/>
      <c r="BU124" s="1272"/>
      <c r="BV124" s="1270">
        <v>208</v>
      </c>
      <c r="BW124" s="1271"/>
      <c r="BX124" s="1272"/>
      <c r="BY124" s="1027"/>
      <c r="BZ124" s="1249">
        <f>SUM(BS124:BX124)</f>
        <v>311</v>
      </c>
      <c r="CA124" s="1250"/>
      <c r="CB124" s="1251"/>
    </row>
    <row r="125" spans="70:80" ht="15.75" x14ac:dyDescent="0.25">
      <c r="BR125" s="201"/>
      <c r="BS125" s="1033"/>
      <c r="BT125" s="1034">
        <f>BS124+BT168</f>
        <v>1397</v>
      </c>
      <c r="BU125" s="1035"/>
      <c r="BV125" s="1033"/>
      <c r="BW125" s="1034">
        <f>BV124+BW168</f>
        <v>1125</v>
      </c>
      <c r="BX125" s="1035"/>
      <c r="BY125" s="1027"/>
      <c r="BZ125" s="1033"/>
      <c r="CA125" s="1034">
        <f>BZ124+CA168</f>
        <v>2522</v>
      </c>
      <c r="CB125" s="1035"/>
    </row>
    <row r="126" spans="70:80" ht="15.75" x14ac:dyDescent="0.25">
      <c r="BR126" s="222" t="s">
        <v>11</v>
      </c>
      <c r="BS126" s="1237">
        <f>BS124/24</f>
        <v>4.291666666666667</v>
      </c>
      <c r="BT126" s="1238"/>
      <c r="BU126" s="1239"/>
      <c r="BV126" s="1237">
        <f>BV124/24</f>
        <v>8.6666666666666661</v>
      </c>
      <c r="BW126" s="1238"/>
      <c r="BX126" s="1239"/>
      <c r="BY126" s="1038"/>
      <c r="BZ126" s="1237">
        <f>BZ124/24</f>
        <v>12.958333333333334</v>
      </c>
      <c r="CA126" s="1238"/>
      <c r="CB126" s="1239"/>
    </row>
    <row r="127" spans="70:80" ht="15.75" x14ac:dyDescent="0.25">
      <c r="BR127" s="233" t="s">
        <v>142</v>
      </c>
      <c r="BS127" s="1240">
        <f>BS124/BS115</f>
        <v>3.3583306162373656E-2</v>
      </c>
      <c r="BT127" s="1241"/>
      <c r="BU127" s="1242"/>
      <c r="BV127" s="1240">
        <f>BV124/BV115</f>
        <v>0.16896831844029245</v>
      </c>
      <c r="BW127" s="1241"/>
      <c r="BX127" s="1242"/>
      <c r="BY127" s="1036"/>
      <c r="BZ127" s="1240">
        <f>BZ124/BZ115</f>
        <v>7.2359236854350861E-2</v>
      </c>
      <c r="CA127" s="1241"/>
      <c r="CB127" s="1242"/>
    </row>
    <row r="128" spans="70:80" ht="15.75" x14ac:dyDescent="0.25">
      <c r="BR128" s="1082"/>
      <c r="BS128" s="1101"/>
      <c r="BT128" s="1102"/>
      <c r="BU128" s="1103"/>
      <c r="BV128" s="1101"/>
      <c r="BW128" s="1102"/>
      <c r="BX128" s="1103"/>
      <c r="BY128" s="236"/>
      <c r="BZ128" s="1101"/>
      <c r="CA128" s="1102"/>
      <c r="CB128" s="1103"/>
    </row>
    <row r="129" spans="70:80" ht="15.75" x14ac:dyDescent="0.25">
      <c r="BR129" s="1112" t="s">
        <v>13</v>
      </c>
      <c r="BS129" s="1270">
        <v>30</v>
      </c>
      <c r="BT129" s="1271"/>
      <c r="BU129" s="1272"/>
      <c r="BV129" s="1270">
        <v>15</v>
      </c>
      <c r="BW129" s="1271"/>
      <c r="BX129" s="1272"/>
      <c r="BY129" s="1027"/>
      <c r="BZ129" s="1249">
        <f>SUM(BS129:BX129)</f>
        <v>45</v>
      </c>
      <c r="CA129" s="1250"/>
      <c r="CB129" s="1251"/>
    </row>
    <row r="130" spans="70:80" ht="15.75" x14ac:dyDescent="0.25">
      <c r="BR130" s="222" t="s">
        <v>14</v>
      </c>
      <c r="BS130" s="1237">
        <f>BS129/24</f>
        <v>1.25</v>
      </c>
      <c r="BT130" s="1238"/>
      <c r="BU130" s="1239"/>
      <c r="BV130" s="1237">
        <f>BV129/24</f>
        <v>0.625</v>
      </c>
      <c r="BW130" s="1238"/>
      <c r="BX130" s="1239"/>
      <c r="BY130" s="1038"/>
      <c r="BZ130" s="1237">
        <f>BZ129/24</f>
        <v>1.875</v>
      </c>
      <c r="CA130" s="1238"/>
      <c r="CB130" s="1239"/>
    </row>
    <row r="131" spans="70:80" ht="15.75" x14ac:dyDescent="0.25">
      <c r="BR131" s="233" t="s">
        <v>143</v>
      </c>
      <c r="BS131" s="1240">
        <f>BS129/BS115</f>
        <v>9.7815454841865008E-3</v>
      </c>
      <c r="BT131" s="1241"/>
      <c r="BU131" s="1242"/>
      <c r="BV131" s="1240">
        <f>BV129/BV115</f>
        <v>1.2185215272136474E-2</v>
      </c>
      <c r="BW131" s="1241"/>
      <c r="BX131" s="1242"/>
      <c r="BY131" s="1036"/>
      <c r="BZ131" s="1240">
        <f>BZ129/BZ115</f>
        <v>1.0469986040018614E-2</v>
      </c>
      <c r="CA131" s="1241"/>
      <c r="CB131" s="1242"/>
    </row>
    <row r="132" spans="70:80" ht="15.75" x14ac:dyDescent="0.25">
      <c r="BR132" s="202"/>
      <c r="BS132" s="207"/>
      <c r="BT132" s="1049"/>
      <c r="BU132" s="1050"/>
      <c r="BV132" s="207"/>
      <c r="BW132" s="1049"/>
      <c r="BX132" s="1050"/>
      <c r="BY132" s="230"/>
      <c r="BZ132" s="207"/>
      <c r="CA132" s="1049"/>
      <c r="CB132" s="1050"/>
    </row>
    <row r="133" spans="70:80" ht="15.75" x14ac:dyDescent="0.25">
      <c r="BR133" s="202"/>
      <c r="BS133" s="207"/>
      <c r="BT133" s="1049"/>
      <c r="BU133" s="1050"/>
      <c r="BV133" s="207"/>
      <c r="BW133" s="1049"/>
      <c r="BX133" s="1050"/>
      <c r="BY133" s="230"/>
      <c r="BZ133" s="207"/>
      <c r="CA133" s="1049"/>
      <c r="CB133" s="1050"/>
    </row>
    <row r="134" spans="70:80" ht="15.75" x14ac:dyDescent="0.25">
      <c r="BR134" s="204" t="s">
        <v>16</v>
      </c>
      <c r="BS134" s="1225">
        <f>BS124/BS110</f>
        <v>3.0930930930930932E-2</v>
      </c>
      <c r="BT134" s="1226"/>
      <c r="BU134" s="1227"/>
      <c r="BV134" s="1225">
        <f>BV124/BV110</f>
        <v>0.1372937293729373</v>
      </c>
      <c r="BW134" s="1226"/>
      <c r="BX134" s="1227"/>
      <c r="BY134" s="260"/>
      <c r="BZ134" s="1225">
        <f>BZ124/BZ110</f>
        <v>6.4189886480908148E-2</v>
      </c>
      <c r="CA134" s="1226"/>
      <c r="CB134" s="1227"/>
    </row>
    <row r="135" spans="70:80" ht="15.75" x14ac:dyDescent="0.25">
      <c r="BR135" s="204" t="s">
        <v>17</v>
      </c>
      <c r="BS135" s="1225">
        <f>BS129/BS110</f>
        <v>9.0090090090090089E-3</v>
      </c>
      <c r="BT135" s="1226"/>
      <c r="BU135" s="1227"/>
      <c r="BV135" s="1225">
        <f>BV129/BV110</f>
        <v>9.9009900990099011E-3</v>
      </c>
      <c r="BW135" s="1226"/>
      <c r="BX135" s="1227"/>
      <c r="BY135" s="260"/>
      <c r="BZ135" s="1225">
        <f>BZ129/BZ110</f>
        <v>9.2879256965944269E-3</v>
      </c>
      <c r="CA135" s="1226"/>
      <c r="CB135" s="1227"/>
    </row>
    <row r="136" spans="70:80" x14ac:dyDescent="0.25">
      <c r="BR136" s="1083"/>
      <c r="BS136" s="1104"/>
      <c r="BT136" s="1093"/>
      <c r="BU136" s="1105"/>
      <c r="BV136" s="1104"/>
      <c r="BW136" s="1093"/>
      <c r="BX136" s="1105"/>
      <c r="BY136" s="192"/>
      <c r="BZ136" s="1104"/>
      <c r="CA136" s="1093"/>
      <c r="CB136" s="1105"/>
    </row>
    <row r="137" spans="70:80" x14ac:dyDescent="0.25">
      <c r="BR137" s="1084"/>
      <c r="BS137" s="1273" t="s">
        <v>345</v>
      </c>
      <c r="BT137" s="1274"/>
      <c r="BU137" s="1275"/>
      <c r="BV137" s="1273" t="s">
        <v>346</v>
      </c>
      <c r="BW137" s="1274"/>
      <c r="BX137" s="1275"/>
      <c r="BY137" s="261"/>
      <c r="BZ137" s="1273" t="s">
        <v>342</v>
      </c>
      <c r="CA137" s="1274"/>
      <c r="CB137" s="1275"/>
    </row>
    <row r="138" spans="70:80" ht="15.75" x14ac:dyDescent="0.25">
      <c r="BR138" s="217" t="s">
        <v>203</v>
      </c>
      <c r="BS138" s="1216">
        <f>+BT121/(BS114/100)</f>
        <v>19.056855376409263</v>
      </c>
      <c r="BT138" s="1217"/>
      <c r="BU138" s="1218"/>
      <c r="BV138" s="1222">
        <f>+BW121/(BV114/100)</f>
        <v>22.444264756844174</v>
      </c>
      <c r="BW138" s="1223"/>
      <c r="BX138" s="1224"/>
      <c r="BY138" s="263"/>
      <c r="BZ138" s="1222">
        <f>+CA121/(BZ114/100)</f>
        <v>20.222619757503477</v>
      </c>
      <c r="CA138" s="1223"/>
      <c r="CB138" s="1224"/>
    </row>
    <row r="139" spans="70:80" ht="15.75" x14ac:dyDescent="0.25">
      <c r="BR139" s="214">
        <v>2019</v>
      </c>
      <c r="BS139" s="1216">
        <f>+BS122/(BS117/100)</f>
        <v>63.788027477919535</v>
      </c>
      <c r="BT139" s="1217"/>
      <c r="BU139" s="1218"/>
      <c r="BV139" s="1216">
        <f>+BV122/(BV117/100)</f>
        <v>32.535364526659414</v>
      </c>
      <c r="BW139" s="1217"/>
      <c r="BX139" s="1218"/>
      <c r="BY139" s="223"/>
      <c r="BZ139" s="1216">
        <f>+BZ122/(BZ117/100)</f>
        <v>48.968008255933952</v>
      </c>
      <c r="CA139" s="1217"/>
      <c r="CB139" s="1218"/>
    </row>
    <row r="140" spans="70:80" ht="15.75" x14ac:dyDescent="0.25">
      <c r="BR140" s="1085"/>
      <c r="BS140" s="1106"/>
      <c r="BT140" s="1107"/>
      <c r="BU140" s="1108"/>
      <c r="BV140" s="1106"/>
      <c r="BW140" s="1107"/>
      <c r="BX140" s="1108"/>
      <c r="BY140" s="223"/>
      <c r="BZ140" s="1106"/>
      <c r="CA140" s="1107"/>
      <c r="CB140" s="1108"/>
    </row>
    <row r="141" spans="70:80" ht="15.75" x14ac:dyDescent="0.25">
      <c r="BR141" s="215" t="s">
        <v>204</v>
      </c>
      <c r="BS141" s="1213">
        <f>+BT125/(BS114/100)</f>
        <v>8.4676930537034796</v>
      </c>
      <c r="BT141" s="1214"/>
      <c r="BU141" s="1215"/>
      <c r="BV141" s="1213">
        <f>+BW125/(BV114/100)</f>
        <v>12.995263948249972</v>
      </c>
      <c r="BW141" s="1214"/>
      <c r="BX141" s="1215"/>
      <c r="BY141" s="262"/>
      <c r="BZ141" s="1213">
        <f>+CA125/(BZ114/100)</f>
        <v>10.025839793281653</v>
      </c>
      <c r="CA141" s="1214"/>
      <c r="CB141" s="1215"/>
    </row>
    <row r="142" spans="70:80" ht="15.75" x14ac:dyDescent="0.25">
      <c r="BR142" s="216">
        <v>2019</v>
      </c>
      <c r="BS142" s="1210">
        <f>+BS124/(BS117/100)</f>
        <v>10.107948969578018</v>
      </c>
      <c r="BT142" s="1211"/>
      <c r="BU142" s="1212"/>
      <c r="BV142" s="1210">
        <f>+BV124/(BV117/100)</f>
        <v>22.633297062023939</v>
      </c>
      <c r="BW142" s="1211"/>
      <c r="BX142" s="1212"/>
      <c r="BY142" s="223"/>
      <c r="BZ142" s="1210">
        <f>+BZ124/(BZ117/100)</f>
        <v>16.047471620227039</v>
      </c>
      <c r="CA142" s="1211"/>
      <c r="CB142" s="1212"/>
    </row>
    <row r="143" spans="70:80" ht="15.75" x14ac:dyDescent="0.25">
      <c r="BR143" s="163"/>
      <c r="BS143" s="164"/>
      <c r="BT143" s="239"/>
      <c r="BU143" s="166"/>
      <c r="BV143" s="164"/>
      <c r="BW143" s="239"/>
      <c r="BX143" s="166"/>
      <c r="BY143" s="240"/>
      <c r="BZ143" s="164"/>
      <c r="CA143" s="239"/>
      <c r="CB143" s="166"/>
    </row>
    <row r="144" spans="70:80" ht="16.5" thickBot="1" x14ac:dyDescent="0.3">
      <c r="BR144" s="1086"/>
      <c r="BS144" s="1109"/>
      <c r="BT144" s="1110"/>
      <c r="BU144" s="1111"/>
      <c r="BV144" s="1109"/>
      <c r="BW144" s="1110"/>
      <c r="BX144" s="1111"/>
      <c r="BY144" s="1115"/>
      <c r="BZ144" s="1109"/>
      <c r="CA144" s="1110"/>
      <c r="CB144" s="1111"/>
    </row>
    <row r="145" spans="70:80" ht="15.75" thickTop="1" x14ac:dyDescent="0.25"/>
    <row r="146" spans="70:80" x14ac:dyDescent="0.25">
      <c r="BR146" s="1076">
        <f>+BA146</f>
        <v>0</v>
      </c>
      <c r="BS146" s="1093"/>
      <c r="BT146" s="1093"/>
      <c r="BU146" s="1093"/>
      <c r="BV146" s="1093"/>
      <c r="BW146" s="1093"/>
      <c r="BX146" s="1093"/>
      <c r="BY146" s="170"/>
      <c r="BZ146" s="1093"/>
      <c r="CA146" s="1093"/>
      <c r="CB146" s="1105"/>
    </row>
    <row r="147" spans="70:80" ht="15.75" thickBot="1" x14ac:dyDescent="0.3">
      <c r="BR147" s="1077"/>
      <c r="BS147" s="1093"/>
      <c r="BT147" s="1094" t="s">
        <v>343</v>
      </c>
      <c r="BU147" s="1093"/>
      <c r="BV147" s="1093"/>
      <c r="BW147" s="1094" t="s">
        <v>344</v>
      </c>
      <c r="BX147" s="1093"/>
      <c r="BY147" s="170"/>
      <c r="BZ147" s="971"/>
      <c r="CA147" s="1094" t="s">
        <v>342</v>
      </c>
      <c r="CB147" s="1105"/>
    </row>
    <row r="148" spans="70:80" ht="16.5" thickBot="1" x14ac:dyDescent="0.3">
      <c r="BR148" s="1078" t="s">
        <v>342</v>
      </c>
      <c r="BS148" s="1095"/>
      <c r="BT148" s="1094">
        <f>+BC148</f>
        <v>0</v>
      </c>
      <c r="BU148" s="1094"/>
      <c r="BV148" s="1095"/>
      <c r="BW148" s="1094">
        <f>+BC148</f>
        <v>0</v>
      </c>
      <c r="BX148" s="1094"/>
      <c r="BY148" s="170"/>
      <c r="BZ148" s="1094"/>
      <c r="CA148" s="1094">
        <f>+X148</f>
        <v>0</v>
      </c>
      <c r="CB148" s="1096"/>
    </row>
    <row r="149" spans="70:80" x14ac:dyDescent="0.25">
      <c r="BR149" s="195" t="s">
        <v>132</v>
      </c>
      <c r="BS149" s="1264">
        <v>43101</v>
      </c>
      <c r="BT149" s="1265"/>
      <c r="BU149" s="1266"/>
      <c r="BV149" s="1264">
        <f>+BS149</f>
        <v>43101</v>
      </c>
      <c r="BW149" s="1265"/>
      <c r="BX149" s="1266"/>
      <c r="BY149" s="227"/>
      <c r="BZ149" s="1264">
        <f>+BV149</f>
        <v>43101</v>
      </c>
      <c r="CA149" s="1265"/>
      <c r="CB149" s="1266"/>
    </row>
    <row r="150" spans="70:80" x14ac:dyDescent="0.25">
      <c r="BR150" s="200" t="s">
        <v>133</v>
      </c>
      <c r="BS150" s="1267">
        <v>43465</v>
      </c>
      <c r="BT150" s="1268"/>
      <c r="BU150" s="1269"/>
      <c r="BV150" s="1267">
        <f>BS150</f>
        <v>43465</v>
      </c>
      <c r="BW150" s="1268"/>
      <c r="BX150" s="1269"/>
      <c r="BY150" s="227"/>
      <c r="BZ150" s="1267">
        <f>BV150</f>
        <v>43465</v>
      </c>
      <c r="CA150" s="1268"/>
      <c r="CB150" s="1269"/>
    </row>
    <row r="151" spans="70:80" x14ac:dyDescent="0.25">
      <c r="BR151" s="1079"/>
      <c r="BS151" s="1098"/>
      <c r="BT151" s="1099"/>
      <c r="BU151" s="1100"/>
      <c r="BV151" s="1098"/>
      <c r="BW151" s="1099"/>
      <c r="BX151" s="1100"/>
      <c r="BY151" s="227"/>
      <c r="BZ151" s="1098"/>
      <c r="CA151" s="1099"/>
      <c r="CB151" s="1100"/>
    </row>
    <row r="152" spans="70:80" ht="15.75" x14ac:dyDescent="0.25">
      <c r="BR152" s="232" t="s">
        <v>144</v>
      </c>
      <c r="BS152" s="207"/>
      <c r="BT152" s="1049"/>
      <c r="BU152" s="1050"/>
      <c r="BV152" s="207"/>
      <c r="BW152" s="1049"/>
      <c r="BX152" s="1050"/>
      <c r="BY152" s="230"/>
      <c r="BZ152" s="207"/>
      <c r="CA152" s="1049"/>
      <c r="CB152" s="1050"/>
    </row>
    <row r="153" spans="70:80" ht="15.75" x14ac:dyDescent="0.25">
      <c r="BR153" s="1112" t="s">
        <v>137</v>
      </c>
      <c r="BS153" s="1270">
        <v>541</v>
      </c>
      <c r="BT153" s="1271"/>
      <c r="BU153" s="1272"/>
      <c r="BV153" s="1270">
        <v>613</v>
      </c>
      <c r="BW153" s="1271"/>
      <c r="BX153" s="1272"/>
      <c r="BY153" s="1027"/>
      <c r="BZ153" s="1249">
        <f>SUM(BS153:BX153)</f>
        <v>1154</v>
      </c>
      <c r="CA153" s="1250"/>
      <c r="CB153" s="1251"/>
    </row>
    <row r="154" spans="70:80" ht="15.75" x14ac:dyDescent="0.25">
      <c r="BR154" s="202" t="s">
        <v>4</v>
      </c>
      <c r="BS154" s="1261">
        <f>BS160/BS153</f>
        <v>0.7264325323475046</v>
      </c>
      <c r="BT154" s="1262"/>
      <c r="BU154" s="1263"/>
      <c r="BV154" s="1261">
        <f>BV160/BV153</f>
        <v>0.28384991843393148</v>
      </c>
      <c r="BW154" s="1262"/>
      <c r="BX154" s="1263"/>
      <c r="BY154" s="259"/>
      <c r="BZ154" s="1261">
        <f>BZ160/BZ153</f>
        <v>0.49133448873483537</v>
      </c>
      <c r="CA154" s="1262"/>
      <c r="CB154" s="1263"/>
    </row>
    <row r="155" spans="70:80" ht="15.75" x14ac:dyDescent="0.25">
      <c r="BR155" s="234" t="s">
        <v>138</v>
      </c>
      <c r="BS155" s="1258">
        <f>BS153/24</f>
        <v>22.541666666666668</v>
      </c>
      <c r="BT155" s="1259"/>
      <c r="BU155" s="1260"/>
      <c r="BV155" s="1258">
        <f>BV153/24</f>
        <v>25.541666666666668</v>
      </c>
      <c r="BW155" s="1259"/>
      <c r="BX155" s="1260"/>
      <c r="BY155" s="1029"/>
      <c r="BZ155" s="1258">
        <f>BZ153/24</f>
        <v>48.083333333333336</v>
      </c>
      <c r="CA155" s="1259"/>
      <c r="CB155" s="1260"/>
    </row>
    <row r="156" spans="70:80" ht="15.75" x14ac:dyDescent="0.25">
      <c r="BR156" s="1080"/>
      <c r="BS156" s="1087"/>
      <c r="BT156" s="1088"/>
      <c r="BU156" s="1089"/>
      <c r="BV156" s="1087"/>
      <c r="BW156" s="1088"/>
      <c r="BX156" s="1089"/>
      <c r="BY156" s="1029"/>
      <c r="BZ156" s="1087"/>
      <c r="CA156" s="1088"/>
      <c r="CB156" s="1089"/>
    </row>
    <row r="157" spans="70:80" ht="15.75" x14ac:dyDescent="0.25">
      <c r="BR157" s="229" t="s">
        <v>134</v>
      </c>
      <c r="BS157" s="1255">
        <f>BS160+BS200</f>
        <v>15479</v>
      </c>
      <c r="BT157" s="1256"/>
      <c r="BU157" s="1257"/>
      <c r="BV157" s="1255">
        <f>BV160+BV200</f>
        <v>7738</v>
      </c>
      <c r="BW157" s="1256"/>
      <c r="BX157" s="1257"/>
      <c r="BY157" s="1031"/>
      <c r="BZ157" s="1255">
        <f>BZ160+BZ200</f>
        <v>23217</v>
      </c>
      <c r="CA157" s="1256"/>
      <c r="CB157" s="1257"/>
    </row>
    <row r="158" spans="70:80" ht="15.75" x14ac:dyDescent="0.25">
      <c r="BR158" s="1112" t="s">
        <v>135</v>
      </c>
      <c r="BS158" s="1270">
        <v>541</v>
      </c>
      <c r="BT158" s="1271"/>
      <c r="BU158" s="1272"/>
      <c r="BV158" s="1270">
        <v>281</v>
      </c>
      <c r="BW158" s="1271"/>
      <c r="BX158" s="1272"/>
      <c r="BY158" s="1027"/>
      <c r="BZ158" s="1249">
        <f>SUM(BS158:BX158)</f>
        <v>822</v>
      </c>
      <c r="CA158" s="1250"/>
      <c r="CB158" s="1251"/>
    </row>
    <row r="159" spans="70:80" ht="15.75" x14ac:dyDescent="0.25">
      <c r="BR159" s="222" t="s">
        <v>136</v>
      </c>
      <c r="BS159" s="1249">
        <f>+BS158/24</f>
        <v>22.541666666666668</v>
      </c>
      <c r="BT159" s="1250"/>
      <c r="BU159" s="1251"/>
      <c r="BV159" s="1249">
        <f>+BV158/24</f>
        <v>11.708333333333334</v>
      </c>
      <c r="BW159" s="1250"/>
      <c r="BX159" s="1251"/>
      <c r="BY159" s="1027"/>
      <c r="BZ159" s="1249">
        <f>+BZ158/24</f>
        <v>34.25</v>
      </c>
      <c r="CA159" s="1250"/>
      <c r="CB159" s="1251"/>
    </row>
    <row r="160" spans="70:80" ht="15.75" x14ac:dyDescent="0.25">
      <c r="BR160" s="1112" t="s">
        <v>127</v>
      </c>
      <c r="BS160" s="1270">
        <v>393</v>
      </c>
      <c r="BT160" s="1271"/>
      <c r="BU160" s="1272"/>
      <c r="BV160" s="1270">
        <v>174</v>
      </c>
      <c r="BW160" s="1271"/>
      <c r="BX160" s="1272"/>
      <c r="BY160" s="1027"/>
      <c r="BZ160" s="1249">
        <f>SUM(BS160:BX160)</f>
        <v>567</v>
      </c>
      <c r="CA160" s="1250"/>
      <c r="CB160" s="1251"/>
    </row>
    <row r="161" spans="70:80" ht="15.75" x14ac:dyDescent="0.25">
      <c r="BR161" s="235" t="s">
        <v>9</v>
      </c>
      <c r="BS161" s="1252">
        <f>BS160/BS158</f>
        <v>0.7264325323475046</v>
      </c>
      <c r="BT161" s="1253"/>
      <c r="BU161" s="1254"/>
      <c r="BV161" s="1252">
        <f>BV160/BV158</f>
        <v>0.61921708185053381</v>
      </c>
      <c r="BW161" s="1253"/>
      <c r="BX161" s="1254"/>
      <c r="BY161" s="1036"/>
      <c r="BZ161" s="1252">
        <f>BZ160/BZ158</f>
        <v>0.68978102189781021</v>
      </c>
      <c r="CA161" s="1253"/>
      <c r="CB161" s="1254"/>
    </row>
    <row r="162" spans="70:80" x14ac:dyDescent="0.25">
      <c r="BR162" s="203" t="s">
        <v>42</v>
      </c>
      <c r="BS162" s="883"/>
      <c r="BT162" s="884"/>
      <c r="BU162" s="885"/>
      <c r="BV162" s="883"/>
      <c r="BW162" s="884"/>
      <c r="BX162" s="885"/>
      <c r="BY162" s="225"/>
      <c r="BZ162" s="883"/>
      <c r="CA162" s="884"/>
      <c r="CB162" s="885"/>
    </row>
    <row r="163" spans="70:80" x14ac:dyDescent="0.25">
      <c r="BR163" s="1081"/>
      <c r="BS163" s="1090"/>
      <c r="BT163" s="1091"/>
      <c r="BU163" s="1092"/>
      <c r="BV163" s="1090"/>
      <c r="BW163" s="1091"/>
      <c r="BX163" s="1092"/>
      <c r="BY163" s="225"/>
      <c r="BZ163" s="1090"/>
      <c r="CA163" s="1091"/>
      <c r="CB163" s="1092"/>
    </row>
    <row r="164" spans="70:80" ht="15.75" x14ac:dyDescent="0.25">
      <c r="BR164" s="232" t="s">
        <v>139</v>
      </c>
      <c r="BS164" s="883"/>
      <c r="BT164" s="884">
        <f>BS165+BT207</f>
        <v>2494</v>
      </c>
      <c r="BU164" s="885"/>
      <c r="BV164" s="883"/>
      <c r="BW164" s="884">
        <f>BV165+BW207</f>
        <v>1644</v>
      </c>
      <c r="BX164" s="885"/>
      <c r="BY164" s="225"/>
      <c r="BZ164" s="883"/>
      <c r="CA164" s="884">
        <f>BZ165+CA207</f>
        <v>4138</v>
      </c>
      <c r="CB164" s="885"/>
    </row>
    <row r="165" spans="70:80" ht="15.75" x14ac:dyDescent="0.25">
      <c r="BR165" s="1112" t="s">
        <v>131</v>
      </c>
      <c r="BS165" s="1270">
        <v>10</v>
      </c>
      <c r="BT165" s="1271"/>
      <c r="BU165" s="1272"/>
      <c r="BV165" s="1270">
        <v>323</v>
      </c>
      <c r="BW165" s="1271"/>
      <c r="BX165" s="1272"/>
      <c r="BY165" s="1027"/>
      <c r="BZ165" s="1249">
        <f>SUM(BS165:BX165)</f>
        <v>333</v>
      </c>
      <c r="CA165" s="1250"/>
      <c r="CB165" s="1251"/>
    </row>
    <row r="166" spans="70:80" ht="15.75" x14ac:dyDescent="0.25">
      <c r="BR166" s="1112" t="s">
        <v>140</v>
      </c>
      <c r="BS166" s="1270">
        <v>10</v>
      </c>
      <c r="BT166" s="1271"/>
      <c r="BU166" s="1272"/>
      <c r="BV166" s="1270">
        <v>34</v>
      </c>
      <c r="BW166" s="1271"/>
      <c r="BX166" s="1272"/>
      <c r="BY166" s="1027"/>
      <c r="BZ166" s="1249">
        <f>SUM(BS166:BX166)</f>
        <v>44</v>
      </c>
      <c r="CA166" s="1250"/>
      <c r="CB166" s="1251"/>
    </row>
    <row r="167" spans="70:80" ht="15.75" x14ac:dyDescent="0.25">
      <c r="BR167" s="1112" t="s">
        <v>141</v>
      </c>
      <c r="BS167" s="1270">
        <v>0</v>
      </c>
      <c r="BT167" s="1271"/>
      <c r="BU167" s="1272"/>
      <c r="BV167" s="1270">
        <v>289</v>
      </c>
      <c r="BW167" s="1271"/>
      <c r="BX167" s="1272"/>
      <c r="BY167" s="1027"/>
      <c r="BZ167" s="1249">
        <f>SUM(BS167:BX167)</f>
        <v>289</v>
      </c>
      <c r="CA167" s="1250"/>
      <c r="CB167" s="1251"/>
    </row>
    <row r="168" spans="70:80" ht="15.75" x14ac:dyDescent="0.25">
      <c r="BR168" s="201"/>
      <c r="BS168" s="1033"/>
      <c r="BT168" s="1034">
        <f>BT211</f>
        <v>1294</v>
      </c>
      <c r="BU168" s="1035"/>
      <c r="BV168" s="1033"/>
      <c r="BW168" s="1034">
        <f>BV167+BW211</f>
        <v>917</v>
      </c>
      <c r="BX168" s="1035"/>
      <c r="BY168" s="1027"/>
      <c r="BZ168" s="1033"/>
      <c r="CA168" s="1034">
        <f>BZ167+CA211</f>
        <v>2211</v>
      </c>
      <c r="CB168" s="1035"/>
    </row>
    <row r="169" spans="70:80" ht="15.75" x14ac:dyDescent="0.25">
      <c r="BR169" s="222" t="s">
        <v>11</v>
      </c>
      <c r="BS169" s="1237">
        <f>BS167/24</f>
        <v>0</v>
      </c>
      <c r="BT169" s="1238"/>
      <c r="BU169" s="1239"/>
      <c r="BV169" s="1237">
        <f>BV167/24</f>
        <v>12.041666666666666</v>
      </c>
      <c r="BW169" s="1238"/>
      <c r="BX169" s="1239"/>
      <c r="BY169" s="1038"/>
      <c r="BZ169" s="1237">
        <f>BZ167/24</f>
        <v>12.041666666666666</v>
      </c>
      <c r="CA169" s="1238"/>
      <c r="CB169" s="1239"/>
    </row>
    <row r="170" spans="70:80" ht="15.75" x14ac:dyDescent="0.25">
      <c r="BR170" s="233" t="s">
        <v>142</v>
      </c>
      <c r="BS170" s="1240">
        <f>BS167/BS158</f>
        <v>0</v>
      </c>
      <c r="BT170" s="1241"/>
      <c r="BU170" s="1242"/>
      <c r="BV170" s="1240">
        <f>BV167/BV158</f>
        <v>1.0284697508896796</v>
      </c>
      <c r="BW170" s="1241"/>
      <c r="BX170" s="1242"/>
      <c r="BY170" s="1036"/>
      <c r="BZ170" s="1240">
        <f>BZ167/BZ158</f>
        <v>0.3515815085158151</v>
      </c>
      <c r="CA170" s="1241"/>
      <c r="CB170" s="1242"/>
    </row>
    <row r="171" spans="70:80" ht="15.75" x14ac:dyDescent="0.25">
      <c r="BR171" s="1082"/>
      <c r="BS171" s="1101"/>
      <c r="BT171" s="1102"/>
      <c r="BU171" s="1103"/>
      <c r="BV171" s="1101"/>
      <c r="BW171" s="1102"/>
      <c r="BX171" s="1103"/>
      <c r="BY171" s="236"/>
      <c r="BZ171" s="1101"/>
      <c r="CA171" s="1102"/>
      <c r="CB171" s="1103"/>
    </row>
    <row r="172" spans="70:80" ht="15.75" x14ac:dyDescent="0.25">
      <c r="BR172" s="1112" t="s">
        <v>13</v>
      </c>
      <c r="BS172" s="1270">
        <v>0</v>
      </c>
      <c r="BT172" s="1271"/>
      <c r="BU172" s="1272"/>
      <c r="BV172" s="1270">
        <v>0</v>
      </c>
      <c r="BW172" s="1271"/>
      <c r="BX172" s="1272"/>
      <c r="BY172" s="1027"/>
      <c r="BZ172" s="1249">
        <f>SUM(BS172:BX172)</f>
        <v>0</v>
      </c>
      <c r="CA172" s="1250"/>
      <c r="CB172" s="1251"/>
    </row>
    <row r="173" spans="70:80" ht="15.75" x14ac:dyDescent="0.25">
      <c r="BR173" s="222" t="s">
        <v>14</v>
      </c>
      <c r="BS173" s="1237">
        <f>BS172/24</f>
        <v>0</v>
      </c>
      <c r="BT173" s="1238"/>
      <c r="BU173" s="1239"/>
      <c r="BV173" s="1237">
        <f>BV172/24</f>
        <v>0</v>
      </c>
      <c r="BW173" s="1238"/>
      <c r="BX173" s="1239"/>
      <c r="BY173" s="1038"/>
      <c r="BZ173" s="1237">
        <f>BZ172/24</f>
        <v>0</v>
      </c>
      <c r="CA173" s="1238"/>
      <c r="CB173" s="1239"/>
    </row>
    <row r="174" spans="70:80" ht="15.75" x14ac:dyDescent="0.25">
      <c r="BR174" s="233" t="s">
        <v>143</v>
      </c>
      <c r="BS174" s="1240">
        <f>BS172/BS158</f>
        <v>0</v>
      </c>
      <c r="BT174" s="1241"/>
      <c r="BU174" s="1242"/>
      <c r="BV174" s="1240">
        <f>BV172/BV158</f>
        <v>0</v>
      </c>
      <c r="BW174" s="1241"/>
      <c r="BX174" s="1242"/>
      <c r="BY174" s="1036"/>
      <c r="BZ174" s="1240">
        <f>BZ172/BZ158</f>
        <v>0</v>
      </c>
      <c r="CA174" s="1241"/>
      <c r="CB174" s="1242"/>
    </row>
    <row r="175" spans="70:80" ht="15.75" x14ac:dyDescent="0.25">
      <c r="BR175" s="202"/>
      <c r="BS175" s="207"/>
      <c r="BT175" s="1049"/>
      <c r="BU175" s="1050"/>
      <c r="BV175" s="207"/>
      <c r="BW175" s="1049"/>
      <c r="BX175" s="1050"/>
      <c r="BY175" s="230"/>
      <c r="BZ175" s="207"/>
      <c r="CA175" s="1049"/>
      <c r="CB175" s="1050"/>
    </row>
    <row r="176" spans="70:80" ht="15.75" x14ac:dyDescent="0.25">
      <c r="BR176" s="202"/>
      <c r="BS176" s="207"/>
      <c r="BT176" s="1049"/>
      <c r="BU176" s="1050"/>
      <c r="BV176" s="207"/>
      <c r="BW176" s="1049"/>
      <c r="BX176" s="1050"/>
      <c r="BY176" s="230"/>
      <c r="BZ176" s="207"/>
      <c r="CA176" s="1049"/>
      <c r="CB176" s="1050"/>
    </row>
    <row r="177" spans="70:80" ht="15.75" x14ac:dyDescent="0.25">
      <c r="BR177" s="204" t="s">
        <v>16</v>
      </c>
      <c r="BS177" s="1225">
        <f>BS167/BS153</f>
        <v>0</v>
      </c>
      <c r="BT177" s="1226"/>
      <c r="BU177" s="1227"/>
      <c r="BV177" s="1225">
        <f>BV167/BV153</f>
        <v>0.47145187601957583</v>
      </c>
      <c r="BW177" s="1226"/>
      <c r="BX177" s="1227"/>
      <c r="BY177" s="260"/>
      <c r="BZ177" s="1225">
        <f>BZ167/BZ153</f>
        <v>0.25043327556325823</v>
      </c>
      <c r="CA177" s="1226"/>
      <c r="CB177" s="1227"/>
    </row>
    <row r="178" spans="70:80" ht="15.75" x14ac:dyDescent="0.25">
      <c r="BR178" s="204" t="s">
        <v>17</v>
      </c>
      <c r="BS178" s="1225">
        <f>BS172/BS153</f>
        <v>0</v>
      </c>
      <c r="BT178" s="1226"/>
      <c r="BU178" s="1227"/>
      <c r="BV178" s="1225">
        <f>BV172/BV153</f>
        <v>0</v>
      </c>
      <c r="BW178" s="1226"/>
      <c r="BX178" s="1227"/>
      <c r="BY178" s="260"/>
      <c r="BZ178" s="1225">
        <f>BZ172/BZ153</f>
        <v>0</v>
      </c>
      <c r="CA178" s="1226"/>
      <c r="CB178" s="1227"/>
    </row>
    <row r="179" spans="70:80" x14ac:dyDescent="0.25">
      <c r="BR179" s="1083"/>
      <c r="BS179" s="1104"/>
      <c r="BT179" s="1093"/>
      <c r="BU179" s="1105"/>
      <c r="BV179" s="1104"/>
      <c r="BW179" s="1093"/>
      <c r="BX179" s="1105"/>
      <c r="BY179" s="192"/>
      <c r="BZ179" s="1104"/>
      <c r="CA179" s="1093"/>
      <c r="CB179" s="1105"/>
    </row>
    <row r="180" spans="70:80" x14ac:dyDescent="0.25">
      <c r="BR180" s="1084"/>
      <c r="BS180" s="1273" t="s">
        <v>345</v>
      </c>
      <c r="BT180" s="1274"/>
      <c r="BU180" s="1275"/>
      <c r="BV180" s="1273" t="s">
        <v>346</v>
      </c>
      <c r="BW180" s="1274"/>
      <c r="BX180" s="1275"/>
      <c r="BY180" s="261"/>
      <c r="BZ180" s="1273" t="s">
        <v>342</v>
      </c>
      <c r="CA180" s="1274"/>
      <c r="CB180" s="1275"/>
    </row>
    <row r="181" spans="70:80" ht="15.75" x14ac:dyDescent="0.25">
      <c r="BR181" s="217" t="s">
        <v>203</v>
      </c>
      <c r="BS181" s="1216">
        <f>+BT164/(BS157/100)</f>
        <v>16.112151947800246</v>
      </c>
      <c r="BT181" s="1217"/>
      <c r="BU181" s="1218"/>
      <c r="BV181" s="1222">
        <f>+BW164/(BV157/100)</f>
        <v>21.245799948307056</v>
      </c>
      <c r="BW181" s="1223"/>
      <c r="BX181" s="1224"/>
      <c r="BY181" s="263"/>
      <c r="BZ181" s="1222">
        <f>+CA164/(BZ157/100)</f>
        <v>17.823146832062715</v>
      </c>
      <c r="CA181" s="1223"/>
      <c r="CB181" s="1224"/>
    </row>
    <row r="182" spans="70:80" ht="15.75" x14ac:dyDescent="0.25">
      <c r="BR182" s="214">
        <v>2018</v>
      </c>
      <c r="BS182" s="1216">
        <f>+BS165/(BS160/100)</f>
        <v>2.5445292620865141</v>
      </c>
      <c r="BT182" s="1217"/>
      <c r="BU182" s="1218"/>
      <c r="BV182" s="1216">
        <f>+BV165/(BV160/100)</f>
        <v>185.63218390804599</v>
      </c>
      <c r="BW182" s="1217"/>
      <c r="BX182" s="1218"/>
      <c r="BY182" s="223"/>
      <c r="BZ182" s="1216">
        <f>+BZ165/(BZ160/100)</f>
        <v>58.730158730158728</v>
      </c>
      <c r="CA182" s="1217"/>
      <c r="CB182" s="1218"/>
    </row>
    <row r="183" spans="70:80" ht="15.75" x14ac:dyDescent="0.25">
      <c r="BR183" s="1085"/>
      <c r="BS183" s="1106"/>
      <c r="BT183" s="1107"/>
      <c r="BU183" s="1108"/>
      <c r="BV183" s="1106"/>
      <c r="BW183" s="1107"/>
      <c r="BX183" s="1108"/>
      <c r="BY183" s="223"/>
      <c r="BZ183" s="1106"/>
      <c r="CA183" s="1107"/>
      <c r="CB183" s="1108"/>
    </row>
    <row r="184" spans="70:80" ht="15.75" x14ac:dyDescent="0.25">
      <c r="BR184" s="215" t="s">
        <v>204</v>
      </c>
      <c r="BS184" s="1213">
        <f>+BT168/(BS157/100)</f>
        <v>8.3597131597648424</v>
      </c>
      <c r="BT184" s="1214"/>
      <c r="BU184" s="1215"/>
      <c r="BV184" s="1213">
        <f>+BW168/(BV157/100)</f>
        <v>11.85060739209098</v>
      </c>
      <c r="BW184" s="1214"/>
      <c r="BX184" s="1215"/>
      <c r="BY184" s="262"/>
      <c r="BZ184" s="1213">
        <f>+CA168/(BZ157/100)</f>
        <v>9.5231942111383905</v>
      </c>
      <c r="CA184" s="1214"/>
      <c r="CB184" s="1215"/>
    </row>
    <row r="185" spans="70:80" ht="15.75" x14ac:dyDescent="0.25">
      <c r="BR185" s="216">
        <v>2018</v>
      </c>
      <c r="BS185" s="1210">
        <f>+BS167/(BS160/100)</f>
        <v>0</v>
      </c>
      <c r="BT185" s="1211"/>
      <c r="BU185" s="1212"/>
      <c r="BV185" s="1210">
        <f>+BV167/(BV160/100)</f>
        <v>166.09195402298852</v>
      </c>
      <c r="BW185" s="1211"/>
      <c r="BX185" s="1212"/>
      <c r="BY185" s="223"/>
      <c r="BZ185" s="1210">
        <f>+BZ167/(BZ160/100)</f>
        <v>50.970017636684304</v>
      </c>
      <c r="CA185" s="1211"/>
      <c r="CB185" s="1212"/>
    </row>
    <row r="186" spans="70:80" ht="15.75" x14ac:dyDescent="0.25">
      <c r="BR186" s="163"/>
      <c r="BS186" s="164"/>
      <c r="BT186" s="239"/>
      <c r="BU186" s="166"/>
      <c r="BV186" s="164"/>
      <c r="BW186" s="239"/>
      <c r="BX186" s="166"/>
      <c r="BY186" s="240"/>
      <c r="BZ186" s="164"/>
      <c r="CA186" s="239"/>
      <c r="CB186" s="166"/>
    </row>
    <row r="187" spans="70:80" ht="16.5" thickBot="1" x14ac:dyDescent="0.3">
      <c r="BR187" s="1086"/>
      <c r="BS187" s="1109"/>
      <c r="BT187" s="1110"/>
      <c r="BU187" s="1111"/>
      <c r="BV187" s="1109"/>
      <c r="BW187" s="1110"/>
      <c r="BX187" s="1111"/>
      <c r="BY187" s="1115"/>
      <c r="BZ187" s="1109"/>
      <c r="CA187" s="1110"/>
      <c r="CB187" s="1111"/>
    </row>
    <row r="188" spans="70:80" ht="15.75" thickTop="1" x14ac:dyDescent="0.25"/>
    <row r="189" spans="70:80" x14ac:dyDescent="0.25">
      <c r="BR189" s="1076">
        <f>+BA189</f>
        <v>0</v>
      </c>
      <c r="BS189" s="1093"/>
      <c r="BT189" s="1093"/>
      <c r="BU189" s="1093"/>
      <c r="BV189" s="1093"/>
      <c r="BW189" s="1093"/>
      <c r="BX189" s="1093"/>
      <c r="BY189" s="170"/>
      <c r="BZ189" s="1093"/>
      <c r="CA189" s="1093"/>
      <c r="CB189" s="1105"/>
    </row>
    <row r="190" spans="70:80" ht="15.75" thickBot="1" x14ac:dyDescent="0.3">
      <c r="BR190" s="1077"/>
      <c r="BS190" s="1093"/>
      <c r="BT190" s="1094" t="s">
        <v>343</v>
      </c>
      <c r="BU190" s="1093"/>
      <c r="BV190" s="1093"/>
      <c r="BW190" s="1094" t="s">
        <v>344</v>
      </c>
      <c r="BX190" s="1093"/>
      <c r="BY190" s="170"/>
      <c r="BZ190" s="971"/>
      <c r="CA190" s="1094" t="s">
        <v>342</v>
      </c>
      <c r="CB190" s="1105"/>
    </row>
    <row r="191" spans="70:80" ht="16.5" thickBot="1" x14ac:dyDescent="0.3">
      <c r="BR191" s="1078" t="s">
        <v>342</v>
      </c>
      <c r="BS191" s="1095"/>
      <c r="BT191" s="1094">
        <f>+BC191</f>
        <v>0</v>
      </c>
      <c r="BU191" s="1094"/>
      <c r="BV191" s="1095"/>
      <c r="BW191" s="1094">
        <f>+BC191</f>
        <v>0</v>
      </c>
      <c r="BX191" s="1094"/>
      <c r="BY191" s="170"/>
      <c r="BZ191" s="1094"/>
      <c r="CA191" s="1094">
        <f>+X191</f>
        <v>0</v>
      </c>
      <c r="CB191" s="1096"/>
    </row>
    <row r="192" spans="70:80" x14ac:dyDescent="0.25">
      <c r="BR192" s="195" t="s">
        <v>132</v>
      </c>
      <c r="BS192" s="1264">
        <v>42736</v>
      </c>
      <c r="BT192" s="1265"/>
      <c r="BU192" s="1266"/>
      <c r="BV192" s="1264">
        <f>+BS192</f>
        <v>42736</v>
      </c>
      <c r="BW192" s="1265"/>
      <c r="BX192" s="1266"/>
      <c r="BY192" s="227"/>
      <c r="BZ192" s="1264">
        <f>+BV192</f>
        <v>42736</v>
      </c>
      <c r="CA192" s="1265"/>
      <c r="CB192" s="1266"/>
    </row>
    <row r="193" spans="70:80" x14ac:dyDescent="0.25">
      <c r="BR193" s="200" t="s">
        <v>133</v>
      </c>
      <c r="BS193" s="1267">
        <v>43100</v>
      </c>
      <c r="BT193" s="1268"/>
      <c r="BU193" s="1269"/>
      <c r="BV193" s="1267">
        <f>BS193</f>
        <v>43100</v>
      </c>
      <c r="BW193" s="1268"/>
      <c r="BX193" s="1269"/>
      <c r="BY193" s="227"/>
      <c r="BZ193" s="1267">
        <f>BV193</f>
        <v>43100</v>
      </c>
      <c r="CA193" s="1268"/>
      <c r="CB193" s="1269"/>
    </row>
    <row r="194" spans="70:80" x14ac:dyDescent="0.25">
      <c r="BR194" s="1079"/>
      <c r="BS194" s="1098"/>
      <c r="BT194" s="1099"/>
      <c r="BU194" s="1100"/>
      <c r="BV194" s="1098"/>
      <c r="BW194" s="1099"/>
      <c r="BX194" s="1100"/>
      <c r="BY194" s="227"/>
      <c r="BZ194" s="1098"/>
      <c r="CA194" s="1099"/>
      <c r="CB194" s="1100"/>
    </row>
    <row r="195" spans="70:80" ht="15.75" x14ac:dyDescent="0.25">
      <c r="BR195" s="232" t="s">
        <v>144</v>
      </c>
      <c r="BS195" s="207"/>
      <c r="BT195" s="1049"/>
      <c r="BU195" s="1050"/>
      <c r="BV195" s="207"/>
      <c r="BW195" s="1049"/>
      <c r="BX195" s="1050"/>
      <c r="BY195" s="230"/>
      <c r="BZ195" s="207"/>
      <c r="CA195" s="1049"/>
      <c r="CB195" s="1050"/>
    </row>
    <row r="196" spans="70:80" ht="15.75" x14ac:dyDescent="0.25">
      <c r="BR196" s="1112" t="s">
        <v>137</v>
      </c>
      <c r="BS196" s="1270">
        <v>5039</v>
      </c>
      <c r="BT196" s="1271"/>
      <c r="BU196" s="1272"/>
      <c r="BV196" s="1270">
        <v>0</v>
      </c>
      <c r="BW196" s="1271"/>
      <c r="BX196" s="1272"/>
      <c r="BY196" s="1027"/>
      <c r="BZ196" s="1249">
        <f>SUM(BS196:BX196)</f>
        <v>5039</v>
      </c>
      <c r="CA196" s="1250"/>
      <c r="CB196" s="1251"/>
    </row>
    <row r="197" spans="70:80" ht="15.75" x14ac:dyDescent="0.25">
      <c r="BR197" s="202" t="s">
        <v>4</v>
      </c>
      <c r="BS197" s="1261">
        <f>BS203/BS196</f>
        <v>0.64973208970033736</v>
      </c>
      <c r="BT197" s="1262"/>
      <c r="BU197" s="1263"/>
      <c r="BV197" s="1261" t="e">
        <f>BV203/BV196</f>
        <v>#DIV/0!</v>
      </c>
      <c r="BW197" s="1262"/>
      <c r="BX197" s="1263"/>
      <c r="BY197" s="259"/>
      <c r="BZ197" s="1261">
        <f>BZ203/BZ196</f>
        <v>0.64973208970033736</v>
      </c>
      <c r="CA197" s="1262"/>
      <c r="CB197" s="1263"/>
    </row>
    <row r="198" spans="70:80" ht="15.75" x14ac:dyDescent="0.25">
      <c r="BR198" s="234" t="s">
        <v>138</v>
      </c>
      <c r="BS198" s="1258">
        <f>BS196/24</f>
        <v>209.95833333333334</v>
      </c>
      <c r="BT198" s="1259"/>
      <c r="BU198" s="1260"/>
      <c r="BV198" s="1258">
        <f>BV196/24</f>
        <v>0</v>
      </c>
      <c r="BW198" s="1259"/>
      <c r="BX198" s="1260"/>
      <c r="BY198" s="1029"/>
      <c r="BZ198" s="1258">
        <f>BZ196/24</f>
        <v>209.95833333333334</v>
      </c>
      <c r="CA198" s="1259"/>
      <c r="CB198" s="1260"/>
    </row>
    <row r="199" spans="70:80" ht="15.75" x14ac:dyDescent="0.25">
      <c r="BR199" s="1080"/>
      <c r="BS199" s="1087"/>
      <c r="BT199" s="1088"/>
      <c r="BU199" s="1089"/>
      <c r="BV199" s="1087"/>
      <c r="BW199" s="1088"/>
      <c r="BX199" s="1089"/>
      <c r="BY199" s="1029"/>
      <c r="BZ199" s="1087"/>
      <c r="CA199" s="1088"/>
      <c r="CB199" s="1089"/>
    </row>
    <row r="200" spans="70:80" ht="15.75" x14ac:dyDescent="0.25">
      <c r="BR200" s="229" t="s">
        <v>134</v>
      </c>
      <c r="BS200" s="1255">
        <f>BS203+BS243</f>
        <v>15086</v>
      </c>
      <c r="BT200" s="1256"/>
      <c r="BU200" s="1257"/>
      <c r="BV200" s="1255">
        <f>BV203+BV243</f>
        <v>7564</v>
      </c>
      <c r="BW200" s="1256"/>
      <c r="BX200" s="1257"/>
      <c r="BY200" s="1031"/>
      <c r="BZ200" s="1255">
        <f>BZ203+BZ243</f>
        <v>22650</v>
      </c>
      <c r="CA200" s="1256"/>
      <c r="CB200" s="1257"/>
    </row>
    <row r="201" spans="70:80" ht="15.75" x14ac:dyDescent="0.25">
      <c r="BR201" s="1112" t="s">
        <v>135</v>
      </c>
      <c r="BS201" s="1270">
        <v>4513</v>
      </c>
      <c r="BT201" s="1271"/>
      <c r="BU201" s="1272"/>
      <c r="BV201" s="1270">
        <v>0</v>
      </c>
      <c r="BW201" s="1271"/>
      <c r="BX201" s="1272"/>
      <c r="BY201" s="1027"/>
      <c r="BZ201" s="1249">
        <f>SUM(BS201:BX201)</f>
        <v>4513</v>
      </c>
      <c r="CA201" s="1250"/>
      <c r="CB201" s="1251"/>
    </row>
    <row r="202" spans="70:80" ht="15.75" x14ac:dyDescent="0.25">
      <c r="BR202" s="222" t="s">
        <v>136</v>
      </c>
      <c r="BS202" s="1249">
        <f>+BS201/24</f>
        <v>188.04166666666666</v>
      </c>
      <c r="BT202" s="1250"/>
      <c r="BU202" s="1251"/>
      <c r="BV202" s="1249">
        <f>+BV201/24</f>
        <v>0</v>
      </c>
      <c r="BW202" s="1250"/>
      <c r="BX202" s="1251"/>
      <c r="BY202" s="1027"/>
      <c r="BZ202" s="1249">
        <f>+BZ201/24</f>
        <v>188.04166666666666</v>
      </c>
      <c r="CA202" s="1250"/>
      <c r="CB202" s="1251"/>
    </row>
    <row r="203" spans="70:80" ht="15.75" x14ac:dyDescent="0.25">
      <c r="BR203" s="1112" t="s">
        <v>127</v>
      </c>
      <c r="BS203" s="1270">
        <v>3274</v>
      </c>
      <c r="BT203" s="1271"/>
      <c r="BU203" s="1272"/>
      <c r="BV203" s="1270">
        <v>0</v>
      </c>
      <c r="BW203" s="1271"/>
      <c r="BX203" s="1272"/>
      <c r="BY203" s="1027"/>
      <c r="BZ203" s="1249">
        <f>SUM(BS203:BX203)</f>
        <v>3274</v>
      </c>
      <c r="CA203" s="1250"/>
      <c r="CB203" s="1251"/>
    </row>
    <row r="204" spans="70:80" ht="15.75" x14ac:dyDescent="0.25">
      <c r="BR204" s="235" t="s">
        <v>9</v>
      </c>
      <c r="BS204" s="1252">
        <f>BS203/BS201</f>
        <v>0.72545978284954571</v>
      </c>
      <c r="BT204" s="1253"/>
      <c r="BU204" s="1254"/>
      <c r="BV204" s="1252" t="e">
        <f>BV203/BV201</f>
        <v>#DIV/0!</v>
      </c>
      <c r="BW204" s="1253"/>
      <c r="BX204" s="1254"/>
      <c r="BY204" s="1036"/>
      <c r="BZ204" s="1252">
        <f>BZ203/BZ201</f>
        <v>0.72545978284954571</v>
      </c>
      <c r="CA204" s="1253"/>
      <c r="CB204" s="1254"/>
    </row>
    <row r="205" spans="70:80" x14ac:dyDescent="0.25">
      <c r="BR205" s="203" t="s">
        <v>42</v>
      </c>
      <c r="BS205" s="883"/>
      <c r="BT205" s="884"/>
      <c r="BU205" s="885"/>
      <c r="BV205" s="883"/>
      <c r="BW205" s="884"/>
      <c r="BX205" s="885"/>
      <c r="BY205" s="225"/>
      <c r="BZ205" s="883"/>
      <c r="CA205" s="884"/>
      <c r="CB205" s="885"/>
    </row>
    <row r="206" spans="70:80" x14ac:dyDescent="0.25">
      <c r="BR206" s="1081"/>
      <c r="BS206" s="1090"/>
      <c r="BT206" s="1091"/>
      <c r="BU206" s="1092"/>
      <c r="BV206" s="1090"/>
      <c r="BW206" s="1091"/>
      <c r="BX206" s="1092"/>
      <c r="BY206" s="225"/>
      <c r="BZ206" s="1090"/>
      <c r="CA206" s="1091"/>
      <c r="CB206" s="1092"/>
    </row>
    <row r="207" spans="70:80" ht="15.75" x14ac:dyDescent="0.25">
      <c r="BR207" s="232" t="s">
        <v>139</v>
      </c>
      <c r="BS207" s="883"/>
      <c r="BT207" s="884">
        <f>BS208+BT250</f>
        <v>2484</v>
      </c>
      <c r="BU207" s="885"/>
      <c r="BV207" s="883"/>
      <c r="BW207" s="884">
        <f>BV208+BW250</f>
        <v>1321</v>
      </c>
      <c r="BX207" s="885"/>
      <c r="BY207" s="225"/>
      <c r="BZ207" s="883"/>
      <c r="CA207" s="884">
        <f>BZ208+CA250</f>
        <v>3805</v>
      </c>
      <c r="CB207" s="885"/>
    </row>
    <row r="208" spans="70:80" ht="15.75" x14ac:dyDescent="0.25">
      <c r="BR208" s="1112" t="s">
        <v>131</v>
      </c>
      <c r="BS208" s="1270">
        <v>164</v>
      </c>
      <c r="BT208" s="1271"/>
      <c r="BU208" s="1272"/>
      <c r="BV208" s="1270">
        <v>0</v>
      </c>
      <c r="BW208" s="1271"/>
      <c r="BX208" s="1272"/>
      <c r="BY208" s="1027"/>
      <c r="BZ208" s="1249">
        <f>SUM(BS208:BX208)</f>
        <v>164</v>
      </c>
      <c r="CA208" s="1250"/>
      <c r="CB208" s="1251"/>
    </row>
    <row r="209" spans="70:80" ht="15.75" x14ac:dyDescent="0.25">
      <c r="BR209" s="1112" t="s">
        <v>140</v>
      </c>
      <c r="BS209" s="1270">
        <v>164</v>
      </c>
      <c r="BT209" s="1271"/>
      <c r="BU209" s="1272"/>
      <c r="BV209" s="1270">
        <v>0</v>
      </c>
      <c r="BW209" s="1271"/>
      <c r="BX209" s="1272"/>
      <c r="BY209" s="1027"/>
      <c r="BZ209" s="1249">
        <f>SUM(BS209:BX209)</f>
        <v>164</v>
      </c>
      <c r="CA209" s="1250"/>
      <c r="CB209" s="1251"/>
    </row>
    <row r="210" spans="70:80" ht="15.75" x14ac:dyDescent="0.25">
      <c r="BR210" s="1112" t="s">
        <v>141</v>
      </c>
      <c r="BS210" s="1270">
        <v>0</v>
      </c>
      <c r="BT210" s="1271"/>
      <c r="BU210" s="1272"/>
      <c r="BV210" s="1270">
        <v>0</v>
      </c>
      <c r="BW210" s="1271"/>
      <c r="BX210" s="1272"/>
      <c r="BY210" s="1027"/>
      <c r="BZ210" s="1249">
        <f>SUM(BS210:BX210)</f>
        <v>0</v>
      </c>
      <c r="CA210" s="1250"/>
      <c r="CB210" s="1251"/>
    </row>
    <row r="211" spans="70:80" ht="15.75" x14ac:dyDescent="0.25">
      <c r="BR211" s="201"/>
      <c r="BS211" s="1033"/>
      <c r="BT211" s="1034">
        <f>BT254</f>
        <v>1294</v>
      </c>
      <c r="BU211" s="1035"/>
      <c r="BV211" s="1033"/>
      <c r="BW211" s="1034">
        <f>BW254</f>
        <v>628</v>
      </c>
      <c r="BX211" s="1035"/>
      <c r="BY211" s="1027"/>
      <c r="BZ211" s="1033"/>
      <c r="CA211" s="1034">
        <f>CA254</f>
        <v>1922</v>
      </c>
      <c r="CB211" s="1035"/>
    </row>
    <row r="212" spans="70:80" ht="15.75" x14ac:dyDescent="0.25">
      <c r="BR212" s="222" t="s">
        <v>11</v>
      </c>
      <c r="BS212" s="1237">
        <f>BS210/24</f>
        <v>0</v>
      </c>
      <c r="BT212" s="1238"/>
      <c r="BU212" s="1239"/>
      <c r="BV212" s="1237">
        <f>BV210/24</f>
        <v>0</v>
      </c>
      <c r="BW212" s="1238"/>
      <c r="BX212" s="1239"/>
      <c r="BY212" s="1038"/>
      <c r="BZ212" s="1237">
        <f>BZ210/24</f>
        <v>0</v>
      </c>
      <c r="CA212" s="1238"/>
      <c r="CB212" s="1239"/>
    </row>
    <row r="213" spans="70:80" ht="15.75" x14ac:dyDescent="0.25">
      <c r="BR213" s="233" t="s">
        <v>142</v>
      </c>
      <c r="BS213" s="1240">
        <f>BS210/BS201</f>
        <v>0</v>
      </c>
      <c r="BT213" s="1241"/>
      <c r="BU213" s="1242"/>
      <c r="BV213" s="1240" t="e">
        <f>BV210/BV201</f>
        <v>#DIV/0!</v>
      </c>
      <c r="BW213" s="1241"/>
      <c r="BX213" s="1242"/>
      <c r="BY213" s="1036"/>
      <c r="BZ213" s="1240">
        <f>BZ210/BZ201</f>
        <v>0</v>
      </c>
      <c r="CA213" s="1241"/>
      <c r="CB213" s="1242"/>
    </row>
    <row r="214" spans="70:80" ht="15.75" x14ac:dyDescent="0.25">
      <c r="BR214" s="1082"/>
      <c r="BS214" s="1101"/>
      <c r="BT214" s="1102"/>
      <c r="BU214" s="1103"/>
      <c r="BV214" s="1101"/>
      <c r="BW214" s="1102"/>
      <c r="BX214" s="1103"/>
      <c r="BY214" s="236"/>
      <c r="BZ214" s="1101"/>
      <c r="CA214" s="1102"/>
      <c r="CB214" s="1103"/>
    </row>
    <row r="215" spans="70:80" ht="15.75" x14ac:dyDescent="0.25">
      <c r="BR215" s="1112" t="s">
        <v>13</v>
      </c>
      <c r="BS215" s="1270">
        <v>9</v>
      </c>
      <c r="BT215" s="1271"/>
      <c r="BU215" s="1272"/>
      <c r="BV215" s="1270">
        <v>0</v>
      </c>
      <c r="BW215" s="1271"/>
      <c r="BX215" s="1272"/>
      <c r="BY215" s="1027"/>
      <c r="BZ215" s="1249">
        <f>SUM(BS215:BX215)</f>
        <v>9</v>
      </c>
      <c r="CA215" s="1250"/>
      <c r="CB215" s="1251"/>
    </row>
    <row r="216" spans="70:80" ht="15.75" x14ac:dyDescent="0.25">
      <c r="BR216" s="222" t="s">
        <v>14</v>
      </c>
      <c r="BS216" s="1237">
        <f>BS215/24</f>
        <v>0.375</v>
      </c>
      <c r="BT216" s="1238"/>
      <c r="BU216" s="1239"/>
      <c r="BV216" s="1237">
        <f>BV215/24</f>
        <v>0</v>
      </c>
      <c r="BW216" s="1238"/>
      <c r="BX216" s="1239"/>
      <c r="BY216" s="1038"/>
      <c r="BZ216" s="1237">
        <f>BZ215/24</f>
        <v>0.375</v>
      </c>
      <c r="CA216" s="1238"/>
      <c r="CB216" s="1239"/>
    </row>
    <row r="217" spans="70:80" ht="15.75" x14ac:dyDescent="0.25">
      <c r="BR217" s="233" t="s">
        <v>143</v>
      </c>
      <c r="BS217" s="1240">
        <f>BS215/BS201</f>
        <v>1.9942388654996678E-3</v>
      </c>
      <c r="BT217" s="1241"/>
      <c r="BU217" s="1242"/>
      <c r="BV217" s="1240" t="e">
        <f>BV215/BV201</f>
        <v>#DIV/0!</v>
      </c>
      <c r="BW217" s="1241"/>
      <c r="BX217" s="1242"/>
      <c r="BY217" s="1036"/>
      <c r="BZ217" s="1240">
        <f>BZ215/BZ201</f>
        <v>1.9942388654996678E-3</v>
      </c>
      <c r="CA217" s="1241"/>
      <c r="CB217" s="1242"/>
    </row>
    <row r="218" spans="70:80" ht="15.75" x14ac:dyDescent="0.25">
      <c r="BR218" s="202"/>
      <c r="BS218" s="207"/>
      <c r="BT218" s="1049"/>
      <c r="BU218" s="1050"/>
      <c r="BV218" s="207"/>
      <c r="BW218" s="1049"/>
      <c r="BX218" s="1050"/>
      <c r="BY218" s="230"/>
      <c r="BZ218" s="207"/>
      <c r="CA218" s="1049"/>
      <c r="CB218" s="1050"/>
    </row>
    <row r="219" spans="70:80" ht="15.75" x14ac:dyDescent="0.25">
      <c r="BR219" s="202"/>
      <c r="BS219" s="207"/>
      <c r="BT219" s="1049"/>
      <c r="BU219" s="1050"/>
      <c r="BV219" s="207"/>
      <c r="BW219" s="1049"/>
      <c r="BX219" s="1050"/>
      <c r="BY219" s="230"/>
      <c r="BZ219" s="207"/>
      <c r="CA219" s="1049"/>
      <c r="CB219" s="1050"/>
    </row>
    <row r="220" spans="70:80" ht="15.75" x14ac:dyDescent="0.25">
      <c r="BR220" s="204" t="s">
        <v>16</v>
      </c>
      <c r="BS220" s="1225">
        <f>BS210/BS196</f>
        <v>0</v>
      </c>
      <c r="BT220" s="1226"/>
      <c r="BU220" s="1227"/>
      <c r="BV220" s="1225" t="e">
        <f>BV210/BV196</f>
        <v>#DIV/0!</v>
      </c>
      <c r="BW220" s="1226"/>
      <c r="BX220" s="1227"/>
      <c r="BY220" s="260"/>
      <c r="BZ220" s="1225">
        <f>BZ210/BZ196</f>
        <v>0</v>
      </c>
      <c r="CA220" s="1226"/>
      <c r="CB220" s="1227"/>
    </row>
    <row r="221" spans="70:80" ht="15.75" x14ac:dyDescent="0.25">
      <c r="BR221" s="204" t="s">
        <v>17</v>
      </c>
      <c r="BS221" s="1225">
        <f>BS215/BS196</f>
        <v>1.7860686644175431E-3</v>
      </c>
      <c r="BT221" s="1226"/>
      <c r="BU221" s="1227"/>
      <c r="BV221" s="1225" t="e">
        <f>BV215/BV196</f>
        <v>#DIV/0!</v>
      </c>
      <c r="BW221" s="1226"/>
      <c r="BX221" s="1227"/>
      <c r="BY221" s="260"/>
      <c r="BZ221" s="1225">
        <f>BZ215/BZ196</f>
        <v>1.7860686644175431E-3</v>
      </c>
      <c r="CA221" s="1226"/>
      <c r="CB221" s="1227"/>
    </row>
    <row r="222" spans="70:80" x14ac:dyDescent="0.25">
      <c r="BR222" s="1083"/>
      <c r="BS222" s="1104"/>
      <c r="BT222" s="1093"/>
      <c r="BU222" s="1105"/>
      <c r="BV222" s="1104"/>
      <c r="BW222" s="1093"/>
      <c r="BX222" s="1105"/>
      <c r="BY222" s="192"/>
      <c r="BZ222" s="1104"/>
      <c r="CA222" s="1093"/>
      <c r="CB222" s="1105"/>
    </row>
    <row r="223" spans="70:80" x14ac:dyDescent="0.25">
      <c r="BR223" s="1084"/>
      <c r="BS223" s="1273" t="s">
        <v>345</v>
      </c>
      <c r="BT223" s="1274"/>
      <c r="BU223" s="1275"/>
      <c r="BV223" s="1273" t="s">
        <v>346</v>
      </c>
      <c r="BW223" s="1274"/>
      <c r="BX223" s="1275"/>
      <c r="BY223" s="261"/>
      <c r="BZ223" s="1273" t="s">
        <v>342</v>
      </c>
      <c r="CA223" s="1274"/>
      <c r="CB223" s="1275"/>
    </row>
    <row r="224" spans="70:80" ht="15.75" x14ac:dyDescent="0.25">
      <c r="BR224" s="217" t="s">
        <v>203</v>
      </c>
      <c r="BS224" s="1216">
        <f>+BT207/(BS200/100)</f>
        <v>16.465597242476466</v>
      </c>
      <c r="BT224" s="1217"/>
      <c r="BU224" s="1218"/>
      <c r="BV224" s="1222">
        <f>+BW207/(BV200/100)</f>
        <v>17.464304600740348</v>
      </c>
      <c r="BW224" s="1223"/>
      <c r="BX224" s="1224"/>
      <c r="BY224" s="263"/>
      <c r="BZ224" s="1222">
        <f>+CA207/(BZ200/100)</f>
        <v>16.799116997792495</v>
      </c>
      <c r="CA224" s="1223"/>
      <c r="CB224" s="1224"/>
    </row>
    <row r="225" spans="70:80" ht="15.75" x14ac:dyDescent="0.25">
      <c r="BR225" s="214">
        <v>2017</v>
      </c>
      <c r="BS225" s="1216">
        <f>+BS208/(BS203/100)</f>
        <v>5.0091631032376291</v>
      </c>
      <c r="BT225" s="1217"/>
      <c r="BU225" s="1218"/>
      <c r="BV225" s="1216" t="e">
        <f>+BV208/(BV203/100)</f>
        <v>#DIV/0!</v>
      </c>
      <c r="BW225" s="1217"/>
      <c r="BX225" s="1218"/>
      <c r="BY225" s="223"/>
      <c r="BZ225" s="1216">
        <f>+BZ208/(BZ203/100)</f>
        <v>5.0091631032376291</v>
      </c>
      <c r="CA225" s="1217"/>
      <c r="CB225" s="1218"/>
    </row>
    <row r="226" spans="70:80" ht="15.75" x14ac:dyDescent="0.25">
      <c r="BR226" s="1085"/>
      <c r="BS226" s="1106"/>
      <c r="BT226" s="1107"/>
      <c r="BU226" s="1108"/>
      <c r="BV226" s="1106"/>
      <c r="BW226" s="1107"/>
      <c r="BX226" s="1108"/>
      <c r="BY226" s="223"/>
      <c r="BZ226" s="1106"/>
      <c r="CA226" s="1107"/>
      <c r="CB226" s="1108"/>
    </row>
    <row r="227" spans="70:80" ht="15.75" x14ac:dyDescent="0.25">
      <c r="BR227" s="215" t="s">
        <v>204</v>
      </c>
      <c r="BS227" s="1213">
        <f>+BT211/(BS200/100)</f>
        <v>8.5774890627071443</v>
      </c>
      <c r="BT227" s="1214"/>
      <c r="BU227" s="1215"/>
      <c r="BV227" s="1213">
        <f>+BW211/(BV200/100)</f>
        <v>8.3024854574299312</v>
      </c>
      <c r="BW227" s="1214"/>
      <c r="BX227" s="1215"/>
      <c r="BY227" s="262"/>
      <c r="BZ227" s="1213">
        <f>+CA211/(BZ200/100)</f>
        <v>8.4856512141280351</v>
      </c>
      <c r="CA227" s="1214"/>
      <c r="CB227" s="1215"/>
    </row>
    <row r="228" spans="70:80" ht="15.75" x14ac:dyDescent="0.25">
      <c r="BR228" s="216">
        <v>2017</v>
      </c>
      <c r="BS228" s="1210">
        <f>+BS210/(BS203/100)</f>
        <v>0</v>
      </c>
      <c r="BT228" s="1211"/>
      <c r="BU228" s="1212"/>
      <c r="BV228" s="1210" t="e">
        <f>+BV210/(BV203/100)</f>
        <v>#DIV/0!</v>
      </c>
      <c r="BW228" s="1211"/>
      <c r="BX228" s="1212"/>
      <c r="BY228" s="223"/>
      <c r="BZ228" s="1210">
        <f>+BZ210/(BZ203/100)</f>
        <v>0</v>
      </c>
      <c r="CA228" s="1211"/>
      <c r="CB228" s="1212"/>
    </row>
    <row r="229" spans="70:80" ht="15.75" x14ac:dyDescent="0.25">
      <c r="BR229" s="163"/>
      <c r="BS229" s="164"/>
      <c r="BT229" s="239"/>
      <c r="BU229" s="166"/>
      <c r="BV229" s="164"/>
      <c r="BW229" s="239"/>
      <c r="BX229" s="166"/>
      <c r="BY229" s="240"/>
      <c r="BZ229" s="164"/>
      <c r="CA229" s="239"/>
      <c r="CB229" s="166"/>
    </row>
    <row r="230" spans="70:80" ht="16.5" thickBot="1" x14ac:dyDescent="0.3">
      <c r="BR230" s="1086"/>
      <c r="BS230" s="1109"/>
      <c r="BT230" s="1110"/>
      <c r="BU230" s="1111"/>
      <c r="BV230" s="1109"/>
      <c r="BW230" s="1110"/>
      <c r="BX230" s="1111"/>
      <c r="BY230" s="1115"/>
      <c r="BZ230" s="1109"/>
      <c r="CA230" s="1110"/>
      <c r="CB230" s="1111"/>
    </row>
    <row r="231" spans="70:80" ht="15.75" thickTop="1" x14ac:dyDescent="0.25"/>
    <row r="232" spans="70:80" x14ac:dyDescent="0.25">
      <c r="BR232" s="1076">
        <f>+BA232</f>
        <v>0</v>
      </c>
      <c r="BS232" s="1093"/>
      <c r="BT232" s="1093"/>
      <c r="BU232" s="1093"/>
      <c r="BV232" s="1093"/>
      <c r="BW232" s="1093"/>
      <c r="BX232" s="1093"/>
      <c r="BY232" s="170"/>
      <c r="BZ232" s="1093"/>
      <c r="CA232" s="1093"/>
      <c r="CB232" s="1105"/>
    </row>
    <row r="233" spans="70:80" ht="15.75" thickBot="1" x14ac:dyDescent="0.3">
      <c r="BR233" s="1077"/>
      <c r="BS233" s="1093"/>
      <c r="BT233" s="1094" t="s">
        <v>343</v>
      </c>
      <c r="BU233" s="1093"/>
      <c r="BV233" s="1093"/>
      <c r="BW233" s="1094" t="s">
        <v>344</v>
      </c>
      <c r="BX233" s="1093"/>
      <c r="BY233" s="170"/>
      <c r="BZ233" s="971"/>
      <c r="CA233" s="1094" t="s">
        <v>342</v>
      </c>
      <c r="CB233" s="1105"/>
    </row>
    <row r="234" spans="70:80" ht="16.5" thickBot="1" x14ac:dyDescent="0.3">
      <c r="BR234" s="1078" t="s">
        <v>342</v>
      </c>
      <c r="BS234" s="1095"/>
      <c r="BT234" s="1094">
        <f>+BC234</f>
        <v>0</v>
      </c>
      <c r="BU234" s="1094"/>
      <c r="BV234" s="1095"/>
      <c r="BW234" s="1094">
        <f>+BC234</f>
        <v>0</v>
      </c>
      <c r="BX234" s="1094"/>
      <c r="BY234" s="170"/>
      <c r="BZ234" s="1094"/>
      <c r="CA234" s="1094">
        <f>+X234</f>
        <v>0</v>
      </c>
      <c r="CB234" s="1096"/>
    </row>
    <row r="235" spans="70:80" x14ac:dyDescent="0.25">
      <c r="BR235" s="195" t="s">
        <v>132</v>
      </c>
      <c r="BS235" s="1264">
        <v>42370</v>
      </c>
      <c r="BT235" s="1265"/>
      <c r="BU235" s="1266"/>
      <c r="BV235" s="1264">
        <f>+BS235</f>
        <v>42370</v>
      </c>
      <c r="BW235" s="1265"/>
      <c r="BX235" s="1266"/>
      <c r="BY235" s="227"/>
      <c r="BZ235" s="1264">
        <f>+BV235</f>
        <v>42370</v>
      </c>
      <c r="CA235" s="1265"/>
      <c r="CB235" s="1266"/>
    </row>
    <row r="236" spans="70:80" x14ac:dyDescent="0.25">
      <c r="BR236" s="200" t="s">
        <v>133</v>
      </c>
      <c r="BS236" s="1267">
        <v>42735</v>
      </c>
      <c r="BT236" s="1268"/>
      <c r="BU236" s="1269"/>
      <c r="BV236" s="1267">
        <f>BS236</f>
        <v>42735</v>
      </c>
      <c r="BW236" s="1268"/>
      <c r="BX236" s="1269"/>
      <c r="BY236" s="227"/>
      <c r="BZ236" s="1267">
        <f>BV236</f>
        <v>42735</v>
      </c>
      <c r="CA236" s="1268"/>
      <c r="CB236" s="1269"/>
    </row>
    <row r="237" spans="70:80" x14ac:dyDescent="0.25">
      <c r="BR237" s="1079"/>
      <c r="BS237" s="1098"/>
      <c r="BT237" s="1099"/>
      <c r="BU237" s="1100"/>
      <c r="BV237" s="1098"/>
      <c r="BW237" s="1099"/>
      <c r="BX237" s="1100"/>
      <c r="BY237" s="227"/>
      <c r="BZ237" s="1098"/>
      <c r="CA237" s="1099"/>
      <c r="CB237" s="1100"/>
    </row>
    <row r="238" spans="70:80" ht="15.75" x14ac:dyDescent="0.25">
      <c r="BR238" s="232" t="s">
        <v>144</v>
      </c>
      <c r="BS238" s="207"/>
      <c r="BT238" s="1049"/>
      <c r="BU238" s="1050"/>
      <c r="BV238" s="207"/>
      <c r="BW238" s="1049"/>
      <c r="BX238" s="1050"/>
      <c r="BY238" s="230"/>
      <c r="BZ238" s="207"/>
      <c r="CA238" s="1049"/>
      <c r="CB238" s="1050"/>
    </row>
    <row r="239" spans="70:80" ht="15.75" x14ac:dyDescent="0.25">
      <c r="BR239" s="1112" t="s">
        <v>137</v>
      </c>
      <c r="BS239" s="1270">
        <v>4013</v>
      </c>
      <c r="BT239" s="1271"/>
      <c r="BU239" s="1272"/>
      <c r="BV239" s="1270">
        <v>0</v>
      </c>
      <c r="BW239" s="1271"/>
      <c r="BX239" s="1272"/>
      <c r="BY239" s="1027"/>
      <c r="BZ239" s="1249">
        <f>SUM(BS239:BX239)</f>
        <v>4013</v>
      </c>
      <c r="CA239" s="1250"/>
      <c r="CB239" s="1251"/>
    </row>
    <row r="240" spans="70:80" ht="15.75" x14ac:dyDescent="0.25">
      <c r="BR240" s="202" t="s">
        <v>4</v>
      </c>
      <c r="BS240" s="1261">
        <f>BS246/BS239</f>
        <v>0.65811113879890359</v>
      </c>
      <c r="BT240" s="1262"/>
      <c r="BU240" s="1263"/>
      <c r="BV240" s="1261" t="e">
        <f>BV246/BV239</f>
        <v>#DIV/0!</v>
      </c>
      <c r="BW240" s="1262"/>
      <c r="BX240" s="1263"/>
      <c r="BY240" s="259"/>
      <c r="BZ240" s="1261">
        <f>BZ246/BZ239</f>
        <v>0.65811113879890359</v>
      </c>
      <c r="CA240" s="1262"/>
      <c r="CB240" s="1263"/>
    </row>
    <row r="241" spans="70:80" ht="15.75" x14ac:dyDescent="0.25">
      <c r="BR241" s="234" t="s">
        <v>138</v>
      </c>
      <c r="BS241" s="1258">
        <f>BS239/24</f>
        <v>167.20833333333334</v>
      </c>
      <c r="BT241" s="1259"/>
      <c r="BU241" s="1260"/>
      <c r="BV241" s="1258">
        <f>BV239/24</f>
        <v>0</v>
      </c>
      <c r="BW241" s="1259"/>
      <c r="BX241" s="1260"/>
      <c r="BY241" s="1029"/>
      <c r="BZ241" s="1258">
        <f>BZ239/24</f>
        <v>167.20833333333334</v>
      </c>
      <c r="CA241" s="1259"/>
      <c r="CB241" s="1260"/>
    </row>
    <row r="242" spans="70:80" ht="15.75" x14ac:dyDescent="0.25">
      <c r="BR242" s="1080"/>
      <c r="BS242" s="1087"/>
      <c r="BT242" s="1088"/>
      <c r="BU242" s="1089"/>
      <c r="BV242" s="1087"/>
      <c r="BW242" s="1088"/>
      <c r="BX242" s="1089"/>
      <c r="BY242" s="1029"/>
      <c r="BZ242" s="1087"/>
      <c r="CA242" s="1088"/>
      <c r="CB242" s="1089"/>
    </row>
    <row r="243" spans="70:80" ht="15.75" x14ac:dyDescent="0.25">
      <c r="BR243" s="229" t="s">
        <v>134</v>
      </c>
      <c r="BS243" s="1255">
        <f>BS246+BS286</f>
        <v>11812</v>
      </c>
      <c r="BT243" s="1256"/>
      <c r="BU243" s="1257"/>
      <c r="BV243" s="1255">
        <f>BV246+BV286</f>
        <v>7564</v>
      </c>
      <c r="BW243" s="1256"/>
      <c r="BX243" s="1257"/>
      <c r="BY243" s="1031"/>
      <c r="BZ243" s="1255">
        <f>BZ246+BZ286</f>
        <v>19376</v>
      </c>
      <c r="CA243" s="1256"/>
      <c r="CB243" s="1257"/>
    </row>
    <row r="244" spans="70:80" ht="15.75" x14ac:dyDescent="0.25">
      <c r="BR244" s="1112" t="s">
        <v>135</v>
      </c>
      <c r="BS244" s="1270">
        <v>3825</v>
      </c>
      <c r="BT244" s="1271"/>
      <c r="BU244" s="1272"/>
      <c r="BV244" s="1270">
        <v>0</v>
      </c>
      <c r="BW244" s="1271"/>
      <c r="BX244" s="1272"/>
      <c r="BY244" s="1027"/>
      <c r="BZ244" s="1249">
        <f>SUM(BS244:BX244)</f>
        <v>3825</v>
      </c>
      <c r="CA244" s="1250"/>
      <c r="CB244" s="1251"/>
    </row>
    <row r="245" spans="70:80" ht="15.75" x14ac:dyDescent="0.25">
      <c r="BR245" s="222" t="s">
        <v>136</v>
      </c>
      <c r="BS245" s="1249">
        <f>+BS244/24</f>
        <v>159.375</v>
      </c>
      <c r="BT245" s="1250"/>
      <c r="BU245" s="1251"/>
      <c r="BV245" s="1249">
        <f>+BV244/24</f>
        <v>0</v>
      </c>
      <c r="BW245" s="1250"/>
      <c r="BX245" s="1251"/>
      <c r="BY245" s="1027"/>
      <c r="BZ245" s="1249">
        <f>+BZ244/24</f>
        <v>159.375</v>
      </c>
      <c r="CA245" s="1250"/>
      <c r="CB245" s="1251"/>
    </row>
    <row r="246" spans="70:80" ht="15.75" x14ac:dyDescent="0.25">
      <c r="BR246" s="1112" t="s">
        <v>127</v>
      </c>
      <c r="BS246" s="1270">
        <v>2641</v>
      </c>
      <c r="BT246" s="1271"/>
      <c r="BU246" s="1272"/>
      <c r="BV246" s="1270">
        <v>0</v>
      </c>
      <c r="BW246" s="1271"/>
      <c r="BX246" s="1272"/>
      <c r="BY246" s="1027"/>
      <c r="BZ246" s="1249">
        <f>SUM(BS246:BX246)</f>
        <v>2641</v>
      </c>
      <c r="CA246" s="1250"/>
      <c r="CB246" s="1251"/>
    </row>
    <row r="247" spans="70:80" ht="15.75" x14ac:dyDescent="0.25">
      <c r="BR247" s="235" t="s">
        <v>9</v>
      </c>
      <c r="BS247" s="1252">
        <f>BS246/BS244</f>
        <v>0.69045751633986929</v>
      </c>
      <c r="BT247" s="1253"/>
      <c r="BU247" s="1254"/>
      <c r="BV247" s="1252" t="e">
        <f>BV246/BV244</f>
        <v>#DIV/0!</v>
      </c>
      <c r="BW247" s="1253"/>
      <c r="BX247" s="1254"/>
      <c r="BY247" s="1036"/>
      <c r="BZ247" s="1252">
        <f>BZ246/BZ244</f>
        <v>0.69045751633986929</v>
      </c>
      <c r="CA247" s="1253"/>
      <c r="CB247" s="1254"/>
    </row>
    <row r="248" spans="70:80" x14ac:dyDescent="0.25">
      <c r="BR248" s="203" t="s">
        <v>42</v>
      </c>
      <c r="BS248" s="883"/>
      <c r="BT248" s="884"/>
      <c r="BU248" s="885"/>
      <c r="BV248" s="883"/>
      <c r="BW248" s="884"/>
      <c r="BX248" s="885"/>
      <c r="BY248" s="225"/>
      <c r="BZ248" s="883"/>
      <c r="CA248" s="884"/>
      <c r="CB248" s="885"/>
    </row>
    <row r="249" spans="70:80" x14ac:dyDescent="0.25">
      <c r="BR249" s="1081"/>
      <c r="BS249" s="1090"/>
      <c r="BT249" s="1091"/>
      <c r="BU249" s="1092"/>
      <c r="BV249" s="1090"/>
      <c r="BW249" s="1091"/>
      <c r="BX249" s="1092"/>
      <c r="BY249" s="225"/>
      <c r="BZ249" s="1090"/>
      <c r="CA249" s="1091"/>
      <c r="CB249" s="1092"/>
    </row>
    <row r="250" spans="70:80" ht="15.75" x14ac:dyDescent="0.25">
      <c r="BR250" s="232" t="s">
        <v>139</v>
      </c>
      <c r="BS250" s="883"/>
      <c r="BT250" s="884">
        <f>BS251+BT293</f>
        <v>2320</v>
      </c>
      <c r="BU250" s="885"/>
      <c r="BV250" s="883"/>
      <c r="BW250" s="884">
        <f>BV251+BW293</f>
        <v>1321</v>
      </c>
      <c r="BX250" s="885"/>
      <c r="BY250" s="225"/>
      <c r="BZ250" s="883"/>
      <c r="CA250" s="884">
        <f>BZ251+CA293</f>
        <v>3641</v>
      </c>
      <c r="CB250" s="885"/>
    </row>
    <row r="251" spans="70:80" ht="15.75" x14ac:dyDescent="0.25">
      <c r="BR251" s="1112" t="s">
        <v>131</v>
      </c>
      <c r="BS251" s="1270">
        <v>400</v>
      </c>
      <c r="BT251" s="1271"/>
      <c r="BU251" s="1272"/>
      <c r="BV251" s="1270">
        <v>0</v>
      </c>
      <c r="BW251" s="1271"/>
      <c r="BX251" s="1272"/>
      <c r="BY251" s="1027"/>
      <c r="BZ251" s="1249">
        <f>SUM(BS251:BX251)</f>
        <v>400</v>
      </c>
      <c r="CA251" s="1250"/>
      <c r="CB251" s="1251"/>
    </row>
    <row r="252" spans="70:80" ht="15.75" x14ac:dyDescent="0.25">
      <c r="BR252" s="1112" t="s">
        <v>140</v>
      </c>
      <c r="BS252" s="1270">
        <v>212</v>
      </c>
      <c r="BT252" s="1271"/>
      <c r="BU252" s="1272"/>
      <c r="BV252" s="1270">
        <v>0</v>
      </c>
      <c r="BW252" s="1271"/>
      <c r="BX252" s="1272"/>
      <c r="BY252" s="1027"/>
      <c r="BZ252" s="1249">
        <f>SUM(BS252:BX252)</f>
        <v>212</v>
      </c>
      <c r="CA252" s="1250"/>
      <c r="CB252" s="1251"/>
    </row>
    <row r="253" spans="70:80" ht="15.75" x14ac:dyDescent="0.25">
      <c r="BR253" s="1112" t="s">
        <v>141</v>
      </c>
      <c r="BS253" s="1270">
        <v>188</v>
      </c>
      <c r="BT253" s="1271"/>
      <c r="BU253" s="1272"/>
      <c r="BV253" s="1270">
        <v>0</v>
      </c>
      <c r="BW253" s="1271"/>
      <c r="BX253" s="1272"/>
      <c r="BY253" s="1027"/>
      <c r="BZ253" s="1249">
        <f>SUM(BS253:BX253)</f>
        <v>188</v>
      </c>
      <c r="CA253" s="1250"/>
      <c r="CB253" s="1251"/>
    </row>
    <row r="254" spans="70:80" ht="15.75" x14ac:dyDescent="0.25">
      <c r="BR254" s="201"/>
      <c r="BS254" s="1033"/>
      <c r="BT254" s="1034">
        <f>BS253+BT297</f>
        <v>1294</v>
      </c>
      <c r="BU254" s="1035"/>
      <c r="BV254" s="1033"/>
      <c r="BW254" s="1034">
        <f>BW297</f>
        <v>628</v>
      </c>
      <c r="BX254" s="1035"/>
      <c r="BY254" s="1027"/>
      <c r="BZ254" s="1033"/>
      <c r="CA254" s="1034">
        <f>BZ253+CA297</f>
        <v>1922</v>
      </c>
      <c r="CB254" s="1035"/>
    </row>
    <row r="255" spans="70:80" ht="15.75" x14ac:dyDescent="0.25">
      <c r="BR255" s="222" t="s">
        <v>11</v>
      </c>
      <c r="BS255" s="1237">
        <f>BS253/24</f>
        <v>7.833333333333333</v>
      </c>
      <c r="BT255" s="1238"/>
      <c r="BU255" s="1239"/>
      <c r="BV255" s="1237">
        <f>BV253/24</f>
        <v>0</v>
      </c>
      <c r="BW255" s="1238"/>
      <c r="BX255" s="1239"/>
      <c r="BY255" s="1038"/>
      <c r="BZ255" s="1237">
        <f>BZ253/24</f>
        <v>7.833333333333333</v>
      </c>
      <c r="CA255" s="1238"/>
      <c r="CB255" s="1239"/>
    </row>
    <row r="256" spans="70:80" ht="15.75" x14ac:dyDescent="0.25">
      <c r="BR256" s="233" t="s">
        <v>142</v>
      </c>
      <c r="BS256" s="1240">
        <f>BS253/BS244</f>
        <v>4.9150326797385624E-2</v>
      </c>
      <c r="BT256" s="1241"/>
      <c r="BU256" s="1242"/>
      <c r="BV256" s="1240" t="e">
        <f>BV253/BV244</f>
        <v>#DIV/0!</v>
      </c>
      <c r="BW256" s="1241"/>
      <c r="BX256" s="1242"/>
      <c r="BY256" s="1036"/>
      <c r="BZ256" s="1240">
        <f>BZ253/BZ244</f>
        <v>4.9150326797385624E-2</v>
      </c>
      <c r="CA256" s="1241"/>
      <c r="CB256" s="1242"/>
    </row>
    <row r="257" spans="70:80" ht="15.75" x14ac:dyDescent="0.25">
      <c r="BR257" s="1082"/>
      <c r="BS257" s="1101"/>
      <c r="BT257" s="1102"/>
      <c r="BU257" s="1103"/>
      <c r="BV257" s="1101"/>
      <c r="BW257" s="1102"/>
      <c r="BX257" s="1103"/>
      <c r="BY257" s="236"/>
      <c r="BZ257" s="1101"/>
      <c r="CA257" s="1102"/>
      <c r="CB257" s="1103"/>
    </row>
    <row r="258" spans="70:80" ht="15.75" x14ac:dyDescent="0.25">
      <c r="BR258" s="1112" t="s">
        <v>13</v>
      </c>
      <c r="BS258" s="1270">
        <v>0</v>
      </c>
      <c r="BT258" s="1271"/>
      <c r="BU258" s="1272"/>
      <c r="BV258" s="1270">
        <v>0</v>
      </c>
      <c r="BW258" s="1271"/>
      <c r="BX258" s="1272"/>
      <c r="BY258" s="1027"/>
      <c r="BZ258" s="1249">
        <f>SUM(BS258:BX258)</f>
        <v>0</v>
      </c>
      <c r="CA258" s="1250"/>
      <c r="CB258" s="1251"/>
    </row>
    <row r="259" spans="70:80" ht="15.75" x14ac:dyDescent="0.25">
      <c r="BR259" s="222" t="s">
        <v>14</v>
      </c>
      <c r="BS259" s="1237">
        <f>BS258/24</f>
        <v>0</v>
      </c>
      <c r="BT259" s="1238"/>
      <c r="BU259" s="1239"/>
      <c r="BV259" s="1237">
        <f>BV258/24</f>
        <v>0</v>
      </c>
      <c r="BW259" s="1238"/>
      <c r="BX259" s="1239"/>
      <c r="BY259" s="1038"/>
      <c r="BZ259" s="1237">
        <f>BZ258/24</f>
        <v>0</v>
      </c>
      <c r="CA259" s="1238"/>
      <c r="CB259" s="1239"/>
    </row>
    <row r="260" spans="70:80" ht="15.75" x14ac:dyDescent="0.25">
      <c r="BR260" s="233" t="s">
        <v>143</v>
      </c>
      <c r="BS260" s="1240">
        <f>BS258/BS244</f>
        <v>0</v>
      </c>
      <c r="BT260" s="1241"/>
      <c r="BU260" s="1242"/>
      <c r="BV260" s="1240" t="e">
        <f>BV258/BV244</f>
        <v>#DIV/0!</v>
      </c>
      <c r="BW260" s="1241"/>
      <c r="BX260" s="1242"/>
      <c r="BY260" s="1036"/>
      <c r="BZ260" s="1240">
        <f>BZ258/BZ244</f>
        <v>0</v>
      </c>
      <c r="CA260" s="1241"/>
      <c r="CB260" s="1242"/>
    </row>
    <row r="261" spans="70:80" ht="15.75" x14ac:dyDescent="0.25">
      <c r="BR261" s="202"/>
      <c r="BS261" s="207"/>
      <c r="BT261" s="1049"/>
      <c r="BU261" s="1050"/>
      <c r="BV261" s="207"/>
      <c r="BW261" s="1049"/>
      <c r="BX261" s="1050"/>
      <c r="BY261" s="230"/>
      <c r="BZ261" s="207"/>
      <c r="CA261" s="1049"/>
      <c r="CB261" s="1050"/>
    </row>
    <row r="262" spans="70:80" ht="15.75" x14ac:dyDescent="0.25">
      <c r="BR262" s="202"/>
      <c r="BS262" s="207"/>
      <c r="BT262" s="1049"/>
      <c r="BU262" s="1050"/>
      <c r="BV262" s="207"/>
      <c r="BW262" s="1049"/>
      <c r="BX262" s="1050"/>
      <c r="BY262" s="230"/>
      <c r="BZ262" s="207"/>
      <c r="CA262" s="1049"/>
      <c r="CB262" s="1050"/>
    </row>
    <row r="263" spans="70:80" ht="15.75" x14ac:dyDescent="0.25">
      <c r="BR263" s="204" t="s">
        <v>16</v>
      </c>
      <c r="BS263" s="1225">
        <f>BS253/BS239</f>
        <v>4.684774482930476E-2</v>
      </c>
      <c r="BT263" s="1226"/>
      <c r="BU263" s="1227"/>
      <c r="BV263" s="1225" t="e">
        <f>BV253/BV239</f>
        <v>#DIV/0!</v>
      </c>
      <c r="BW263" s="1226"/>
      <c r="BX263" s="1227"/>
      <c r="BY263" s="260"/>
      <c r="BZ263" s="1225">
        <f>BZ253/BZ239</f>
        <v>4.684774482930476E-2</v>
      </c>
      <c r="CA263" s="1226"/>
      <c r="CB263" s="1227"/>
    </row>
    <row r="264" spans="70:80" ht="15.75" x14ac:dyDescent="0.25">
      <c r="BR264" s="204" t="s">
        <v>17</v>
      </c>
      <c r="BS264" s="1225">
        <f>BS258/BS239</f>
        <v>0</v>
      </c>
      <c r="BT264" s="1226"/>
      <c r="BU264" s="1227"/>
      <c r="BV264" s="1225" t="e">
        <f>BV258/BV239</f>
        <v>#DIV/0!</v>
      </c>
      <c r="BW264" s="1226"/>
      <c r="BX264" s="1227"/>
      <c r="BY264" s="260"/>
      <c r="BZ264" s="1225">
        <f>BZ258/BZ239</f>
        <v>0</v>
      </c>
      <c r="CA264" s="1226"/>
      <c r="CB264" s="1227"/>
    </row>
    <row r="265" spans="70:80" x14ac:dyDescent="0.25">
      <c r="BR265" s="1083"/>
      <c r="BS265" s="1104"/>
      <c r="BT265" s="1093"/>
      <c r="BU265" s="1105"/>
      <c r="BV265" s="1104"/>
      <c r="BW265" s="1093"/>
      <c r="BX265" s="1105"/>
      <c r="BY265" s="192"/>
      <c r="BZ265" s="1104"/>
      <c r="CA265" s="1093"/>
      <c r="CB265" s="1105"/>
    </row>
    <row r="266" spans="70:80" x14ac:dyDescent="0.25">
      <c r="BR266" s="1084"/>
      <c r="BS266" s="1273" t="s">
        <v>345</v>
      </c>
      <c r="BT266" s="1274"/>
      <c r="BU266" s="1275"/>
      <c r="BV266" s="1273" t="s">
        <v>346</v>
      </c>
      <c r="BW266" s="1274"/>
      <c r="BX266" s="1275"/>
      <c r="BY266" s="261"/>
      <c r="BZ266" s="1273" t="s">
        <v>342</v>
      </c>
      <c r="CA266" s="1274"/>
      <c r="CB266" s="1275"/>
    </row>
    <row r="267" spans="70:80" ht="15.75" x14ac:dyDescent="0.25">
      <c r="BR267" s="217" t="s">
        <v>203</v>
      </c>
      <c r="BS267" s="1216">
        <f>+BT250/(BS243/100)</f>
        <v>19.64104300711141</v>
      </c>
      <c r="BT267" s="1217"/>
      <c r="BU267" s="1218"/>
      <c r="BV267" s="1222">
        <f>+BW250/(BV243/100)</f>
        <v>17.464304600740348</v>
      </c>
      <c r="BW267" s="1223"/>
      <c r="BX267" s="1224"/>
      <c r="BY267" s="263"/>
      <c r="BZ267" s="1222">
        <f>+CA250/(BZ243/100)</f>
        <v>18.791288191577209</v>
      </c>
      <c r="CA267" s="1223"/>
      <c r="CB267" s="1224"/>
    </row>
    <row r="268" spans="70:80" ht="15.75" x14ac:dyDescent="0.25">
      <c r="BR268" s="214">
        <v>2016</v>
      </c>
      <c r="BS268" s="1216">
        <f>+BS251/(BS246/100)</f>
        <v>15.145778114350625</v>
      </c>
      <c r="BT268" s="1217"/>
      <c r="BU268" s="1218"/>
      <c r="BV268" s="1216" t="e">
        <f>+BV251/(BV246/100)</f>
        <v>#DIV/0!</v>
      </c>
      <c r="BW268" s="1217"/>
      <c r="BX268" s="1218"/>
      <c r="BY268" s="223"/>
      <c r="BZ268" s="1216">
        <f>+BZ251/(BZ246/100)</f>
        <v>15.145778114350625</v>
      </c>
      <c r="CA268" s="1217"/>
      <c r="CB268" s="1218"/>
    </row>
    <row r="269" spans="70:80" ht="15.75" x14ac:dyDescent="0.25">
      <c r="BR269" s="1085"/>
      <c r="BS269" s="1106"/>
      <c r="BT269" s="1107"/>
      <c r="BU269" s="1108"/>
      <c r="BV269" s="1106"/>
      <c r="BW269" s="1107"/>
      <c r="BX269" s="1108"/>
      <c r="BY269" s="223"/>
      <c r="BZ269" s="1106"/>
      <c r="CA269" s="1107"/>
      <c r="CB269" s="1108"/>
    </row>
    <row r="270" spans="70:80" ht="15.75" x14ac:dyDescent="0.25">
      <c r="BR270" s="215" t="s">
        <v>204</v>
      </c>
      <c r="BS270" s="1213">
        <f>+BT254/(BS243/100)</f>
        <v>10.954961056552659</v>
      </c>
      <c r="BT270" s="1214"/>
      <c r="BU270" s="1215"/>
      <c r="BV270" s="1213">
        <f>+BW254/(BV243/100)</f>
        <v>8.3024854574299312</v>
      </c>
      <c r="BW270" s="1214"/>
      <c r="BX270" s="1215"/>
      <c r="BY270" s="262"/>
      <c r="BZ270" s="1213">
        <f>+CA254/(BZ243/100)</f>
        <v>9.9194880264244425</v>
      </c>
      <c r="CA270" s="1214"/>
      <c r="CB270" s="1215"/>
    </row>
    <row r="271" spans="70:80" ht="15.75" x14ac:dyDescent="0.25">
      <c r="BR271" s="216">
        <v>2016</v>
      </c>
      <c r="BS271" s="1210">
        <f>+BS253/(BS246/100)</f>
        <v>7.1185157137447934</v>
      </c>
      <c r="BT271" s="1211"/>
      <c r="BU271" s="1212"/>
      <c r="BV271" s="1210" t="e">
        <f>+BV253/(BV246/100)</f>
        <v>#DIV/0!</v>
      </c>
      <c r="BW271" s="1211"/>
      <c r="BX271" s="1212"/>
      <c r="BY271" s="223"/>
      <c r="BZ271" s="1210">
        <f>+BZ253/(BZ246/100)</f>
        <v>7.1185157137447934</v>
      </c>
      <c r="CA271" s="1211"/>
      <c r="CB271" s="1212"/>
    </row>
    <row r="272" spans="70:80" ht="15.75" x14ac:dyDescent="0.25">
      <c r="BR272" s="163"/>
      <c r="BS272" s="164"/>
      <c r="BT272" s="239"/>
      <c r="BU272" s="166"/>
      <c r="BV272" s="164"/>
      <c r="BW272" s="239"/>
      <c r="BX272" s="166"/>
      <c r="BY272" s="240"/>
      <c r="BZ272" s="164"/>
      <c r="CA272" s="239"/>
      <c r="CB272" s="166"/>
    </row>
    <row r="273" spans="70:80" ht="16.5" thickBot="1" x14ac:dyDescent="0.3">
      <c r="BR273" s="1086"/>
      <c r="BS273" s="1109"/>
      <c r="BT273" s="1110"/>
      <c r="BU273" s="1111"/>
      <c r="BV273" s="1109"/>
      <c r="BW273" s="1110"/>
      <c r="BX273" s="1111"/>
      <c r="BY273" s="1115"/>
      <c r="BZ273" s="1109"/>
      <c r="CA273" s="1110"/>
      <c r="CB273" s="1111"/>
    </row>
    <row r="274" spans="70:80" ht="15.75" thickTop="1" x14ac:dyDescent="0.25"/>
    <row r="275" spans="70:80" x14ac:dyDescent="0.25">
      <c r="BR275" s="1076">
        <f>+BA275</f>
        <v>0</v>
      </c>
      <c r="BS275" s="1093"/>
      <c r="BT275" s="1093"/>
      <c r="BU275" s="1093"/>
      <c r="BV275" s="1093"/>
      <c r="BW275" s="1093"/>
      <c r="BX275" s="1093"/>
      <c r="BY275" s="170"/>
      <c r="BZ275" s="1093"/>
      <c r="CA275" s="1093"/>
      <c r="CB275" s="1105"/>
    </row>
    <row r="276" spans="70:80" ht="15.75" thickBot="1" x14ac:dyDescent="0.3">
      <c r="BR276" s="1077"/>
      <c r="BS276" s="1093"/>
      <c r="BT276" s="1094" t="s">
        <v>343</v>
      </c>
      <c r="BU276" s="1093"/>
      <c r="BV276" s="1093"/>
      <c r="BW276" s="1094" t="s">
        <v>344</v>
      </c>
      <c r="BX276" s="1093"/>
      <c r="BY276" s="170"/>
      <c r="BZ276" s="971"/>
      <c r="CA276" s="1094" t="s">
        <v>342</v>
      </c>
      <c r="CB276" s="1105"/>
    </row>
    <row r="277" spans="70:80" ht="16.5" thickBot="1" x14ac:dyDescent="0.3">
      <c r="BR277" s="1078" t="s">
        <v>342</v>
      </c>
      <c r="BS277" s="1095"/>
      <c r="BT277" s="1094">
        <f>+BC277</f>
        <v>0</v>
      </c>
      <c r="BU277" s="1094"/>
      <c r="BV277" s="1095"/>
      <c r="BW277" s="1094">
        <f>+BC277</f>
        <v>0</v>
      </c>
      <c r="BX277" s="1094"/>
      <c r="BY277" s="170"/>
      <c r="BZ277" s="1094"/>
      <c r="CA277" s="1094">
        <f>+X277</f>
        <v>0</v>
      </c>
      <c r="CB277" s="1096"/>
    </row>
    <row r="278" spans="70:80" x14ac:dyDescent="0.25">
      <c r="BR278" s="195" t="s">
        <v>132</v>
      </c>
      <c r="BS278" s="1264">
        <v>42005</v>
      </c>
      <c r="BT278" s="1265"/>
      <c r="BU278" s="1266"/>
      <c r="BV278" s="1264">
        <f>+BS278</f>
        <v>42005</v>
      </c>
      <c r="BW278" s="1265"/>
      <c r="BX278" s="1266"/>
      <c r="BY278" s="227"/>
      <c r="BZ278" s="1264">
        <f>+BV278</f>
        <v>42005</v>
      </c>
      <c r="CA278" s="1265"/>
      <c r="CB278" s="1266"/>
    </row>
    <row r="279" spans="70:80" x14ac:dyDescent="0.25">
      <c r="BR279" s="200" t="s">
        <v>133</v>
      </c>
      <c r="BS279" s="1267">
        <v>42369</v>
      </c>
      <c r="BT279" s="1268"/>
      <c r="BU279" s="1269"/>
      <c r="BV279" s="1267">
        <f>BS279</f>
        <v>42369</v>
      </c>
      <c r="BW279" s="1268"/>
      <c r="BX279" s="1269"/>
      <c r="BY279" s="227"/>
      <c r="BZ279" s="1267">
        <f>BV279</f>
        <v>42369</v>
      </c>
      <c r="CA279" s="1268"/>
      <c r="CB279" s="1269"/>
    </row>
    <row r="280" spans="70:80" x14ac:dyDescent="0.25">
      <c r="BR280" s="1079"/>
      <c r="BS280" s="1098"/>
      <c r="BT280" s="1099"/>
      <c r="BU280" s="1100"/>
      <c r="BV280" s="1098"/>
      <c r="BW280" s="1099"/>
      <c r="BX280" s="1100"/>
      <c r="BY280" s="227"/>
      <c r="BZ280" s="1098"/>
      <c r="CA280" s="1099"/>
      <c r="CB280" s="1100"/>
    </row>
    <row r="281" spans="70:80" ht="15.75" x14ac:dyDescent="0.25">
      <c r="BR281" s="232" t="s">
        <v>144</v>
      </c>
      <c r="BS281" s="207"/>
      <c r="BT281" s="1049"/>
      <c r="BU281" s="1050"/>
      <c r="BV281" s="207"/>
      <c r="BW281" s="1049"/>
      <c r="BX281" s="1050"/>
      <c r="BY281" s="230"/>
      <c r="BZ281" s="207"/>
      <c r="CA281" s="1049"/>
      <c r="CB281" s="1050"/>
    </row>
    <row r="282" spans="70:80" ht="15.75" x14ac:dyDescent="0.25">
      <c r="BR282" s="1112" t="s">
        <v>137</v>
      </c>
      <c r="BS282" s="1270">
        <v>1667</v>
      </c>
      <c r="BT282" s="1271"/>
      <c r="BU282" s="1272"/>
      <c r="BV282" s="1270">
        <v>1072</v>
      </c>
      <c r="BW282" s="1271"/>
      <c r="BX282" s="1272"/>
      <c r="BY282" s="1027"/>
      <c r="BZ282" s="1249">
        <f>SUM(BS282:BX282)</f>
        <v>2739</v>
      </c>
      <c r="CA282" s="1250"/>
      <c r="CB282" s="1251"/>
    </row>
    <row r="283" spans="70:80" ht="15.75" x14ac:dyDescent="0.25">
      <c r="BR283" s="202" t="s">
        <v>4</v>
      </c>
      <c r="BS283" s="1261">
        <f>BS289/BS282</f>
        <v>0.59868026394721052</v>
      </c>
      <c r="BT283" s="1262"/>
      <c r="BU283" s="1263"/>
      <c r="BV283" s="1261">
        <f>BV289/BV282</f>
        <v>0.64179104477611937</v>
      </c>
      <c r="BW283" s="1262"/>
      <c r="BX283" s="1263"/>
      <c r="BY283" s="259"/>
      <c r="BZ283" s="1261">
        <f>BZ289/BZ282</f>
        <v>0.61555312157721798</v>
      </c>
      <c r="CA283" s="1262"/>
      <c r="CB283" s="1263"/>
    </row>
    <row r="284" spans="70:80" ht="15.75" x14ac:dyDescent="0.25">
      <c r="BR284" s="234" t="s">
        <v>138</v>
      </c>
      <c r="BS284" s="1258">
        <f>BS282/24</f>
        <v>69.458333333333329</v>
      </c>
      <c r="BT284" s="1259"/>
      <c r="BU284" s="1260"/>
      <c r="BV284" s="1258">
        <f>BV282/24</f>
        <v>44.666666666666664</v>
      </c>
      <c r="BW284" s="1259"/>
      <c r="BX284" s="1260"/>
      <c r="BY284" s="1029"/>
      <c r="BZ284" s="1258">
        <f>BZ282/24</f>
        <v>114.125</v>
      </c>
      <c r="CA284" s="1259"/>
      <c r="CB284" s="1260"/>
    </row>
    <row r="285" spans="70:80" ht="15.75" x14ac:dyDescent="0.25">
      <c r="BR285" s="1080"/>
      <c r="BS285" s="1087"/>
      <c r="BT285" s="1088"/>
      <c r="BU285" s="1089"/>
      <c r="BV285" s="1087"/>
      <c r="BW285" s="1088"/>
      <c r="BX285" s="1089"/>
      <c r="BY285" s="1029"/>
      <c r="BZ285" s="1087"/>
      <c r="CA285" s="1088"/>
      <c r="CB285" s="1089"/>
    </row>
    <row r="286" spans="70:80" ht="15.75" x14ac:dyDescent="0.25">
      <c r="BR286" s="229" t="s">
        <v>134</v>
      </c>
      <c r="BS286" s="1255">
        <f>BS289+BS329</f>
        <v>9171</v>
      </c>
      <c r="BT286" s="1256"/>
      <c r="BU286" s="1257"/>
      <c r="BV286" s="1255">
        <f>BV289+BV329</f>
        <v>7564</v>
      </c>
      <c r="BW286" s="1256"/>
      <c r="BX286" s="1257"/>
      <c r="BY286" s="1031"/>
      <c r="BZ286" s="1255">
        <f>BZ289+BZ329</f>
        <v>16735</v>
      </c>
      <c r="CA286" s="1256"/>
      <c r="CB286" s="1257"/>
    </row>
    <row r="287" spans="70:80" ht="15.75" x14ac:dyDescent="0.25">
      <c r="BR287" s="1112" t="s">
        <v>135</v>
      </c>
      <c r="BS287" s="1270">
        <v>1667</v>
      </c>
      <c r="BT287" s="1271"/>
      <c r="BU287" s="1272"/>
      <c r="BV287" s="1270">
        <v>897</v>
      </c>
      <c r="BW287" s="1271"/>
      <c r="BX287" s="1272"/>
      <c r="BY287" s="1027"/>
      <c r="BZ287" s="1249">
        <f>SUM(BS287:BX287)</f>
        <v>2564</v>
      </c>
      <c r="CA287" s="1250"/>
      <c r="CB287" s="1251"/>
    </row>
    <row r="288" spans="70:80" ht="15.75" x14ac:dyDescent="0.25">
      <c r="BR288" s="222" t="s">
        <v>136</v>
      </c>
      <c r="BS288" s="1249">
        <f>+BS287/24</f>
        <v>69.458333333333329</v>
      </c>
      <c r="BT288" s="1250"/>
      <c r="BU288" s="1251"/>
      <c r="BV288" s="1249">
        <f>+BV287/24</f>
        <v>37.375</v>
      </c>
      <c r="BW288" s="1250"/>
      <c r="BX288" s="1251"/>
      <c r="BY288" s="1027"/>
      <c r="BZ288" s="1249">
        <f>+BZ287/24</f>
        <v>106.83333333333333</v>
      </c>
      <c r="CA288" s="1250"/>
      <c r="CB288" s="1251"/>
    </row>
    <row r="289" spans="70:80" ht="15.75" x14ac:dyDescent="0.25">
      <c r="BR289" s="1112" t="s">
        <v>127</v>
      </c>
      <c r="BS289" s="1270">
        <v>998</v>
      </c>
      <c r="BT289" s="1271"/>
      <c r="BU289" s="1272"/>
      <c r="BV289" s="1270">
        <v>688</v>
      </c>
      <c r="BW289" s="1271"/>
      <c r="BX289" s="1272"/>
      <c r="BY289" s="1027"/>
      <c r="BZ289" s="1249">
        <f>SUM(BS289:BX289)</f>
        <v>1686</v>
      </c>
      <c r="CA289" s="1250"/>
      <c r="CB289" s="1251"/>
    </row>
    <row r="290" spans="70:80" ht="15.75" x14ac:dyDescent="0.25">
      <c r="BR290" s="235" t="s">
        <v>9</v>
      </c>
      <c r="BS290" s="1252">
        <f>BS289/BS287</f>
        <v>0.59868026394721052</v>
      </c>
      <c r="BT290" s="1253"/>
      <c r="BU290" s="1254"/>
      <c r="BV290" s="1252">
        <f>BV289/BV287</f>
        <v>0.76700111482720179</v>
      </c>
      <c r="BW290" s="1253"/>
      <c r="BX290" s="1254"/>
      <c r="BY290" s="1036"/>
      <c r="BZ290" s="1252">
        <f>BZ289/BZ287</f>
        <v>0.65756630265210614</v>
      </c>
      <c r="CA290" s="1253"/>
      <c r="CB290" s="1254"/>
    </row>
    <row r="291" spans="70:80" x14ac:dyDescent="0.25">
      <c r="BR291" s="203" t="s">
        <v>42</v>
      </c>
      <c r="BS291" s="883"/>
      <c r="BT291" s="884"/>
      <c r="BU291" s="885"/>
      <c r="BV291" s="883"/>
      <c r="BW291" s="884"/>
      <c r="BX291" s="885"/>
      <c r="BY291" s="225"/>
      <c r="BZ291" s="883"/>
      <c r="CA291" s="884"/>
      <c r="CB291" s="885"/>
    </row>
    <row r="292" spans="70:80" x14ac:dyDescent="0.25">
      <c r="BR292" s="1081"/>
      <c r="BS292" s="1090"/>
      <c r="BT292" s="1091"/>
      <c r="BU292" s="1092"/>
      <c r="BV292" s="1090"/>
      <c r="BW292" s="1091"/>
      <c r="BX292" s="1092"/>
      <c r="BY292" s="225"/>
      <c r="BZ292" s="1090"/>
      <c r="CA292" s="1091"/>
      <c r="CB292" s="1092"/>
    </row>
    <row r="293" spans="70:80" ht="15.75" x14ac:dyDescent="0.25">
      <c r="BR293" s="232" t="s">
        <v>139</v>
      </c>
      <c r="BS293" s="883"/>
      <c r="BT293" s="884">
        <f>BS294+BT336</f>
        <v>1920</v>
      </c>
      <c r="BU293" s="885"/>
      <c r="BV293" s="883"/>
      <c r="BW293" s="884">
        <f>BV294+BW336</f>
        <v>1321</v>
      </c>
      <c r="BX293" s="885"/>
      <c r="BY293" s="225"/>
      <c r="BZ293" s="883"/>
      <c r="CA293" s="884">
        <f>BZ294+CA336</f>
        <v>3241</v>
      </c>
      <c r="CB293" s="885"/>
    </row>
    <row r="294" spans="70:80" ht="15.75" x14ac:dyDescent="0.25">
      <c r="BR294" s="1112" t="s">
        <v>131</v>
      </c>
      <c r="BS294" s="1270">
        <v>157</v>
      </c>
      <c r="BT294" s="1271"/>
      <c r="BU294" s="1272"/>
      <c r="BV294" s="1270">
        <v>151</v>
      </c>
      <c r="BW294" s="1271"/>
      <c r="BX294" s="1272"/>
      <c r="BY294" s="1027"/>
      <c r="BZ294" s="1249">
        <f>SUM(BS294:BX294)</f>
        <v>308</v>
      </c>
      <c r="CA294" s="1250"/>
      <c r="CB294" s="1251"/>
    </row>
    <row r="295" spans="70:80" ht="15.75" x14ac:dyDescent="0.25">
      <c r="BR295" s="1112" t="s">
        <v>140</v>
      </c>
      <c r="BS295" s="1270">
        <v>157</v>
      </c>
      <c r="BT295" s="1271"/>
      <c r="BU295" s="1272"/>
      <c r="BV295" s="1270">
        <v>39</v>
      </c>
      <c r="BW295" s="1271"/>
      <c r="BX295" s="1272"/>
      <c r="BY295" s="1027"/>
      <c r="BZ295" s="1249">
        <f>SUM(BS295:BX295)</f>
        <v>196</v>
      </c>
      <c r="CA295" s="1250"/>
      <c r="CB295" s="1251"/>
    </row>
    <row r="296" spans="70:80" ht="15.75" x14ac:dyDescent="0.25">
      <c r="BR296" s="1112" t="s">
        <v>141</v>
      </c>
      <c r="BS296" s="1270">
        <v>0</v>
      </c>
      <c r="BT296" s="1271"/>
      <c r="BU296" s="1272"/>
      <c r="BV296" s="1270">
        <v>112</v>
      </c>
      <c r="BW296" s="1271"/>
      <c r="BX296" s="1272"/>
      <c r="BY296" s="1027"/>
      <c r="BZ296" s="1249">
        <f>SUM(BS296:BX296)</f>
        <v>112</v>
      </c>
      <c r="CA296" s="1250"/>
      <c r="CB296" s="1251"/>
    </row>
    <row r="297" spans="70:80" ht="15.75" x14ac:dyDescent="0.25">
      <c r="BR297" s="201"/>
      <c r="BS297" s="1033"/>
      <c r="BT297" s="1034">
        <f>BT340</f>
        <v>1106</v>
      </c>
      <c r="BU297" s="1035"/>
      <c r="BV297" s="1033"/>
      <c r="BW297" s="1034">
        <f>BV296+BW340</f>
        <v>628</v>
      </c>
      <c r="BX297" s="1035"/>
      <c r="BY297" s="1027"/>
      <c r="BZ297" s="1033"/>
      <c r="CA297" s="1034">
        <f>BZ296+CA340</f>
        <v>1734</v>
      </c>
      <c r="CB297" s="1035"/>
    </row>
    <row r="298" spans="70:80" ht="15.75" x14ac:dyDescent="0.25">
      <c r="BR298" s="222" t="s">
        <v>11</v>
      </c>
      <c r="BS298" s="1237">
        <f>BS296/24</f>
        <v>0</v>
      </c>
      <c r="BT298" s="1238"/>
      <c r="BU298" s="1239"/>
      <c r="BV298" s="1237">
        <f>BV296/24</f>
        <v>4.666666666666667</v>
      </c>
      <c r="BW298" s="1238"/>
      <c r="BX298" s="1239"/>
      <c r="BY298" s="1038"/>
      <c r="BZ298" s="1237">
        <f>BZ296/24</f>
        <v>4.666666666666667</v>
      </c>
      <c r="CA298" s="1238"/>
      <c r="CB298" s="1239"/>
    </row>
    <row r="299" spans="70:80" ht="15.75" x14ac:dyDescent="0.25">
      <c r="BR299" s="233" t="s">
        <v>142</v>
      </c>
      <c r="BS299" s="1240">
        <f>BS296/BS287</f>
        <v>0</v>
      </c>
      <c r="BT299" s="1241"/>
      <c r="BU299" s="1242"/>
      <c r="BV299" s="1240">
        <f>BV296/BV287</f>
        <v>0.12486064659977704</v>
      </c>
      <c r="BW299" s="1241"/>
      <c r="BX299" s="1242"/>
      <c r="BY299" s="1036"/>
      <c r="BZ299" s="1240">
        <f>BZ296/BZ287</f>
        <v>4.3681747269890797E-2</v>
      </c>
      <c r="CA299" s="1241"/>
      <c r="CB299" s="1242"/>
    </row>
    <row r="300" spans="70:80" ht="15.75" x14ac:dyDescent="0.25">
      <c r="BR300" s="1082"/>
      <c r="BS300" s="1101"/>
      <c r="BT300" s="1102"/>
      <c r="BU300" s="1103"/>
      <c r="BV300" s="1101"/>
      <c r="BW300" s="1102"/>
      <c r="BX300" s="1103"/>
      <c r="BY300" s="236"/>
      <c r="BZ300" s="1101"/>
      <c r="CA300" s="1102"/>
      <c r="CB300" s="1103"/>
    </row>
    <row r="301" spans="70:80" ht="15.75" x14ac:dyDescent="0.25">
      <c r="BR301" s="1112" t="s">
        <v>13</v>
      </c>
      <c r="BS301" s="1270">
        <v>0</v>
      </c>
      <c r="BT301" s="1271"/>
      <c r="BU301" s="1272"/>
      <c r="BV301" s="1270">
        <v>62</v>
      </c>
      <c r="BW301" s="1271"/>
      <c r="BX301" s="1272"/>
      <c r="BY301" s="1027"/>
      <c r="BZ301" s="1249">
        <f>SUM(BS301:BX301)</f>
        <v>62</v>
      </c>
      <c r="CA301" s="1250"/>
      <c r="CB301" s="1251"/>
    </row>
    <row r="302" spans="70:80" ht="15.75" x14ac:dyDescent="0.25">
      <c r="BR302" s="222" t="s">
        <v>14</v>
      </c>
      <c r="BS302" s="1237">
        <f>BS301/24</f>
        <v>0</v>
      </c>
      <c r="BT302" s="1238"/>
      <c r="BU302" s="1239"/>
      <c r="BV302" s="1237">
        <f>BV301/24</f>
        <v>2.5833333333333335</v>
      </c>
      <c r="BW302" s="1238"/>
      <c r="BX302" s="1239"/>
      <c r="BY302" s="1038"/>
      <c r="BZ302" s="1237">
        <f>BZ301/24</f>
        <v>2.5833333333333335</v>
      </c>
      <c r="CA302" s="1238"/>
      <c r="CB302" s="1239"/>
    </row>
    <row r="303" spans="70:80" ht="15.75" x14ac:dyDescent="0.25">
      <c r="BR303" s="233" t="s">
        <v>143</v>
      </c>
      <c r="BS303" s="1240">
        <f>BS301/BS287</f>
        <v>0</v>
      </c>
      <c r="BT303" s="1241"/>
      <c r="BU303" s="1242"/>
      <c r="BV303" s="1240">
        <f>BV301/BV287</f>
        <v>6.9119286510590863E-2</v>
      </c>
      <c r="BW303" s="1241"/>
      <c r="BX303" s="1242"/>
      <c r="BY303" s="1036"/>
      <c r="BZ303" s="1240">
        <f>BZ301/BZ287</f>
        <v>2.4180967238689548E-2</v>
      </c>
      <c r="CA303" s="1241"/>
      <c r="CB303" s="1242"/>
    </row>
    <row r="304" spans="70:80" ht="15.75" x14ac:dyDescent="0.25">
      <c r="BR304" s="202"/>
      <c r="BS304" s="207"/>
      <c r="BT304" s="1049"/>
      <c r="BU304" s="1050"/>
      <c r="BV304" s="207"/>
      <c r="BW304" s="1049"/>
      <c r="BX304" s="1050"/>
      <c r="BY304" s="230"/>
      <c r="BZ304" s="207"/>
      <c r="CA304" s="1049"/>
      <c r="CB304" s="1050"/>
    </row>
    <row r="305" spans="70:80" ht="15.75" x14ac:dyDescent="0.25">
      <c r="BR305" s="202"/>
      <c r="BS305" s="207"/>
      <c r="BT305" s="1049"/>
      <c r="BU305" s="1050"/>
      <c r="BV305" s="207"/>
      <c r="BW305" s="1049"/>
      <c r="BX305" s="1050"/>
      <c r="BY305" s="230"/>
      <c r="BZ305" s="207"/>
      <c r="CA305" s="1049"/>
      <c r="CB305" s="1050"/>
    </row>
    <row r="306" spans="70:80" ht="15.75" x14ac:dyDescent="0.25">
      <c r="BR306" s="204" t="s">
        <v>16</v>
      </c>
      <c r="BS306" s="1225">
        <f>BS296/BS282</f>
        <v>0</v>
      </c>
      <c r="BT306" s="1226"/>
      <c r="BU306" s="1227"/>
      <c r="BV306" s="1225">
        <f>BV296/BV282</f>
        <v>0.1044776119402985</v>
      </c>
      <c r="BW306" s="1226"/>
      <c r="BX306" s="1227"/>
      <c r="BY306" s="260"/>
      <c r="BZ306" s="1225">
        <f>BZ296/BZ282</f>
        <v>4.089083607155896E-2</v>
      </c>
      <c r="CA306" s="1226"/>
      <c r="CB306" s="1227"/>
    </row>
    <row r="307" spans="70:80" ht="15.75" x14ac:dyDescent="0.25">
      <c r="BR307" s="204" t="s">
        <v>17</v>
      </c>
      <c r="BS307" s="1225">
        <f>BS301/BS282</f>
        <v>0</v>
      </c>
      <c r="BT307" s="1226"/>
      <c r="BU307" s="1227"/>
      <c r="BV307" s="1225">
        <f>BV301/BV282</f>
        <v>5.7835820895522388E-2</v>
      </c>
      <c r="BW307" s="1226"/>
      <c r="BX307" s="1227"/>
      <c r="BY307" s="260"/>
      <c r="BZ307" s="1225">
        <f>BZ301/BZ282</f>
        <v>2.2635998539612998E-2</v>
      </c>
      <c r="CA307" s="1226"/>
      <c r="CB307" s="1227"/>
    </row>
    <row r="308" spans="70:80" x14ac:dyDescent="0.25">
      <c r="BR308" s="1083"/>
      <c r="BS308" s="1104"/>
      <c r="BT308" s="1093"/>
      <c r="BU308" s="1105"/>
      <c r="BV308" s="1104"/>
      <c r="BW308" s="1093"/>
      <c r="BX308" s="1105"/>
      <c r="BY308" s="192"/>
      <c r="BZ308" s="1104"/>
      <c r="CA308" s="1093"/>
      <c r="CB308" s="1105"/>
    </row>
    <row r="309" spans="70:80" x14ac:dyDescent="0.25">
      <c r="BR309" s="1084"/>
      <c r="BS309" s="1273" t="s">
        <v>345</v>
      </c>
      <c r="BT309" s="1274"/>
      <c r="BU309" s="1275"/>
      <c r="BV309" s="1273" t="s">
        <v>346</v>
      </c>
      <c r="BW309" s="1274"/>
      <c r="BX309" s="1275"/>
      <c r="BY309" s="261"/>
      <c r="BZ309" s="1273" t="s">
        <v>342</v>
      </c>
      <c r="CA309" s="1274"/>
      <c r="CB309" s="1275"/>
    </row>
    <row r="310" spans="70:80" ht="15.75" x14ac:dyDescent="0.25">
      <c r="BR310" s="217" t="s">
        <v>203</v>
      </c>
      <c r="BS310" s="1216">
        <f>+BT293/(BS286/100)</f>
        <v>20.935557736342822</v>
      </c>
      <c r="BT310" s="1217"/>
      <c r="BU310" s="1218"/>
      <c r="BV310" s="1222">
        <f>+BW293/(BV286/100)</f>
        <v>17.464304600740348</v>
      </c>
      <c r="BW310" s="1223"/>
      <c r="BX310" s="1224"/>
      <c r="BY310" s="263"/>
      <c r="BZ310" s="1222">
        <f>+CA293/(BZ286/100)</f>
        <v>19.366596952494771</v>
      </c>
      <c r="CA310" s="1223"/>
      <c r="CB310" s="1224"/>
    </row>
    <row r="311" spans="70:80" ht="15.75" x14ac:dyDescent="0.25">
      <c r="BR311" s="214">
        <v>2015</v>
      </c>
      <c r="BS311" s="1216">
        <f>+BS294/(BS289/100)</f>
        <v>15.731462925851703</v>
      </c>
      <c r="BT311" s="1217"/>
      <c r="BU311" s="1218"/>
      <c r="BV311" s="1216">
        <f>+BV294/(BV289/100)</f>
        <v>21.947674418604652</v>
      </c>
      <c r="BW311" s="1217"/>
      <c r="BX311" s="1218"/>
      <c r="BY311" s="223"/>
      <c r="BZ311" s="1216">
        <f>+BZ294/(BZ289/100)</f>
        <v>18.268090154211151</v>
      </c>
      <c r="CA311" s="1217"/>
      <c r="CB311" s="1218"/>
    </row>
    <row r="312" spans="70:80" ht="15.75" x14ac:dyDescent="0.25">
      <c r="BR312" s="1085"/>
      <c r="BS312" s="1106"/>
      <c r="BT312" s="1107"/>
      <c r="BU312" s="1108"/>
      <c r="BV312" s="1106"/>
      <c r="BW312" s="1107"/>
      <c r="BX312" s="1108"/>
      <c r="BY312" s="223"/>
      <c r="BZ312" s="1106"/>
      <c r="CA312" s="1107"/>
      <c r="CB312" s="1108"/>
    </row>
    <row r="313" spans="70:80" ht="15.75" x14ac:dyDescent="0.25">
      <c r="BR313" s="215" t="s">
        <v>204</v>
      </c>
      <c r="BS313" s="1213">
        <f>+BT297/(BS286/100)</f>
        <v>12.059753571039145</v>
      </c>
      <c r="BT313" s="1214"/>
      <c r="BU313" s="1215"/>
      <c r="BV313" s="1213">
        <f>+BW297/(BV286/100)</f>
        <v>8.3024854574299312</v>
      </c>
      <c r="BW313" s="1214"/>
      <c r="BX313" s="1215"/>
      <c r="BY313" s="262"/>
      <c r="BZ313" s="1213">
        <f>+CA297/(BZ286/100)</f>
        <v>10.361517777113834</v>
      </c>
      <c r="CA313" s="1214"/>
      <c r="CB313" s="1215"/>
    </row>
    <row r="314" spans="70:80" ht="15.75" x14ac:dyDescent="0.25">
      <c r="BR314" s="216">
        <v>2015</v>
      </c>
      <c r="BS314" s="1210">
        <f>+BS296/(BS289/100)</f>
        <v>0</v>
      </c>
      <c r="BT314" s="1211"/>
      <c r="BU314" s="1212"/>
      <c r="BV314" s="1210">
        <f>+BV296/(BV289/100)</f>
        <v>16.279069767441861</v>
      </c>
      <c r="BW314" s="1211"/>
      <c r="BX314" s="1212"/>
      <c r="BY314" s="223"/>
      <c r="BZ314" s="1210">
        <f>+BZ296/(BZ289/100)</f>
        <v>6.6429418742586002</v>
      </c>
      <c r="CA314" s="1211"/>
      <c r="CB314" s="1212"/>
    </row>
    <row r="315" spans="70:80" ht="15.75" x14ac:dyDescent="0.25">
      <c r="BR315" s="163"/>
      <c r="BS315" s="164"/>
      <c r="BT315" s="239"/>
      <c r="BU315" s="166"/>
      <c r="BV315" s="164"/>
      <c r="BW315" s="239"/>
      <c r="BX315" s="166"/>
      <c r="BY315" s="240"/>
      <c r="BZ315" s="164"/>
      <c r="CA315" s="239"/>
      <c r="CB315" s="166"/>
    </row>
    <row r="316" spans="70:80" ht="16.5" thickBot="1" x14ac:dyDescent="0.3">
      <c r="BR316" s="1086"/>
      <c r="BS316" s="1109"/>
      <c r="BT316" s="1110"/>
      <c r="BU316" s="1111"/>
      <c r="BV316" s="1109"/>
      <c r="BW316" s="1110"/>
      <c r="BX316" s="1111"/>
      <c r="BY316" s="1115"/>
      <c r="BZ316" s="1109"/>
      <c r="CA316" s="1110"/>
      <c r="CB316" s="1111"/>
    </row>
    <row r="317" spans="70:80" ht="15.75" thickTop="1" x14ac:dyDescent="0.25"/>
    <row r="318" spans="70:80" x14ac:dyDescent="0.25">
      <c r="BR318" s="1076">
        <f>+BA318</f>
        <v>0</v>
      </c>
      <c r="BS318" s="1093"/>
      <c r="BT318" s="1093"/>
      <c r="BU318" s="1093"/>
      <c r="BV318" s="1093"/>
      <c r="BW318" s="1093"/>
      <c r="BX318" s="1093"/>
      <c r="BY318" s="170"/>
      <c r="BZ318" s="1093"/>
      <c r="CA318" s="1093"/>
      <c r="CB318" s="1105"/>
    </row>
    <row r="319" spans="70:80" ht="15.75" thickBot="1" x14ac:dyDescent="0.3">
      <c r="BR319" s="1077"/>
      <c r="BS319" s="1093"/>
      <c r="BT319" s="1094" t="s">
        <v>343</v>
      </c>
      <c r="BU319" s="1093"/>
      <c r="BV319" s="1093"/>
      <c r="BW319" s="1094" t="s">
        <v>344</v>
      </c>
      <c r="BX319" s="1093"/>
      <c r="BY319" s="170"/>
      <c r="BZ319" s="971"/>
      <c r="CA319" s="1094" t="s">
        <v>342</v>
      </c>
      <c r="CB319" s="1105"/>
    </row>
    <row r="320" spans="70:80" ht="16.5" thickBot="1" x14ac:dyDescent="0.3">
      <c r="BR320" s="1078" t="s">
        <v>342</v>
      </c>
      <c r="BS320" s="1095"/>
      <c r="BT320" s="1094">
        <f>+BC320</f>
        <v>0</v>
      </c>
      <c r="BU320" s="1094"/>
      <c r="BV320" s="1095"/>
      <c r="BW320" s="1094">
        <f>+BC320</f>
        <v>0</v>
      </c>
      <c r="BX320" s="1094"/>
      <c r="BY320" s="170"/>
      <c r="BZ320" s="1094"/>
      <c r="CA320" s="1094">
        <f>+X320</f>
        <v>0</v>
      </c>
      <c r="CB320" s="1096"/>
    </row>
    <row r="321" spans="70:80" x14ac:dyDescent="0.25">
      <c r="BR321" s="195" t="s">
        <v>132</v>
      </c>
      <c r="BS321" s="1264">
        <v>41640</v>
      </c>
      <c r="BT321" s="1265"/>
      <c r="BU321" s="1266"/>
      <c r="BV321" s="1264">
        <f>+BS321</f>
        <v>41640</v>
      </c>
      <c r="BW321" s="1265"/>
      <c r="BX321" s="1266"/>
      <c r="BY321" s="227"/>
      <c r="BZ321" s="1264">
        <f>+BV321</f>
        <v>41640</v>
      </c>
      <c r="CA321" s="1265"/>
      <c r="CB321" s="1266"/>
    </row>
    <row r="322" spans="70:80" x14ac:dyDescent="0.25">
      <c r="BR322" s="200" t="s">
        <v>133</v>
      </c>
      <c r="BS322" s="1267">
        <v>42004</v>
      </c>
      <c r="BT322" s="1268"/>
      <c r="BU322" s="1269"/>
      <c r="BV322" s="1267">
        <f>BS322</f>
        <v>42004</v>
      </c>
      <c r="BW322" s="1268"/>
      <c r="BX322" s="1269"/>
      <c r="BY322" s="227"/>
      <c r="BZ322" s="1267">
        <f>BV322</f>
        <v>42004</v>
      </c>
      <c r="CA322" s="1268"/>
      <c r="CB322" s="1269"/>
    </row>
    <row r="323" spans="70:80" x14ac:dyDescent="0.25">
      <c r="BR323" s="1079"/>
      <c r="BS323" s="1098"/>
      <c r="BT323" s="1099"/>
      <c r="BU323" s="1100"/>
      <c r="BV323" s="1098"/>
      <c r="BW323" s="1099"/>
      <c r="BX323" s="1100"/>
      <c r="BY323" s="227"/>
      <c r="BZ323" s="1098"/>
      <c r="CA323" s="1099"/>
      <c r="CB323" s="1100"/>
    </row>
    <row r="324" spans="70:80" ht="15.75" x14ac:dyDescent="0.25">
      <c r="BR324" s="232" t="s">
        <v>144</v>
      </c>
      <c r="BS324" s="207"/>
      <c r="BT324" s="1049"/>
      <c r="BU324" s="1050"/>
      <c r="BV324" s="207"/>
      <c r="BW324" s="1049"/>
      <c r="BX324" s="1050"/>
      <c r="BY324" s="230"/>
      <c r="BZ324" s="207"/>
      <c r="CA324" s="1049"/>
      <c r="CB324" s="1050"/>
    </row>
    <row r="325" spans="70:80" ht="15.75" x14ac:dyDescent="0.25">
      <c r="BR325" s="1112" t="s">
        <v>137</v>
      </c>
      <c r="BS325" s="1270">
        <v>1394</v>
      </c>
      <c r="BT325" s="1271"/>
      <c r="BU325" s="1272"/>
      <c r="BV325" s="1270">
        <v>3322</v>
      </c>
      <c r="BW325" s="1271"/>
      <c r="BX325" s="1272"/>
      <c r="BY325" s="1027"/>
      <c r="BZ325" s="1249">
        <f>SUM(BS325:BX325)</f>
        <v>4716</v>
      </c>
      <c r="CA325" s="1250"/>
      <c r="CB325" s="1251"/>
    </row>
    <row r="326" spans="70:80" ht="15.75" x14ac:dyDescent="0.25">
      <c r="BR326" s="202" t="s">
        <v>4</v>
      </c>
      <c r="BS326" s="1261">
        <f>BS332/BS325</f>
        <v>0.59253945480631276</v>
      </c>
      <c r="BT326" s="1262"/>
      <c r="BU326" s="1263"/>
      <c r="BV326" s="1261">
        <f>BV332/BV325</f>
        <v>0.66014449127031904</v>
      </c>
      <c r="BW326" s="1262"/>
      <c r="BX326" s="1263"/>
      <c r="BY326" s="259"/>
      <c r="BZ326" s="1261">
        <f>BZ332/BZ325</f>
        <v>0.64016115351993219</v>
      </c>
      <c r="CA326" s="1262"/>
      <c r="CB326" s="1263"/>
    </row>
    <row r="327" spans="70:80" ht="15.75" x14ac:dyDescent="0.25">
      <c r="BR327" s="234" t="s">
        <v>138</v>
      </c>
      <c r="BS327" s="1258">
        <f>BS325/24</f>
        <v>58.083333333333336</v>
      </c>
      <c r="BT327" s="1259"/>
      <c r="BU327" s="1260"/>
      <c r="BV327" s="1258">
        <f>BV325/24</f>
        <v>138.41666666666666</v>
      </c>
      <c r="BW327" s="1259"/>
      <c r="BX327" s="1260"/>
      <c r="BY327" s="1029"/>
      <c r="BZ327" s="1258">
        <f>BZ325/24</f>
        <v>196.5</v>
      </c>
      <c r="CA327" s="1259"/>
      <c r="CB327" s="1260"/>
    </row>
    <row r="328" spans="70:80" ht="15.75" x14ac:dyDescent="0.25">
      <c r="BR328" s="1080"/>
      <c r="BS328" s="1087"/>
      <c r="BT328" s="1088"/>
      <c r="BU328" s="1089"/>
      <c r="BV328" s="1087"/>
      <c r="BW328" s="1088"/>
      <c r="BX328" s="1089"/>
      <c r="BY328" s="1029"/>
      <c r="BZ328" s="1087"/>
      <c r="CA328" s="1088"/>
      <c r="CB328" s="1089"/>
    </row>
    <row r="329" spans="70:80" ht="15.75" x14ac:dyDescent="0.25">
      <c r="BR329" s="229" t="s">
        <v>134</v>
      </c>
      <c r="BS329" s="1255">
        <f>BS332+BS372</f>
        <v>8173</v>
      </c>
      <c r="BT329" s="1256"/>
      <c r="BU329" s="1257"/>
      <c r="BV329" s="1255">
        <f>BV332+BV372</f>
        <v>6876</v>
      </c>
      <c r="BW329" s="1256"/>
      <c r="BX329" s="1257"/>
      <c r="BY329" s="1031"/>
      <c r="BZ329" s="1255">
        <f>BZ332+BZ372</f>
        <v>15049</v>
      </c>
      <c r="CA329" s="1256"/>
      <c r="CB329" s="1257"/>
    </row>
    <row r="330" spans="70:80" ht="15.75" x14ac:dyDescent="0.25">
      <c r="BR330" s="1112" t="s">
        <v>135</v>
      </c>
      <c r="BS330" s="1270">
        <v>1394</v>
      </c>
      <c r="BT330" s="1271"/>
      <c r="BU330" s="1272"/>
      <c r="BV330" s="1270">
        <v>2883</v>
      </c>
      <c r="BW330" s="1271"/>
      <c r="BX330" s="1272"/>
      <c r="BY330" s="1027"/>
      <c r="BZ330" s="1249">
        <f>SUM(BS330:BX330)</f>
        <v>4277</v>
      </c>
      <c r="CA330" s="1250"/>
      <c r="CB330" s="1251"/>
    </row>
    <row r="331" spans="70:80" ht="15.75" x14ac:dyDescent="0.25">
      <c r="BR331" s="222" t="s">
        <v>136</v>
      </c>
      <c r="BS331" s="1249">
        <f>+BS330/24</f>
        <v>58.083333333333336</v>
      </c>
      <c r="BT331" s="1250"/>
      <c r="BU331" s="1251"/>
      <c r="BV331" s="1249">
        <f>+BV330/24</f>
        <v>120.125</v>
      </c>
      <c r="BW331" s="1250"/>
      <c r="BX331" s="1251"/>
      <c r="BY331" s="1027"/>
      <c r="BZ331" s="1249">
        <f>+BZ330/24</f>
        <v>178.20833333333334</v>
      </c>
      <c r="CA331" s="1250"/>
      <c r="CB331" s="1251"/>
    </row>
    <row r="332" spans="70:80" ht="15.75" x14ac:dyDescent="0.25">
      <c r="BR332" s="1112" t="s">
        <v>127</v>
      </c>
      <c r="BS332" s="1270">
        <v>826</v>
      </c>
      <c r="BT332" s="1271"/>
      <c r="BU332" s="1272"/>
      <c r="BV332" s="1270">
        <v>2193</v>
      </c>
      <c r="BW332" s="1271"/>
      <c r="BX332" s="1272"/>
      <c r="BY332" s="1027"/>
      <c r="BZ332" s="1249">
        <f>SUM(BS332:BX332)</f>
        <v>3019</v>
      </c>
      <c r="CA332" s="1250"/>
      <c r="CB332" s="1251"/>
    </row>
    <row r="333" spans="70:80" ht="15.75" x14ac:dyDescent="0.25">
      <c r="BR333" s="235" t="s">
        <v>9</v>
      </c>
      <c r="BS333" s="1252">
        <f>BS332/BS330</f>
        <v>0.59253945480631276</v>
      </c>
      <c r="BT333" s="1253"/>
      <c r="BU333" s="1254"/>
      <c r="BV333" s="1252">
        <f>BV332/BV330</f>
        <v>0.76066597294484917</v>
      </c>
      <c r="BW333" s="1253"/>
      <c r="BX333" s="1254"/>
      <c r="BY333" s="1036"/>
      <c r="BZ333" s="1252">
        <f>BZ332/BZ330</f>
        <v>0.70586859948562075</v>
      </c>
      <c r="CA333" s="1253"/>
      <c r="CB333" s="1254"/>
    </row>
    <row r="334" spans="70:80" x14ac:dyDescent="0.25">
      <c r="BR334" s="203" t="s">
        <v>42</v>
      </c>
      <c r="BS334" s="883"/>
      <c r="BT334" s="884"/>
      <c r="BU334" s="885"/>
      <c r="BV334" s="883"/>
      <c r="BW334" s="884"/>
      <c r="BX334" s="885"/>
      <c r="BY334" s="225"/>
      <c r="BZ334" s="883"/>
      <c r="CA334" s="884"/>
      <c r="CB334" s="885"/>
    </row>
    <row r="335" spans="70:80" x14ac:dyDescent="0.25">
      <c r="BR335" s="1081"/>
      <c r="BS335" s="1090"/>
      <c r="BT335" s="1091"/>
      <c r="BU335" s="1092"/>
      <c r="BV335" s="1090"/>
      <c r="BW335" s="1091"/>
      <c r="BX335" s="1092"/>
      <c r="BY335" s="225"/>
      <c r="BZ335" s="1090"/>
      <c r="CA335" s="1091"/>
      <c r="CB335" s="1092"/>
    </row>
    <row r="336" spans="70:80" ht="15.75" x14ac:dyDescent="0.25">
      <c r="BR336" s="232" t="s">
        <v>139</v>
      </c>
      <c r="BS336" s="883"/>
      <c r="BT336" s="884">
        <f>BS337+BT379</f>
        <v>1763</v>
      </c>
      <c r="BU336" s="885"/>
      <c r="BV336" s="883"/>
      <c r="BW336" s="884">
        <f>BV337+BW379</f>
        <v>1170</v>
      </c>
      <c r="BX336" s="885"/>
      <c r="BY336" s="225"/>
      <c r="BZ336" s="883"/>
      <c r="CA336" s="884">
        <f>BZ337+CA379</f>
        <v>2933</v>
      </c>
      <c r="CB336" s="885"/>
    </row>
    <row r="337" spans="70:80" ht="15.75" x14ac:dyDescent="0.25">
      <c r="BR337" s="1112" t="s">
        <v>131</v>
      </c>
      <c r="BS337" s="1270">
        <v>9</v>
      </c>
      <c r="BT337" s="1271"/>
      <c r="BU337" s="1272"/>
      <c r="BV337" s="1270">
        <v>559</v>
      </c>
      <c r="BW337" s="1271"/>
      <c r="BX337" s="1272"/>
      <c r="BY337" s="1027"/>
      <c r="BZ337" s="1249">
        <f>SUM(BS337:BX337)</f>
        <v>568</v>
      </c>
      <c r="CA337" s="1250"/>
      <c r="CB337" s="1251"/>
    </row>
    <row r="338" spans="70:80" ht="15.75" x14ac:dyDescent="0.25">
      <c r="BR338" s="1112" t="s">
        <v>140</v>
      </c>
      <c r="BS338" s="1270">
        <v>9</v>
      </c>
      <c r="BT338" s="1271"/>
      <c r="BU338" s="1272"/>
      <c r="BV338" s="1270">
        <v>217</v>
      </c>
      <c r="BW338" s="1271"/>
      <c r="BX338" s="1272"/>
      <c r="BY338" s="1027"/>
      <c r="BZ338" s="1249">
        <f>SUM(BS338:BX338)</f>
        <v>226</v>
      </c>
      <c r="CA338" s="1250"/>
      <c r="CB338" s="1251"/>
    </row>
    <row r="339" spans="70:80" ht="15.75" x14ac:dyDescent="0.25">
      <c r="BR339" s="1112" t="s">
        <v>141</v>
      </c>
      <c r="BS339" s="1270">
        <v>0</v>
      </c>
      <c r="BT339" s="1271"/>
      <c r="BU339" s="1272"/>
      <c r="BV339" s="1270">
        <v>342</v>
      </c>
      <c r="BW339" s="1271"/>
      <c r="BX339" s="1272"/>
      <c r="BY339" s="1027"/>
      <c r="BZ339" s="1249">
        <f>SUM(BS339:BX339)</f>
        <v>342</v>
      </c>
      <c r="CA339" s="1250"/>
      <c r="CB339" s="1251"/>
    </row>
    <row r="340" spans="70:80" ht="15.75" x14ac:dyDescent="0.25">
      <c r="BR340" s="201"/>
      <c r="BS340" s="1033"/>
      <c r="BT340" s="1034">
        <f>BS339+BT383</f>
        <v>1106</v>
      </c>
      <c r="BU340" s="1035"/>
      <c r="BV340" s="1033"/>
      <c r="BW340" s="1034">
        <f>BV339+BW383</f>
        <v>516</v>
      </c>
      <c r="BX340" s="1035"/>
      <c r="BY340" s="1027"/>
      <c r="BZ340" s="1033"/>
      <c r="CA340" s="1034">
        <f>BZ339+CA383</f>
        <v>1622</v>
      </c>
      <c r="CB340" s="1035"/>
    </row>
    <row r="341" spans="70:80" ht="15.75" x14ac:dyDescent="0.25">
      <c r="BR341" s="222" t="s">
        <v>11</v>
      </c>
      <c r="BS341" s="1237">
        <f>BS339/24</f>
        <v>0</v>
      </c>
      <c r="BT341" s="1238"/>
      <c r="BU341" s="1239"/>
      <c r="BV341" s="1237">
        <f>BV339/24</f>
        <v>14.25</v>
      </c>
      <c r="BW341" s="1238"/>
      <c r="BX341" s="1239"/>
      <c r="BY341" s="1038"/>
      <c r="BZ341" s="1237">
        <f>BZ339/24</f>
        <v>14.25</v>
      </c>
      <c r="CA341" s="1238"/>
      <c r="CB341" s="1239"/>
    </row>
    <row r="342" spans="70:80" ht="15.75" x14ac:dyDescent="0.25">
      <c r="BR342" s="233" t="s">
        <v>142</v>
      </c>
      <c r="BS342" s="1240">
        <f>BS339/BS330</f>
        <v>0</v>
      </c>
      <c r="BT342" s="1241"/>
      <c r="BU342" s="1242"/>
      <c r="BV342" s="1240">
        <f>BV339/BV330</f>
        <v>0.1186264308012487</v>
      </c>
      <c r="BW342" s="1241"/>
      <c r="BX342" s="1242"/>
      <c r="BY342" s="1036"/>
      <c r="BZ342" s="1240">
        <f>BZ339/BZ330</f>
        <v>7.9962590600888478E-2</v>
      </c>
      <c r="CA342" s="1241"/>
      <c r="CB342" s="1242"/>
    </row>
    <row r="343" spans="70:80" ht="15.75" x14ac:dyDescent="0.25">
      <c r="BR343" s="1082"/>
      <c r="BS343" s="1101"/>
      <c r="BT343" s="1102"/>
      <c r="BU343" s="1103"/>
      <c r="BV343" s="1101"/>
      <c r="BW343" s="1102"/>
      <c r="BX343" s="1103"/>
      <c r="BY343" s="236"/>
      <c r="BZ343" s="1101"/>
      <c r="CA343" s="1102"/>
      <c r="CB343" s="1103"/>
    </row>
    <row r="344" spans="70:80" ht="15.75" x14ac:dyDescent="0.25">
      <c r="BR344" s="1112" t="s">
        <v>13</v>
      </c>
      <c r="BS344" s="1270">
        <v>0</v>
      </c>
      <c r="BT344" s="1271"/>
      <c r="BU344" s="1272"/>
      <c r="BV344" s="1270">
        <v>96</v>
      </c>
      <c r="BW344" s="1271"/>
      <c r="BX344" s="1272"/>
      <c r="BY344" s="1027"/>
      <c r="BZ344" s="1249">
        <f>SUM(BS344:BX344)</f>
        <v>96</v>
      </c>
      <c r="CA344" s="1250"/>
      <c r="CB344" s="1251"/>
    </row>
    <row r="345" spans="70:80" ht="15.75" x14ac:dyDescent="0.25">
      <c r="BR345" s="222" t="s">
        <v>14</v>
      </c>
      <c r="BS345" s="1237">
        <f>BS344/24</f>
        <v>0</v>
      </c>
      <c r="BT345" s="1238"/>
      <c r="BU345" s="1239"/>
      <c r="BV345" s="1237">
        <f>BV344/24</f>
        <v>4</v>
      </c>
      <c r="BW345" s="1238"/>
      <c r="BX345" s="1239"/>
      <c r="BY345" s="1038"/>
      <c r="BZ345" s="1237">
        <f>BZ344/24</f>
        <v>4</v>
      </c>
      <c r="CA345" s="1238"/>
      <c r="CB345" s="1239"/>
    </row>
    <row r="346" spans="70:80" ht="15.75" x14ac:dyDescent="0.25">
      <c r="BR346" s="233" t="s">
        <v>143</v>
      </c>
      <c r="BS346" s="1240">
        <f>BS344/BS330</f>
        <v>0</v>
      </c>
      <c r="BT346" s="1241"/>
      <c r="BU346" s="1242"/>
      <c r="BV346" s="1240">
        <f>BV344/BV330</f>
        <v>3.3298647242455778E-2</v>
      </c>
      <c r="BW346" s="1241"/>
      <c r="BX346" s="1242"/>
      <c r="BY346" s="1036"/>
      <c r="BZ346" s="1240">
        <f>BZ344/BZ330</f>
        <v>2.2445639466916061E-2</v>
      </c>
      <c r="CA346" s="1241"/>
      <c r="CB346" s="1242"/>
    </row>
    <row r="347" spans="70:80" ht="15.75" x14ac:dyDescent="0.25">
      <c r="BR347" s="202"/>
      <c r="BS347" s="207"/>
      <c r="BT347" s="1049"/>
      <c r="BU347" s="1050"/>
      <c r="BV347" s="207"/>
      <c r="BW347" s="1049"/>
      <c r="BX347" s="1050"/>
      <c r="BY347" s="230"/>
      <c r="BZ347" s="207"/>
      <c r="CA347" s="1049"/>
      <c r="CB347" s="1050"/>
    </row>
    <row r="348" spans="70:80" ht="15.75" x14ac:dyDescent="0.25">
      <c r="BR348" s="202"/>
      <c r="BS348" s="207"/>
      <c r="BT348" s="1049"/>
      <c r="BU348" s="1050"/>
      <c r="BV348" s="207"/>
      <c r="BW348" s="1049"/>
      <c r="BX348" s="1050"/>
      <c r="BY348" s="230"/>
      <c r="BZ348" s="207"/>
      <c r="CA348" s="1049"/>
      <c r="CB348" s="1050"/>
    </row>
    <row r="349" spans="70:80" ht="15.75" x14ac:dyDescent="0.25">
      <c r="BR349" s="204" t="s">
        <v>16</v>
      </c>
      <c r="BS349" s="1225">
        <f>BS339/BS325</f>
        <v>0</v>
      </c>
      <c r="BT349" s="1226"/>
      <c r="BU349" s="1227"/>
      <c r="BV349" s="1225">
        <f>BV339/BV325</f>
        <v>0.10295003010234799</v>
      </c>
      <c r="BW349" s="1226"/>
      <c r="BX349" s="1227"/>
      <c r="BY349" s="260"/>
      <c r="BZ349" s="1225">
        <f>BZ339/BZ325</f>
        <v>7.2519083969465645E-2</v>
      </c>
      <c r="CA349" s="1226"/>
      <c r="CB349" s="1227"/>
    </row>
    <row r="350" spans="70:80" ht="15.75" x14ac:dyDescent="0.25">
      <c r="BR350" s="204" t="s">
        <v>17</v>
      </c>
      <c r="BS350" s="1225">
        <f>BS344/BS325</f>
        <v>0</v>
      </c>
      <c r="BT350" s="1226"/>
      <c r="BU350" s="1227"/>
      <c r="BV350" s="1225">
        <f>BV344/BV325</f>
        <v>2.8898254063816978E-2</v>
      </c>
      <c r="BW350" s="1226"/>
      <c r="BX350" s="1227"/>
      <c r="BY350" s="260"/>
      <c r="BZ350" s="1225">
        <f>BZ344/BZ325</f>
        <v>2.0356234096692113E-2</v>
      </c>
      <c r="CA350" s="1226"/>
      <c r="CB350" s="1227"/>
    </row>
    <row r="351" spans="70:80" x14ac:dyDescent="0.25">
      <c r="BR351" s="1083"/>
      <c r="BS351" s="1104"/>
      <c r="BT351" s="1093"/>
      <c r="BU351" s="1105"/>
      <c r="BV351" s="1104"/>
      <c r="BW351" s="1093"/>
      <c r="BX351" s="1105"/>
      <c r="BY351" s="192"/>
      <c r="BZ351" s="1104"/>
      <c r="CA351" s="1093"/>
      <c r="CB351" s="1105"/>
    </row>
    <row r="352" spans="70:80" x14ac:dyDescent="0.25">
      <c r="BR352" s="1084"/>
      <c r="BS352" s="1273" t="s">
        <v>345</v>
      </c>
      <c r="BT352" s="1274"/>
      <c r="BU352" s="1275"/>
      <c r="BV352" s="1273" t="s">
        <v>346</v>
      </c>
      <c r="BW352" s="1274"/>
      <c r="BX352" s="1275"/>
      <c r="BY352" s="261"/>
      <c r="BZ352" s="1273" t="s">
        <v>342</v>
      </c>
      <c r="CA352" s="1274"/>
      <c r="CB352" s="1275"/>
    </row>
    <row r="353" spans="70:80" ht="15.75" x14ac:dyDescent="0.25">
      <c r="BR353" s="217" t="s">
        <v>203</v>
      </c>
      <c r="BS353" s="1216">
        <f>+BT336/(BS329/100)</f>
        <v>21.571026550838123</v>
      </c>
      <c r="BT353" s="1217"/>
      <c r="BU353" s="1218"/>
      <c r="BV353" s="1222">
        <f>+BW336/(BV329/100)</f>
        <v>17.015706806282722</v>
      </c>
      <c r="BW353" s="1223"/>
      <c r="BX353" s="1224"/>
      <c r="BY353" s="263"/>
      <c r="BZ353" s="1222">
        <f>+CA336/(BZ329/100)</f>
        <v>19.489667087514121</v>
      </c>
      <c r="CA353" s="1223"/>
      <c r="CB353" s="1224"/>
    </row>
    <row r="354" spans="70:80" ht="15.75" x14ac:dyDescent="0.25">
      <c r="BR354" s="214">
        <v>2014</v>
      </c>
      <c r="BS354" s="1216">
        <f>+BS337/(BS332/100)</f>
        <v>1.089588377723971</v>
      </c>
      <c r="BT354" s="1217"/>
      <c r="BU354" s="1218"/>
      <c r="BV354" s="1216">
        <f>+BV337/(BV332/100)</f>
        <v>25.490196078431374</v>
      </c>
      <c r="BW354" s="1217"/>
      <c r="BX354" s="1218"/>
      <c r="BY354" s="223"/>
      <c r="BZ354" s="1216">
        <f>+BZ337/(BZ332/100)</f>
        <v>18.814176879761508</v>
      </c>
      <c r="CA354" s="1217"/>
      <c r="CB354" s="1218"/>
    </row>
    <row r="355" spans="70:80" ht="15.75" x14ac:dyDescent="0.25">
      <c r="BR355" s="1085"/>
      <c r="BS355" s="1106"/>
      <c r="BT355" s="1107"/>
      <c r="BU355" s="1108"/>
      <c r="BV355" s="1106"/>
      <c r="BW355" s="1107"/>
      <c r="BX355" s="1108"/>
      <c r="BY355" s="223"/>
      <c r="BZ355" s="1106"/>
      <c r="CA355" s="1107"/>
      <c r="CB355" s="1108"/>
    </row>
    <row r="356" spans="70:80" ht="15.75" x14ac:dyDescent="0.25">
      <c r="BR356" s="215" t="s">
        <v>204</v>
      </c>
      <c r="BS356" s="1213">
        <f>+BT340/(BS329/100)</f>
        <v>13.532362657530895</v>
      </c>
      <c r="BT356" s="1214"/>
      <c r="BU356" s="1215"/>
      <c r="BV356" s="1213">
        <f>+BW340/(BV329/100)</f>
        <v>7.5043630017452001</v>
      </c>
      <c r="BW356" s="1214"/>
      <c r="BX356" s="1215"/>
      <c r="BY356" s="262"/>
      <c r="BZ356" s="1213">
        <f>+CA340/(BZ329/100)</f>
        <v>10.778124792345006</v>
      </c>
      <c r="CA356" s="1214"/>
      <c r="CB356" s="1215"/>
    </row>
    <row r="357" spans="70:80" ht="15.75" x14ac:dyDescent="0.25">
      <c r="BR357" s="216">
        <v>2014</v>
      </c>
      <c r="BS357" s="1210">
        <f>+BS339/(BS332/100)</f>
        <v>0</v>
      </c>
      <c r="BT357" s="1211"/>
      <c r="BU357" s="1212"/>
      <c r="BV357" s="1210">
        <f>+BV339/(BV332/100)</f>
        <v>15.595075239398085</v>
      </c>
      <c r="BW357" s="1211"/>
      <c r="BX357" s="1212"/>
      <c r="BY357" s="223"/>
      <c r="BZ357" s="1210">
        <f>+BZ339/(BZ332/100)</f>
        <v>11.328254388870487</v>
      </c>
      <c r="CA357" s="1211"/>
      <c r="CB357" s="1212"/>
    </row>
    <row r="358" spans="70:80" ht="15.75" x14ac:dyDescent="0.25">
      <c r="BR358" s="163"/>
      <c r="BS358" s="164"/>
      <c r="BT358" s="239"/>
      <c r="BU358" s="166"/>
      <c r="BV358" s="164"/>
      <c r="BW358" s="239"/>
      <c r="BX358" s="166"/>
      <c r="BY358" s="240"/>
      <c r="BZ358" s="164"/>
      <c r="CA358" s="239"/>
      <c r="CB358" s="166"/>
    </row>
    <row r="359" spans="70:80" ht="16.5" thickBot="1" x14ac:dyDescent="0.3">
      <c r="BR359" s="1086"/>
      <c r="BS359" s="1109"/>
      <c r="BT359" s="1110"/>
      <c r="BU359" s="1111"/>
      <c r="BV359" s="1109"/>
      <c r="BW359" s="1110"/>
      <c r="BX359" s="1111"/>
      <c r="BY359" s="1115"/>
      <c r="BZ359" s="1109"/>
      <c r="CA359" s="1110"/>
      <c r="CB359" s="1111"/>
    </row>
    <row r="360" spans="70:80" ht="15.75" thickTop="1" x14ac:dyDescent="0.25"/>
    <row r="361" spans="70:80" x14ac:dyDescent="0.25">
      <c r="BR361" s="1076">
        <f>+BA361</f>
        <v>0</v>
      </c>
      <c r="BS361" s="1093"/>
      <c r="BT361" s="1093"/>
      <c r="BU361" s="1093"/>
      <c r="BV361" s="1093"/>
      <c r="BW361" s="1093"/>
      <c r="BX361" s="1093"/>
      <c r="BY361" s="170"/>
      <c r="BZ361" s="1093"/>
      <c r="CA361" s="1093"/>
      <c r="CB361" s="1105"/>
    </row>
    <row r="362" spans="70:80" ht="15.75" thickBot="1" x14ac:dyDescent="0.3">
      <c r="BR362" s="1077"/>
      <c r="BS362" s="1093"/>
      <c r="BT362" s="1094" t="s">
        <v>343</v>
      </c>
      <c r="BU362" s="1093"/>
      <c r="BV362" s="1093"/>
      <c r="BW362" s="1094" t="s">
        <v>344</v>
      </c>
      <c r="BX362" s="1093"/>
      <c r="BY362" s="170"/>
      <c r="BZ362" s="971"/>
      <c r="CA362" s="1094" t="s">
        <v>342</v>
      </c>
      <c r="CB362" s="1105"/>
    </row>
    <row r="363" spans="70:80" ht="16.5" thickBot="1" x14ac:dyDescent="0.3">
      <c r="BR363" s="1078" t="s">
        <v>342</v>
      </c>
      <c r="BS363" s="1095"/>
      <c r="BT363" s="1094">
        <f>+BC363</f>
        <v>0</v>
      </c>
      <c r="BU363" s="1094"/>
      <c r="BV363" s="1095"/>
      <c r="BW363" s="1094">
        <f>+BC363</f>
        <v>0</v>
      </c>
      <c r="BX363" s="1094"/>
      <c r="BY363" s="170"/>
      <c r="BZ363" s="1094"/>
      <c r="CA363" s="1094">
        <f>+X363</f>
        <v>0</v>
      </c>
      <c r="CB363" s="1096"/>
    </row>
    <row r="364" spans="70:80" x14ac:dyDescent="0.25">
      <c r="BR364" s="195" t="s">
        <v>132</v>
      </c>
      <c r="BS364" s="1264">
        <v>41275</v>
      </c>
      <c r="BT364" s="1265"/>
      <c r="BU364" s="1266"/>
      <c r="BV364" s="1264">
        <f>+BS364</f>
        <v>41275</v>
      </c>
      <c r="BW364" s="1265"/>
      <c r="BX364" s="1266"/>
      <c r="BY364" s="227"/>
      <c r="BZ364" s="1264">
        <f>+BV364</f>
        <v>41275</v>
      </c>
      <c r="CA364" s="1265"/>
      <c r="CB364" s="1266"/>
    </row>
    <row r="365" spans="70:80" x14ac:dyDescent="0.25">
      <c r="BR365" s="200" t="s">
        <v>133</v>
      </c>
      <c r="BS365" s="1267">
        <v>41639</v>
      </c>
      <c r="BT365" s="1268"/>
      <c r="BU365" s="1269"/>
      <c r="BV365" s="1267">
        <f>BS365</f>
        <v>41639</v>
      </c>
      <c r="BW365" s="1268"/>
      <c r="BX365" s="1269"/>
      <c r="BY365" s="227"/>
      <c r="BZ365" s="1267">
        <f>BV365</f>
        <v>41639</v>
      </c>
      <c r="CA365" s="1268"/>
      <c r="CB365" s="1269"/>
    </row>
    <row r="366" spans="70:80" x14ac:dyDescent="0.25">
      <c r="BR366" s="1079"/>
      <c r="BS366" s="1098"/>
      <c r="BT366" s="1099"/>
      <c r="BU366" s="1100"/>
      <c r="BV366" s="1098"/>
      <c r="BW366" s="1099"/>
      <c r="BX366" s="1100"/>
      <c r="BY366" s="227"/>
      <c r="BZ366" s="1098"/>
      <c r="CA366" s="1099"/>
      <c r="CB366" s="1100"/>
    </row>
    <row r="367" spans="70:80" ht="15.75" x14ac:dyDescent="0.25">
      <c r="BR367" s="232" t="s">
        <v>144</v>
      </c>
      <c r="BS367" s="207"/>
      <c r="BT367" s="1049"/>
      <c r="BU367" s="1050"/>
      <c r="BV367" s="207"/>
      <c r="BW367" s="1049"/>
      <c r="BX367" s="1050"/>
      <c r="BY367" s="230"/>
      <c r="BZ367" s="207"/>
      <c r="CA367" s="1049"/>
      <c r="CB367" s="1050"/>
    </row>
    <row r="368" spans="70:80" ht="15.75" x14ac:dyDescent="0.25">
      <c r="BR368" s="1112" t="s">
        <v>137</v>
      </c>
      <c r="BS368" s="1270">
        <v>4836</v>
      </c>
      <c r="BT368" s="1271"/>
      <c r="BU368" s="1272"/>
      <c r="BV368" s="1270">
        <v>3905</v>
      </c>
      <c r="BW368" s="1271"/>
      <c r="BX368" s="1272"/>
      <c r="BY368" s="1027"/>
      <c r="BZ368" s="1249">
        <f>SUM(BS368:BX368)</f>
        <v>8741</v>
      </c>
      <c r="CA368" s="1250"/>
      <c r="CB368" s="1251"/>
    </row>
    <row r="369" spans="70:80" ht="15.75" x14ac:dyDescent="0.25">
      <c r="BR369" s="202" t="s">
        <v>4</v>
      </c>
      <c r="BS369" s="1261">
        <f>BS375/BS368</f>
        <v>0.29776674937965258</v>
      </c>
      <c r="BT369" s="1262"/>
      <c r="BU369" s="1263"/>
      <c r="BV369" s="1261">
        <f>BV375/BV368</f>
        <v>0.71728553137003837</v>
      </c>
      <c r="BW369" s="1262"/>
      <c r="BX369" s="1263"/>
      <c r="BY369" s="259"/>
      <c r="BZ369" s="1261">
        <f>BZ375/BZ368</f>
        <v>0.48518476146893946</v>
      </c>
      <c r="CA369" s="1262"/>
      <c r="CB369" s="1263"/>
    </row>
    <row r="370" spans="70:80" ht="15.75" x14ac:dyDescent="0.25">
      <c r="BR370" s="234" t="s">
        <v>138</v>
      </c>
      <c r="BS370" s="1258">
        <f>BS368/24</f>
        <v>201.5</v>
      </c>
      <c r="BT370" s="1259"/>
      <c r="BU370" s="1260"/>
      <c r="BV370" s="1258">
        <f>BV368/24</f>
        <v>162.70833333333334</v>
      </c>
      <c r="BW370" s="1259"/>
      <c r="BX370" s="1260"/>
      <c r="BY370" s="1029"/>
      <c r="BZ370" s="1258">
        <f>BZ368/24</f>
        <v>364.20833333333331</v>
      </c>
      <c r="CA370" s="1259"/>
      <c r="CB370" s="1260"/>
    </row>
    <row r="371" spans="70:80" ht="15.75" x14ac:dyDescent="0.25">
      <c r="BR371" s="1080"/>
      <c r="BS371" s="1087"/>
      <c r="BT371" s="1088"/>
      <c r="BU371" s="1089"/>
      <c r="BV371" s="1087"/>
      <c r="BW371" s="1088"/>
      <c r="BX371" s="1089"/>
      <c r="BY371" s="1029"/>
      <c r="BZ371" s="1087"/>
      <c r="CA371" s="1088"/>
      <c r="CB371" s="1089"/>
    </row>
    <row r="372" spans="70:80" ht="15.75" x14ac:dyDescent="0.25">
      <c r="BR372" s="229" t="s">
        <v>134</v>
      </c>
      <c r="BS372" s="1255">
        <f>BS375+BS415</f>
        <v>7347</v>
      </c>
      <c r="BT372" s="1256"/>
      <c r="BU372" s="1257"/>
      <c r="BV372" s="1255">
        <f>BV375+BV415</f>
        <v>4683</v>
      </c>
      <c r="BW372" s="1256"/>
      <c r="BX372" s="1257"/>
      <c r="BY372" s="1031"/>
      <c r="BZ372" s="1255">
        <f>BZ375+BZ415</f>
        <v>12030</v>
      </c>
      <c r="CA372" s="1256"/>
      <c r="CB372" s="1257"/>
    </row>
    <row r="373" spans="70:80" ht="15.75" x14ac:dyDescent="0.25">
      <c r="BR373" s="1112" t="s">
        <v>135</v>
      </c>
      <c r="BS373" s="1270">
        <v>2920</v>
      </c>
      <c r="BT373" s="1271"/>
      <c r="BU373" s="1272"/>
      <c r="BV373" s="1270">
        <v>3840</v>
      </c>
      <c r="BW373" s="1271"/>
      <c r="BX373" s="1272"/>
      <c r="BY373" s="1027"/>
      <c r="BZ373" s="1249">
        <f>SUM(BS373:BX373)</f>
        <v>6760</v>
      </c>
      <c r="CA373" s="1250"/>
      <c r="CB373" s="1251"/>
    </row>
    <row r="374" spans="70:80" ht="15.75" x14ac:dyDescent="0.25">
      <c r="BR374" s="222" t="s">
        <v>136</v>
      </c>
      <c r="BS374" s="1249">
        <f>+BS373/24</f>
        <v>121.66666666666667</v>
      </c>
      <c r="BT374" s="1250"/>
      <c r="BU374" s="1251"/>
      <c r="BV374" s="1249">
        <f>+BV373/24</f>
        <v>160</v>
      </c>
      <c r="BW374" s="1250"/>
      <c r="BX374" s="1251"/>
      <c r="BY374" s="1027"/>
      <c r="BZ374" s="1249">
        <f>+BZ373/24</f>
        <v>281.66666666666669</v>
      </c>
      <c r="CA374" s="1250"/>
      <c r="CB374" s="1251"/>
    </row>
    <row r="375" spans="70:80" ht="15.75" x14ac:dyDescent="0.25">
      <c r="BR375" s="1112" t="s">
        <v>127</v>
      </c>
      <c r="BS375" s="1270">
        <v>1440</v>
      </c>
      <c r="BT375" s="1271"/>
      <c r="BU375" s="1272"/>
      <c r="BV375" s="1270">
        <v>2801</v>
      </c>
      <c r="BW375" s="1271"/>
      <c r="BX375" s="1272"/>
      <c r="BY375" s="1027"/>
      <c r="BZ375" s="1249">
        <f>SUM(BS375:BX375)</f>
        <v>4241</v>
      </c>
      <c r="CA375" s="1250"/>
      <c r="CB375" s="1251"/>
    </row>
    <row r="376" spans="70:80" ht="15.75" x14ac:dyDescent="0.25">
      <c r="BR376" s="235" t="s">
        <v>9</v>
      </c>
      <c r="BS376" s="1252">
        <f>BS375/BS373</f>
        <v>0.49315068493150682</v>
      </c>
      <c r="BT376" s="1253"/>
      <c r="BU376" s="1254"/>
      <c r="BV376" s="1252">
        <f>BV375/BV373</f>
        <v>0.72942708333333328</v>
      </c>
      <c r="BW376" s="1253"/>
      <c r="BX376" s="1254"/>
      <c r="BY376" s="1036"/>
      <c r="BZ376" s="1252">
        <f>BZ375/BZ373</f>
        <v>0.62736686390532548</v>
      </c>
      <c r="CA376" s="1253"/>
      <c r="CB376" s="1254"/>
    </row>
    <row r="377" spans="70:80" x14ac:dyDescent="0.25">
      <c r="BR377" s="203" t="s">
        <v>42</v>
      </c>
      <c r="BS377" s="883"/>
      <c r="BT377" s="884"/>
      <c r="BU377" s="885"/>
      <c r="BV377" s="883"/>
      <c r="BW377" s="884"/>
      <c r="BX377" s="885"/>
      <c r="BY377" s="225"/>
      <c r="BZ377" s="883"/>
      <c r="CA377" s="884"/>
      <c r="CB377" s="885"/>
    </row>
    <row r="378" spans="70:80" x14ac:dyDescent="0.25">
      <c r="BR378" s="1081"/>
      <c r="BS378" s="1090"/>
      <c r="BT378" s="1091"/>
      <c r="BU378" s="1092"/>
      <c r="BV378" s="1090"/>
      <c r="BW378" s="1091"/>
      <c r="BX378" s="1092"/>
      <c r="BY378" s="225"/>
      <c r="BZ378" s="1090"/>
      <c r="CA378" s="1091"/>
      <c r="CB378" s="1092"/>
    </row>
    <row r="379" spans="70:80" ht="15.75" x14ac:dyDescent="0.25">
      <c r="BR379" s="232" t="s">
        <v>139</v>
      </c>
      <c r="BS379" s="883"/>
      <c r="BT379" s="884">
        <f>BS380+BT422</f>
        <v>1754</v>
      </c>
      <c r="BU379" s="885"/>
      <c r="BV379" s="883"/>
      <c r="BW379" s="884">
        <f>BV380+BW422</f>
        <v>611</v>
      </c>
      <c r="BX379" s="885"/>
      <c r="BY379" s="225"/>
      <c r="BZ379" s="883"/>
      <c r="CA379" s="884">
        <f>BZ380+CA422</f>
        <v>2365</v>
      </c>
      <c r="CB379" s="885"/>
    </row>
    <row r="380" spans="70:80" ht="15.75" x14ac:dyDescent="0.25">
      <c r="BR380" s="1112" t="s">
        <v>131</v>
      </c>
      <c r="BS380" s="1270">
        <v>1223</v>
      </c>
      <c r="BT380" s="1271"/>
      <c r="BU380" s="1272"/>
      <c r="BV380" s="1270">
        <v>210</v>
      </c>
      <c r="BW380" s="1271"/>
      <c r="BX380" s="1272"/>
      <c r="BY380" s="1027"/>
      <c r="BZ380" s="1249">
        <f>SUM(BS380:BX380)</f>
        <v>1433</v>
      </c>
      <c r="CA380" s="1250"/>
      <c r="CB380" s="1251"/>
    </row>
    <row r="381" spans="70:80" ht="15.75" x14ac:dyDescent="0.25">
      <c r="BR381" s="1112" t="s">
        <v>140</v>
      </c>
      <c r="BS381" s="1270">
        <v>209</v>
      </c>
      <c r="BT381" s="1271"/>
      <c r="BU381" s="1272"/>
      <c r="BV381" s="1270">
        <v>210</v>
      </c>
      <c r="BW381" s="1271"/>
      <c r="BX381" s="1272"/>
      <c r="BY381" s="1027"/>
      <c r="BZ381" s="1249">
        <f>SUM(BS381:BX381)</f>
        <v>419</v>
      </c>
      <c r="CA381" s="1250"/>
      <c r="CB381" s="1251"/>
    </row>
    <row r="382" spans="70:80" ht="15.75" x14ac:dyDescent="0.25">
      <c r="BR382" s="1112" t="s">
        <v>141</v>
      </c>
      <c r="BS382" s="1270">
        <v>1014</v>
      </c>
      <c r="BT382" s="1271"/>
      <c r="BU382" s="1272"/>
      <c r="BV382" s="1270">
        <v>0</v>
      </c>
      <c r="BW382" s="1271"/>
      <c r="BX382" s="1272"/>
      <c r="BY382" s="1027"/>
      <c r="BZ382" s="1249">
        <f>SUM(BS382:BX382)</f>
        <v>1014</v>
      </c>
      <c r="CA382" s="1250"/>
      <c r="CB382" s="1251"/>
    </row>
    <row r="383" spans="70:80" ht="15.75" x14ac:dyDescent="0.25">
      <c r="BR383" s="201"/>
      <c r="BS383" s="1033"/>
      <c r="BT383" s="1034">
        <f>BS382+BS426</f>
        <v>1106</v>
      </c>
      <c r="BU383" s="1035"/>
      <c r="BV383" s="1033"/>
      <c r="BW383" s="1034">
        <f>BV382+BW426</f>
        <v>174</v>
      </c>
      <c r="BX383" s="1035"/>
      <c r="BY383" s="1027"/>
      <c r="BZ383" s="1033"/>
      <c r="CA383" s="1034">
        <f>BZ382+CA426</f>
        <v>1280</v>
      </c>
      <c r="CB383" s="1035"/>
    </row>
    <row r="384" spans="70:80" ht="15.75" x14ac:dyDescent="0.25">
      <c r="BR384" s="222" t="s">
        <v>11</v>
      </c>
      <c r="BS384" s="1237">
        <f>BS382/24</f>
        <v>42.25</v>
      </c>
      <c r="BT384" s="1238"/>
      <c r="BU384" s="1239"/>
      <c r="BV384" s="1237">
        <f>BV382/24</f>
        <v>0</v>
      </c>
      <c r="BW384" s="1238"/>
      <c r="BX384" s="1239"/>
      <c r="BY384" s="1038"/>
      <c r="BZ384" s="1237">
        <f>BZ382/24</f>
        <v>42.25</v>
      </c>
      <c r="CA384" s="1238"/>
      <c r="CB384" s="1239"/>
    </row>
    <row r="385" spans="70:80" ht="15.75" x14ac:dyDescent="0.25">
      <c r="BR385" s="233" t="s">
        <v>142</v>
      </c>
      <c r="BS385" s="1240">
        <f>BS382/BS373</f>
        <v>0.34726027397260273</v>
      </c>
      <c r="BT385" s="1241"/>
      <c r="BU385" s="1242"/>
      <c r="BV385" s="1240">
        <f>BV382/BV373</f>
        <v>0</v>
      </c>
      <c r="BW385" s="1241"/>
      <c r="BX385" s="1242"/>
      <c r="BY385" s="1036"/>
      <c r="BZ385" s="1240">
        <f>BZ382/BZ373</f>
        <v>0.15</v>
      </c>
      <c r="CA385" s="1241"/>
      <c r="CB385" s="1242"/>
    </row>
    <row r="386" spans="70:80" ht="15.75" x14ac:dyDescent="0.25">
      <c r="BR386" s="1082"/>
      <c r="BS386" s="1101"/>
      <c r="BT386" s="1102"/>
      <c r="BU386" s="1103"/>
      <c r="BV386" s="1101"/>
      <c r="BW386" s="1102"/>
      <c r="BX386" s="1103"/>
      <c r="BY386" s="236"/>
      <c r="BZ386" s="1101"/>
      <c r="CA386" s="1102"/>
      <c r="CB386" s="1103"/>
    </row>
    <row r="387" spans="70:80" ht="15.75" x14ac:dyDescent="0.25">
      <c r="BR387" s="1112" t="s">
        <v>13</v>
      </c>
      <c r="BS387" s="1270">
        <v>861</v>
      </c>
      <c r="BT387" s="1271"/>
      <c r="BU387" s="1272"/>
      <c r="BV387" s="1270">
        <v>0</v>
      </c>
      <c r="BW387" s="1271"/>
      <c r="BX387" s="1272"/>
      <c r="BY387" s="1027"/>
      <c r="BZ387" s="1249">
        <f>SUM(BS387:BX387)</f>
        <v>861</v>
      </c>
      <c r="CA387" s="1250"/>
      <c r="CB387" s="1251"/>
    </row>
    <row r="388" spans="70:80" ht="15.75" x14ac:dyDescent="0.25">
      <c r="BR388" s="222" t="s">
        <v>14</v>
      </c>
      <c r="BS388" s="1237">
        <f>BS387/24</f>
        <v>35.875</v>
      </c>
      <c r="BT388" s="1238"/>
      <c r="BU388" s="1239"/>
      <c r="BV388" s="1237">
        <f>BV387/24</f>
        <v>0</v>
      </c>
      <c r="BW388" s="1238"/>
      <c r="BX388" s="1239"/>
      <c r="BY388" s="1038"/>
      <c r="BZ388" s="1237">
        <f>BZ387/24</f>
        <v>35.875</v>
      </c>
      <c r="CA388" s="1238"/>
      <c r="CB388" s="1239"/>
    </row>
    <row r="389" spans="70:80" ht="15.75" x14ac:dyDescent="0.25">
      <c r="BR389" s="233" t="s">
        <v>143</v>
      </c>
      <c r="BS389" s="1240">
        <f>BS387/BS373</f>
        <v>0.29486301369863016</v>
      </c>
      <c r="BT389" s="1241"/>
      <c r="BU389" s="1242"/>
      <c r="BV389" s="1240">
        <f>BV387/BV373</f>
        <v>0</v>
      </c>
      <c r="BW389" s="1241"/>
      <c r="BX389" s="1242"/>
      <c r="BY389" s="1036"/>
      <c r="BZ389" s="1240">
        <f>BZ387/BZ373</f>
        <v>0.12736686390532545</v>
      </c>
      <c r="CA389" s="1241"/>
      <c r="CB389" s="1242"/>
    </row>
    <row r="390" spans="70:80" ht="15.75" x14ac:dyDescent="0.25">
      <c r="BR390" s="202"/>
      <c r="BS390" s="207"/>
      <c r="BT390" s="1049"/>
      <c r="BU390" s="1050"/>
      <c r="BV390" s="207"/>
      <c r="BW390" s="1049"/>
      <c r="BX390" s="1050"/>
      <c r="BY390" s="230"/>
      <c r="BZ390" s="207"/>
      <c r="CA390" s="1049"/>
      <c r="CB390" s="1050"/>
    </row>
    <row r="391" spans="70:80" ht="15.75" x14ac:dyDescent="0.25">
      <c r="BR391" s="202"/>
      <c r="BS391" s="207"/>
      <c r="BT391" s="1049"/>
      <c r="BU391" s="1050"/>
      <c r="BV391" s="207"/>
      <c r="BW391" s="1049"/>
      <c r="BX391" s="1050"/>
      <c r="BY391" s="230"/>
      <c r="BZ391" s="207"/>
      <c r="CA391" s="1049"/>
      <c r="CB391" s="1050"/>
    </row>
    <row r="392" spans="70:80" ht="15.75" x14ac:dyDescent="0.25">
      <c r="BR392" s="204" t="s">
        <v>16</v>
      </c>
      <c r="BS392" s="1225">
        <f>BS382/BS368</f>
        <v>0.20967741935483872</v>
      </c>
      <c r="BT392" s="1226"/>
      <c r="BU392" s="1227"/>
      <c r="BV392" s="1225">
        <f>BV382/BV368</f>
        <v>0</v>
      </c>
      <c r="BW392" s="1226"/>
      <c r="BX392" s="1227"/>
      <c r="BY392" s="260"/>
      <c r="BZ392" s="1225">
        <f>BZ382/BZ368</f>
        <v>0.11600503374899897</v>
      </c>
      <c r="CA392" s="1226"/>
      <c r="CB392" s="1227"/>
    </row>
    <row r="393" spans="70:80" ht="15.75" x14ac:dyDescent="0.25">
      <c r="BR393" s="204" t="s">
        <v>17</v>
      </c>
      <c r="BS393" s="1225">
        <f>BS387/BS368</f>
        <v>0.17803970223325061</v>
      </c>
      <c r="BT393" s="1226"/>
      <c r="BU393" s="1227"/>
      <c r="BV393" s="1225">
        <f>BV387/BV368</f>
        <v>0</v>
      </c>
      <c r="BW393" s="1226"/>
      <c r="BX393" s="1227"/>
      <c r="BY393" s="260"/>
      <c r="BZ393" s="1225">
        <f>BZ387/BZ368</f>
        <v>9.8501315638942918E-2</v>
      </c>
      <c r="CA393" s="1226"/>
      <c r="CB393" s="1227"/>
    </row>
    <row r="394" spans="70:80" x14ac:dyDescent="0.25">
      <c r="BR394" s="1083"/>
      <c r="BS394" s="1104"/>
      <c r="BT394" s="1093"/>
      <c r="BU394" s="1105"/>
      <c r="BV394" s="1104"/>
      <c r="BW394" s="1093"/>
      <c r="BX394" s="1105"/>
      <c r="BY394" s="192"/>
      <c r="BZ394" s="1104"/>
      <c r="CA394" s="1093"/>
      <c r="CB394" s="1105"/>
    </row>
    <row r="395" spans="70:80" x14ac:dyDescent="0.25">
      <c r="BR395" s="1084"/>
      <c r="BS395" s="1273" t="s">
        <v>345</v>
      </c>
      <c r="BT395" s="1274"/>
      <c r="BU395" s="1275"/>
      <c r="BV395" s="1273" t="s">
        <v>346</v>
      </c>
      <c r="BW395" s="1274"/>
      <c r="BX395" s="1275"/>
      <c r="BY395" s="261"/>
      <c r="BZ395" s="1273" t="s">
        <v>342</v>
      </c>
      <c r="CA395" s="1274"/>
      <c r="CB395" s="1275"/>
    </row>
    <row r="396" spans="70:80" ht="15.75" x14ac:dyDescent="0.25">
      <c r="BR396" s="217" t="s">
        <v>203</v>
      </c>
      <c r="BS396" s="1216">
        <f>+BT379/(BS372/100)</f>
        <v>23.873689941472712</v>
      </c>
      <c r="BT396" s="1217"/>
      <c r="BU396" s="1218"/>
      <c r="BV396" s="1222">
        <f>+BW379/(BV372/100)</f>
        <v>13.047191970958787</v>
      </c>
      <c r="BW396" s="1223"/>
      <c r="BX396" s="1224"/>
      <c r="BY396" s="263"/>
      <c r="BZ396" s="1222">
        <f>+CA379/(BZ372/100)</f>
        <v>19.659185369908563</v>
      </c>
      <c r="CA396" s="1223"/>
      <c r="CB396" s="1224"/>
    </row>
    <row r="397" spans="70:80" ht="15.75" x14ac:dyDescent="0.25">
      <c r="BR397" s="214">
        <v>2013</v>
      </c>
      <c r="BS397" s="1216">
        <f>+BS380/(BS375/100)</f>
        <v>84.930555555555557</v>
      </c>
      <c r="BT397" s="1217"/>
      <c r="BU397" s="1218"/>
      <c r="BV397" s="1216">
        <f>+BV380/(BV375/100)</f>
        <v>7.4973223848625485</v>
      </c>
      <c r="BW397" s="1217"/>
      <c r="BX397" s="1218"/>
      <c r="BY397" s="223"/>
      <c r="BZ397" s="1216">
        <f>+BZ380/(BZ375/100)</f>
        <v>33.789200660221645</v>
      </c>
      <c r="CA397" s="1217"/>
      <c r="CB397" s="1218"/>
    </row>
    <row r="398" spans="70:80" ht="15.75" x14ac:dyDescent="0.25">
      <c r="BR398" s="1085"/>
      <c r="BS398" s="1106"/>
      <c r="BT398" s="1107"/>
      <c r="BU398" s="1108"/>
      <c r="BV398" s="1106"/>
      <c r="BW398" s="1107"/>
      <c r="BX398" s="1108"/>
      <c r="BY398" s="223"/>
      <c r="BZ398" s="1106"/>
      <c r="CA398" s="1107"/>
      <c r="CB398" s="1108"/>
    </row>
    <row r="399" spans="70:80" ht="15.75" x14ac:dyDescent="0.25">
      <c r="BR399" s="215" t="s">
        <v>204</v>
      </c>
      <c r="BS399" s="1213">
        <f>+BT383/(BS372/100)</f>
        <v>15.053763440860216</v>
      </c>
      <c r="BT399" s="1214"/>
      <c r="BU399" s="1215"/>
      <c r="BV399" s="1213">
        <f>+BW383/(BV372/100)</f>
        <v>3.715566944266496</v>
      </c>
      <c r="BW399" s="1214"/>
      <c r="BX399" s="1215"/>
      <c r="BY399" s="262"/>
      <c r="BZ399" s="1213">
        <f>+CA383/(BZ372/100)</f>
        <v>10.640066500415628</v>
      </c>
      <c r="CA399" s="1214"/>
      <c r="CB399" s="1215"/>
    </row>
    <row r="400" spans="70:80" ht="15.75" x14ac:dyDescent="0.25">
      <c r="BR400" s="216">
        <v>2013</v>
      </c>
      <c r="BS400" s="1210">
        <f>+BS382/(BS375/100)</f>
        <v>70.416666666666671</v>
      </c>
      <c r="BT400" s="1211"/>
      <c r="BU400" s="1212"/>
      <c r="BV400" s="1210">
        <f>+BV382/(BV375/100)</f>
        <v>0</v>
      </c>
      <c r="BW400" s="1211"/>
      <c r="BX400" s="1212"/>
      <c r="BY400" s="223"/>
      <c r="BZ400" s="1210">
        <f>+BZ382/(BZ375/100)</f>
        <v>23.909455317142186</v>
      </c>
      <c r="CA400" s="1211"/>
      <c r="CB400" s="1212"/>
    </row>
    <row r="401" spans="70:80" ht="15.75" x14ac:dyDescent="0.25">
      <c r="BR401" s="163"/>
      <c r="BS401" s="164"/>
      <c r="BT401" s="239"/>
      <c r="BU401" s="166"/>
      <c r="BV401" s="164"/>
      <c r="BW401" s="239"/>
      <c r="BX401" s="166"/>
      <c r="BY401" s="240"/>
      <c r="BZ401" s="164"/>
      <c r="CA401" s="239"/>
      <c r="CB401" s="166"/>
    </row>
    <row r="402" spans="70:80" ht="16.5" thickBot="1" x14ac:dyDescent="0.3">
      <c r="BR402" s="1086"/>
      <c r="BS402" s="1109"/>
      <c r="BT402" s="1110"/>
      <c r="BU402" s="1111"/>
      <c r="BV402" s="1109"/>
      <c r="BW402" s="1110"/>
      <c r="BX402" s="1111"/>
      <c r="BY402" s="1115"/>
      <c r="BZ402" s="1109"/>
      <c r="CA402" s="1110"/>
      <c r="CB402" s="1111"/>
    </row>
    <row r="403" spans="70:80" ht="15.75" thickTop="1" x14ac:dyDescent="0.25"/>
    <row r="404" spans="70:80" x14ac:dyDescent="0.25">
      <c r="BR404" s="1076">
        <f>+BA404</f>
        <v>0</v>
      </c>
      <c r="BS404" s="1093"/>
      <c r="BT404" s="1093"/>
      <c r="BU404" s="1093"/>
      <c r="BV404" s="1093"/>
      <c r="BW404" s="1093"/>
      <c r="BX404" s="1093"/>
      <c r="BY404" s="170"/>
      <c r="BZ404" s="1093"/>
      <c r="CA404" s="1093"/>
      <c r="CB404" s="1105"/>
    </row>
    <row r="405" spans="70:80" ht="15.75" thickBot="1" x14ac:dyDescent="0.3">
      <c r="BR405" s="1077"/>
      <c r="BS405" s="1093"/>
      <c r="BT405" s="1094" t="s">
        <v>343</v>
      </c>
      <c r="BU405" s="1093"/>
      <c r="BV405" s="1093"/>
      <c r="BW405" s="1094" t="s">
        <v>344</v>
      </c>
      <c r="BX405" s="1093"/>
      <c r="BY405" s="170"/>
      <c r="BZ405" s="971"/>
      <c r="CA405" s="1094" t="s">
        <v>342</v>
      </c>
      <c r="CB405" s="1105"/>
    </row>
    <row r="406" spans="70:80" ht="16.5" thickBot="1" x14ac:dyDescent="0.3">
      <c r="BR406" s="1078" t="s">
        <v>342</v>
      </c>
      <c r="BS406" s="1095"/>
      <c r="BT406" s="1094">
        <f>+BC406</f>
        <v>0</v>
      </c>
      <c r="BU406" s="1094"/>
      <c r="BV406" s="1095"/>
      <c r="BW406" s="1094">
        <f>+BC406</f>
        <v>0</v>
      </c>
      <c r="BX406" s="1094"/>
      <c r="BY406" s="170"/>
      <c r="BZ406" s="1094"/>
      <c r="CA406" s="1094">
        <f>+X406</f>
        <v>0</v>
      </c>
      <c r="CB406" s="1096"/>
    </row>
    <row r="407" spans="70:80" x14ac:dyDescent="0.25">
      <c r="BR407" s="195" t="s">
        <v>132</v>
      </c>
      <c r="BS407" s="1264">
        <v>40909</v>
      </c>
      <c r="BT407" s="1265"/>
      <c r="BU407" s="1266"/>
      <c r="BV407" s="1264">
        <f>+BS407</f>
        <v>40909</v>
      </c>
      <c r="BW407" s="1265"/>
      <c r="BX407" s="1266"/>
      <c r="BY407" s="227"/>
      <c r="BZ407" s="1264">
        <f>+BV407</f>
        <v>40909</v>
      </c>
      <c r="CA407" s="1265"/>
      <c r="CB407" s="1266"/>
    </row>
    <row r="408" spans="70:80" x14ac:dyDescent="0.25">
      <c r="BR408" s="200" t="s">
        <v>133</v>
      </c>
      <c r="BS408" s="1267">
        <v>41274</v>
      </c>
      <c r="BT408" s="1268"/>
      <c r="BU408" s="1269"/>
      <c r="BV408" s="1267">
        <f>BS408</f>
        <v>41274</v>
      </c>
      <c r="BW408" s="1268"/>
      <c r="BX408" s="1269"/>
      <c r="BY408" s="227"/>
      <c r="BZ408" s="1267">
        <f>BV408</f>
        <v>41274</v>
      </c>
      <c r="CA408" s="1268"/>
      <c r="CB408" s="1269"/>
    </row>
    <row r="409" spans="70:80" x14ac:dyDescent="0.25">
      <c r="BR409" s="1079"/>
      <c r="BS409" s="1098"/>
      <c r="BT409" s="1099"/>
      <c r="BU409" s="1100"/>
      <c r="BV409" s="1098"/>
      <c r="BW409" s="1099"/>
      <c r="BX409" s="1100"/>
      <c r="BY409" s="227"/>
      <c r="BZ409" s="1098"/>
      <c r="CA409" s="1099"/>
      <c r="CB409" s="1100"/>
    </row>
    <row r="410" spans="70:80" ht="15.75" x14ac:dyDescent="0.25">
      <c r="BR410" s="232" t="s">
        <v>144</v>
      </c>
      <c r="BS410" s="207"/>
      <c r="BT410" s="1049"/>
      <c r="BU410" s="1050"/>
      <c r="BV410" s="207"/>
      <c r="BW410" s="1049"/>
      <c r="BX410" s="1050"/>
      <c r="BY410" s="230"/>
      <c r="BZ410" s="207"/>
      <c r="CA410" s="1049"/>
      <c r="CB410" s="1050"/>
    </row>
    <row r="411" spans="70:80" ht="15.75" x14ac:dyDescent="0.25">
      <c r="BR411" s="1112" t="s">
        <v>137</v>
      </c>
      <c r="BS411" s="1270">
        <v>4226</v>
      </c>
      <c r="BT411" s="1271"/>
      <c r="BU411" s="1272"/>
      <c r="BV411" s="1270">
        <v>2460</v>
      </c>
      <c r="BW411" s="1271"/>
      <c r="BX411" s="1272"/>
      <c r="BY411" s="1027"/>
      <c r="BZ411" s="1249">
        <f>SUM(BS411:BX411)</f>
        <v>6686</v>
      </c>
      <c r="CA411" s="1250"/>
      <c r="CB411" s="1251"/>
    </row>
    <row r="412" spans="70:80" ht="15.75" x14ac:dyDescent="0.25">
      <c r="BR412" s="202" t="s">
        <v>4</v>
      </c>
      <c r="BS412" s="1261">
        <f>BS418/BS411</f>
        <v>0.50473260766682437</v>
      </c>
      <c r="BT412" s="1262"/>
      <c r="BU412" s="1263"/>
      <c r="BV412" s="1261">
        <f>BV418/BV411</f>
        <v>0.58048780487804874</v>
      </c>
      <c r="BW412" s="1262"/>
      <c r="BX412" s="1263"/>
      <c r="BY412" s="259"/>
      <c r="BZ412" s="1261">
        <f>BZ418/BZ411</f>
        <v>0.53260544421178579</v>
      </c>
      <c r="CA412" s="1262"/>
      <c r="CB412" s="1263"/>
    </row>
    <row r="413" spans="70:80" ht="15.75" x14ac:dyDescent="0.25">
      <c r="BR413" s="234" t="s">
        <v>138</v>
      </c>
      <c r="BS413" s="1258">
        <f>BS411/24</f>
        <v>176.08333333333334</v>
      </c>
      <c r="BT413" s="1259"/>
      <c r="BU413" s="1260"/>
      <c r="BV413" s="1258">
        <f>BV411/24</f>
        <v>102.5</v>
      </c>
      <c r="BW413" s="1259"/>
      <c r="BX413" s="1260"/>
      <c r="BY413" s="1029"/>
      <c r="BZ413" s="1258">
        <f>BZ411/24</f>
        <v>278.58333333333331</v>
      </c>
      <c r="CA413" s="1259"/>
      <c r="CB413" s="1260"/>
    </row>
    <row r="414" spans="70:80" ht="15.75" x14ac:dyDescent="0.25">
      <c r="BR414" s="1080"/>
      <c r="BS414" s="1087"/>
      <c r="BT414" s="1088"/>
      <c r="BU414" s="1089"/>
      <c r="BV414" s="1087"/>
      <c r="BW414" s="1088"/>
      <c r="BX414" s="1089"/>
      <c r="BY414" s="1029"/>
      <c r="BZ414" s="1087"/>
      <c r="CA414" s="1088"/>
      <c r="CB414" s="1089"/>
    </row>
    <row r="415" spans="70:80" ht="15.75" x14ac:dyDescent="0.25">
      <c r="BR415" s="229" t="s">
        <v>134</v>
      </c>
      <c r="BS415" s="1255">
        <f>BS418+BS458</f>
        <v>5907</v>
      </c>
      <c r="BT415" s="1256"/>
      <c r="BU415" s="1257"/>
      <c r="BV415" s="1255">
        <f>BV418+BV458</f>
        <v>1882</v>
      </c>
      <c r="BW415" s="1256"/>
      <c r="BX415" s="1257"/>
      <c r="BY415" s="1031"/>
      <c r="BZ415" s="1255">
        <f>BZ418+BZ458</f>
        <v>7789</v>
      </c>
      <c r="CA415" s="1256"/>
      <c r="CB415" s="1257"/>
    </row>
    <row r="416" spans="70:80" ht="15.75" x14ac:dyDescent="0.25">
      <c r="BR416" s="1112" t="s">
        <v>135</v>
      </c>
      <c r="BS416" s="1270">
        <v>3948</v>
      </c>
      <c r="BT416" s="1271"/>
      <c r="BU416" s="1272"/>
      <c r="BV416" s="1270">
        <v>2286</v>
      </c>
      <c r="BW416" s="1271"/>
      <c r="BX416" s="1272"/>
      <c r="BY416" s="1027"/>
      <c r="BZ416" s="1249">
        <f>SUM(BS416:BX416)</f>
        <v>6234</v>
      </c>
      <c r="CA416" s="1250"/>
      <c r="CB416" s="1251"/>
    </row>
    <row r="417" spans="70:80" ht="15.75" x14ac:dyDescent="0.25">
      <c r="BR417" s="222" t="s">
        <v>136</v>
      </c>
      <c r="BS417" s="1249">
        <f>+BS416/24</f>
        <v>164.5</v>
      </c>
      <c r="BT417" s="1250"/>
      <c r="BU417" s="1251"/>
      <c r="BV417" s="1249">
        <f>+BV416/24</f>
        <v>95.25</v>
      </c>
      <c r="BW417" s="1250"/>
      <c r="BX417" s="1251"/>
      <c r="BY417" s="1027"/>
      <c r="BZ417" s="1249">
        <f>+BZ416/24</f>
        <v>259.75</v>
      </c>
      <c r="CA417" s="1250"/>
      <c r="CB417" s="1251"/>
    </row>
    <row r="418" spans="70:80" ht="15.75" x14ac:dyDescent="0.25">
      <c r="BR418" s="1112" t="s">
        <v>127</v>
      </c>
      <c r="BS418" s="1270">
        <v>2133</v>
      </c>
      <c r="BT418" s="1271"/>
      <c r="BU418" s="1272"/>
      <c r="BV418" s="1270">
        <v>1428</v>
      </c>
      <c r="BW418" s="1271"/>
      <c r="BX418" s="1272"/>
      <c r="BY418" s="1027"/>
      <c r="BZ418" s="1249">
        <f>SUM(BS418:BX418)</f>
        <v>3561</v>
      </c>
      <c r="CA418" s="1250"/>
      <c r="CB418" s="1251"/>
    </row>
    <row r="419" spans="70:80" ht="15.75" x14ac:dyDescent="0.25">
      <c r="BR419" s="235" t="s">
        <v>9</v>
      </c>
      <c r="BS419" s="1252">
        <f>BS418/BS416</f>
        <v>0.54027355623100304</v>
      </c>
      <c r="BT419" s="1253"/>
      <c r="BU419" s="1254"/>
      <c r="BV419" s="1252">
        <f>BV418/BV416</f>
        <v>0.62467191601049865</v>
      </c>
      <c r="BW419" s="1253"/>
      <c r="BX419" s="1254"/>
      <c r="BY419" s="1036"/>
      <c r="BZ419" s="1252">
        <f>BZ418/BZ416</f>
        <v>0.57122232916265636</v>
      </c>
      <c r="CA419" s="1253"/>
      <c r="CB419" s="1254"/>
    </row>
    <row r="420" spans="70:80" x14ac:dyDescent="0.25">
      <c r="BR420" s="203" t="s">
        <v>42</v>
      </c>
      <c r="BS420" s="883"/>
      <c r="BT420" s="884"/>
      <c r="BU420" s="885"/>
      <c r="BV420" s="883"/>
      <c r="BW420" s="884"/>
      <c r="BX420" s="885"/>
      <c r="BY420" s="225"/>
      <c r="BZ420" s="883"/>
      <c r="CA420" s="884"/>
      <c r="CB420" s="885"/>
    </row>
    <row r="421" spans="70:80" x14ac:dyDescent="0.25">
      <c r="BR421" s="1081"/>
      <c r="BS421" s="1090"/>
      <c r="BT421" s="1091"/>
      <c r="BU421" s="1092"/>
      <c r="BV421" s="1090"/>
      <c r="BW421" s="1091"/>
      <c r="BX421" s="1092"/>
      <c r="BY421" s="225"/>
      <c r="BZ421" s="1090"/>
      <c r="CA421" s="1091"/>
      <c r="CB421" s="1092"/>
    </row>
    <row r="422" spans="70:80" ht="15.75" x14ac:dyDescent="0.25">
      <c r="BR422" s="232" t="s">
        <v>139</v>
      </c>
      <c r="BS422" s="883"/>
      <c r="BT422" s="884">
        <f>BS423+BT465</f>
        <v>531</v>
      </c>
      <c r="BU422" s="885"/>
      <c r="BV422" s="883"/>
      <c r="BW422" s="884">
        <f>BV423+BW465</f>
        <v>401</v>
      </c>
      <c r="BX422" s="885"/>
      <c r="BY422" s="225"/>
      <c r="BZ422" s="883"/>
      <c r="CA422" s="884">
        <f>BZ423+CA465</f>
        <v>932</v>
      </c>
      <c r="CB422" s="885"/>
    </row>
    <row r="423" spans="70:80" ht="15.75" x14ac:dyDescent="0.25">
      <c r="BR423" s="1112" t="s">
        <v>131</v>
      </c>
      <c r="BS423" s="1270">
        <v>353</v>
      </c>
      <c r="BT423" s="1271"/>
      <c r="BU423" s="1272"/>
      <c r="BV423" s="1270">
        <v>295</v>
      </c>
      <c r="BW423" s="1271"/>
      <c r="BX423" s="1272"/>
      <c r="BY423" s="1027"/>
      <c r="BZ423" s="1249">
        <f>SUM(BS423:BX423)</f>
        <v>648</v>
      </c>
      <c r="CA423" s="1250"/>
      <c r="CB423" s="1251"/>
    </row>
    <row r="424" spans="70:80" ht="15.75" x14ac:dyDescent="0.25">
      <c r="BR424" s="1112" t="s">
        <v>140</v>
      </c>
      <c r="BS424" s="1270">
        <v>262</v>
      </c>
      <c r="BT424" s="1271"/>
      <c r="BU424" s="1272"/>
      <c r="BV424" s="1270">
        <v>122</v>
      </c>
      <c r="BW424" s="1271"/>
      <c r="BX424" s="1272"/>
      <c r="BY424" s="1027"/>
      <c r="BZ424" s="1249">
        <f>SUM(BS424:BX424)</f>
        <v>384</v>
      </c>
      <c r="CA424" s="1250"/>
      <c r="CB424" s="1251"/>
    </row>
    <row r="425" spans="70:80" ht="15.75" x14ac:dyDescent="0.25">
      <c r="BR425" s="1112" t="s">
        <v>141</v>
      </c>
      <c r="BS425" s="1270">
        <v>92</v>
      </c>
      <c r="BT425" s="1271"/>
      <c r="BU425" s="1272"/>
      <c r="BV425" s="1270">
        <v>174</v>
      </c>
      <c r="BW425" s="1271"/>
      <c r="BX425" s="1272"/>
      <c r="BY425" s="1027"/>
      <c r="BZ425" s="1249">
        <f>SUM(BS425:BX425)</f>
        <v>266</v>
      </c>
      <c r="CA425" s="1250"/>
      <c r="CB425" s="1251"/>
    </row>
    <row r="426" spans="70:80" ht="15.75" x14ac:dyDescent="0.25">
      <c r="BR426" s="201"/>
      <c r="BS426" s="1243">
        <v>92</v>
      </c>
      <c r="BT426" s="1244"/>
      <c r="BU426" s="1245"/>
      <c r="BV426" s="1033"/>
      <c r="BW426" s="1034">
        <v>174</v>
      </c>
      <c r="BX426" s="1035"/>
      <c r="BY426" s="1027"/>
      <c r="BZ426" s="1033"/>
      <c r="CA426" s="1034">
        <v>266</v>
      </c>
      <c r="CB426" s="1035"/>
    </row>
    <row r="427" spans="70:80" ht="15.75" x14ac:dyDescent="0.25">
      <c r="BR427" s="222" t="s">
        <v>11</v>
      </c>
      <c r="BS427" s="1237">
        <f>BS425/24</f>
        <v>3.8333333333333335</v>
      </c>
      <c r="BT427" s="1238"/>
      <c r="BU427" s="1239"/>
      <c r="BV427" s="1237">
        <f>BV425/24</f>
        <v>7.25</v>
      </c>
      <c r="BW427" s="1238"/>
      <c r="BX427" s="1239"/>
      <c r="BY427" s="1038"/>
      <c r="BZ427" s="1237">
        <f>BZ425/24</f>
        <v>11.083333333333334</v>
      </c>
      <c r="CA427" s="1238"/>
      <c r="CB427" s="1239"/>
    </row>
    <row r="428" spans="70:80" ht="15.75" x14ac:dyDescent="0.25">
      <c r="BR428" s="233" t="s">
        <v>142</v>
      </c>
      <c r="BS428" s="1240">
        <f>BS425/BS416</f>
        <v>2.3302938196555219E-2</v>
      </c>
      <c r="BT428" s="1241"/>
      <c r="BU428" s="1242"/>
      <c r="BV428" s="1240">
        <f>BV425/BV416</f>
        <v>7.6115485564304461E-2</v>
      </c>
      <c r="BW428" s="1241"/>
      <c r="BX428" s="1242"/>
      <c r="BY428" s="1036"/>
      <c r="BZ428" s="1240">
        <f>BZ425/BZ416</f>
        <v>4.2669233237086941E-2</v>
      </c>
      <c r="CA428" s="1241"/>
      <c r="CB428" s="1242"/>
    </row>
    <row r="429" spans="70:80" ht="15.75" x14ac:dyDescent="0.25">
      <c r="BR429" s="1082"/>
      <c r="BS429" s="1101"/>
      <c r="BT429" s="1102"/>
      <c r="BU429" s="1103"/>
      <c r="BV429" s="1101"/>
      <c r="BW429" s="1102"/>
      <c r="BX429" s="1103"/>
      <c r="BY429" s="236"/>
      <c r="BZ429" s="1101"/>
      <c r="CA429" s="1102"/>
      <c r="CB429" s="1103"/>
    </row>
    <row r="430" spans="70:80" ht="15.75" x14ac:dyDescent="0.25">
      <c r="BR430" s="1112" t="s">
        <v>13</v>
      </c>
      <c r="BS430" s="1270">
        <v>152</v>
      </c>
      <c r="BT430" s="1271"/>
      <c r="BU430" s="1272"/>
      <c r="BV430" s="1270">
        <v>0</v>
      </c>
      <c r="BW430" s="1271"/>
      <c r="BX430" s="1272"/>
      <c r="BY430" s="1027"/>
      <c r="BZ430" s="1249">
        <f>SUM(BS430:BX430)</f>
        <v>152</v>
      </c>
      <c r="CA430" s="1250"/>
      <c r="CB430" s="1251"/>
    </row>
    <row r="431" spans="70:80" ht="15.75" x14ac:dyDescent="0.25">
      <c r="BR431" s="222" t="s">
        <v>14</v>
      </c>
      <c r="BS431" s="1237">
        <f>BS430/24</f>
        <v>6.333333333333333</v>
      </c>
      <c r="BT431" s="1238"/>
      <c r="BU431" s="1239"/>
      <c r="BV431" s="1237">
        <f>BV430/24</f>
        <v>0</v>
      </c>
      <c r="BW431" s="1238"/>
      <c r="BX431" s="1239"/>
      <c r="BY431" s="1038"/>
      <c r="BZ431" s="1237">
        <f>BZ430/24</f>
        <v>6.333333333333333</v>
      </c>
      <c r="CA431" s="1238"/>
      <c r="CB431" s="1239"/>
    </row>
    <row r="432" spans="70:80" ht="15.75" x14ac:dyDescent="0.25">
      <c r="BR432" s="233" t="s">
        <v>143</v>
      </c>
      <c r="BS432" s="1240">
        <f>BS430/BS416</f>
        <v>3.8500506585612972E-2</v>
      </c>
      <c r="BT432" s="1241"/>
      <c r="BU432" s="1242"/>
      <c r="BV432" s="1240">
        <f>BV430/BV416</f>
        <v>0</v>
      </c>
      <c r="BW432" s="1241"/>
      <c r="BX432" s="1242"/>
      <c r="BY432" s="1036"/>
      <c r="BZ432" s="1240">
        <f>BZ430/BZ416</f>
        <v>2.438241899262111E-2</v>
      </c>
      <c r="CA432" s="1241"/>
      <c r="CB432" s="1242"/>
    </row>
    <row r="433" spans="70:80" ht="15.75" x14ac:dyDescent="0.25">
      <c r="BR433" s="202"/>
      <c r="BS433" s="207"/>
      <c r="BT433" s="1049"/>
      <c r="BU433" s="1050"/>
      <c r="BV433" s="207"/>
      <c r="BW433" s="1049"/>
      <c r="BX433" s="1050"/>
      <c r="BY433" s="230"/>
      <c r="BZ433" s="207"/>
      <c r="CA433" s="1049"/>
      <c r="CB433" s="1050"/>
    </row>
    <row r="434" spans="70:80" ht="15.75" x14ac:dyDescent="0.25">
      <c r="BR434" s="202"/>
      <c r="BS434" s="207"/>
      <c r="BT434" s="1049"/>
      <c r="BU434" s="1050"/>
      <c r="BV434" s="207"/>
      <c r="BW434" s="1049"/>
      <c r="BX434" s="1050"/>
      <c r="BY434" s="230"/>
      <c r="BZ434" s="207"/>
      <c r="CA434" s="1049"/>
      <c r="CB434" s="1050"/>
    </row>
    <row r="435" spans="70:80" ht="15.75" x14ac:dyDescent="0.25">
      <c r="BR435" s="204" t="s">
        <v>16</v>
      </c>
      <c r="BS435" s="1225">
        <f>BS425/BS411</f>
        <v>2.1769995267392334E-2</v>
      </c>
      <c r="BT435" s="1226"/>
      <c r="BU435" s="1227"/>
      <c r="BV435" s="1225">
        <f>BV425/BV411</f>
        <v>7.0731707317073164E-2</v>
      </c>
      <c r="BW435" s="1226"/>
      <c r="BX435" s="1227"/>
      <c r="BY435" s="260"/>
      <c r="BZ435" s="1225">
        <f>BZ425/BZ411</f>
        <v>3.9784624588692794E-2</v>
      </c>
      <c r="CA435" s="1226"/>
      <c r="CB435" s="1227"/>
    </row>
    <row r="436" spans="70:80" ht="15.75" x14ac:dyDescent="0.25">
      <c r="BR436" s="204" t="s">
        <v>17</v>
      </c>
      <c r="BS436" s="1225">
        <f>BS430/BS411</f>
        <v>3.5967818267865596E-2</v>
      </c>
      <c r="BT436" s="1226"/>
      <c r="BU436" s="1227"/>
      <c r="BV436" s="1225">
        <f>BV430/BV411</f>
        <v>0</v>
      </c>
      <c r="BW436" s="1226"/>
      <c r="BX436" s="1227"/>
      <c r="BY436" s="260"/>
      <c r="BZ436" s="1225">
        <f>BZ430/BZ411</f>
        <v>2.2734071193538739E-2</v>
      </c>
      <c r="CA436" s="1226"/>
      <c r="CB436" s="1227"/>
    </row>
    <row r="437" spans="70:80" x14ac:dyDescent="0.25">
      <c r="BR437" s="1083"/>
      <c r="BS437" s="1104"/>
      <c r="BT437" s="1093"/>
      <c r="BU437" s="1105"/>
      <c r="BV437" s="1104"/>
      <c r="BW437" s="1093"/>
      <c r="BX437" s="1105"/>
      <c r="BY437" s="192"/>
      <c r="BZ437" s="1104"/>
      <c r="CA437" s="1093"/>
      <c r="CB437" s="1105"/>
    </row>
    <row r="438" spans="70:80" x14ac:dyDescent="0.25">
      <c r="BR438" s="1084"/>
      <c r="BS438" s="1273" t="s">
        <v>345</v>
      </c>
      <c r="BT438" s="1274"/>
      <c r="BU438" s="1275"/>
      <c r="BV438" s="1273" t="s">
        <v>346</v>
      </c>
      <c r="BW438" s="1274"/>
      <c r="BX438" s="1275"/>
      <c r="BY438" s="261"/>
      <c r="BZ438" s="1273" t="s">
        <v>342</v>
      </c>
      <c r="CA438" s="1274"/>
      <c r="CB438" s="1275"/>
    </row>
    <row r="439" spans="70:80" ht="15.75" x14ac:dyDescent="0.25">
      <c r="BR439" s="217" t="s">
        <v>203</v>
      </c>
      <c r="BS439" s="1216">
        <f>+BT422/(BS415/100)</f>
        <v>8.9893346876587099</v>
      </c>
      <c r="BT439" s="1217"/>
      <c r="BU439" s="1218"/>
      <c r="BV439" s="1222">
        <f>+BW422/(BV415/100)</f>
        <v>21.307120085015939</v>
      </c>
      <c r="BW439" s="1223"/>
      <c r="BX439" s="1224"/>
      <c r="BY439" s="263"/>
      <c r="BZ439" s="1222">
        <f>+CA422/(BZ415/100)</f>
        <v>11.965592502246759</v>
      </c>
      <c r="CA439" s="1223"/>
      <c r="CB439" s="1224"/>
    </row>
    <row r="440" spans="70:80" ht="15.75" x14ac:dyDescent="0.25">
      <c r="BR440" s="214">
        <v>2012</v>
      </c>
      <c r="BS440" s="1216">
        <f>+BS423/(BS418/100)</f>
        <v>16.549460853258324</v>
      </c>
      <c r="BT440" s="1217"/>
      <c r="BU440" s="1218"/>
      <c r="BV440" s="1216">
        <f>+BV423/(BV418/100)</f>
        <v>20.65826330532213</v>
      </c>
      <c r="BW440" s="1217"/>
      <c r="BX440" s="1218"/>
      <c r="BY440" s="223"/>
      <c r="BZ440" s="1216">
        <f>+BZ423/(BZ418/100)</f>
        <v>18.197135636057286</v>
      </c>
      <c r="CA440" s="1217"/>
      <c r="CB440" s="1218"/>
    </row>
    <row r="441" spans="70:80" ht="15.75" x14ac:dyDescent="0.25">
      <c r="BR441" s="1085"/>
      <c r="BS441" s="1106"/>
      <c r="BT441" s="1107"/>
      <c r="BU441" s="1108"/>
      <c r="BV441" s="1106"/>
      <c r="BW441" s="1107"/>
      <c r="BX441" s="1108"/>
      <c r="BY441" s="223"/>
      <c r="BZ441" s="1106"/>
      <c r="CA441" s="1107"/>
      <c r="CB441" s="1108"/>
    </row>
    <row r="442" spans="70:80" ht="15.75" x14ac:dyDescent="0.25">
      <c r="BR442" s="215" t="s">
        <v>204</v>
      </c>
      <c r="BS442" s="1213">
        <f>+BS426/(BS415/100)</f>
        <v>1.5574741831725072</v>
      </c>
      <c r="BT442" s="1214"/>
      <c r="BU442" s="1215"/>
      <c r="BV442" s="1213">
        <f>+BW426/(BV415/100)</f>
        <v>9.2454835281615306</v>
      </c>
      <c r="BW442" s="1214"/>
      <c r="BX442" s="1215"/>
      <c r="BY442" s="262"/>
      <c r="BZ442" s="1213">
        <f>+CA426/(BZ415/100)</f>
        <v>3.4150725381948903</v>
      </c>
      <c r="CA442" s="1214"/>
      <c r="CB442" s="1215"/>
    </row>
    <row r="443" spans="70:80" ht="15.75" x14ac:dyDescent="0.25">
      <c r="BR443" s="216">
        <v>2012</v>
      </c>
      <c r="BS443" s="1210">
        <f>+BS425/(BS418/100)</f>
        <v>4.3131739334270982</v>
      </c>
      <c r="BT443" s="1211"/>
      <c r="BU443" s="1212"/>
      <c r="BV443" s="1210">
        <f>+BV425/(BV418/100)</f>
        <v>12.184873949579833</v>
      </c>
      <c r="BW443" s="1211"/>
      <c r="BX443" s="1212"/>
      <c r="BY443" s="223"/>
      <c r="BZ443" s="1210">
        <f>+BZ425/(BZ418/100)</f>
        <v>7.4698118506037634</v>
      </c>
      <c r="CA443" s="1211"/>
      <c r="CB443" s="1212"/>
    </row>
    <row r="444" spans="70:80" ht="15.75" x14ac:dyDescent="0.25">
      <c r="BR444" s="163"/>
      <c r="BS444" s="164"/>
      <c r="BT444" s="239"/>
      <c r="BU444" s="166"/>
      <c r="BV444" s="164"/>
      <c r="BW444" s="239"/>
      <c r="BX444" s="166"/>
      <c r="BY444" s="240"/>
      <c r="BZ444" s="164"/>
      <c r="CA444" s="239"/>
      <c r="CB444" s="166"/>
    </row>
    <row r="445" spans="70:80" ht="16.5" thickBot="1" x14ac:dyDescent="0.3">
      <c r="BR445" s="1086"/>
      <c r="BS445" s="1109"/>
      <c r="BT445" s="1110"/>
      <c r="BU445" s="1111"/>
      <c r="BV445" s="1109"/>
      <c r="BW445" s="1110"/>
      <c r="BX445" s="1111"/>
      <c r="BY445" s="1115"/>
      <c r="BZ445" s="1109"/>
      <c r="CA445" s="1110"/>
      <c r="CB445" s="1111"/>
    </row>
    <row r="446" spans="70:80" ht="15.75" thickTop="1" x14ac:dyDescent="0.25"/>
    <row r="447" spans="70:80" x14ac:dyDescent="0.25">
      <c r="BR447" s="1076">
        <f>+BA447</f>
        <v>0</v>
      </c>
      <c r="BS447" s="1093"/>
      <c r="BT447" s="1093"/>
      <c r="BU447" s="1093"/>
      <c r="BV447" s="1093"/>
      <c r="BW447" s="1093"/>
      <c r="BX447" s="1093"/>
      <c r="BY447" s="170"/>
      <c r="BZ447" s="1093"/>
      <c r="CA447" s="1093"/>
      <c r="CB447" s="1105"/>
    </row>
    <row r="448" spans="70:80" ht="15.75" thickBot="1" x14ac:dyDescent="0.3">
      <c r="BR448" s="1077"/>
      <c r="BS448" s="1093"/>
      <c r="BT448" s="1094" t="s">
        <v>343</v>
      </c>
      <c r="BU448" s="1093"/>
      <c r="BV448" s="1093"/>
      <c r="BW448" s="1094" t="s">
        <v>344</v>
      </c>
      <c r="BX448" s="1093"/>
      <c r="BY448" s="170"/>
      <c r="BZ448" s="971"/>
      <c r="CA448" s="1094" t="s">
        <v>342</v>
      </c>
      <c r="CB448" s="1105"/>
    </row>
    <row r="449" spans="70:80" ht="16.5" thickBot="1" x14ac:dyDescent="0.3">
      <c r="BR449" s="1078" t="s">
        <v>342</v>
      </c>
      <c r="BS449" s="1095"/>
      <c r="BT449" s="1094">
        <f>+BC449</f>
        <v>0</v>
      </c>
      <c r="BU449" s="1094"/>
      <c r="BV449" s="1095"/>
      <c r="BW449" s="1094">
        <f>+BC449</f>
        <v>0</v>
      </c>
      <c r="BX449" s="1094"/>
      <c r="BY449" s="170"/>
      <c r="BZ449" s="1094"/>
      <c r="CA449" s="1094">
        <f>+X449</f>
        <v>0</v>
      </c>
      <c r="CB449" s="1096"/>
    </row>
    <row r="450" spans="70:80" x14ac:dyDescent="0.25">
      <c r="BR450" s="195" t="s">
        <v>132</v>
      </c>
      <c r="BS450" s="1264">
        <v>40544</v>
      </c>
      <c r="BT450" s="1265"/>
      <c r="BU450" s="1266"/>
      <c r="BV450" s="1264">
        <f>+BS450</f>
        <v>40544</v>
      </c>
      <c r="BW450" s="1265"/>
      <c r="BX450" s="1266"/>
      <c r="BY450" s="227"/>
      <c r="BZ450" s="1264">
        <f>+BV450</f>
        <v>40544</v>
      </c>
      <c r="CA450" s="1265"/>
      <c r="CB450" s="1266"/>
    </row>
    <row r="451" spans="70:80" x14ac:dyDescent="0.25">
      <c r="BR451" s="200" t="s">
        <v>133</v>
      </c>
      <c r="BS451" s="1267">
        <v>40908</v>
      </c>
      <c r="BT451" s="1268"/>
      <c r="BU451" s="1269"/>
      <c r="BV451" s="1267">
        <f>BS451</f>
        <v>40908</v>
      </c>
      <c r="BW451" s="1268"/>
      <c r="BX451" s="1269"/>
      <c r="BY451" s="227"/>
      <c r="BZ451" s="1267">
        <f>BV451</f>
        <v>40908</v>
      </c>
      <c r="CA451" s="1268"/>
      <c r="CB451" s="1269"/>
    </row>
    <row r="452" spans="70:80" x14ac:dyDescent="0.25">
      <c r="BR452" s="1079"/>
      <c r="BS452" s="1098"/>
      <c r="BT452" s="1099"/>
      <c r="BU452" s="1100"/>
      <c r="BV452" s="1098"/>
      <c r="BW452" s="1099"/>
      <c r="BX452" s="1100"/>
      <c r="BY452" s="227"/>
      <c r="BZ452" s="1098"/>
      <c r="CA452" s="1099"/>
      <c r="CB452" s="1100"/>
    </row>
    <row r="453" spans="70:80" ht="15.75" x14ac:dyDescent="0.25">
      <c r="BR453" s="232" t="s">
        <v>144</v>
      </c>
      <c r="BS453" s="207"/>
      <c r="BT453" s="1049"/>
      <c r="BU453" s="1050"/>
      <c r="BV453" s="207"/>
      <c r="BW453" s="1049"/>
      <c r="BX453" s="1050"/>
      <c r="BY453" s="230"/>
      <c r="BZ453" s="207"/>
      <c r="CA453" s="1049"/>
      <c r="CB453" s="1050"/>
    </row>
    <row r="454" spans="70:80" ht="15.75" x14ac:dyDescent="0.25">
      <c r="BR454" s="1112" t="s">
        <v>137</v>
      </c>
      <c r="BS454" s="1270">
        <v>1429</v>
      </c>
      <c r="BT454" s="1271"/>
      <c r="BU454" s="1272"/>
      <c r="BV454" s="1270">
        <v>941</v>
      </c>
      <c r="BW454" s="1271"/>
      <c r="BX454" s="1272"/>
      <c r="BY454" s="1027"/>
      <c r="BZ454" s="1249">
        <f>SUM(BS454:BX454)</f>
        <v>2370</v>
      </c>
      <c r="CA454" s="1250"/>
      <c r="CB454" s="1251"/>
    </row>
    <row r="455" spans="70:80" ht="15.75" x14ac:dyDescent="0.25">
      <c r="BR455" s="202" t="s">
        <v>4</v>
      </c>
      <c r="BS455" s="1261">
        <f>BS461/BS454</f>
        <v>0.59972008397480758</v>
      </c>
      <c r="BT455" s="1262"/>
      <c r="BU455" s="1263"/>
      <c r="BV455" s="1261">
        <f>BV461/BV454</f>
        <v>0.48246546227417642</v>
      </c>
      <c r="BW455" s="1262"/>
      <c r="BX455" s="1263"/>
      <c r="BY455" s="259"/>
      <c r="BZ455" s="1261">
        <f>BZ461/BZ454</f>
        <v>0.55316455696202527</v>
      </c>
      <c r="CA455" s="1262"/>
      <c r="CB455" s="1263"/>
    </row>
    <row r="456" spans="70:80" ht="15.75" x14ac:dyDescent="0.25">
      <c r="BR456" s="234" t="s">
        <v>138</v>
      </c>
      <c r="BS456" s="1258">
        <f>BS454/24</f>
        <v>59.541666666666664</v>
      </c>
      <c r="BT456" s="1259"/>
      <c r="BU456" s="1260"/>
      <c r="BV456" s="1258">
        <f>BV454/24</f>
        <v>39.208333333333336</v>
      </c>
      <c r="BW456" s="1259"/>
      <c r="BX456" s="1260"/>
      <c r="BY456" s="1029"/>
      <c r="BZ456" s="1258">
        <f>BZ454/24</f>
        <v>98.75</v>
      </c>
      <c r="CA456" s="1259"/>
      <c r="CB456" s="1260"/>
    </row>
    <row r="457" spans="70:80" ht="15.75" x14ac:dyDescent="0.25">
      <c r="BR457" s="1080"/>
      <c r="BS457" s="1087"/>
      <c r="BT457" s="1088"/>
      <c r="BU457" s="1089"/>
      <c r="BV457" s="1087"/>
      <c r="BW457" s="1088"/>
      <c r="BX457" s="1089"/>
      <c r="BY457" s="1029"/>
      <c r="BZ457" s="1087"/>
      <c r="CA457" s="1088"/>
      <c r="CB457" s="1089"/>
    </row>
    <row r="458" spans="70:80" ht="15.75" x14ac:dyDescent="0.25">
      <c r="BR458" s="229" t="s">
        <v>134</v>
      </c>
      <c r="BS458" s="1255">
        <f>BS461+BS504</f>
        <v>3774</v>
      </c>
      <c r="BT458" s="1256"/>
      <c r="BU458" s="1257"/>
      <c r="BV458" s="1255">
        <f>BV461+BV504</f>
        <v>454</v>
      </c>
      <c r="BW458" s="1256"/>
      <c r="BX458" s="1257"/>
      <c r="BY458" s="1031"/>
      <c r="BZ458" s="1255">
        <f>BZ461+BZ504</f>
        <v>4228</v>
      </c>
      <c r="CA458" s="1256"/>
      <c r="CB458" s="1257"/>
    </row>
    <row r="459" spans="70:80" ht="15.75" x14ac:dyDescent="0.25">
      <c r="BR459" s="1112" t="s">
        <v>135</v>
      </c>
      <c r="BS459" s="1270">
        <v>1429</v>
      </c>
      <c r="BT459" s="1271"/>
      <c r="BU459" s="1272"/>
      <c r="BV459" s="1270">
        <v>941</v>
      </c>
      <c r="BW459" s="1271"/>
      <c r="BX459" s="1272"/>
      <c r="BY459" s="1027"/>
      <c r="BZ459" s="1249">
        <f>SUM(BS459:BX459)</f>
        <v>2370</v>
      </c>
      <c r="CA459" s="1250"/>
      <c r="CB459" s="1251"/>
    </row>
    <row r="460" spans="70:80" ht="15.75" x14ac:dyDescent="0.25">
      <c r="BR460" s="222" t="s">
        <v>136</v>
      </c>
      <c r="BS460" s="1249">
        <f>+BS459/24</f>
        <v>59.541666666666664</v>
      </c>
      <c r="BT460" s="1250"/>
      <c r="BU460" s="1251"/>
      <c r="BV460" s="1249">
        <f>+BV459/24</f>
        <v>39.208333333333336</v>
      </c>
      <c r="BW460" s="1250"/>
      <c r="BX460" s="1251"/>
      <c r="BY460" s="1027"/>
      <c r="BZ460" s="1249">
        <f>+BZ459/24</f>
        <v>98.75</v>
      </c>
      <c r="CA460" s="1250"/>
      <c r="CB460" s="1251"/>
    </row>
    <row r="461" spans="70:80" ht="15.75" x14ac:dyDescent="0.25">
      <c r="BR461" s="1112" t="s">
        <v>127</v>
      </c>
      <c r="BS461" s="1270">
        <v>857</v>
      </c>
      <c r="BT461" s="1271"/>
      <c r="BU461" s="1272"/>
      <c r="BV461" s="1270">
        <v>454</v>
      </c>
      <c r="BW461" s="1271"/>
      <c r="BX461" s="1272"/>
      <c r="BY461" s="1027"/>
      <c r="BZ461" s="1249">
        <f>SUM(BS461:BX461)</f>
        <v>1311</v>
      </c>
      <c r="CA461" s="1250"/>
      <c r="CB461" s="1251"/>
    </row>
    <row r="462" spans="70:80" ht="15.75" x14ac:dyDescent="0.25">
      <c r="BR462" s="235" t="s">
        <v>9</v>
      </c>
      <c r="BS462" s="1252">
        <f>BS461/BS459</f>
        <v>0.59972008397480758</v>
      </c>
      <c r="BT462" s="1253"/>
      <c r="BU462" s="1254"/>
      <c r="BV462" s="1252">
        <f>BV461/BV459</f>
        <v>0.48246546227417642</v>
      </c>
      <c r="BW462" s="1253"/>
      <c r="BX462" s="1254"/>
      <c r="BY462" s="1036"/>
      <c r="BZ462" s="1252">
        <f>BZ461/BZ459</f>
        <v>0.55316455696202527</v>
      </c>
      <c r="CA462" s="1253"/>
      <c r="CB462" s="1254"/>
    </row>
    <row r="463" spans="70:80" x14ac:dyDescent="0.25">
      <c r="BR463" s="203" t="s">
        <v>42</v>
      </c>
      <c r="BS463" s="883"/>
      <c r="BT463" s="884"/>
      <c r="BU463" s="885"/>
      <c r="BV463" s="883"/>
      <c r="BW463" s="884"/>
      <c r="BX463" s="885"/>
      <c r="BY463" s="225"/>
      <c r="BZ463" s="883"/>
      <c r="CA463" s="884"/>
      <c r="CB463" s="885"/>
    </row>
    <row r="464" spans="70:80" x14ac:dyDescent="0.25">
      <c r="BR464" s="1081"/>
      <c r="BS464" s="1090"/>
      <c r="BT464" s="1091"/>
      <c r="BU464" s="1092"/>
      <c r="BV464" s="1090"/>
      <c r="BW464" s="1091"/>
      <c r="BX464" s="1092"/>
      <c r="BY464" s="225"/>
      <c r="BZ464" s="1090"/>
      <c r="CA464" s="1091"/>
      <c r="CB464" s="1092"/>
    </row>
    <row r="465" spans="70:80" ht="15.75" x14ac:dyDescent="0.25">
      <c r="BR465" s="232" t="s">
        <v>139</v>
      </c>
      <c r="BS465" s="883"/>
      <c r="BT465" s="884">
        <f>BS466+BS509</f>
        <v>178</v>
      </c>
      <c r="BU465" s="885"/>
      <c r="BV465" s="883"/>
      <c r="BW465" s="884">
        <f>BV466+BV509</f>
        <v>106</v>
      </c>
      <c r="BX465" s="885"/>
      <c r="BY465" s="225"/>
      <c r="BZ465" s="883"/>
      <c r="CA465" s="884">
        <f>BZ466+BZ509</f>
        <v>284</v>
      </c>
      <c r="CB465" s="885"/>
    </row>
    <row r="466" spans="70:80" ht="15.75" x14ac:dyDescent="0.25">
      <c r="BR466" s="1112" t="s">
        <v>131</v>
      </c>
      <c r="BS466" s="1270">
        <v>119</v>
      </c>
      <c r="BT466" s="1271"/>
      <c r="BU466" s="1272"/>
      <c r="BV466" s="1270">
        <v>106</v>
      </c>
      <c r="BW466" s="1271"/>
      <c r="BX466" s="1272"/>
      <c r="BY466" s="1027"/>
      <c r="BZ466" s="1249">
        <f>SUM(BS466:BX466)</f>
        <v>225</v>
      </c>
      <c r="CA466" s="1250"/>
      <c r="CB466" s="1251"/>
    </row>
    <row r="467" spans="70:80" ht="15.75" x14ac:dyDescent="0.25">
      <c r="BR467" s="1112" t="s">
        <v>140</v>
      </c>
      <c r="BS467" s="1270">
        <v>119</v>
      </c>
      <c r="BT467" s="1271"/>
      <c r="BU467" s="1272"/>
      <c r="BV467" s="1270">
        <v>106</v>
      </c>
      <c r="BW467" s="1271"/>
      <c r="BX467" s="1272"/>
      <c r="BY467" s="1027"/>
      <c r="BZ467" s="1249">
        <f>SUM(BS467:BX467)</f>
        <v>225</v>
      </c>
      <c r="CA467" s="1250"/>
      <c r="CB467" s="1251"/>
    </row>
    <row r="468" spans="70:80" ht="15.75" x14ac:dyDescent="0.25">
      <c r="BR468" s="1112" t="s">
        <v>141</v>
      </c>
      <c r="BS468" s="1270"/>
      <c r="BT468" s="1271"/>
      <c r="BU468" s="1272"/>
      <c r="BV468" s="1270"/>
      <c r="BW468" s="1271"/>
      <c r="BX468" s="1272"/>
      <c r="BY468" s="1027"/>
      <c r="BZ468" s="1249">
        <f>SUM(BS468:BX468)</f>
        <v>0</v>
      </c>
      <c r="CA468" s="1250"/>
      <c r="CB468" s="1251"/>
    </row>
    <row r="469" spans="70:80" ht="15.75" x14ac:dyDescent="0.25">
      <c r="BR469" s="201"/>
      <c r="BS469" s="1033"/>
      <c r="BT469" s="1034"/>
      <c r="BU469" s="1035"/>
      <c r="BV469" s="1033"/>
      <c r="BW469" s="1034"/>
      <c r="BX469" s="1035"/>
      <c r="BY469" s="1027"/>
      <c r="BZ469" s="1033"/>
      <c r="CA469" s="1034"/>
      <c r="CB469" s="1035"/>
    </row>
    <row r="470" spans="70:80" ht="15.75" x14ac:dyDescent="0.25">
      <c r="BR470" s="222" t="s">
        <v>11</v>
      </c>
      <c r="BS470" s="1237">
        <f>BS468/24</f>
        <v>0</v>
      </c>
      <c r="BT470" s="1238"/>
      <c r="BU470" s="1239"/>
      <c r="BV470" s="1237">
        <f>BV468/24</f>
        <v>0</v>
      </c>
      <c r="BW470" s="1238"/>
      <c r="BX470" s="1239"/>
      <c r="BY470" s="1038"/>
      <c r="BZ470" s="1237">
        <f>BZ468/24</f>
        <v>0</v>
      </c>
      <c r="CA470" s="1238"/>
      <c r="CB470" s="1239"/>
    </row>
    <row r="471" spans="70:80" ht="15.75" x14ac:dyDescent="0.25">
      <c r="BR471" s="233" t="s">
        <v>142</v>
      </c>
      <c r="BS471" s="1240">
        <f>BS468/BS459</f>
        <v>0</v>
      </c>
      <c r="BT471" s="1241"/>
      <c r="BU471" s="1242"/>
      <c r="BV471" s="1240">
        <f>BV468/BV459</f>
        <v>0</v>
      </c>
      <c r="BW471" s="1241"/>
      <c r="BX471" s="1242"/>
      <c r="BY471" s="1036"/>
      <c r="BZ471" s="1240">
        <f>BZ468/BZ459</f>
        <v>0</v>
      </c>
      <c r="CA471" s="1241"/>
      <c r="CB471" s="1242"/>
    </row>
    <row r="472" spans="70:80" ht="15.75" x14ac:dyDescent="0.25">
      <c r="BR472" s="1082"/>
      <c r="BS472" s="1101"/>
      <c r="BT472" s="1102"/>
      <c r="BU472" s="1103"/>
      <c r="BV472" s="1101"/>
      <c r="BW472" s="1102"/>
      <c r="BX472" s="1103"/>
      <c r="BY472" s="236"/>
      <c r="BZ472" s="1101"/>
      <c r="CA472" s="1102"/>
      <c r="CB472" s="1103"/>
    </row>
    <row r="473" spans="70:80" ht="15.75" x14ac:dyDescent="0.25">
      <c r="BR473" s="1112" t="s">
        <v>13</v>
      </c>
      <c r="BS473" s="1270"/>
      <c r="BT473" s="1271"/>
      <c r="BU473" s="1272"/>
      <c r="BV473" s="1270"/>
      <c r="BW473" s="1271"/>
      <c r="BX473" s="1272"/>
      <c r="BY473" s="1027"/>
      <c r="BZ473" s="1249">
        <f>SUM(BS473:BX473)</f>
        <v>0</v>
      </c>
      <c r="CA473" s="1250"/>
      <c r="CB473" s="1251"/>
    </row>
    <row r="474" spans="70:80" ht="15.75" x14ac:dyDescent="0.25">
      <c r="BR474" s="222" t="s">
        <v>14</v>
      </c>
      <c r="BS474" s="1237">
        <f>BS473/24</f>
        <v>0</v>
      </c>
      <c r="BT474" s="1238"/>
      <c r="BU474" s="1239"/>
      <c r="BV474" s="1237">
        <f>BV473/24</f>
        <v>0</v>
      </c>
      <c r="BW474" s="1238"/>
      <c r="BX474" s="1239"/>
      <c r="BY474" s="1038"/>
      <c r="BZ474" s="1237">
        <f>BZ473/24</f>
        <v>0</v>
      </c>
      <c r="CA474" s="1238"/>
      <c r="CB474" s="1239"/>
    </row>
    <row r="475" spans="70:80" ht="15.75" x14ac:dyDescent="0.25">
      <c r="BR475" s="233" t="s">
        <v>143</v>
      </c>
      <c r="BS475" s="1240">
        <f>BS473/BS459</f>
        <v>0</v>
      </c>
      <c r="BT475" s="1241"/>
      <c r="BU475" s="1242"/>
      <c r="BV475" s="1240">
        <f>BV473/BV459</f>
        <v>0</v>
      </c>
      <c r="BW475" s="1241"/>
      <c r="BX475" s="1242"/>
      <c r="BY475" s="1036"/>
      <c r="BZ475" s="1240">
        <f>BZ473/BZ459</f>
        <v>0</v>
      </c>
      <c r="CA475" s="1241"/>
      <c r="CB475" s="1242"/>
    </row>
    <row r="476" spans="70:80" ht="15.75" x14ac:dyDescent="0.25">
      <c r="BR476" s="202"/>
      <c r="BS476" s="207"/>
      <c r="BT476" s="1049"/>
      <c r="BU476" s="1050"/>
      <c r="BV476" s="207"/>
      <c r="BW476" s="1049"/>
      <c r="BX476" s="1050"/>
      <c r="BY476" s="230"/>
      <c r="BZ476" s="207"/>
      <c r="CA476" s="1049"/>
      <c r="CB476" s="1050"/>
    </row>
    <row r="477" spans="70:80" ht="15.75" x14ac:dyDescent="0.25">
      <c r="BR477" s="202"/>
      <c r="BS477" s="207"/>
      <c r="BT477" s="1049"/>
      <c r="BU477" s="1050"/>
      <c r="BV477" s="207"/>
      <c r="BW477" s="1049"/>
      <c r="BX477" s="1050"/>
      <c r="BY477" s="230"/>
      <c r="BZ477" s="207"/>
      <c r="CA477" s="1049"/>
      <c r="CB477" s="1050"/>
    </row>
    <row r="478" spans="70:80" ht="15.75" x14ac:dyDescent="0.25">
      <c r="BR478" s="204" t="s">
        <v>16</v>
      </c>
      <c r="BS478" s="1225">
        <f>BS468/BS454</f>
        <v>0</v>
      </c>
      <c r="BT478" s="1226"/>
      <c r="BU478" s="1227"/>
      <c r="BV478" s="1225">
        <f>BV468/BV454</f>
        <v>0</v>
      </c>
      <c r="BW478" s="1226"/>
      <c r="BX478" s="1227"/>
      <c r="BY478" s="260"/>
      <c r="BZ478" s="1225">
        <f>BZ468/BZ454</f>
        <v>0</v>
      </c>
      <c r="CA478" s="1226"/>
      <c r="CB478" s="1227"/>
    </row>
    <row r="479" spans="70:80" ht="15.75" x14ac:dyDescent="0.25">
      <c r="BR479" s="204" t="s">
        <v>17</v>
      </c>
      <c r="BS479" s="1225">
        <f>BS473/BS454</f>
        <v>0</v>
      </c>
      <c r="BT479" s="1226"/>
      <c r="BU479" s="1227"/>
      <c r="BV479" s="1225">
        <f>BV473/BV454</f>
        <v>0</v>
      </c>
      <c r="BW479" s="1226"/>
      <c r="BX479" s="1227"/>
      <c r="BY479" s="260"/>
      <c r="BZ479" s="1225">
        <f>BZ473/BZ454</f>
        <v>0</v>
      </c>
      <c r="CA479" s="1226"/>
      <c r="CB479" s="1227"/>
    </row>
    <row r="480" spans="70:80" x14ac:dyDescent="0.25">
      <c r="BR480" s="1083"/>
      <c r="BS480" s="1104"/>
      <c r="BT480" s="1093"/>
      <c r="BU480" s="1105"/>
      <c r="BV480" s="1104"/>
      <c r="BW480" s="1093"/>
      <c r="BX480" s="1105"/>
      <c r="BY480" s="192"/>
      <c r="BZ480" s="1104"/>
      <c r="CA480" s="1093"/>
      <c r="CB480" s="1105"/>
    </row>
    <row r="481" spans="70:80" x14ac:dyDescent="0.25">
      <c r="BR481" s="1084"/>
      <c r="BS481" s="1273" t="s">
        <v>345</v>
      </c>
      <c r="BT481" s="1274"/>
      <c r="BU481" s="1275"/>
      <c r="BV481" s="1273" t="s">
        <v>346</v>
      </c>
      <c r="BW481" s="1274"/>
      <c r="BX481" s="1275"/>
      <c r="BY481" s="261"/>
      <c r="BZ481" s="1273" t="s">
        <v>342</v>
      </c>
      <c r="CA481" s="1274"/>
      <c r="CB481" s="1275"/>
    </row>
    <row r="482" spans="70:80" ht="15.75" x14ac:dyDescent="0.25">
      <c r="BR482" s="217" t="s">
        <v>203</v>
      </c>
      <c r="BS482" s="1216">
        <f>+BT465/(BS458/100)</f>
        <v>4.7164811870694221</v>
      </c>
      <c r="BT482" s="1217"/>
      <c r="BU482" s="1218"/>
      <c r="BV482" s="1222">
        <f>+BW465/(BV458/100)</f>
        <v>23.348017621145374</v>
      </c>
      <c r="BW482" s="1223"/>
      <c r="BX482" s="1224"/>
      <c r="BY482" s="263"/>
      <c r="BZ482" s="1222">
        <f>+CA465/(BZ458/100)</f>
        <v>6.7171239356669821</v>
      </c>
      <c r="CA482" s="1223"/>
      <c r="CB482" s="1224"/>
    </row>
    <row r="483" spans="70:80" ht="15.75" x14ac:dyDescent="0.25">
      <c r="BR483" s="214">
        <v>2011</v>
      </c>
      <c r="BS483" s="1216">
        <f>+BS466/(BS461/100)</f>
        <v>13.885647607934656</v>
      </c>
      <c r="BT483" s="1217"/>
      <c r="BU483" s="1218"/>
      <c r="BV483" s="1216">
        <f>+BV466/(BV461/100)</f>
        <v>23.348017621145374</v>
      </c>
      <c r="BW483" s="1217"/>
      <c r="BX483" s="1218"/>
      <c r="BY483" s="223"/>
      <c r="BZ483" s="1216">
        <f>+BZ466/(BZ461/100)</f>
        <v>17.162471395881006</v>
      </c>
      <c r="CA483" s="1217"/>
      <c r="CB483" s="1218"/>
    </row>
    <row r="484" spans="70:80" ht="15.75" x14ac:dyDescent="0.25">
      <c r="BR484" s="1085"/>
      <c r="BS484" s="1106"/>
      <c r="BT484" s="1107"/>
      <c r="BU484" s="1108"/>
      <c r="BV484" s="1106"/>
      <c r="BW484" s="1107"/>
      <c r="BX484" s="1108"/>
      <c r="BY484" s="223"/>
      <c r="BZ484" s="1106"/>
      <c r="CA484" s="1107"/>
      <c r="CB484" s="1108"/>
    </row>
    <row r="485" spans="70:80" ht="15.75" x14ac:dyDescent="0.25">
      <c r="BR485" s="215" t="s">
        <v>204</v>
      </c>
      <c r="BS485" s="1213">
        <f>+BS468/(BS461/100)</f>
        <v>0</v>
      </c>
      <c r="BT485" s="1214"/>
      <c r="BU485" s="1215"/>
      <c r="BV485" s="1213">
        <f>'2021 Baseline Q4'!BW474</f>
        <v>0</v>
      </c>
      <c r="BW485" s="1214"/>
      <c r="BX485" s="1215"/>
      <c r="BY485" s="262"/>
      <c r="BZ485" s="1213">
        <f>'2021 Baseline Q4'!CA474</f>
        <v>0</v>
      </c>
      <c r="CA485" s="1214"/>
      <c r="CB485" s="1215"/>
    </row>
    <row r="486" spans="70:80" ht="15.75" x14ac:dyDescent="0.25">
      <c r="BR486" s="216">
        <v>2011</v>
      </c>
      <c r="BS486" s="1210">
        <f>+BS468/(BS461/100)</f>
        <v>0</v>
      </c>
      <c r="BT486" s="1211"/>
      <c r="BU486" s="1212"/>
      <c r="BV486" s="1210">
        <f>+BV468/(BV461/100)</f>
        <v>0</v>
      </c>
      <c r="BW486" s="1211"/>
      <c r="BX486" s="1212"/>
      <c r="BY486" s="223"/>
      <c r="BZ486" s="1210">
        <f>+BZ468/(BZ461/100)</f>
        <v>0</v>
      </c>
      <c r="CA486" s="1211"/>
      <c r="CB486" s="1212"/>
    </row>
    <row r="487" spans="70:80" ht="15.75" x14ac:dyDescent="0.25">
      <c r="BR487" s="163"/>
      <c r="BS487" s="164"/>
      <c r="BT487" s="239"/>
      <c r="BU487" s="166"/>
      <c r="BV487" s="164"/>
      <c r="BW487" s="239"/>
      <c r="BX487" s="166"/>
      <c r="BY487" s="240"/>
      <c r="BZ487" s="164"/>
      <c r="CA487" s="239"/>
      <c r="CB487" s="166"/>
    </row>
    <row r="488" spans="70:80" ht="16.5" thickBot="1" x14ac:dyDescent="0.3">
      <c r="BR488" s="1086"/>
      <c r="BS488" s="1109"/>
      <c r="BT488" s="1110"/>
      <c r="BU488" s="1111"/>
      <c r="BV488" s="1109"/>
      <c r="BW488" s="1110"/>
      <c r="BX488" s="1111"/>
      <c r="BY488" s="1115"/>
      <c r="BZ488" s="1109"/>
      <c r="CA488" s="1110"/>
      <c r="CB488" s="1111"/>
    </row>
    <row r="489" spans="70:80" ht="15.75" thickTop="1" x14ac:dyDescent="0.25"/>
    <row r="490" spans="70:80" x14ac:dyDescent="0.25">
      <c r="BR490" s="1076">
        <f>+BA490</f>
        <v>0</v>
      </c>
      <c r="BS490" s="1093"/>
      <c r="BT490" s="1093"/>
      <c r="BU490" s="1093"/>
      <c r="BV490" s="1093"/>
      <c r="BW490" s="1093"/>
      <c r="BX490" s="1093"/>
      <c r="BY490" s="170"/>
      <c r="BZ490" s="1093"/>
      <c r="CA490" s="1093"/>
      <c r="CB490" s="1105"/>
    </row>
    <row r="491" spans="70:80" ht="15.75" thickBot="1" x14ac:dyDescent="0.3">
      <c r="BR491" s="1077"/>
      <c r="BS491" s="1093"/>
      <c r="BT491" s="1094" t="s">
        <v>343</v>
      </c>
      <c r="BU491" s="1093"/>
      <c r="BV491" s="1093"/>
      <c r="BW491" s="1094" t="s">
        <v>344</v>
      </c>
      <c r="BX491" s="1093"/>
      <c r="BY491" s="170"/>
      <c r="BZ491" s="971"/>
      <c r="CA491" s="1094" t="s">
        <v>342</v>
      </c>
      <c r="CB491" s="1105"/>
    </row>
    <row r="492" spans="70:80" ht="16.5" thickBot="1" x14ac:dyDescent="0.3">
      <c r="BR492" s="1078" t="s">
        <v>342</v>
      </c>
      <c r="BS492" s="1095"/>
      <c r="BT492" s="1094">
        <f>+BC492</f>
        <v>0</v>
      </c>
      <c r="BU492" s="1094"/>
      <c r="BV492" s="1095"/>
      <c r="BW492" s="1094">
        <f>+BC492</f>
        <v>0</v>
      </c>
      <c r="BX492" s="1094"/>
      <c r="BY492" s="170"/>
      <c r="BZ492" s="1094"/>
      <c r="CA492" s="1094">
        <f>+X492</f>
        <v>0</v>
      </c>
      <c r="CB492" s="1096"/>
    </row>
    <row r="493" spans="70:80" x14ac:dyDescent="0.25">
      <c r="BR493" s="195" t="s">
        <v>132</v>
      </c>
      <c r="BS493" s="1264">
        <v>40179</v>
      </c>
      <c r="BT493" s="1265"/>
      <c r="BU493" s="1266"/>
      <c r="BV493" s="1264">
        <f>+BS493</f>
        <v>40179</v>
      </c>
      <c r="BW493" s="1265"/>
      <c r="BX493" s="1266"/>
      <c r="BY493" s="227"/>
      <c r="BZ493" s="1264">
        <f>+BV493</f>
        <v>40179</v>
      </c>
      <c r="CA493" s="1265"/>
      <c r="CB493" s="1266"/>
    </row>
    <row r="494" spans="70:80" x14ac:dyDescent="0.25">
      <c r="BR494" s="200" t="s">
        <v>133</v>
      </c>
      <c r="BS494" s="1267">
        <v>40543</v>
      </c>
      <c r="BT494" s="1268"/>
      <c r="BU494" s="1269"/>
      <c r="BV494" s="1267">
        <f>BS494</f>
        <v>40543</v>
      </c>
      <c r="BW494" s="1268"/>
      <c r="BX494" s="1269"/>
      <c r="BY494" s="227"/>
      <c r="BZ494" s="1267">
        <f>BV494</f>
        <v>40543</v>
      </c>
      <c r="CA494" s="1268"/>
      <c r="CB494" s="1269"/>
    </row>
    <row r="495" spans="70:80" x14ac:dyDescent="0.25">
      <c r="BR495" s="1079"/>
      <c r="BS495" s="1098"/>
      <c r="BT495" s="1099"/>
      <c r="BU495" s="1100"/>
      <c r="BV495" s="1098"/>
      <c r="BW495" s="1099"/>
      <c r="BX495" s="1100"/>
      <c r="BY495" s="227"/>
      <c r="BZ495" s="1098"/>
      <c r="CA495" s="1099"/>
      <c r="CB495" s="1100"/>
    </row>
    <row r="496" spans="70:80" ht="15.75" x14ac:dyDescent="0.25">
      <c r="BR496" s="232" t="s">
        <v>144</v>
      </c>
      <c r="BS496" s="207"/>
      <c r="BT496" s="1049"/>
      <c r="BU496" s="1050"/>
      <c r="BV496" s="207"/>
      <c r="BW496" s="1049"/>
      <c r="BX496" s="1050"/>
      <c r="BY496" s="230"/>
      <c r="BZ496" s="207"/>
      <c r="CA496" s="1049"/>
      <c r="CB496" s="1050"/>
    </row>
    <row r="497" spans="70:80" ht="15.75" x14ac:dyDescent="0.25">
      <c r="BR497" s="1112" t="s">
        <v>137</v>
      </c>
      <c r="BS497" s="1270">
        <v>5871</v>
      </c>
      <c r="BT497" s="1271"/>
      <c r="BU497" s="1272"/>
      <c r="BV497" s="1270"/>
      <c r="BW497" s="1271"/>
      <c r="BX497" s="1272"/>
      <c r="BY497" s="1027"/>
      <c r="BZ497" s="1249">
        <f>SUM(BS497:BX497)</f>
        <v>5871</v>
      </c>
      <c r="CA497" s="1250"/>
      <c r="CB497" s="1251"/>
    </row>
    <row r="498" spans="70:80" ht="15.75" x14ac:dyDescent="0.25">
      <c r="BR498" s="202" t="s">
        <v>4</v>
      </c>
      <c r="BS498" s="1261">
        <f>BS504/BS497</f>
        <v>0.4968489184125362</v>
      </c>
      <c r="BT498" s="1262"/>
      <c r="BU498" s="1263"/>
      <c r="BV498" s="1261" t="e">
        <f>BV504/BV497</f>
        <v>#DIV/0!</v>
      </c>
      <c r="BW498" s="1262"/>
      <c r="BX498" s="1263"/>
      <c r="BY498" s="259"/>
      <c r="BZ498" s="1261">
        <f>BZ504/BZ497</f>
        <v>0.4968489184125362</v>
      </c>
      <c r="CA498" s="1262"/>
      <c r="CB498" s="1263"/>
    </row>
    <row r="499" spans="70:80" ht="15.75" x14ac:dyDescent="0.25">
      <c r="BR499" s="234" t="s">
        <v>138</v>
      </c>
      <c r="BS499" s="1258">
        <f>BS497/24</f>
        <v>244.625</v>
      </c>
      <c r="BT499" s="1259"/>
      <c r="BU499" s="1260"/>
      <c r="BV499" s="1258">
        <f>BV497/24</f>
        <v>0</v>
      </c>
      <c r="BW499" s="1259"/>
      <c r="BX499" s="1260"/>
      <c r="BY499" s="1029"/>
      <c r="BZ499" s="1258">
        <f>BZ497/24</f>
        <v>244.625</v>
      </c>
      <c r="CA499" s="1259"/>
      <c r="CB499" s="1260"/>
    </row>
    <row r="500" spans="70:80" ht="15.75" x14ac:dyDescent="0.25">
      <c r="BR500" s="1080"/>
      <c r="BS500" s="1087"/>
      <c r="BT500" s="1088"/>
      <c r="BU500" s="1089"/>
      <c r="BV500" s="1087"/>
      <c r="BW500" s="1088"/>
      <c r="BX500" s="1089"/>
      <c r="BY500" s="1029"/>
      <c r="BZ500" s="1087"/>
      <c r="CA500" s="1088"/>
      <c r="CB500" s="1089"/>
    </row>
    <row r="501" spans="70:80" ht="15.75" x14ac:dyDescent="0.25">
      <c r="BR501" s="229" t="s">
        <v>134</v>
      </c>
      <c r="BS501" s="1255"/>
      <c r="BT501" s="1256"/>
      <c r="BU501" s="1257"/>
      <c r="BV501" s="1255"/>
      <c r="BW501" s="1256"/>
      <c r="BX501" s="1257"/>
      <c r="BY501" s="1031"/>
      <c r="BZ501" s="1255"/>
      <c r="CA501" s="1256"/>
      <c r="CB501" s="1257"/>
    </row>
    <row r="502" spans="70:80" ht="15.75" x14ac:dyDescent="0.25">
      <c r="BR502" s="1112" t="s">
        <v>135</v>
      </c>
      <c r="BS502" s="1270">
        <v>5871</v>
      </c>
      <c r="BT502" s="1271"/>
      <c r="BU502" s="1272"/>
      <c r="BV502" s="1270"/>
      <c r="BW502" s="1271"/>
      <c r="BX502" s="1272"/>
      <c r="BY502" s="1027"/>
      <c r="BZ502" s="1249">
        <f>SUM(BS502:BX502)</f>
        <v>5871</v>
      </c>
      <c r="CA502" s="1250"/>
      <c r="CB502" s="1251"/>
    </row>
    <row r="503" spans="70:80" ht="15.75" x14ac:dyDescent="0.25">
      <c r="BR503" s="222" t="s">
        <v>136</v>
      </c>
      <c r="BS503" s="1249">
        <f>+BS502/24</f>
        <v>244.625</v>
      </c>
      <c r="BT503" s="1250"/>
      <c r="BU503" s="1251"/>
      <c r="BV503" s="1249">
        <f>+BV502/24</f>
        <v>0</v>
      </c>
      <c r="BW503" s="1250"/>
      <c r="BX503" s="1251"/>
      <c r="BY503" s="1027"/>
      <c r="BZ503" s="1249">
        <f>+BZ502/24</f>
        <v>244.625</v>
      </c>
      <c r="CA503" s="1250"/>
      <c r="CB503" s="1251"/>
    </row>
    <row r="504" spans="70:80" ht="15.75" x14ac:dyDescent="0.25">
      <c r="BR504" s="1112" t="s">
        <v>127</v>
      </c>
      <c r="BS504" s="1270">
        <v>2917</v>
      </c>
      <c r="BT504" s="1271"/>
      <c r="BU504" s="1272"/>
      <c r="BV504" s="1270"/>
      <c r="BW504" s="1271"/>
      <c r="BX504" s="1272"/>
      <c r="BY504" s="1027"/>
      <c r="BZ504" s="1249">
        <f>SUM(BS504:BX504)</f>
        <v>2917</v>
      </c>
      <c r="CA504" s="1250"/>
      <c r="CB504" s="1251"/>
    </row>
    <row r="505" spans="70:80" ht="15.75" x14ac:dyDescent="0.25">
      <c r="BR505" s="235" t="s">
        <v>9</v>
      </c>
      <c r="BS505" s="1252">
        <f>BS504/BS502</f>
        <v>0.4968489184125362</v>
      </c>
      <c r="BT505" s="1253"/>
      <c r="BU505" s="1254"/>
      <c r="BV505" s="1252" t="e">
        <f>BV504/BV502</f>
        <v>#DIV/0!</v>
      </c>
      <c r="BW505" s="1253"/>
      <c r="BX505" s="1254"/>
      <c r="BY505" s="1036"/>
      <c r="BZ505" s="1252">
        <f>BZ504/BZ502</f>
        <v>0.4968489184125362</v>
      </c>
      <c r="CA505" s="1253"/>
      <c r="CB505" s="1254"/>
    </row>
    <row r="506" spans="70:80" x14ac:dyDescent="0.25">
      <c r="BR506" s="203" t="s">
        <v>42</v>
      </c>
      <c r="BS506" s="883"/>
      <c r="BT506" s="884"/>
      <c r="BU506" s="885"/>
      <c r="BV506" s="883"/>
      <c r="BW506" s="884"/>
      <c r="BX506" s="885"/>
      <c r="BY506" s="225"/>
      <c r="BZ506" s="883"/>
      <c r="CA506" s="884"/>
      <c r="CB506" s="885"/>
    </row>
    <row r="507" spans="70:80" x14ac:dyDescent="0.25">
      <c r="BR507" s="1081"/>
      <c r="BS507" s="1090"/>
      <c r="BT507" s="1091"/>
      <c r="BU507" s="1092"/>
      <c r="BV507" s="1090"/>
      <c r="BW507" s="1091"/>
      <c r="BX507" s="1092"/>
      <c r="BY507" s="225"/>
      <c r="BZ507" s="1090"/>
      <c r="CA507" s="1091"/>
      <c r="CB507" s="1092"/>
    </row>
    <row r="508" spans="70:80" ht="15.75" x14ac:dyDescent="0.25">
      <c r="BR508" s="232" t="s">
        <v>139</v>
      </c>
      <c r="BS508" s="883"/>
      <c r="BT508" s="884"/>
      <c r="BU508" s="885"/>
      <c r="BV508" s="883"/>
      <c r="BW508" s="884"/>
      <c r="BX508" s="885"/>
      <c r="BY508" s="225"/>
      <c r="BZ508" s="883"/>
      <c r="CA508" s="884"/>
      <c r="CB508" s="885"/>
    </row>
    <row r="509" spans="70:80" ht="15.75" x14ac:dyDescent="0.25">
      <c r="BR509" s="1112" t="s">
        <v>131</v>
      </c>
      <c r="BS509" s="1270">
        <v>59</v>
      </c>
      <c r="BT509" s="1271"/>
      <c r="BU509" s="1272"/>
      <c r="BV509" s="1270"/>
      <c r="BW509" s="1271"/>
      <c r="BX509" s="1272"/>
      <c r="BY509" s="1027"/>
      <c r="BZ509" s="1249">
        <f>SUM(BS509:BX509)</f>
        <v>59</v>
      </c>
      <c r="CA509" s="1250"/>
      <c r="CB509" s="1251"/>
    </row>
    <row r="510" spans="70:80" ht="15.75" x14ac:dyDescent="0.25">
      <c r="BR510" s="1112" t="s">
        <v>140</v>
      </c>
      <c r="BS510" s="1270">
        <v>59</v>
      </c>
      <c r="BT510" s="1271"/>
      <c r="BU510" s="1272"/>
      <c r="BV510" s="1270"/>
      <c r="BW510" s="1271"/>
      <c r="BX510" s="1272"/>
      <c r="BY510" s="1027"/>
      <c r="BZ510" s="1249">
        <f>SUM(BS510:BX510)</f>
        <v>59</v>
      </c>
      <c r="CA510" s="1250"/>
      <c r="CB510" s="1251"/>
    </row>
    <row r="511" spans="70:80" ht="15.75" x14ac:dyDescent="0.25">
      <c r="BR511" s="1112" t="s">
        <v>141</v>
      </c>
      <c r="BS511" s="1270">
        <v>0</v>
      </c>
      <c r="BT511" s="1271"/>
      <c r="BU511" s="1272"/>
      <c r="BV511" s="1270"/>
      <c r="BW511" s="1271"/>
      <c r="BX511" s="1272"/>
      <c r="BY511" s="1027"/>
      <c r="BZ511" s="1249">
        <f>SUM(BS511:BX511)</f>
        <v>0</v>
      </c>
      <c r="CA511" s="1250"/>
      <c r="CB511" s="1251"/>
    </row>
    <row r="512" spans="70:80" ht="15.75" x14ac:dyDescent="0.25">
      <c r="BR512" s="201"/>
      <c r="BS512" s="1033"/>
      <c r="BT512" s="1034"/>
      <c r="BU512" s="1035"/>
      <c r="BV512" s="1033"/>
      <c r="BW512" s="1034"/>
      <c r="BX512" s="1035"/>
      <c r="BY512" s="1027"/>
      <c r="BZ512" s="1033"/>
      <c r="CA512" s="1034"/>
      <c r="CB512" s="1035"/>
    </row>
    <row r="513" spans="70:80" ht="15.75" x14ac:dyDescent="0.25">
      <c r="BR513" s="222" t="s">
        <v>11</v>
      </c>
      <c r="BS513" s="1237">
        <f>BS511/24</f>
        <v>0</v>
      </c>
      <c r="BT513" s="1238"/>
      <c r="BU513" s="1239"/>
      <c r="BV513" s="1237">
        <f>BV511/24</f>
        <v>0</v>
      </c>
      <c r="BW513" s="1238"/>
      <c r="BX513" s="1239"/>
      <c r="BY513" s="1038"/>
      <c r="BZ513" s="1237">
        <f>BZ511/24</f>
        <v>0</v>
      </c>
      <c r="CA513" s="1238"/>
      <c r="CB513" s="1239"/>
    </row>
    <row r="514" spans="70:80" ht="15.75" x14ac:dyDescent="0.25">
      <c r="BR514" s="233" t="s">
        <v>142</v>
      </c>
      <c r="BS514" s="1240">
        <f>BS511/BS502</f>
        <v>0</v>
      </c>
      <c r="BT514" s="1241"/>
      <c r="BU514" s="1242"/>
      <c r="BV514" s="1240" t="e">
        <f>BV511/BV502</f>
        <v>#DIV/0!</v>
      </c>
      <c r="BW514" s="1241"/>
      <c r="BX514" s="1242"/>
      <c r="BY514" s="1036"/>
      <c r="BZ514" s="1240">
        <f>BZ511/BZ502</f>
        <v>0</v>
      </c>
      <c r="CA514" s="1241"/>
      <c r="CB514" s="1242"/>
    </row>
    <row r="515" spans="70:80" ht="15.75" x14ac:dyDescent="0.25">
      <c r="BR515" s="1082"/>
      <c r="BS515" s="1101"/>
      <c r="BT515" s="1102"/>
      <c r="BU515" s="1103"/>
      <c r="BV515" s="1101"/>
      <c r="BW515" s="1102"/>
      <c r="BX515" s="1103"/>
      <c r="BY515" s="236"/>
      <c r="BZ515" s="1101"/>
      <c r="CA515" s="1102"/>
      <c r="CB515" s="1103"/>
    </row>
    <row r="516" spans="70:80" ht="15.75" x14ac:dyDescent="0.25">
      <c r="BR516" s="1112" t="s">
        <v>13</v>
      </c>
      <c r="BS516" s="1270">
        <f>'Data Entry'!AI503</f>
        <v>0</v>
      </c>
      <c r="BT516" s="1271"/>
      <c r="BU516" s="1272"/>
      <c r="BV516" s="1270"/>
      <c r="BW516" s="1271"/>
      <c r="BX516" s="1272"/>
      <c r="BY516" s="1027"/>
      <c r="BZ516" s="1249">
        <f>SUM(BS516:BX516)</f>
        <v>0</v>
      </c>
      <c r="CA516" s="1250"/>
      <c r="CB516" s="1251"/>
    </row>
    <row r="517" spans="70:80" ht="15.75" x14ac:dyDescent="0.25">
      <c r="BR517" s="222" t="s">
        <v>14</v>
      </c>
      <c r="BS517" s="1237">
        <f>BS516/24</f>
        <v>0</v>
      </c>
      <c r="BT517" s="1238"/>
      <c r="BU517" s="1239"/>
      <c r="BV517" s="1237">
        <f>BV516/24</f>
        <v>0</v>
      </c>
      <c r="BW517" s="1238"/>
      <c r="BX517" s="1239"/>
      <c r="BY517" s="1038"/>
      <c r="BZ517" s="1237">
        <f>BZ516/24</f>
        <v>0</v>
      </c>
      <c r="CA517" s="1238"/>
      <c r="CB517" s="1239"/>
    </row>
    <row r="518" spans="70:80" ht="15.75" x14ac:dyDescent="0.25">
      <c r="BR518" s="233" t="s">
        <v>143</v>
      </c>
      <c r="BS518" s="1240">
        <f>BS516/BS502</f>
        <v>0</v>
      </c>
      <c r="BT518" s="1241"/>
      <c r="BU518" s="1242"/>
      <c r="BV518" s="1240" t="e">
        <f>BV516/BV502</f>
        <v>#DIV/0!</v>
      </c>
      <c r="BW518" s="1241"/>
      <c r="BX518" s="1242"/>
      <c r="BY518" s="1036"/>
      <c r="BZ518" s="1240">
        <f>BZ516/BZ502</f>
        <v>0</v>
      </c>
      <c r="CA518" s="1241"/>
      <c r="CB518" s="1242"/>
    </row>
    <row r="519" spans="70:80" ht="15.75" x14ac:dyDescent="0.25">
      <c r="BR519" s="202"/>
      <c r="BS519" s="207"/>
      <c r="BT519" s="1049"/>
      <c r="BU519" s="1050"/>
      <c r="BV519" s="207"/>
      <c r="BW519" s="1049"/>
      <c r="BX519" s="1050"/>
      <c r="BY519" s="230"/>
      <c r="BZ519" s="207"/>
      <c r="CA519" s="1049"/>
      <c r="CB519" s="1050"/>
    </row>
    <row r="520" spans="70:80" ht="15.75" x14ac:dyDescent="0.25">
      <c r="BR520" s="202"/>
      <c r="BS520" s="207"/>
      <c r="BT520" s="1049"/>
      <c r="BU520" s="1050"/>
      <c r="BV520" s="207"/>
      <c r="BW520" s="1049"/>
      <c r="BX520" s="1050"/>
      <c r="BY520" s="230"/>
      <c r="BZ520" s="207"/>
      <c r="CA520" s="1049"/>
      <c r="CB520" s="1050"/>
    </row>
    <row r="521" spans="70:80" ht="15.75" x14ac:dyDescent="0.25">
      <c r="BR521" s="204" t="s">
        <v>16</v>
      </c>
      <c r="BS521" s="1225">
        <f>BS511/BS497</f>
        <v>0</v>
      </c>
      <c r="BT521" s="1226"/>
      <c r="BU521" s="1227"/>
      <c r="BV521" s="1225" t="e">
        <f>BV511/BV497</f>
        <v>#DIV/0!</v>
      </c>
      <c r="BW521" s="1226"/>
      <c r="BX521" s="1227"/>
      <c r="BY521" s="260"/>
      <c r="BZ521" s="1225">
        <f>BZ511/BZ497</f>
        <v>0</v>
      </c>
      <c r="CA521" s="1226"/>
      <c r="CB521" s="1227"/>
    </row>
    <row r="522" spans="70:80" ht="15.75" x14ac:dyDescent="0.25">
      <c r="BR522" s="204" t="s">
        <v>17</v>
      </c>
      <c r="BS522" s="1225">
        <f>BS516/BS497</f>
        <v>0</v>
      </c>
      <c r="BT522" s="1226"/>
      <c r="BU522" s="1227"/>
      <c r="BV522" s="1225" t="e">
        <f>BV516/BV497</f>
        <v>#DIV/0!</v>
      </c>
      <c r="BW522" s="1226"/>
      <c r="BX522" s="1227"/>
      <c r="BY522" s="260"/>
      <c r="BZ522" s="1225">
        <f>BZ516/BZ497</f>
        <v>0</v>
      </c>
      <c r="CA522" s="1226"/>
      <c r="CB522" s="1227"/>
    </row>
    <row r="523" spans="70:80" x14ac:dyDescent="0.25">
      <c r="BR523" s="1083"/>
      <c r="BS523" s="1104"/>
      <c r="BT523" s="1093"/>
      <c r="BU523" s="1105"/>
      <c r="BV523" s="1104"/>
      <c r="BW523" s="1093"/>
      <c r="BX523" s="1105"/>
      <c r="BY523" s="192"/>
      <c r="BZ523" s="1104"/>
      <c r="CA523" s="1093"/>
      <c r="CB523" s="1105"/>
    </row>
    <row r="524" spans="70:80" x14ac:dyDescent="0.25">
      <c r="BR524" s="1084"/>
      <c r="BS524" s="1273" t="s">
        <v>345</v>
      </c>
      <c r="BT524" s="1274"/>
      <c r="BU524" s="1275"/>
      <c r="BV524" s="1273" t="s">
        <v>346</v>
      </c>
      <c r="BW524" s="1274"/>
      <c r="BX524" s="1275"/>
      <c r="BY524" s="261"/>
      <c r="BZ524" s="1273" t="s">
        <v>342</v>
      </c>
      <c r="CA524" s="1274"/>
      <c r="CB524" s="1275"/>
    </row>
    <row r="525" spans="70:80" ht="15.75" x14ac:dyDescent="0.25">
      <c r="BR525" s="217" t="s">
        <v>203</v>
      </c>
      <c r="BS525" s="1216">
        <f>+BS509/(BS504/100)</f>
        <v>2.0226259856016453</v>
      </c>
      <c r="BT525" s="1217"/>
      <c r="BU525" s="1218"/>
      <c r="BV525" s="1222" t="e">
        <f>+BV509/(BV504/100)</f>
        <v>#DIV/0!</v>
      </c>
      <c r="BW525" s="1223"/>
      <c r="BX525" s="1224"/>
      <c r="BY525" s="263"/>
      <c r="BZ525" s="1222">
        <f>+BZ509/(BZ504/100)</f>
        <v>2.0226259856016453</v>
      </c>
      <c r="CA525" s="1223"/>
      <c r="CB525" s="1224"/>
    </row>
    <row r="526" spans="70:80" ht="15.75" x14ac:dyDescent="0.25">
      <c r="BR526" s="214">
        <v>2010</v>
      </c>
      <c r="BS526" s="1216">
        <f>+BS509/(BS504/100)</f>
        <v>2.0226259856016453</v>
      </c>
      <c r="BT526" s="1217"/>
      <c r="BU526" s="1218"/>
      <c r="BV526" s="1216" t="e">
        <f>+BV509/(BV504/100)</f>
        <v>#DIV/0!</v>
      </c>
      <c r="BW526" s="1217"/>
      <c r="BX526" s="1218"/>
      <c r="BY526" s="223"/>
      <c r="BZ526" s="1216">
        <f>+BZ509/(BZ504/100)</f>
        <v>2.0226259856016453</v>
      </c>
      <c r="CA526" s="1217"/>
      <c r="CB526" s="1218"/>
    </row>
    <row r="527" spans="70:80" ht="15.75" x14ac:dyDescent="0.25">
      <c r="BR527" s="1085"/>
      <c r="BS527" s="1106"/>
      <c r="BT527" s="1107"/>
      <c r="BU527" s="1108"/>
      <c r="BV527" s="1106"/>
      <c r="BW527" s="1107"/>
      <c r="BX527" s="1108"/>
      <c r="BY527" s="223"/>
      <c r="BZ527" s="1106"/>
      <c r="CA527" s="1107"/>
      <c r="CB527" s="1108"/>
    </row>
    <row r="528" spans="70:80" ht="15.75" x14ac:dyDescent="0.25">
      <c r="BR528" s="215" t="s">
        <v>204</v>
      </c>
      <c r="BS528" s="1213">
        <f>+BS511/(BS504/100)</f>
        <v>0</v>
      </c>
      <c r="BT528" s="1214"/>
      <c r="BU528" s="1215"/>
      <c r="BV528" s="1213" t="e">
        <f>+BV511/(BV504/100)</f>
        <v>#DIV/0!</v>
      </c>
      <c r="BW528" s="1214"/>
      <c r="BX528" s="1215"/>
      <c r="BY528" s="262"/>
      <c r="BZ528" s="1213">
        <f>+BZ511/(BZ504/100)</f>
        <v>0</v>
      </c>
      <c r="CA528" s="1214"/>
      <c r="CB528" s="1215"/>
    </row>
    <row r="529" spans="70:80" ht="15.75" x14ac:dyDescent="0.25">
      <c r="BR529" s="216">
        <v>2010</v>
      </c>
      <c r="BS529" s="1210">
        <f>+BS511/(BS504/100)</f>
        <v>0</v>
      </c>
      <c r="BT529" s="1211"/>
      <c r="BU529" s="1212"/>
      <c r="BV529" s="1210" t="e">
        <f>+BV511/(BV504/100)</f>
        <v>#DIV/0!</v>
      </c>
      <c r="BW529" s="1211"/>
      <c r="BX529" s="1212"/>
      <c r="BY529" s="223"/>
      <c r="BZ529" s="1210">
        <f>+BZ511/(BZ504/100)</f>
        <v>0</v>
      </c>
      <c r="CA529" s="1211"/>
      <c r="CB529" s="1212"/>
    </row>
    <row r="530" spans="70:80" ht="15.75" x14ac:dyDescent="0.25">
      <c r="BR530" s="163"/>
      <c r="BS530" s="164"/>
      <c r="BT530" s="239"/>
      <c r="BU530" s="166"/>
      <c r="BV530" s="164"/>
      <c r="BW530" s="239"/>
      <c r="BX530" s="166"/>
      <c r="BY530" s="240"/>
      <c r="BZ530" s="164"/>
      <c r="CA530" s="239"/>
      <c r="CB530" s="166"/>
    </row>
    <row r="531" spans="70:80" ht="16.5" thickBot="1" x14ac:dyDescent="0.3">
      <c r="BR531" s="1086"/>
      <c r="BS531" s="1109"/>
      <c r="BT531" s="1110"/>
      <c r="BU531" s="1111"/>
      <c r="BV531" s="1109"/>
      <c r="BW531" s="1110"/>
      <c r="BX531" s="1111"/>
      <c r="BY531" s="1115"/>
      <c r="BZ531" s="1109"/>
      <c r="CA531" s="1110"/>
      <c r="CB531" s="1111"/>
    </row>
    <row r="532" spans="70:80" ht="15.75" thickTop="1" x14ac:dyDescent="0.25"/>
  </sheetData>
  <mergeCells count="1469">
    <mergeCell ref="BS529:BU529"/>
    <mergeCell ref="BV529:BX529"/>
    <mergeCell ref="BZ529:CB529"/>
    <mergeCell ref="BS426:BU426"/>
    <mergeCell ref="BS505:BU505"/>
    <mergeCell ref="BV505:BX505"/>
    <mergeCell ref="BZ505:CB505"/>
    <mergeCell ref="BS511:BU511"/>
    <mergeCell ref="BV511:BX511"/>
    <mergeCell ref="BZ511:CB511"/>
    <mergeCell ref="BS514:BU514"/>
    <mergeCell ref="BV514:BX514"/>
    <mergeCell ref="BZ514:CB514"/>
    <mergeCell ref="BS525:BU525"/>
    <mergeCell ref="BV525:BX525"/>
    <mergeCell ref="BZ525:CB525"/>
    <mergeCell ref="BS528:BU528"/>
    <mergeCell ref="BV528:BX528"/>
    <mergeCell ref="BZ528:CB528"/>
    <mergeCell ref="BS526:BU526"/>
    <mergeCell ref="BV526:BX526"/>
    <mergeCell ref="BZ526:CB526"/>
    <mergeCell ref="BS521:BU521"/>
    <mergeCell ref="BV521:BX521"/>
    <mergeCell ref="BZ521:CB521"/>
    <mergeCell ref="BS524:BU524"/>
    <mergeCell ref="BV524:BX524"/>
    <mergeCell ref="BZ524:CB524"/>
    <mergeCell ref="BS522:BU522"/>
    <mergeCell ref="BV522:BX522"/>
    <mergeCell ref="BZ522:CB522"/>
    <mergeCell ref="BS516:BU516"/>
    <mergeCell ref="BV516:BX516"/>
    <mergeCell ref="BZ516:CB516"/>
    <mergeCell ref="BS517:BU517"/>
    <mergeCell ref="BV517:BX517"/>
    <mergeCell ref="BZ517:CB517"/>
    <mergeCell ref="BS518:BU518"/>
    <mergeCell ref="BV518:BX518"/>
    <mergeCell ref="BZ518:CB518"/>
    <mergeCell ref="BS513:BU513"/>
    <mergeCell ref="BV513:BX513"/>
    <mergeCell ref="BZ513:CB513"/>
    <mergeCell ref="BS509:BU509"/>
    <mergeCell ref="BV509:BX509"/>
    <mergeCell ref="BZ509:CB509"/>
    <mergeCell ref="BS510:BU510"/>
    <mergeCell ref="BV510:BX510"/>
    <mergeCell ref="BZ510:CB510"/>
    <mergeCell ref="BS502:BU502"/>
    <mergeCell ref="BV502:BX502"/>
    <mergeCell ref="BZ502:CB502"/>
    <mergeCell ref="BS503:BU503"/>
    <mergeCell ref="BV503:BX503"/>
    <mergeCell ref="BZ503:CB503"/>
    <mergeCell ref="BS504:BU504"/>
    <mergeCell ref="BV504:BX504"/>
    <mergeCell ref="BZ504:CB504"/>
    <mergeCell ref="BS498:BU498"/>
    <mergeCell ref="BV498:BX498"/>
    <mergeCell ref="BZ498:CB498"/>
    <mergeCell ref="BS501:BU501"/>
    <mergeCell ref="BV501:BX501"/>
    <mergeCell ref="BZ501:CB501"/>
    <mergeCell ref="BS499:BU499"/>
    <mergeCell ref="BV499:BX499"/>
    <mergeCell ref="BZ499:CB499"/>
    <mergeCell ref="BS493:BU493"/>
    <mergeCell ref="BV493:BX493"/>
    <mergeCell ref="BZ493:CB493"/>
    <mergeCell ref="BS497:BU497"/>
    <mergeCell ref="BV497:BX497"/>
    <mergeCell ref="BZ497:CB497"/>
    <mergeCell ref="BS494:BU494"/>
    <mergeCell ref="BV494:BX494"/>
    <mergeCell ref="BZ494:CB494"/>
    <mergeCell ref="BS485:BU485"/>
    <mergeCell ref="BV485:BX485"/>
    <mergeCell ref="BZ485:CB485"/>
    <mergeCell ref="BS486:BU486"/>
    <mergeCell ref="BV486:BX486"/>
    <mergeCell ref="BZ486:CB486"/>
    <mergeCell ref="BS481:BU481"/>
    <mergeCell ref="BV481:BX481"/>
    <mergeCell ref="BZ481:CB481"/>
    <mergeCell ref="BS482:BU482"/>
    <mergeCell ref="BV482:BX482"/>
    <mergeCell ref="BZ482:CB482"/>
    <mergeCell ref="BS483:BU483"/>
    <mergeCell ref="BV483:BX483"/>
    <mergeCell ref="BZ483:CB483"/>
    <mergeCell ref="BS475:BU475"/>
    <mergeCell ref="BV475:BX475"/>
    <mergeCell ref="BZ475:CB475"/>
    <mergeCell ref="BS478:BU478"/>
    <mergeCell ref="BV478:BX478"/>
    <mergeCell ref="BZ478:CB478"/>
    <mergeCell ref="BS479:BU479"/>
    <mergeCell ref="BV479:BX479"/>
    <mergeCell ref="BZ479:CB479"/>
    <mergeCell ref="BS471:BU471"/>
    <mergeCell ref="BV471:BX471"/>
    <mergeCell ref="BZ471:CB471"/>
    <mergeCell ref="BS473:BU473"/>
    <mergeCell ref="BV473:BX473"/>
    <mergeCell ref="BZ473:CB473"/>
    <mergeCell ref="BS474:BU474"/>
    <mergeCell ref="BV474:BX474"/>
    <mergeCell ref="BZ474:CB474"/>
    <mergeCell ref="BS467:BU467"/>
    <mergeCell ref="BV467:BX467"/>
    <mergeCell ref="BZ467:CB467"/>
    <mergeCell ref="BS468:BU468"/>
    <mergeCell ref="BV468:BX468"/>
    <mergeCell ref="BZ468:CB468"/>
    <mergeCell ref="BS470:BU470"/>
    <mergeCell ref="BV470:BX470"/>
    <mergeCell ref="BZ470:CB470"/>
    <mergeCell ref="BS461:BU461"/>
    <mergeCell ref="BV461:BX461"/>
    <mergeCell ref="BZ461:CB461"/>
    <mergeCell ref="BS462:BU462"/>
    <mergeCell ref="BV462:BX462"/>
    <mergeCell ref="BZ462:CB462"/>
    <mergeCell ref="BS466:BU466"/>
    <mergeCell ref="BV466:BX466"/>
    <mergeCell ref="BZ466:CB466"/>
    <mergeCell ref="BS458:BU458"/>
    <mergeCell ref="BV458:BX458"/>
    <mergeCell ref="BZ458:CB458"/>
    <mergeCell ref="BS459:BU459"/>
    <mergeCell ref="BV459:BX459"/>
    <mergeCell ref="BZ459:CB459"/>
    <mergeCell ref="BS460:BU460"/>
    <mergeCell ref="BV460:BX460"/>
    <mergeCell ref="BZ460:CB460"/>
    <mergeCell ref="BS454:BU454"/>
    <mergeCell ref="BV454:BX454"/>
    <mergeCell ref="BZ454:CB454"/>
    <mergeCell ref="BS455:BU455"/>
    <mergeCell ref="BV455:BX455"/>
    <mergeCell ref="BZ455:CB455"/>
    <mergeCell ref="BS456:BU456"/>
    <mergeCell ref="BV456:BX456"/>
    <mergeCell ref="BZ456:CB456"/>
    <mergeCell ref="BS443:BU443"/>
    <mergeCell ref="BV443:BX443"/>
    <mergeCell ref="BZ443:CB443"/>
    <mergeCell ref="BS450:BU450"/>
    <mergeCell ref="BV450:BX450"/>
    <mergeCell ref="BZ450:CB450"/>
    <mergeCell ref="BS451:BU451"/>
    <mergeCell ref="BV451:BX451"/>
    <mergeCell ref="BZ451:CB451"/>
    <mergeCell ref="BS439:BU439"/>
    <mergeCell ref="BV439:BX439"/>
    <mergeCell ref="BZ439:CB439"/>
    <mergeCell ref="BS440:BU440"/>
    <mergeCell ref="BV440:BX440"/>
    <mergeCell ref="BZ440:CB440"/>
    <mergeCell ref="BS442:BU442"/>
    <mergeCell ref="BV442:BX442"/>
    <mergeCell ref="BZ442:CB442"/>
    <mergeCell ref="BS435:BU435"/>
    <mergeCell ref="BV435:BX435"/>
    <mergeCell ref="BZ435:CB435"/>
    <mergeCell ref="BS436:BU436"/>
    <mergeCell ref="BV436:BX436"/>
    <mergeCell ref="BZ436:CB436"/>
    <mergeCell ref="BS438:BU438"/>
    <mergeCell ref="BV438:BX438"/>
    <mergeCell ref="BZ438:CB438"/>
    <mergeCell ref="BS430:BU430"/>
    <mergeCell ref="BV430:BX430"/>
    <mergeCell ref="BZ430:CB430"/>
    <mergeCell ref="BS431:BU431"/>
    <mergeCell ref="BV431:BX431"/>
    <mergeCell ref="BZ431:CB431"/>
    <mergeCell ref="BS432:BU432"/>
    <mergeCell ref="BV432:BX432"/>
    <mergeCell ref="BZ432:CB432"/>
    <mergeCell ref="BS425:BU425"/>
    <mergeCell ref="BV425:BX425"/>
    <mergeCell ref="BZ425:CB425"/>
    <mergeCell ref="BS427:BU427"/>
    <mergeCell ref="BV427:BX427"/>
    <mergeCell ref="BZ427:CB427"/>
    <mergeCell ref="BS428:BU428"/>
    <mergeCell ref="BV428:BX428"/>
    <mergeCell ref="BZ428:CB428"/>
    <mergeCell ref="BS419:BU419"/>
    <mergeCell ref="BV419:BX419"/>
    <mergeCell ref="BZ419:CB419"/>
    <mergeCell ref="BS423:BU423"/>
    <mergeCell ref="BV423:BX423"/>
    <mergeCell ref="BZ423:CB423"/>
    <mergeCell ref="BS424:BU424"/>
    <mergeCell ref="BV424:BX424"/>
    <mergeCell ref="BZ424:CB424"/>
    <mergeCell ref="BS416:BU416"/>
    <mergeCell ref="BV416:BX416"/>
    <mergeCell ref="BZ416:CB416"/>
    <mergeCell ref="BS417:BU417"/>
    <mergeCell ref="BV417:BX417"/>
    <mergeCell ref="BZ417:CB417"/>
    <mergeCell ref="BS418:BU418"/>
    <mergeCell ref="BV418:BX418"/>
    <mergeCell ref="BZ418:CB418"/>
    <mergeCell ref="BS412:BU412"/>
    <mergeCell ref="BV412:BX412"/>
    <mergeCell ref="BZ412:CB412"/>
    <mergeCell ref="BS413:BU413"/>
    <mergeCell ref="BV413:BX413"/>
    <mergeCell ref="BZ413:CB413"/>
    <mergeCell ref="BS415:BU415"/>
    <mergeCell ref="BV415:BX415"/>
    <mergeCell ref="BZ415:CB415"/>
    <mergeCell ref="BS407:BU407"/>
    <mergeCell ref="BV407:BX407"/>
    <mergeCell ref="BZ407:CB407"/>
    <mergeCell ref="BS408:BU408"/>
    <mergeCell ref="BV408:BX408"/>
    <mergeCell ref="BZ408:CB408"/>
    <mergeCell ref="BS411:BU411"/>
    <mergeCell ref="BV411:BX411"/>
    <mergeCell ref="BZ411:CB411"/>
    <mergeCell ref="BS397:BU397"/>
    <mergeCell ref="BV397:BX397"/>
    <mergeCell ref="BZ397:CB397"/>
    <mergeCell ref="BS399:BU399"/>
    <mergeCell ref="BV399:BX399"/>
    <mergeCell ref="BZ399:CB399"/>
    <mergeCell ref="BS400:BU400"/>
    <mergeCell ref="BV400:BX400"/>
    <mergeCell ref="BZ400:CB400"/>
    <mergeCell ref="BS393:BU393"/>
    <mergeCell ref="BV393:BX393"/>
    <mergeCell ref="BZ393:CB393"/>
    <mergeCell ref="BS395:BU395"/>
    <mergeCell ref="BV395:BX395"/>
    <mergeCell ref="BZ395:CB395"/>
    <mergeCell ref="BS396:BU396"/>
    <mergeCell ref="BV396:BX396"/>
    <mergeCell ref="BZ396:CB396"/>
    <mergeCell ref="BS388:BU388"/>
    <mergeCell ref="BV388:BX388"/>
    <mergeCell ref="BZ388:CB388"/>
    <mergeCell ref="BS389:BU389"/>
    <mergeCell ref="BV389:BX389"/>
    <mergeCell ref="BZ389:CB389"/>
    <mergeCell ref="BS392:BU392"/>
    <mergeCell ref="BV392:BX392"/>
    <mergeCell ref="BZ392:CB392"/>
    <mergeCell ref="BS384:BU384"/>
    <mergeCell ref="BV384:BX384"/>
    <mergeCell ref="BZ384:CB384"/>
    <mergeCell ref="BS385:BU385"/>
    <mergeCell ref="BV385:BX385"/>
    <mergeCell ref="BZ385:CB385"/>
    <mergeCell ref="BS387:BU387"/>
    <mergeCell ref="BV387:BX387"/>
    <mergeCell ref="BZ387:CB387"/>
    <mergeCell ref="BS380:BU380"/>
    <mergeCell ref="BV380:BX380"/>
    <mergeCell ref="BZ380:CB380"/>
    <mergeCell ref="BS381:BU381"/>
    <mergeCell ref="BV381:BX381"/>
    <mergeCell ref="BZ381:CB381"/>
    <mergeCell ref="BS382:BU382"/>
    <mergeCell ref="BV382:BX382"/>
    <mergeCell ref="BZ382:CB382"/>
    <mergeCell ref="BS374:BU374"/>
    <mergeCell ref="BV374:BX374"/>
    <mergeCell ref="BZ374:CB374"/>
    <mergeCell ref="BS375:BU375"/>
    <mergeCell ref="BV375:BX375"/>
    <mergeCell ref="BZ375:CB375"/>
    <mergeCell ref="BS376:BU376"/>
    <mergeCell ref="BV376:BX376"/>
    <mergeCell ref="BZ376:CB376"/>
    <mergeCell ref="BS370:BU370"/>
    <mergeCell ref="BV370:BX370"/>
    <mergeCell ref="BZ370:CB370"/>
    <mergeCell ref="BS372:BU372"/>
    <mergeCell ref="BV372:BX372"/>
    <mergeCell ref="BZ372:CB372"/>
    <mergeCell ref="BS373:BU373"/>
    <mergeCell ref="BV373:BX373"/>
    <mergeCell ref="BZ373:CB373"/>
    <mergeCell ref="BS365:BU365"/>
    <mergeCell ref="BV365:BX365"/>
    <mergeCell ref="BZ365:CB365"/>
    <mergeCell ref="BS368:BU368"/>
    <mergeCell ref="BV368:BX368"/>
    <mergeCell ref="BZ368:CB368"/>
    <mergeCell ref="BS369:BU369"/>
    <mergeCell ref="BV369:BX369"/>
    <mergeCell ref="BZ369:CB369"/>
    <mergeCell ref="BS356:BU356"/>
    <mergeCell ref="BV356:BX356"/>
    <mergeCell ref="BZ356:CB356"/>
    <mergeCell ref="BS357:BU357"/>
    <mergeCell ref="BV357:BX357"/>
    <mergeCell ref="BZ357:CB357"/>
    <mergeCell ref="BS364:BU364"/>
    <mergeCell ref="BV364:BX364"/>
    <mergeCell ref="BZ364:CB364"/>
    <mergeCell ref="BS352:BU352"/>
    <mergeCell ref="BV352:BX352"/>
    <mergeCell ref="BZ352:CB352"/>
    <mergeCell ref="BS353:BU353"/>
    <mergeCell ref="BV353:BX353"/>
    <mergeCell ref="BZ353:CB353"/>
    <mergeCell ref="BS354:BU354"/>
    <mergeCell ref="BV354:BX354"/>
    <mergeCell ref="BZ354:CB354"/>
    <mergeCell ref="BS346:BU346"/>
    <mergeCell ref="BV346:BX346"/>
    <mergeCell ref="BZ346:CB346"/>
    <mergeCell ref="BS349:BU349"/>
    <mergeCell ref="BV349:BX349"/>
    <mergeCell ref="BZ349:CB349"/>
    <mergeCell ref="BS350:BU350"/>
    <mergeCell ref="BV350:BX350"/>
    <mergeCell ref="BZ350:CB350"/>
    <mergeCell ref="BS342:BU342"/>
    <mergeCell ref="BV342:BX342"/>
    <mergeCell ref="BZ342:CB342"/>
    <mergeCell ref="BS344:BU344"/>
    <mergeCell ref="BV344:BX344"/>
    <mergeCell ref="BZ344:CB344"/>
    <mergeCell ref="BS345:BU345"/>
    <mergeCell ref="BV345:BX345"/>
    <mergeCell ref="BZ345:CB345"/>
    <mergeCell ref="BS338:BU338"/>
    <mergeCell ref="BV338:BX338"/>
    <mergeCell ref="BZ338:CB338"/>
    <mergeCell ref="BS339:BU339"/>
    <mergeCell ref="BV339:BX339"/>
    <mergeCell ref="BZ339:CB339"/>
    <mergeCell ref="BS341:BU341"/>
    <mergeCell ref="BV341:BX341"/>
    <mergeCell ref="BZ341:CB341"/>
    <mergeCell ref="BS332:BU332"/>
    <mergeCell ref="BV332:BX332"/>
    <mergeCell ref="BZ332:CB332"/>
    <mergeCell ref="BS333:BU333"/>
    <mergeCell ref="BV333:BX333"/>
    <mergeCell ref="BZ333:CB333"/>
    <mergeCell ref="BS337:BU337"/>
    <mergeCell ref="BV337:BX337"/>
    <mergeCell ref="BZ337:CB337"/>
    <mergeCell ref="BS329:BU329"/>
    <mergeCell ref="BV329:BX329"/>
    <mergeCell ref="BZ329:CB329"/>
    <mergeCell ref="BS330:BU330"/>
    <mergeCell ref="BV330:BX330"/>
    <mergeCell ref="BZ330:CB330"/>
    <mergeCell ref="BS331:BU331"/>
    <mergeCell ref="BV331:BX331"/>
    <mergeCell ref="BZ331:CB331"/>
    <mergeCell ref="BS325:BU325"/>
    <mergeCell ref="BV325:BX325"/>
    <mergeCell ref="BZ325:CB325"/>
    <mergeCell ref="BS326:BU326"/>
    <mergeCell ref="BV326:BX326"/>
    <mergeCell ref="BZ326:CB326"/>
    <mergeCell ref="BS327:BU327"/>
    <mergeCell ref="BV327:BX327"/>
    <mergeCell ref="BZ327:CB327"/>
    <mergeCell ref="BS314:BU314"/>
    <mergeCell ref="BV314:BX314"/>
    <mergeCell ref="BZ314:CB314"/>
    <mergeCell ref="BS321:BU321"/>
    <mergeCell ref="BV321:BX321"/>
    <mergeCell ref="BZ321:CB321"/>
    <mergeCell ref="BS322:BU322"/>
    <mergeCell ref="BV322:BX322"/>
    <mergeCell ref="BZ322:CB322"/>
    <mergeCell ref="BS310:BU310"/>
    <mergeCell ref="BV310:BX310"/>
    <mergeCell ref="BZ310:CB310"/>
    <mergeCell ref="BS311:BU311"/>
    <mergeCell ref="BV311:BX311"/>
    <mergeCell ref="BZ311:CB311"/>
    <mergeCell ref="BS313:BU313"/>
    <mergeCell ref="BV313:BX313"/>
    <mergeCell ref="BZ313:CB313"/>
    <mergeCell ref="BS306:BU306"/>
    <mergeCell ref="BV306:BX306"/>
    <mergeCell ref="BZ306:CB306"/>
    <mergeCell ref="BS307:BU307"/>
    <mergeCell ref="BV307:BX307"/>
    <mergeCell ref="BZ307:CB307"/>
    <mergeCell ref="BS309:BU309"/>
    <mergeCell ref="BV309:BX309"/>
    <mergeCell ref="BZ309:CB309"/>
    <mergeCell ref="BS301:BU301"/>
    <mergeCell ref="BV301:BX301"/>
    <mergeCell ref="BZ301:CB301"/>
    <mergeCell ref="BS302:BU302"/>
    <mergeCell ref="BV302:BX302"/>
    <mergeCell ref="BZ302:CB302"/>
    <mergeCell ref="BS303:BU303"/>
    <mergeCell ref="BV303:BX303"/>
    <mergeCell ref="BZ303:CB303"/>
    <mergeCell ref="BS296:BU296"/>
    <mergeCell ref="BV296:BX296"/>
    <mergeCell ref="BZ296:CB296"/>
    <mergeCell ref="BS298:BU298"/>
    <mergeCell ref="BV298:BX298"/>
    <mergeCell ref="BZ298:CB298"/>
    <mergeCell ref="BS299:BU299"/>
    <mergeCell ref="BV299:BX299"/>
    <mergeCell ref="BZ299:CB299"/>
    <mergeCell ref="BS290:BU290"/>
    <mergeCell ref="BV290:BX290"/>
    <mergeCell ref="BZ290:CB290"/>
    <mergeCell ref="BS294:BU294"/>
    <mergeCell ref="BV294:BX294"/>
    <mergeCell ref="BZ294:CB294"/>
    <mergeCell ref="BS295:BU295"/>
    <mergeCell ref="BV295:BX295"/>
    <mergeCell ref="BZ295:CB295"/>
    <mergeCell ref="BS287:BU287"/>
    <mergeCell ref="BV287:BX287"/>
    <mergeCell ref="BZ287:CB287"/>
    <mergeCell ref="BS288:BU288"/>
    <mergeCell ref="BV288:BX288"/>
    <mergeCell ref="BZ288:CB288"/>
    <mergeCell ref="BS289:BU289"/>
    <mergeCell ref="BV289:BX289"/>
    <mergeCell ref="BZ289:CB289"/>
    <mergeCell ref="BS283:BU283"/>
    <mergeCell ref="BV283:BX283"/>
    <mergeCell ref="BZ283:CB283"/>
    <mergeCell ref="BS284:BU284"/>
    <mergeCell ref="BV284:BX284"/>
    <mergeCell ref="BZ284:CB284"/>
    <mergeCell ref="BS286:BU286"/>
    <mergeCell ref="BV286:BX286"/>
    <mergeCell ref="BZ286:CB286"/>
    <mergeCell ref="BS278:BU278"/>
    <mergeCell ref="BV278:BX278"/>
    <mergeCell ref="BZ278:CB278"/>
    <mergeCell ref="BS279:BU279"/>
    <mergeCell ref="BV279:BX279"/>
    <mergeCell ref="BZ279:CB279"/>
    <mergeCell ref="BS282:BU282"/>
    <mergeCell ref="BV282:BX282"/>
    <mergeCell ref="BZ282:CB282"/>
    <mergeCell ref="BS268:BU268"/>
    <mergeCell ref="BV268:BX268"/>
    <mergeCell ref="BZ268:CB268"/>
    <mergeCell ref="BS270:BU270"/>
    <mergeCell ref="BV270:BX270"/>
    <mergeCell ref="BZ270:CB270"/>
    <mergeCell ref="BS271:BU271"/>
    <mergeCell ref="BV271:BX271"/>
    <mergeCell ref="BZ271:CB271"/>
    <mergeCell ref="BS264:BU264"/>
    <mergeCell ref="BV264:BX264"/>
    <mergeCell ref="BZ264:CB264"/>
    <mergeCell ref="BS266:BU266"/>
    <mergeCell ref="BV266:BX266"/>
    <mergeCell ref="BZ266:CB266"/>
    <mergeCell ref="BS267:BU267"/>
    <mergeCell ref="BV267:BX267"/>
    <mergeCell ref="BZ267:CB267"/>
    <mergeCell ref="BS259:BU259"/>
    <mergeCell ref="BV259:BX259"/>
    <mergeCell ref="BZ259:CB259"/>
    <mergeCell ref="BS260:BU260"/>
    <mergeCell ref="BV260:BX260"/>
    <mergeCell ref="BZ260:CB260"/>
    <mergeCell ref="BS263:BU263"/>
    <mergeCell ref="BV263:BX263"/>
    <mergeCell ref="BZ263:CB263"/>
    <mergeCell ref="BS255:BU255"/>
    <mergeCell ref="BV255:BX255"/>
    <mergeCell ref="BZ255:CB255"/>
    <mergeCell ref="BS256:BU256"/>
    <mergeCell ref="BV256:BX256"/>
    <mergeCell ref="BZ256:CB256"/>
    <mergeCell ref="BS258:BU258"/>
    <mergeCell ref="BV258:BX258"/>
    <mergeCell ref="BZ258:CB258"/>
    <mergeCell ref="BS251:BU251"/>
    <mergeCell ref="BV251:BX251"/>
    <mergeCell ref="BZ251:CB251"/>
    <mergeCell ref="BS252:BU252"/>
    <mergeCell ref="BV252:BX252"/>
    <mergeCell ref="BZ252:CB252"/>
    <mergeCell ref="BS253:BU253"/>
    <mergeCell ref="BV253:BX253"/>
    <mergeCell ref="BZ253:CB253"/>
    <mergeCell ref="BS245:BU245"/>
    <mergeCell ref="BV245:BX245"/>
    <mergeCell ref="BZ245:CB245"/>
    <mergeCell ref="BS246:BU246"/>
    <mergeCell ref="BV246:BX246"/>
    <mergeCell ref="BZ246:CB246"/>
    <mergeCell ref="BS247:BU247"/>
    <mergeCell ref="BV247:BX247"/>
    <mergeCell ref="BZ247:CB247"/>
    <mergeCell ref="BS241:BU241"/>
    <mergeCell ref="BV241:BX241"/>
    <mergeCell ref="BZ241:CB241"/>
    <mergeCell ref="BS243:BU243"/>
    <mergeCell ref="BV243:BX243"/>
    <mergeCell ref="BZ243:CB243"/>
    <mergeCell ref="BS244:BU244"/>
    <mergeCell ref="BV244:BX244"/>
    <mergeCell ref="BZ244:CB244"/>
    <mergeCell ref="BS236:BU236"/>
    <mergeCell ref="BV236:BX236"/>
    <mergeCell ref="BZ236:CB236"/>
    <mergeCell ref="BS239:BU239"/>
    <mergeCell ref="BV239:BX239"/>
    <mergeCell ref="BZ239:CB239"/>
    <mergeCell ref="BS240:BU240"/>
    <mergeCell ref="BV240:BX240"/>
    <mergeCell ref="BZ240:CB240"/>
    <mergeCell ref="BS227:BU227"/>
    <mergeCell ref="BV227:BX227"/>
    <mergeCell ref="BZ227:CB227"/>
    <mergeCell ref="BS228:BU228"/>
    <mergeCell ref="BV228:BX228"/>
    <mergeCell ref="BZ228:CB228"/>
    <mergeCell ref="BS235:BU235"/>
    <mergeCell ref="BV235:BX235"/>
    <mergeCell ref="BZ235:CB235"/>
    <mergeCell ref="BS223:BU223"/>
    <mergeCell ref="BV223:BX223"/>
    <mergeCell ref="BZ223:CB223"/>
    <mergeCell ref="BS224:BU224"/>
    <mergeCell ref="BV224:BX224"/>
    <mergeCell ref="BZ224:CB224"/>
    <mergeCell ref="BS225:BU225"/>
    <mergeCell ref="BV225:BX225"/>
    <mergeCell ref="BZ225:CB225"/>
    <mergeCell ref="BS217:BU217"/>
    <mergeCell ref="BV217:BX217"/>
    <mergeCell ref="BZ217:CB217"/>
    <mergeCell ref="BS220:BU220"/>
    <mergeCell ref="BV220:BX220"/>
    <mergeCell ref="BZ220:CB220"/>
    <mergeCell ref="BS221:BU221"/>
    <mergeCell ref="BV221:BX221"/>
    <mergeCell ref="BZ221:CB221"/>
    <mergeCell ref="BS213:BU213"/>
    <mergeCell ref="BV213:BX213"/>
    <mergeCell ref="BZ213:CB213"/>
    <mergeCell ref="BS215:BU215"/>
    <mergeCell ref="BV215:BX215"/>
    <mergeCell ref="BZ215:CB215"/>
    <mergeCell ref="BS216:BU216"/>
    <mergeCell ref="BV216:BX216"/>
    <mergeCell ref="BZ216:CB216"/>
    <mergeCell ref="BS209:BU209"/>
    <mergeCell ref="BV209:BX209"/>
    <mergeCell ref="BZ209:CB209"/>
    <mergeCell ref="BS210:BU210"/>
    <mergeCell ref="BV210:BX210"/>
    <mergeCell ref="BZ210:CB210"/>
    <mergeCell ref="BS212:BU212"/>
    <mergeCell ref="BV212:BX212"/>
    <mergeCell ref="BZ212:CB212"/>
    <mergeCell ref="BS203:BU203"/>
    <mergeCell ref="BV203:BX203"/>
    <mergeCell ref="BZ203:CB203"/>
    <mergeCell ref="BS204:BU204"/>
    <mergeCell ref="BV204:BX204"/>
    <mergeCell ref="BZ204:CB204"/>
    <mergeCell ref="BS208:BU208"/>
    <mergeCell ref="BV208:BX208"/>
    <mergeCell ref="BZ208:CB208"/>
    <mergeCell ref="BS200:BU200"/>
    <mergeCell ref="BV200:BX200"/>
    <mergeCell ref="BZ200:CB200"/>
    <mergeCell ref="BS201:BU201"/>
    <mergeCell ref="BV201:BX201"/>
    <mergeCell ref="BZ201:CB201"/>
    <mergeCell ref="BS202:BU202"/>
    <mergeCell ref="BV202:BX202"/>
    <mergeCell ref="BZ202:CB202"/>
    <mergeCell ref="BS196:BU196"/>
    <mergeCell ref="BV196:BX196"/>
    <mergeCell ref="BZ196:CB196"/>
    <mergeCell ref="BS197:BU197"/>
    <mergeCell ref="BV197:BX197"/>
    <mergeCell ref="BZ197:CB197"/>
    <mergeCell ref="BS198:BU198"/>
    <mergeCell ref="BV198:BX198"/>
    <mergeCell ref="BZ198:CB198"/>
    <mergeCell ref="BS185:BU185"/>
    <mergeCell ref="BV185:BX185"/>
    <mergeCell ref="BZ185:CB185"/>
    <mergeCell ref="BS192:BU192"/>
    <mergeCell ref="BV192:BX192"/>
    <mergeCell ref="BZ192:CB192"/>
    <mergeCell ref="BS193:BU193"/>
    <mergeCell ref="BV193:BX193"/>
    <mergeCell ref="BZ193:CB193"/>
    <mergeCell ref="BS181:BU181"/>
    <mergeCell ref="BV181:BX181"/>
    <mergeCell ref="BZ181:CB181"/>
    <mergeCell ref="BS182:BU182"/>
    <mergeCell ref="BV182:BX182"/>
    <mergeCell ref="BZ182:CB182"/>
    <mergeCell ref="BS184:BU184"/>
    <mergeCell ref="BV184:BX184"/>
    <mergeCell ref="BZ184:CB184"/>
    <mergeCell ref="BS177:BU177"/>
    <mergeCell ref="BV177:BX177"/>
    <mergeCell ref="BZ177:CB177"/>
    <mergeCell ref="BS178:BU178"/>
    <mergeCell ref="BV178:BX178"/>
    <mergeCell ref="BZ178:CB178"/>
    <mergeCell ref="BS180:BU180"/>
    <mergeCell ref="BV180:BX180"/>
    <mergeCell ref="BZ180:CB180"/>
    <mergeCell ref="BS172:BU172"/>
    <mergeCell ref="BV172:BX172"/>
    <mergeCell ref="BZ172:CB172"/>
    <mergeCell ref="BS173:BU173"/>
    <mergeCell ref="BV173:BX173"/>
    <mergeCell ref="BZ173:CB173"/>
    <mergeCell ref="BS174:BU174"/>
    <mergeCell ref="BV174:BX174"/>
    <mergeCell ref="BZ174:CB174"/>
    <mergeCell ref="BS167:BU167"/>
    <mergeCell ref="BV167:BX167"/>
    <mergeCell ref="BZ167:CB167"/>
    <mergeCell ref="BS169:BU169"/>
    <mergeCell ref="BV169:BX169"/>
    <mergeCell ref="BZ169:CB169"/>
    <mergeCell ref="BS170:BU170"/>
    <mergeCell ref="BV170:BX170"/>
    <mergeCell ref="BZ170:CB170"/>
    <mergeCell ref="BS161:BU161"/>
    <mergeCell ref="BV161:BX161"/>
    <mergeCell ref="BZ161:CB161"/>
    <mergeCell ref="BS165:BU165"/>
    <mergeCell ref="BV165:BX165"/>
    <mergeCell ref="BZ165:CB165"/>
    <mergeCell ref="BS166:BU166"/>
    <mergeCell ref="BV166:BX166"/>
    <mergeCell ref="BZ166:CB166"/>
    <mergeCell ref="BS158:BU158"/>
    <mergeCell ref="BV158:BX158"/>
    <mergeCell ref="BZ158:CB158"/>
    <mergeCell ref="BS159:BU159"/>
    <mergeCell ref="BV159:BX159"/>
    <mergeCell ref="BZ159:CB159"/>
    <mergeCell ref="BS160:BU160"/>
    <mergeCell ref="BV160:BX160"/>
    <mergeCell ref="BZ160:CB160"/>
    <mergeCell ref="BS154:BU154"/>
    <mergeCell ref="BV154:BX154"/>
    <mergeCell ref="BZ154:CB154"/>
    <mergeCell ref="BS155:BU155"/>
    <mergeCell ref="BV155:BX155"/>
    <mergeCell ref="BZ155:CB155"/>
    <mergeCell ref="BS157:BU157"/>
    <mergeCell ref="BV157:BX157"/>
    <mergeCell ref="BZ157:CB157"/>
    <mergeCell ref="BS149:BU149"/>
    <mergeCell ref="BV149:BX149"/>
    <mergeCell ref="BZ149:CB149"/>
    <mergeCell ref="BS150:BU150"/>
    <mergeCell ref="BV150:BX150"/>
    <mergeCell ref="BZ150:CB150"/>
    <mergeCell ref="BS153:BU153"/>
    <mergeCell ref="BV153:BX153"/>
    <mergeCell ref="BZ153:CB153"/>
    <mergeCell ref="BS139:BU139"/>
    <mergeCell ref="BV139:BX139"/>
    <mergeCell ref="BZ139:CB139"/>
    <mergeCell ref="BS141:BU141"/>
    <mergeCell ref="BV141:BX141"/>
    <mergeCell ref="BZ141:CB141"/>
    <mergeCell ref="BS142:BU142"/>
    <mergeCell ref="BV142:BX142"/>
    <mergeCell ref="BZ142:CB142"/>
    <mergeCell ref="BS135:BU135"/>
    <mergeCell ref="BV135:BX135"/>
    <mergeCell ref="BZ135:CB135"/>
    <mergeCell ref="BS137:BU137"/>
    <mergeCell ref="BV137:BX137"/>
    <mergeCell ref="BZ137:CB137"/>
    <mergeCell ref="BS138:BU138"/>
    <mergeCell ref="BV138:BX138"/>
    <mergeCell ref="BZ138:CB138"/>
    <mergeCell ref="BS130:BU130"/>
    <mergeCell ref="BV130:BX130"/>
    <mergeCell ref="BZ130:CB130"/>
    <mergeCell ref="BS131:BU131"/>
    <mergeCell ref="BV131:BX131"/>
    <mergeCell ref="BZ131:CB131"/>
    <mergeCell ref="BS134:BU134"/>
    <mergeCell ref="BV134:BX134"/>
    <mergeCell ref="BZ134:CB134"/>
    <mergeCell ref="BS126:BU126"/>
    <mergeCell ref="BV126:BX126"/>
    <mergeCell ref="BZ126:CB126"/>
    <mergeCell ref="BS127:BU127"/>
    <mergeCell ref="BV127:BX127"/>
    <mergeCell ref="BZ127:CB127"/>
    <mergeCell ref="BS129:BU129"/>
    <mergeCell ref="BV129:BX129"/>
    <mergeCell ref="BZ129:CB129"/>
    <mergeCell ref="BS122:BU122"/>
    <mergeCell ref="BV122:BX122"/>
    <mergeCell ref="BZ122:CB122"/>
    <mergeCell ref="BS123:BU123"/>
    <mergeCell ref="BV123:BX123"/>
    <mergeCell ref="BZ123:CB123"/>
    <mergeCell ref="BS124:BU124"/>
    <mergeCell ref="BV124:BX124"/>
    <mergeCell ref="BZ124:CB124"/>
    <mergeCell ref="BS116:BU116"/>
    <mergeCell ref="BV116:BX116"/>
    <mergeCell ref="BZ116:CB116"/>
    <mergeCell ref="BS117:BU117"/>
    <mergeCell ref="BV117:BX117"/>
    <mergeCell ref="BZ117:CB117"/>
    <mergeCell ref="BS118:BU118"/>
    <mergeCell ref="BV118:BX118"/>
    <mergeCell ref="BZ118:CB118"/>
    <mergeCell ref="BS112:BU112"/>
    <mergeCell ref="BV112:BX112"/>
    <mergeCell ref="BZ112:CB112"/>
    <mergeCell ref="BS114:BU114"/>
    <mergeCell ref="BV114:BX114"/>
    <mergeCell ref="BZ114:CB114"/>
    <mergeCell ref="BS115:BU115"/>
    <mergeCell ref="BV115:BX115"/>
    <mergeCell ref="BZ115:CB115"/>
    <mergeCell ref="BS107:BU107"/>
    <mergeCell ref="BV107:BX107"/>
    <mergeCell ref="BZ107:CB107"/>
    <mergeCell ref="BS110:BU110"/>
    <mergeCell ref="BV110:BX110"/>
    <mergeCell ref="BZ110:CB110"/>
    <mergeCell ref="BS111:BU111"/>
    <mergeCell ref="BV111:BX111"/>
    <mergeCell ref="BZ111:CB111"/>
    <mergeCell ref="BS96:BU96"/>
    <mergeCell ref="BV96:BX96"/>
    <mergeCell ref="BZ96:CB96"/>
    <mergeCell ref="BS97:BU97"/>
    <mergeCell ref="BV97:BX97"/>
    <mergeCell ref="BZ97:CB97"/>
    <mergeCell ref="BS106:BU106"/>
    <mergeCell ref="BV106:BX106"/>
    <mergeCell ref="BZ106:CB106"/>
    <mergeCell ref="BS92:BU92"/>
    <mergeCell ref="BV92:BX92"/>
    <mergeCell ref="BZ92:CB92"/>
    <mergeCell ref="BS93:BU93"/>
    <mergeCell ref="BV93:BX93"/>
    <mergeCell ref="BZ93:CB93"/>
    <mergeCell ref="BS94:BU94"/>
    <mergeCell ref="BV94:BX94"/>
    <mergeCell ref="BZ94:CB94"/>
    <mergeCell ref="BS86:BU86"/>
    <mergeCell ref="BV86:BX86"/>
    <mergeCell ref="BZ86:CB86"/>
    <mergeCell ref="BS89:BU89"/>
    <mergeCell ref="BV89:BX89"/>
    <mergeCell ref="BZ89:CB89"/>
    <mergeCell ref="BS90:BU90"/>
    <mergeCell ref="BV90:BX90"/>
    <mergeCell ref="BZ90:CB90"/>
    <mergeCell ref="BS82:BU82"/>
    <mergeCell ref="BV82:BX82"/>
    <mergeCell ref="BZ82:CB82"/>
    <mergeCell ref="BS84:BU84"/>
    <mergeCell ref="BV84:BX84"/>
    <mergeCell ref="BZ84:CB84"/>
    <mergeCell ref="BS85:BU85"/>
    <mergeCell ref="BV85:BX85"/>
    <mergeCell ref="BZ85:CB85"/>
    <mergeCell ref="BS78:BU78"/>
    <mergeCell ref="BV78:BX78"/>
    <mergeCell ref="BZ78:CB78"/>
    <mergeCell ref="BS79:BU79"/>
    <mergeCell ref="BV79:BX79"/>
    <mergeCell ref="BZ79:CB79"/>
    <mergeCell ref="BS81:BU81"/>
    <mergeCell ref="BV81:BX81"/>
    <mergeCell ref="BZ81:CB81"/>
    <mergeCell ref="BS72:BU72"/>
    <mergeCell ref="BV72:BX72"/>
    <mergeCell ref="BZ72:CB72"/>
    <mergeCell ref="BS73:BU73"/>
    <mergeCell ref="BV73:BX73"/>
    <mergeCell ref="BZ73:CB73"/>
    <mergeCell ref="BS77:BU77"/>
    <mergeCell ref="BV77:BX77"/>
    <mergeCell ref="BZ77:CB77"/>
    <mergeCell ref="BS69:BU69"/>
    <mergeCell ref="BV69:BX69"/>
    <mergeCell ref="BZ69:CB69"/>
    <mergeCell ref="BS70:BU70"/>
    <mergeCell ref="BV70:BX70"/>
    <mergeCell ref="BZ70:CB70"/>
    <mergeCell ref="BS71:BU71"/>
    <mergeCell ref="BV71:BX71"/>
    <mergeCell ref="BZ71:CB71"/>
    <mergeCell ref="BS65:BU65"/>
    <mergeCell ref="BV65:BX65"/>
    <mergeCell ref="BZ65:CB65"/>
    <mergeCell ref="BS66:BU66"/>
    <mergeCell ref="BV66:BX66"/>
    <mergeCell ref="BZ66:CB66"/>
    <mergeCell ref="BS67:BU67"/>
    <mergeCell ref="BV67:BX67"/>
    <mergeCell ref="BZ67:CB67"/>
    <mergeCell ref="BS52:BU55"/>
    <mergeCell ref="BV52:BX55"/>
    <mergeCell ref="BZ52:CB55"/>
    <mergeCell ref="BS61:BU61"/>
    <mergeCell ref="BV61:BX61"/>
    <mergeCell ref="BZ61:CB61"/>
    <mergeCell ref="BS62:BU62"/>
    <mergeCell ref="BV62:BX62"/>
    <mergeCell ref="BZ62:CB62"/>
    <mergeCell ref="BS41:BU41"/>
    <mergeCell ref="BV41:BX41"/>
    <mergeCell ref="BZ41:CB41"/>
    <mergeCell ref="BS45:BU45"/>
    <mergeCell ref="BV45:BX45"/>
    <mergeCell ref="BZ45:CB45"/>
    <mergeCell ref="BS47:BU50"/>
    <mergeCell ref="BV47:BX50"/>
    <mergeCell ref="BZ47:CB50"/>
    <mergeCell ref="BS37:BU37"/>
    <mergeCell ref="BV37:BX37"/>
    <mergeCell ref="BZ37:CB37"/>
    <mergeCell ref="BS38:BU38"/>
    <mergeCell ref="BV38:BX38"/>
    <mergeCell ref="BZ38:CB38"/>
    <mergeCell ref="BS40:BU40"/>
    <mergeCell ref="BV40:BX40"/>
    <mergeCell ref="BZ40:CB40"/>
    <mergeCell ref="BS33:BU33"/>
    <mergeCell ref="BV33:BX33"/>
    <mergeCell ref="BZ33:CB33"/>
    <mergeCell ref="BS34:BU34"/>
    <mergeCell ref="BV34:BX34"/>
    <mergeCell ref="BZ34:CB34"/>
    <mergeCell ref="BS36:BU36"/>
    <mergeCell ref="BV36:BX36"/>
    <mergeCell ref="BZ36:CB36"/>
    <mergeCell ref="BS28:BU28"/>
    <mergeCell ref="BV28:BX28"/>
    <mergeCell ref="BZ28:CB28"/>
    <mergeCell ref="BS29:BU29"/>
    <mergeCell ref="BV29:BX29"/>
    <mergeCell ref="BZ29:CB29"/>
    <mergeCell ref="BS30:BU30"/>
    <mergeCell ref="BV30:BX30"/>
    <mergeCell ref="BZ30:CB30"/>
    <mergeCell ref="BS23:BU23"/>
    <mergeCell ref="BV23:BX23"/>
    <mergeCell ref="BZ23:CB23"/>
    <mergeCell ref="BS25:BU25"/>
    <mergeCell ref="BV25:BX25"/>
    <mergeCell ref="BZ25:CB25"/>
    <mergeCell ref="BS26:BU26"/>
    <mergeCell ref="BV26:BX26"/>
    <mergeCell ref="BZ26:CB26"/>
    <mergeCell ref="BS17:BU17"/>
    <mergeCell ref="BV17:BX17"/>
    <mergeCell ref="BZ17:CB17"/>
    <mergeCell ref="BS21:BU21"/>
    <mergeCell ref="BV21:BX21"/>
    <mergeCell ref="BZ21:CB21"/>
    <mergeCell ref="BS22:BU22"/>
    <mergeCell ref="BV22:BX22"/>
    <mergeCell ref="BZ22:CB22"/>
    <mergeCell ref="BS14:BU14"/>
    <mergeCell ref="BV14:BX14"/>
    <mergeCell ref="BZ14:CB14"/>
    <mergeCell ref="BS15:BU15"/>
    <mergeCell ref="BV15:BX15"/>
    <mergeCell ref="BZ15:CB15"/>
    <mergeCell ref="BS16:BU16"/>
    <mergeCell ref="BV16:BX16"/>
    <mergeCell ref="BZ16:CB16"/>
    <mergeCell ref="BS10:BU10"/>
    <mergeCell ref="BV10:BX10"/>
    <mergeCell ref="BZ10:CB10"/>
    <mergeCell ref="BS11:BU11"/>
    <mergeCell ref="BV11:BX11"/>
    <mergeCell ref="BZ11:CB11"/>
    <mergeCell ref="BS13:BU13"/>
    <mergeCell ref="BV13:BX13"/>
    <mergeCell ref="BZ13:CB13"/>
    <mergeCell ref="BS5:BU5"/>
    <mergeCell ref="BV5:BX5"/>
    <mergeCell ref="BZ5:CB5"/>
    <mergeCell ref="BS6:BU6"/>
    <mergeCell ref="BV6:BX6"/>
    <mergeCell ref="BZ6:CB6"/>
    <mergeCell ref="BS9:BU9"/>
    <mergeCell ref="BV9:BX9"/>
    <mergeCell ref="BZ9:CB9"/>
    <mergeCell ref="I5:K5"/>
    <mergeCell ref="L5:N5"/>
    <mergeCell ref="O5:Q5"/>
    <mergeCell ref="T5:V5"/>
    <mergeCell ref="BL5:BN5"/>
    <mergeCell ref="C6:E6"/>
    <mergeCell ref="F6:H6"/>
    <mergeCell ref="I6:K6"/>
    <mergeCell ref="L6:N6"/>
    <mergeCell ref="O6:Q6"/>
    <mergeCell ref="T6:V6"/>
    <mergeCell ref="W6:Y6"/>
    <mergeCell ref="Z6:AB6"/>
    <mergeCell ref="AC6:AE6"/>
    <mergeCell ref="AQ5:AS5"/>
    <mergeCell ref="AT5:AV5"/>
    <mergeCell ref="AW5:AY5"/>
    <mergeCell ref="BB5:BD5"/>
    <mergeCell ref="BE5:BG5"/>
    <mergeCell ref="BH5:BJ5"/>
    <mergeCell ref="W5:Y5"/>
    <mergeCell ref="Z5:AB5"/>
    <mergeCell ref="AC5:AE5"/>
    <mergeCell ref="C5:E5"/>
    <mergeCell ref="F5:H5"/>
    <mergeCell ref="BB6:BD6"/>
    <mergeCell ref="BE6:BG6"/>
    <mergeCell ref="BH6:BJ6"/>
    <mergeCell ref="BL6:BN6"/>
    <mergeCell ref="C9:E9"/>
    <mergeCell ref="F9:H9"/>
    <mergeCell ref="I9:K9"/>
    <mergeCell ref="L9:N9"/>
    <mergeCell ref="O9:Q9"/>
    <mergeCell ref="T9:V9"/>
    <mergeCell ref="AF6:AH6"/>
    <mergeCell ref="AK6:AM6"/>
    <mergeCell ref="AN6:AP6"/>
    <mergeCell ref="AQ6:AS6"/>
    <mergeCell ref="AT6:AV6"/>
    <mergeCell ref="AW6:AY6"/>
    <mergeCell ref="BL9:BN9"/>
    <mergeCell ref="AQ9:AS9"/>
    <mergeCell ref="AT9:AV9"/>
    <mergeCell ref="AW9:AY9"/>
    <mergeCell ref="W10:Y10"/>
    <mergeCell ref="Z10:AB10"/>
    <mergeCell ref="AC10:AE10"/>
    <mergeCell ref="BB9:BD9"/>
    <mergeCell ref="BE9:BG9"/>
    <mergeCell ref="BH9:BJ9"/>
    <mergeCell ref="W9:Y9"/>
    <mergeCell ref="Z9:AB9"/>
    <mergeCell ref="AC9:AE9"/>
    <mergeCell ref="AF9:AH9"/>
    <mergeCell ref="AK9:AM9"/>
    <mergeCell ref="AN9:AP9"/>
    <mergeCell ref="BB10:BD10"/>
    <mergeCell ref="BE10:BG10"/>
    <mergeCell ref="BH10:BJ10"/>
    <mergeCell ref="AF5:AH5"/>
    <mergeCell ref="AK5:AM5"/>
    <mergeCell ref="AN5:AP5"/>
    <mergeCell ref="BL10:BN10"/>
    <mergeCell ref="C11:E11"/>
    <mergeCell ref="F11:H11"/>
    <mergeCell ref="I11:K11"/>
    <mergeCell ref="L11:N11"/>
    <mergeCell ref="O11:Q11"/>
    <mergeCell ref="T11:V11"/>
    <mergeCell ref="AF10:AH10"/>
    <mergeCell ref="AK10:AM10"/>
    <mergeCell ref="AN10:AP10"/>
    <mergeCell ref="AQ10:AS10"/>
    <mergeCell ref="AT10:AV10"/>
    <mergeCell ref="AW10:AY10"/>
    <mergeCell ref="BL11:BN11"/>
    <mergeCell ref="AQ11:AS11"/>
    <mergeCell ref="AT11:AV11"/>
    <mergeCell ref="AW11:AY11"/>
    <mergeCell ref="BB11:BD11"/>
    <mergeCell ref="BE11:BG11"/>
    <mergeCell ref="BH11:BJ11"/>
    <mergeCell ref="W11:Y11"/>
    <mergeCell ref="Z11:AB11"/>
    <mergeCell ref="AC11:AE11"/>
    <mergeCell ref="AF11:AH11"/>
    <mergeCell ref="AK11:AM11"/>
    <mergeCell ref="AN11:AP11"/>
    <mergeCell ref="C10:E10"/>
    <mergeCell ref="F10:H10"/>
    <mergeCell ref="I10:K10"/>
    <mergeCell ref="L10:N10"/>
    <mergeCell ref="O10:Q10"/>
    <mergeCell ref="T10:V10"/>
    <mergeCell ref="BL13:BN13"/>
    <mergeCell ref="AQ13:AS13"/>
    <mergeCell ref="AT13:AV13"/>
    <mergeCell ref="AW13:AY13"/>
    <mergeCell ref="Z13:AB13"/>
    <mergeCell ref="AC13:AE13"/>
    <mergeCell ref="C14:E14"/>
    <mergeCell ref="F14:H14"/>
    <mergeCell ref="I14:K14"/>
    <mergeCell ref="L14:N14"/>
    <mergeCell ref="O14:Q14"/>
    <mergeCell ref="T14:V14"/>
    <mergeCell ref="AF13:AH13"/>
    <mergeCell ref="AK13:AM13"/>
    <mergeCell ref="AN13:AP13"/>
    <mergeCell ref="C13:E13"/>
    <mergeCell ref="F13:H13"/>
    <mergeCell ref="I13:K13"/>
    <mergeCell ref="L13:N13"/>
    <mergeCell ref="O13:Q13"/>
    <mergeCell ref="T13:V13"/>
    <mergeCell ref="W13:Y13"/>
    <mergeCell ref="BL14:BN14"/>
    <mergeCell ref="AQ14:AS14"/>
    <mergeCell ref="AT14:AV14"/>
    <mergeCell ref="AW14:AY14"/>
    <mergeCell ref="BB14:BD14"/>
    <mergeCell ref="BE14:BG14"/>
    <mergeCell ref="BH14:BJ14"/>
    <mergeCell ref="W14:Y14"/>
    <mergeCell ref="Z14:AB14"/>
    <mergeCell ref="AC14:AE14"/>
    <mergeCell ref="AF14:AH14"/>
    <mergeCell ref="AK14:AM14"/>
    <mergeCell ref="AN14:AP14"/>
    <mergeCell ref="BB15:BD15"/>
    <mergeCell ref="BE15:BG15"/>
    <mergeCell ref="BH15:BJ15"/>
    <mergeCell ref="BB13:BD13"/>
    <mergeCell ref="BE13:BG13"/>
    <mergeCell ref="BH13:BJ13"/>
    <mergeCell ref="BL15:BN15"/>
    <mergeCell ref="C16:E16"/>
    <mergeCell ref="F16:H16"/>
    <mergeCell ref="I16:K16"/>
    <mergeCell ref="L16:N16"/>
    <mergeCell ref="O16:Q16"/>
    <mergeCell ref="T16:V16"/>
    <mergeCell ref="AF15:AH15"/>
    <mergeCell ref="AK15:AM15"/>
    <mergeCell ref="AN15:AP15"/>
    <mergeCell ref="AQ15:AS15"/>
    <mergeCell ref="AT15:AV15"/>
    <mergeCell ref="AW15:AY15"/>
    <mergeCell ref="BL16:BN16"/>
    <mergeCell ref="AQ16:AS16"/>
    <mergeCell ref="AT16:AV16"/>
    <mergeCell ref="AW16:AY16"/>
    <mergeCell ref="BB16:BD16"/>
    <mergeCell ref="BE16:BG16"/>
    <mergeCell ref="BH16:BJ16"/>
    <mergeCell ref="W16:Y16"/>
    <mergeCell ref="Z16:AB16"/>
    <mergeCell ref="AC16:AE16"/>
    <mergeCell ref="C15:E15"/>
    <mergeCell ref="F15:H15"/>
    <mergeCell ref="I15:K15"/>
    <mergeCell ref="L15:N15"/>
    <mergeCell ref="O15:Q15"/>
    <mergeCell ref="T15:V15"/>
    <mergeCell ref="W15:Y15"/>
    <mergeCell ref="Z15:AB15"/>
    <mergeCell ref="AC15:AE15"/>
    <mergeCell ref="C17:E17"/>
    <mergeCell ref="F17:H17"/>
    <mergeCell ref="I17:K17"/>
    <mergeCell ref="L17:N17"/>
    <mergeCell ref="O17:Q17"/>
    <mergeCell ref="T17:V17"/>
    <mergeCell ref="W17:Y17"/>
    <mergeCell ref="Z17:AB17"/>
    <mergeCell ref="AC17:AE17"/>
    <mergeCell ref="AF16:AH16"/>
    <mergeCell ref="AK16:AM16"/>
    <mergeCell ref="AN16:AP16"/>
    <mergeCell ref="BB17:BD17"/>
    <mergeCell ref="BE17:BG17"/>
    <mergeCell ref="BH17:BJ17"/>
    <mergeCell ref="BL17:BN17"/>
    <mergeCell ref="C21:E21"/>
    <mergeCell ref="F21:H21"/>
    <mergeCell ref="I21:K21"/>
    <mergeCell ref="L21:N21"/>
    <mergeCell ref="O21:Q21"/>
    <mergeCell ref="T21:V21"/>
    <mergeCell ref="AF17:AH17"/>
    <mergeCell ref="AK17:AM17"/>
    <mergeCell ref="AN17:AP17"/>
    <mergeCell ref="AQ17:AS17"/>
    <mergeCell ref="AT17:AV17"/>
    <mergeCell ref="AW17:AY17"/>
    <mergeCell ref="BL21:BN21"/>
    <mergeCell ref="AQ21:AS21"/>
    <mergeCell ref="AT21:AV21"/>
    <mergeCell ref="AW21:AY21"/>
    <mergeCell ref="BB21:BD21"/>
    <mergeCell ref="C22:E22"/>
    <mergeCell ref="F22:H22"/>
    <mergeCell ref="I22:K22"/>
    <mergeCell ref="L22:N22"/>
    <mergeCell ref="O22:Q22"/>
    <mergeCell ref="T22:V22"/>
    <mergeCell ref="W22:Y22"/>
    <mergeCell ref="Z22:AB22"/>
    <mergeCell ref="AC22:AE22"/>
    <mergeCell ref="BE21:BG21"/>
    <mergeCell ref="BH21:BJ21"/>
    <mergeCell ref="W21:Y21"/>
    <mergeCell ref="Z21:AB21"/>
    <mergeCell ref="AC21:AE21"/>
    <mergeCell ref="AF21:AH21"/>
    <mergeCell ref="AK21:AM21"/>
    <mergeCell ref="AN21:AP21"/>
    <mergeCell ref="BB22:BD22"/>
    <mergeCell ref="BE22:BG22"/>
    <mergeCell ref="BH22:BJ22"/>
    <mergeCell ref="BL22:BN22"/>
    <mergeCell ref="C23:E23"/>
    <mergeCell ref="F23:H23"/>
    <mergeCell ref="I23:K23"/>
    <mergeCell ref="L23:N23"/>
    <mergeCell ref="O23:Q23"/>
    <mergeCell ref="T23:V23"/>
    <mergeCell ref="AF22:AH22"/>
    <mergeCell ref="AK22:AM22"/>
    <mergeCell ref="AN22:AP22"/>
    <mergeCell ref="AQ22:AS22"/>
    <mergeCell ref="AT22:AV22"/>
    <mergeCell ref="AW22:AY22"/>
    <mergeCell ref="BL23:BN23"/>
    <mergeCell ref="AQ23:AS23"/>
    <mergeCell ref="AT23:AV23"/>
    <mergeCell ref="AW23:AY23"/>
    <mergeCell ref="BB23:BD23"/>
    <mergeCell ref="BE23:BG23"/>
    <mergeCell ref="BH23:BJ23"/>
    <mergeCell ref="W23:Y23"/>
    <mergeCell ref="Z23:AB23"/>
    <mergeCell ref="AC23:AE23"/>
    <mergeCell ref="AF23:AH23"/>
    <mergeCell ref="C25:E25"/>
    <mergeCell ref="F25:H25"/>
    <mergeCell ref="I25:K25"/>
    <mergeCell ref="L25:N25"/>
    <mergeCell ref="O25:Q25"/>
    <mergeCell ref="T25:V25"/>
    <mergeCell ref="W25:Y25"/>
    <mergeCell ref="Z25:AB25"/>
    <mergeCell ref="AC25:AE25"/>
    <mergeCell ref="AK23:AM23"/>
    <mergeCell ref="AN23:AP23"/>
    <mergeCell ref="BB25:BD25"/>
    <mergeCell ref="BE25:BG25"/>
    <mergeCell ref="BH25:BJ25"/>
    <mergeCell ref="BL25:BN25"/>
    <mergeCell ref="C26:E26"/>
    <mergeCell ref="F26:H26"/>
    <mergeCell ref="I26:K26"/>
    <mergeCell ref="L26:N26"/>
    <mergeCell ref="O26:Q26"/>
    <mergeCell ref="T26:V26"/>
    <mergeCell ref="AF25:AH25"/>
    <mergeCell ref="AK25:AM25"/>
    <mergeCell ref="AN25:AP25"/>
    <mergeCell ref="AQ25:AS25"/>
    <mergeCell ref="AT25:AV25"/>
    <mergeCell ref="AW25:AY25"/>
    <mergeCell ref="BL26:BN26"/>
    <mergeCell ref="AQ26:AS26"/>
    <mergeCell ref="AT26:AV26"/>
    <mergeCell ref="AW26:AY26"/>
    <mergeCell ref="BB26:BD26"/>
    <mergeCell ref="BE26:BG26"/>
    <mergeCell ref="C28:E28"/>
    <mergeCell ref="F28:H28"/>
    <mergeCell ref="I28:K28"/>
    <mergeCell ref="L28:N28"/>
    <mergeCell ref="O28:Q28"/>
    <mergeCell ref="T28:V28"/>
    <mergeCell ref="W28:Y28"/>
    <mergeCell ref="Z28:AB28"/>
    <mergeCell ref="AC28:AE28"/>
    <mergeCell ref="BH26:BJ26"/>
    <mergeCell ref="W26:Y26"/>
    <mergeCell ref="Z26:AB26"/>
    <mergeCell ref="AC26:AE26"/>
    <mergeCell ref="AF26:AH26"/>
    <mergeCell ref="AK26:AM26"/>
    <mergeCell ref="AN26:AP26"/>
    <mergeCell ref="BB28:BD28"/>
    <mergeCell ref="BE28:BG28"/>
    <mergeCell ref="BH28:BJ28"/>
    <mergeCell ref="BL28:BN28"/>
    <mergeCell ref="C29:E29"/>
    <mergeCell ref="F29:H29"/>
    <mergeCell ref="I29:K29"/>
    <mergeCell ref="L29:N29"/>
    <mergeCell ref="O29:Q29"/>
    <mergeCell ref="T29:V29"/>
    <mergeCell ref="AF28:AH28"/>
    <mergeCell ref="AK28:AM28"/>
    <mergeCell ref="AN28:AP28"/>
    <mergeCell ref="AQ28:AS28"/>
    <mergeCell ref="AT28:AV28"/>
    <mergeCell ref="AW28:AY28"/>
    <mergeCell ref="BL29:BN29"/>
    <mergeCell ref="AQ29:AS29"/>
    <mergeCell ref="AT29:AV29"/>
    <mergeCell ref="AW29:AY29"/>
    <mergeCell ref="BB29:BD29"/>
    <mergeCell ref="BE29:BG29"/>
    <mergeCell ref="BH29:BJ29"/>
    <mergeCell ref="W29:Y29"/>
    <mergeCell ref="Z29:AB29"/>
    <mergeCell ref="AC29:AE29"/>
    <mergeCell ref="AF29:AH29"/>
    <mergeCell ref="C30:E30"/>
    <mergeCell ref="F30:H30"/>
    <mergeCell ref="I30:K30"/>
    <mergeCell ref="L30:N30"/>
    <mergeCell ref="O30:Q30"/>
    <mergeCell ref="T30:V30"/>
    <mergeCell ref="W30:Y30"/>
    <mergeCell ref="Z30:AB30"/>
    <mergeCell ref="AC30:AE30"/>
    <mergeCell ref="AK29:AM29"/>
    <mergeCell ref="AN29:AP29"/>
    <mergeCell ref="BB30:BD30"/>
    <mergeCell ref="BE30:BG30"/>
    <mergeCell ref="BH30:BJ30"/>
    <mergeCell ref="BL30:BN30"/>
    <mergeCell ref="C33:E33"/>
    <mergeCell ref="F33:H33"/>
    <mergeCell ref="I33:K33"/>
    <mergeCell ref="L33:N33"/>
    <mergeCell ref="O33:Q33"/>
    <mergeCell ref="T33:V33"/>
    <mergeCell ref="AF30:AH30"/>
    <mergeCell ref="AK30:AM30"/>
    <mergeCell ref="AN30:AP30"/>
    <mergeCell ref="AQ30:AS30"/>
    <mergeCell ref="AT30:AV30"/>
    <mergeCell ref="AW30:AY30"/>
    <mergeCell ref="BL33:BN33"/>
    <mergeCell ref="AQ33:AS33"/>
    <mergeCell ref="AT33:AV33"/>
    <mergeCell ref="AW33:AY33"/>
    <mergeCell ref="BB33:BD33"/>
    <mergeCell ref="BE33:BG33"/>
    <mergeCell ref="C34:E34"/>
    <mergeCell ref="F34:H34"/>
    <mergeCell ref="I34:K34"/>
    <mergeCell ref="L34:N34"/>
    <mergeCell ref="O34:Q34"/>
    <mergeCell ref="T34:V34"/>
    <mergeCell ref="W34:Y34"/>
    <mergeCell ref="Z34:AB34"/>
    <mergeCell ref="AC34:AE34"/>
    <mergeCell ref="BH33:BJ33"/>
    <mergeCell ref="W33:Y33"/>
    <mergeCell ref="Z33:AB33"/>
    <mergeCell ref="AC33:AE33"/>
    <mergeCell ref="AF33:AH33"/>
    <mergeCell ref="AK33:AM33"/>
    <mergeCell ref="AN33:AP33"/>
    <mergeCell ref="BB34:BD34"/>
    <mergeCell ref="BE34:BG34"/>
    <mergeCell ref="BH34:BJ34"/>
    <mergeCell ref="BL34:BN34"/>
    <mergeCell ref="C36:E36"/>
    <mergeCell ref="F36:H36"/>
    <mergeCell ref="I36:K36"/>
    <mergeCell ref="L36:N36"/>
    <mergeCell ref="O36:Q36"/>
    <mergeCell ref="T36:V36"/>
    <mergeCell ref="AF34:AH34"/>
    <mergeCell ref="AK34:AM34"/>
    <mergeCell ref="AN34:AP34"/>
    <mergeCell ref="AQ34:AS34"/>
    <mergeCell ref="AT34:AV34"/>
    <mergeCell ref="AW34:AY34"/>
    <mergeCell ref="BL36:BN36"/>
    <mergeCell ref="AQ36:AS36"/>
    <mergeCell ref="AT36:AV36"/>
    <mergeCell ref="AW36:AY36"/>
    <mergeCell ref="BB36:BD36"/>
    <mergeCell ref="BE36:BG36"/>
    <mergeCell ref="BH36:BJ36"/>
    <mergeCell ref="W36:Y36"/>
    <mergeCell ref="Z36:AB36"/>
    <mergeCell ref="AC36:AE36"/>
    <mergeCell ref="AF36:AH36"/>
    <mergeCell ref="C37:E37"/>
    <mergeCell ref="F37:H37"/>
    <mergeCell ref="I37:K37"/>
    <mergeCell ref="L37:N37"/>
    <mergeCell ref="O37:Q37"/>
    <mergeCell ref="T37:V37"/>
    <mergeCell ref="W37:Y37"/>
    <mergeCell ref="Z37:AB37"/>
    <mergeCell ref="AC37:AE37"/>
    <mergeCell ref="AK36:AM36"/>
    <mergeCell ref="AN36:AP36"/>
    <mergeCell ref="BB37:BD37"/>
    <mergeCell ref="BE37:BG37"/>
    <mergeCell ref="BH37:BJ37"/>
    <mergeCell ref="BL37:BN37"/>
    <mergeCell ref="C38:E38"/>
    <mergeCell ref="F38:H38"/>
    <mergeCell ref="I38:K38"/>
    <mergeCell ref="L38:N38"/>
    <mergeCell ref="O38:Q38"/>
    <mergeCell ref="T38:V38"/>
    <mergeCell ref="AF37:AH37"/>
    <mergeCell ref="AK37:AM37"/>
    <mergeCell ref="AN37:AP37"/>
    <mergeCell ref="AQ37:AS37"/>
    <mergeCell ref="AT37:AV37"/>
    <mergeCell ref="AW37:AY37"/>
    <mergeCell ref="BL38:BN38"/>
    <mergeCell ref="AQ38:AS38"/>
    <mergeCell ref="AT38:AV38"/>
    <mergeCell ref="AW38:AY38"/>
    <mergeCell ref="BB38:BD38"/>
    <mergeCell ref="BE41:BG41"/>
    <mergeCell ref="BH41:BJ41"/>
    <mergeCell ref="W41:Y41"/>
    <mergeCell ref="Z41:AB41"/>
    <mergeCell ref="AC41:AE41"/>
    <mergeCell ref="AF41:AH41"/>
    <mergeCell ref="AK41:AM41"/>
    <mergeCell ref="AN41:AP41"/>
    <mergeCell ref="BE38:BG38"/>
    <mergeCell ref="C40:E40"/>
    <mergeCell ref="F40:H40"/>
    <mergeCell ref="I40:K40"/>
    <mergeCell ref="L40:N40"/>
    <mergeCell ref="O40:Q40"/>
    <mergeCell ref="T40:V40"/>
    <mergeCell ref="W40:Y40"/>
    <mergeCell ref="Z40:AB40"/>
    <mergeCell ref="AC40:AE40"/>
    <mergeCell ref="BH38:BJ38"/>
    <mergeCell ref="W38:Y38"/>
    <mergeCell ref="Z38:AB38"/>
    <mergeCell ref="AC38:AE38"/>
    <mergeCell ref="AF38:AH38"/>
    <mergeCell ref="AK38:AM38"/>
    <mergeCell ref="AN38:AP38"/>
    <mergeCell ref="BB40:BD40"/>
    <mergeCell ref="BE40:BG40"/>
    <mergeCell ref="BH40:BJ40"/>
    <mergeCell ref="BB45:BD45"/>
    <mergeCell ref="BE45:BG45"/>
    <mergeCell ref="BH45:BJ45"/>
    <mergeCell ref="BH47:BJ50"/>
    <mergeCell ref="F45:H45"/>
    <mergeCell ref="I45:K45"/>
    <mergeCell ref="L45:N45"/>
    <mergeCell ref="O45:Q45"/>
    <mergeCell ref="T45:V45"/>
    <mergeCell ref="W45:Y45"/>
    <mergeCell ref="Z45:AB45"/>
    <mergeCell ref="AC45:AE45"/>
    <mergeCell ref="BL45:BN45"/>
    <mergeCell ref="AK47:AM50"/>
    <mergeCell ref="BL40:BN40"/>
    <mergeCell ref="C41:E41"/>
    <mergeCell ref="F41:H41"/>
    <mergeCell ref="I41:K41"/>
    <mergeCell ref="L41:N41"/>
    <mergeCell ref="O41:Q41"/>
    <mergeCell ref="T41:V41"/>
    <mergeCell ref="AF40:AH40"/>
    <mergeCell ref="AK40:AM40"/>
    <mergeCell ref="AN40:AP40"/>
    <mergeCell ref="AQ40:AS40"/>
    <mergeCell ref="AT40:AV40"/>
    <mergeCell ref="AW40:AY40"/>
    <mergeCell ref="BL41:BN41"/>
    <mergeCell ref="AQ41:AS41"/>
    <mergeCell ref="AT41:AV41"/>
    <mergeCell ref="AW41:AY41"/>
    <mergeCell ref="BB41:BD41"/>
    <mergeCell ref="C46:E46"/>
    <mergeCell ref="F46:H46"/>
    <mergeCell ref="I46:K46"/>
    <mergeCell ref="L46:N46"/>
    <mergeCell ref="O46:Q46"/>
    <mergeCell ref="AF45:AH45"/>
    <mergeCell ref="AK45:AM45"/>
    <mergeCell ref="AN45:AP45"/>
    <mergeCell ref="AQ45:AS45"/>
    <mergeCell ref="AT45:AV45"/>
    <mergeCell ref="AW45:AY45"/>
    <mergeCell ref="C45:E45"/>
    <mergeCell ref="BL47:BN50"/>
    <mergeCell ref="B52:B55"/>
    <mergeCell ref="C52:E55"/>
    <mergeCell ref="F52:H55"/>
    <mergeCell ref="I52:K55"/>
    <mergeCell ref="L52:N55"/>
    <mergeCell ref="O52:Q55"/>
    <mergeCell ref="T52:V55"/>
    <mergeCell ref="W52:Y55"/>
    <mergeCell ref="AN47:AP50"/>
    <mergeCell ref="AQ47:AS50"/>
    <mergeCell ref="AT47:AV50"/>
    <mergeCell ref="AW47:AY50"/>
    <mergeCell ref="BB47:BD50"/>
    <mergeCell ref="BE47:BG50"/>
    <mergeCell ref="T47:V50"/>
    <mergeCell ref="W47:Y50"/>
    <mergeCell ref="Z47:AB50"/>
    <mergeCell ref="AC47:AE50"/>
    <mergeCell ref="AF47:AH50"/>
    <mergeCell ref="BL52:BN55"/>
    <mergeCell ref="Z52:AB55"/>
    <mergeCell ref="AC52:AE55"/>
    <mergeCell ref="AF52:AH55"/>
    <mergeCell ref="AK52:AM55"/>
    <mergeCell ref="AN52:AP55"/>
    <mergeCell ref="AQ52:AS55"/>
    <mergeCell ref="BB57:BC57"/>
    <mergeCell ref="BB58:BC58"/>
    <mergeCell ref="BB59:BC59"/>
    <mergeCell ref="BB60:BC60"/>
    <mergeCell ref="BB61:BC61"/>
    <mergeCell ref="C71:D71"/>
    <mergeCell ref="AT52:AV55"/>
    <mergeCell ref="AW52:AY55"/>
    <mergeCell ref="BB52:BD55"/>
    <mergeCell ref="T71:U71"/>
    <mergeCell ref="AK77:AL77"/>
    <mergeCell ref="AK78:AL78"/>
    <mergeCell ref="AK79:AL79"/>
    <mergeCell ref="AK80:AL80"/>
    <mergeCell ref="AK81:AL81"/>
    <mergeCell ref="C72:D72"/>
    <mergeCell ref="C73:D73"/>
    <mergeCell ref="C74:D74"/>
    <mergeCell ref="C75:D75"/>
    <mergeCell ref="T72:U72"/>
    <mergeCell ref="T73:U73"/>
    <mergeCell ref="T74:U74"/>
    <mergeCell ref="T75:U75"/>
    <mergeCell ref="B47:B50"/>
    <mergeCell ref="C47:E50"/>
    <mergeCell ref="BE52:BG55"/>
    <mergeCell ref="BH52:BJ55"/>
    <mergeCell ref="F47:H50"/>
    <mergeCell ref="I47:K50"/>
    <mergeCell ref="L47:N50"/>
    <mergeCell ref="O47:Q50"/>
  </mergeCells>
  <printOptions horizontalCentered="1" verticalCentered="1"/>
  <pageMargins left="0" right="0" top="0" bottom="0" header="0" footer="0"/>
  <pageSetup scale="66" orientation="landscape" horizontalDpi="4294967293" verticalDpi="4294967293" r:id="rId1"/>
  <colBreaks count="3" manualBreakCount="3">
    <brk id="18" min="1" max="73" man="1"/>
    <brk id="34" min="1" max="73" man="1"/>
    <brk id="51" min="1" max="7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4123-FBDD-4E90-8C2F-069621036A53}">
  <sheetPr codeName="Sheet35">
    <tabColor theme="5" tint="0.59999389629810485"/>
    <pageSetUpPr fitToPage="1"/>
  </sheetPr>
  <dimension ref="B1:CC59"/>
  <sheetViews>
    <sheetView topLeftCell="BB1" zoomScale="85" zoomScaleNormal="85" zoomScaleSheetLayoutView="70" workbookViewId="0">
      <selection activeCell="BS39" sqref="BS39"/>
    </sheetView>
  </sheetViews>
  <sheetFormatPr defaultColWidth="9.140625" defaultRowHeight="15" x14ac:dyDescent="0.25"/>
  <cols>
    <col min="1" max="1" width="1.5703125" style="368" customWidth="1"/>
    <col min="2" max="2" width="51.140625" style="368" customWidth="1"/>
    <col min="3" max="3" width="10.5703125" style="368" bestFit="1" customWidth="1"/>
    <col min="4" max="4" width="12.42578125" style="368" bestFit="1" customWidth="1"/>
    <col min="5" max="5" width="8.5703125" style="368" bestFit="1" customWidth="1"/>
    <col min="6" max="6" width="10.5703125" style="368" bestFit="1" customWidth="1"/>
    <col min="7" max="7" width="13.5703125" style="368" customWidth="1"/>
    <col min="8" max="8" width="8.5703125" style="368" bestFit="1" customWidth="1"/>
    <col min="9" max="9" width="10.5703125" style="368" bestFit="1" customWidth="1"/>
    <col min="10" max="10" width="12.42578125" style="368" bestFit="1" customWidth="1"/>
    <col min="11" max="11" width="8.42578125" style="368" bestFit="1" customWidth="1"/>
    <col min="12" max="12" width="10.5703125" style="368" bestFit="1" customWidth="1"/>
    <col min="13" max="13" width="12.42578125" style="368" bestFit="1" customWidth="1"/>
    <col min="14" max="14" width="8.5703125" style="368" bestFit="1" customWidth="1"/>
    <col min="15" max="15" width="10.5703125" style="368" bestFit="1" customWidth="1"/>
    <col min="16" max="16" width="12.42578125" style="368" bestFit="1" customWidth="1"/>
    <col min="17" max="17" width="8.42578125" style="368" bestFit="1" customWidth="1"/>
    <col min="18" max="18" width="1.7109375" style="368" customWidth="1"/>
    <col min="19" max="19" width="50.85546875" style="368" customWidth="1"/>
    <col min="20" max="20" width="10.5703125" style="368" bestFit="1" customWidth="1"/>
    <col min="21" max="21" width="12.42578125" style="368" bestFit="1" customWidth="1"/>
    <col min="22" max="22" width="8.5703125" style="368" bestFit="1" customWidth="1"/>
    <col min="23" max="23" width="10.5703125" style="368" bestFit="1" customWidth="1"/>
    <col min="24" max="24" width="12.42578125" style="368" bestFit="1" customWidth="1"/>
    <col min="25" max="25" width="8.5703125" style="368" bestFit="1" customWidth="1"/>
    <col min="26" max="26" width="10.5703125" style="368" bestFit="1" customWidth="1"/>
    <col min="27" max="27" width="12.42578125" style="368" bestFit="1" customWidth="1"/>
    <col min="28" max="28" width="8.140625" style="368" bestFit="1" customWidth="1"/>
    <col min="29" max="29" width="10.5703125" style="368" bestFit="1" customWidth="1"/>
    <col min="30" max="30" width="12.42578125" style="368" bestFit="1" customWidth="1"/>
    <col min="31" max="31" width="8.5703125" style="368" bestFit="1" customWidth="1"/>
    <col min="32" max="32" width="10.5703125" style="368" bestFit="1" customWidth="1"/>
    <col min="33" max="33" width="12.42578125" style="368" bestFit="1" customWidth="1"/>
    <col min="34" max="34" width="8.5703125" style="368" bestFit="1" customWidth="1"/>
    <col min="35" max="35" width="1.7109375" style="368" customWidth="1"/>
    <col min="36" max="36" width="51.42578125" style="368" customWidth="1"/>
    <col min="37" max="37" width="10.5703125" style="368" bestFit="1" customWidth="1"/>
    <col min="38" max="38" width="12.42578125" style="368" bestFit="1" customWidth="1"/>
    <col min="39" max="39" width="7.42578125" style="368" bestFit="1" customWidth="1"/>
    <col min="40" max="40" width="10.5703125" style="368" bestFit="1" customWidth="1"/>
    <col min="41" max="41" width="12.42578125" style="368" bestFit="1" customWidth="1"/>
    <col min="42" max="42" width="7.42578125" style="368" bestFit="1" customWidth="1"/>
    <col min="43" max="43" width="10.5703125" style="368" bestFit="1" customWidth="1"/>
    <col min="44" max="44" width="12.42578125" style="368" bestFit="1" customWidth="1"/>
    <col min="45" max="45" width="7.42578125" style="368" bestFit="1" customWidth="1"/>
    <col min="46" max="46" width="10.5703125" style="368" bestFit="1" customWidth="1"/>
    <col min="47" max="47" width="12.42578125" style="368" bestFit="1" customWidth="1"/>
    <col min="48" max="48" width="8.42578125" style="368" bestFit="1" customWidth="1"/>
    <col min="49" max="49" width="10.5703125" style="368" bestFit="1" customWidth="1"/>
    <col min="50" max="50" width="12.42578125" style="368" bestFit="1" customWidth="1"/>
    <col min="51" max="51" width="8.42578125" style="368" bestFit="1" customWidth="1"/>
    <col min="52" max="52" width="1.7109375" style="368" customWidth="1"/>
    <col min="53" max="53" width="52.5703125" style="368" bestFit="1" customWidth="1"/>
    <col min="54" max="54" width="10.5703125" style="368" bestFit="1" customWidth="1"/>
    <col min="55" max="55" width="13.5703125" style="368" customWidth="1"/>
    <col min="56" max="56" width="8.42578125" style="368" customWidth="1"/>
    <col min="57" max="57" width="10.5703125" style="368" bestFit="1" customWidth="1"/>
    <col min="58" max="58" width="12.42578125" style="368" bestFit="1" customWidth="1"/>
    <col min="59" max="59" width="8.42578125" style="368" customWidth="1"/>
    <col min="60" max="60" width="10.5703125" style="368" bestFit="1" customWidth="1"/>
    <col min="61" max="61" width="12.42578125" style="368" bestFit="1" customWidth="1"/>
    <col min="62" max="62" width="7" style="368" bestFit="1" customWidth="1"/>
    <col min="63" max="63" width="1.7109375" style="368" customWidth="1"/>
    <col min="64" max="64" width="10.5703125" style="368" bestFit="1" customWidth="1"/>
    <col min="65" max="65" width="12.42578125" style="368" bestFit="1" customWidth="1"/>
    <col min="66" max="66" width="7" style="368" bestFit="1" customWidth="1"/>
    <col min="67" max="69" width="4.5703125" style="368" customWidth="1"/>
    <col min="70" max="70" width="1.7109375" style="368" customWidth="1"/>
    <col min="71" max="71" width="50.85546875" style="368" customWidth="1"/>
    <col min="72" max="72" width="10.5703125" style="368" bestFit="1" customWidth="1"/>
    <col min="73" max="73" width="12.42578125" style="368" bestFit="1" customWidth="1"/>
    <col min="74" max="74" width="8.5703125" style="368" bestFit="1" customWidth="1"/>
    <col min="75" max="75" width="10.5703125" style="368" bestFit="1" customWidth="1"/>
    <col min="76" max="76" width="12.42578125" style="368" bestFit="1" customWidth="1"/>
    <col min="77" max="77" width="8.5703125" style="368" bestFit="1" customWidth="1"/>
    <col min="78" max="78" width="1.7109375" style="368" customWidth="1"/>
    <col min="79" max="79" width="10.5703125" style="368" bestFit="1" customWidth="1"/>
    <col min="80" max="80" width="12.42578125" style="368" bestFit="1" customWidth="1"/>
    <col min="81" max="81" width="7" style="368" bestFit="1" customWidth="1"/>
    <col min="82" max="16384" width="9.140625" style="368"/>
  </cols>
  <sheetData>
    <row r="1" spans="2:81" x14ac:dyDescent="0.25">
      <c r="B1" s="587" t="s">
        <v>39</v>
      </c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23"/>
      <c r="R1" s="199"/>
      <c r="S1" s="564" t="s">
        <v>39</v>
      </c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2"/>
      <c r="AF1" s="501"/>
      <c r="AG1" s="501"/>
      <c r="AH1" s="503"/>
      <c r="AI1" s="369"/>
      <c r="AJ1" s="570" t="s">
        <v>39</v>
      </c>
      <c r="AK1" s="418"/>
      <c r="AL1" s="418"/>
      <c r="AM1" s="418"/>
      <c r="AN1" s="418"/>
      <c r="AO1" s="418"/>
      <c r="AP1" s="418"/>
      <c r="AQ1" s="418"/>
      <c r="AR1" s="418"/>
      <c r="AS1" s="418"/>
      <c r="AT1" s="418"/>
      <c r="AU1" s="418"/>
      <c r="AV1" s="418"/>
      <c r="AW1" s="418"/>
      <c r="AX1" s="418"/>
      <c r="AY1" s="507"/>
      <c r="AZ1" s="199"/>
      <c r="BA1" s="578" t="s">
        <v>39</v>
      </c>
      <c r="BB1" s="416"/>
      <c r="BC1" s="416"/>
      <c r="BD1" s="416"/>
      <c r="BE1" s="501"/>
      <c r="BF1" s="501"/>
      <c r="BG1" s="501"/>
      <c r="BH1" s="418"/>
      <c r="BI1" s="418"/>
      <c r="BJ1" s="507"/>
      <c r="BL1" s="415"/>
      <c r="BM1" s="415"/>
      <c r="BN1" s="514"/>
      <c r="BR1" s="199"/>
      <c r="BS1" s="1117" t="str">
        <f>AJ1</f>
        <v>BASELINE DATA</v>
      </c>
      <c r="BT1" s="971"/>
      <c r="BU1" s="971"/>
      <c r="BV1" s="971"/>
      <c r="BW1" s="971"/>
      <c r="BX1" s="971"/>
      <c r="BY1" s="1105"/>
      <c r="CA1" s="971"/>
      <c r="CB1" s="971"/>
      <c r="CC1" s="1105"/>
    </row>
    <row r="2" spans="2:81" ht="15.75" thickBot="1" x14ac:dyDescent="0.3">
      <c r="B2" s="588"/>
      <c r="C2" s="416"/>
      <c r="D2" s="498" t="s">
        <v>31</v>
      </c>
      <c r="E2" s="416"/>
      <c r="F2" s="416"/>
      <c r="G2" s="498">
        <v>53</v>
      </c>
      <c r="H2" s="416"/>
      <c r="I2" s="416"/>
      <c r="J2" s="498">
        <v>54</v>
      </c>
      <c r="K2" s="416"/>
      <c r="L2" s="416"/>
      <c r="M2" s="498">
        <v>55</v>
      </c>
      <c r="N2" s="416"/>
      <c r="O2" s="416"/>
      <c r="P2" s="498">
        <v>58</v>
      </c>
      <c r="Q2" s="423"/>
      <c r="R2" s="199"/>
      <c r="S2" s="581"/>
      <c r="T2" s="501"/>
      <c r="U2" s="504" t="s">
        <v>28</v>
      </c>
      <c r="V2" s="501"/>
      <c r="W2" s="501"/>
      <c r="X2" s="504" t="s">
        <v>32</v>
      </c>
      <c r="Y2" s="501"/>
      <c r="Z2" s="501"/>
      <c r="AA2" s="504" t="s">
        <v>37</v>
      </c>
      <c r="AB2" s="501"/>
      <c r="AC2" s="501"/>
      <c r="AD2" s="504" t="s">
        <v>85</v>
      </c>
      <c r="AE2" s="502"/>
      <c r="AF2" s="501"/>
      <c r="AG2" s="504" t="s">
        <v>195</v>
      </c>
      <c r="AH2" s="503"/>
      <c r="AI2" s="199"/>
      <c r="AJ2" s="584"/>
      <c r="AK2" s="418"/>
      <c r="AL2" s="508" t="s">
        <v>33</v>
      </c>
      <c r="AM2" s="418"/>
      <c r="AN2" s="418"/>
      <c r="AO2" s="508" t="s">
        <v>34</v>
      </c>
      <c r="AP2" s="418"/>
      <c r="AQ2" s="418"/>
      <c r="AR2" s="508" t="s">
        <v>35</v>
      </c>
      <c r="AS2" s="418"/>
      <c r="AT2" s="418"/>
      <c r="AU2" s="508" t="s">
        <v>36</v>
      </c>
      <c r="AV2" s="418"/>
      <c r="AW2" s="418"/>
      <c r="AX2" s="508" t="s">
        <v>146</v>
      </c>
      <c r="AY2" s="507"/>
      <c r="AZ2" s="172"/>
      <c r="BA2" s="579"/>
      <c r="BB2" s="416"/>
      <c r="BC2" s="498" t="s">
        <v>184</v>
      </c>
      <c r="BD2" s="416"/>
      <c r="BE2" s="501"/>
      <c r="BF2" s="504" t="s">
        <v>185</v>
      </c>
      <c r="BG2" s="501"/>
      <c r="BH2" s="418"/>
      <c r="BI2" s="508" t="s">
        <v>186</v>
      </c>
      <c r="BJ2" s="507"/>
      <c r="BK2" s="193"/>
      <c r="BL2" s="415"/>
      <c r="BM2" s="515" t="s">
        <v>196</v>
      </c>
      <c r="BN2" s="514"/>
      <c r="BO2" s="193"/>
      <c r="BP2" s="193"/>
      <c r="BQ2" s="193"/>
      <c r="BR2" s="199"/>
      <c r="BS2" s="1118"/>
      <c r="BT2" s="971"/>
      <c r="BU2" s="1094" t="s">
        <v>343</v>
      </c>
      <c r="BV2" s="971"/>
      <c r="BW2" s="971"/>
      <c r="BX2" s="1094" t="s">
        <v>344</v>
      </c>
      <c r="BY2" s="1105"/>
      <c r="BZ2" s="193"/>
      <c r="CA2" s="971"/>
      <c r="CB2" s="1094" t="s">
        <v>342</v>
      </c>
      <c r="CC2" s="1105"/>
    </row>
    <row r="3" spans="2:81" ht="15.75" thickBot="1" x14ac:dyDescent="0.3">
      <c r="B3" s="589" t="s">
        <v>214</v>
      </c>
      <c r="C3" s="499"/>
      <c r="D3" s="498" t="s">
        <v>26</v>
      </c>
      <c r="E3" s="500"/>
      <c r="F3" s="498"/>
      <c r="G3" s="498" t="s">
        <v>26</v>
      </c>
      <c r="H3" s="498"/>
      <c r="I3" s="499"/>
      <c r="J3" s="498" t="s">
        <v>26</v>
      </c>
      <c r="K3" s="498"/>
      <c r="L3" s="499"/>
      <c r="M3" s="498" t="s">
        <v>26</v>
      </c>
      <c r="N3" s="498"/>
      <c r="O3" s="499"/>
      <c r="P3" s="498" t="s">
        <v>26</v>
      </c>
      <c r="Q3" s="498"/>
      <c r="R3" s="283"/>
      <c r="S3" s="581" t="s">
        <v>215</v>
      </c>
      <c r="T3" s="505"/>
      <c r="U3" s="504" t="s">
        <v>26</v>
      </c>
      <c r="V3" s="504"/>
      <c r="W3" s="505"/>
      <c r="X3" s="504" t="s">
        <v>26</v>
      </c>
      <c r="Y3" s="506"/>
      <c r="Z3" s="504"/>
      <c r="AA3" s="504" t="s">
        <v>26</v>
      </c>
      <c r="AB3" s="504"/>
      <c r="AC3" s="505"/>
      <c r="AD3" s="504" t="s">
        <v>26</v>
      </c>
      <c r="AE3" s="506"/>
      <c r="AF3" s="505"/>
      <c r="AG3" s="504" t="s">
        <v>26</v>
      </c>
      <c r="AH3" s="506"/>
      <c r="AI3" s="356"/>
      <c r="AJ3" s="585" t="s">
        <v>221</v>
      </c>
      <c r="AK3" s="509"/>
      <c r="AL3" s="508" t="s">
        <v>26</v>
      </c>
      <c r="AM3" s="508"/>
      <c r="AN3" s="509"/>
      <c r="AO3" s="508" t="s">
        <v>26</v>
      </c>
      <c r="AP3" s="508"/>
      <c r="AQ3" s="509"/>
      <c r="AR3" s="508" t="s">
        <v>26</v>
      </c>
      <c r="AS3" s="508"/>
      <c r="AT3" s="509"/>
      <c r="AU3" s="508" t="s">
        <v>26</v>
      </c>
      <c r="AV3" s="508"/>
      <c r="AW3" s="509"/>
      <c r="AX3" s="508" t="s">
        <v>26</v>
      </c>
      <c r="AY3" s="510"/>
      <c r="AZ3" s="283"/>
      <c r="BA3" s="580" t="s">
        <v>227</v>
      </c>
      <c r="BB3" s="513"/>
      <c r="BC3" s="498" t="s">
        <v>26</v>
      </c>
      <c r="BD3" s="498"/>
      <c r="BE3" s="512"/>
      <c r="BF3" s="504" t="s">
        <v>26</v>
      </c>
      <c r="BG3" s="504"/>
      <c r="BH3" s="511"/>
      <c r="BI3" s="508" t="s">
        <v>26</v>
      </c>
      <c r="BJ3" s="510"/>
      <c r="BK3" s="284"/>
      <c r="BL3" s="516"/>
      <c r="BM3" s="515" t="s">
        <v>26</v>
      </c>
      <c r="BN3" s="517"/>
      <c r="BO3" s="284"/>
      <c r="BP3" s="284"/>
      <c r="BQ3" s="284"/>
      <c r="BR3" s="283"/>
      <c r="BS3" s="1118" t="s">
        <v>342</v>
      </c>
      <c r="BT3" s="1095"/>
      <c r="BU3" s="1094" t="str">
        <f>AG3</f>
        <v>BASELINE</v>
      </c>
      <c r="BV3" s="1094"/>
      <c r="BW3" s="1095"/>
      <c r="BX3" s="1094" t="str">
        <f>AG3</f>
        <v>BASELINE</v>
      </c>
      <c r="BY3" s="1096"/>
      <c r="BZ3" s="284"/>
      <c r="CA3" s="1097"/>
      <c r="CB3" s="1094" t="str">
        <f>AG3</f>
        <v>BASELINE</v>
      </c>
      <c r="CC3" s="1096"/>
    </row>
    <row r="4" spans="2:81" x14ac:dyDescent="0.25">
      <c r="B4" s="195" t="s">
        <v>1</v>
      </c>
      <c r="C4" s="1264">
        <v>39392</v>
      </c>
      <c r="D4" s="1354"/>
      <c r="E4" s="1355"/>
      <c r="F4" s="1356">
        <v>39748</v>
      </c>
      <c r="G4" s="1357"/>
      <c r="H4" s="1358"/>
      <c r="I4" s="1356">
        <v>39085</v>
      </c>
      <c r="J4" s="1357"/>
      <c r="K4" s="1358"/>
      <c r="L4" s="1356">
        <v>39440</v>
      </c>
      <c r="M4" s="1357"/>
      <c r="N4" s="1358"/>
      <c r="O4" s="1356">
        <v>43593</v>
      </c>
      <c r="P4" s="1357"/>
      <c r="Q4" s="1358"/>
      <c r="R4" s="231"/>
      <c r="S4" s="344" t="s">
        <v>1</v>
      </c>
      <c r="T4" s="1362">
        <v>39628</v>
      </c>
      <c r="U4" s="1363"/>
      <c r="V4" s="1364"/>
      <c r="W4" s="1362">
        <v>39811</v>
      </c>
      <c r="X4" s="1363"/>
      <c r="Y4" s="1364"/>
      <c r="Z4" s="1362">
        <v>40073</v>
      </c>
      <c r="AA4" s="1363"/>
      <c r="AB4" s="1364"/>
      <c r="AC4" s="1375">
        <v>39035</v>
      </c>
      <c r="AD4" s="1376"/>
      <c r="AE4" s="1377"/>
      <c r="AF4" s="1362">
        <v>39630</v>
      </c>
      <c r="AG4" s="1363"/>
      <c r="AH4" s="1364"/>
      <c r="AI4" s="228"/>
      <c r="AJ4" s="344" t="s">
        <v>1</v>
      </c>
      <c r="AK4" s="1378">
        <v>39822</v>
      </c>
      <c r="AL4" s="1379"/>
      <c r="AM4" s="1380"/>
      <c r="AN4" s="1367">
        <v>39823</v>
      </c>
      <c r="AO4" s="1368"/>
      <c r="AP4" s="1369"/>
      <c r="AQ4" s="1367">
        <v>39084</v>
      </c>
      <c r="AR4" s="1368"/>
      <c r="AS4" s="1369"/>
      <c r="AT4" s="1367">
        <v>39794</v>
      </c>
      <c r="AU4" s="1368"/>
      <c r="AV4" s="1369"/>
      <c r="AW4" s="1367">
        <v>43077</v>
      </c>
      <c r="AX4" s="1368"/>
      <c r="AY4" s="1369"/>
      <c r="AZ4" s="228"/>
      <c r="BA4" s="344" t="s">
        <v>1</v>
      </c>
      <c r="BB4" s="1264">
        <v>39085</v>
      </c>
      <c r="BC4" s="1265"/>
      <c r="BD4" s="1266"/>
      <c r="BE4" s="1264">
        <v>39035</v>
      </c>
      <c r="BF4" s="1265"/>
      <c r="BG4" s="1266"/>
      <c r="BH4" s="1264">
        <v>39084</v>
      </c>
      <c r="BI4" s="1265"/>
      <c r="BJ4" s="1266"/>
      <c r="BK4" s="227"/>
      <c r="BL4" s="1264">
        <v>39035</v>
      </c>
      <c r="BM4" s="1265"/>
      <c r="BN4" s="1266"/>
      <c r="BO4" s="227"/>
      <c r="BP4" s="227"/>
      <c r="BQ4" s="227"/>
      <c r="BR4" s="231"/>
      <c r="BS4" s="344" t="s">
        <v>1</v>
      </c>
      <c r="BT4" s="1370">
        <v>40179</v>
      </c>
      <c r="BU4" s="1371"/>
      <c r="BV4" s="1372"/>
      <c r="BW4" s="1362">
        <f>BT4</f>
        <v>40179</v>
      </c>
      <c r="BX4" s="1363"/>
      <c r="BY4" s="1364"/>
      <c r="BZ4" s="227"/>
      <c r="CA4" s="1264">
        <f>+MIN(BW4:BY4)</f>
        <v>40179</v>
      </c>
      <c r="CB4" s="1265"/>
      <c r="CC4" s="1266"/>
    </row>
    <row r="5" spans="2:81" x14ac:dyDescent="0.25">
      <c r="B5" s="200" t="s">
        <v>2</v>
      </c>
      <c r="C5" s="1267">
        <v>44561</v>
      </c>
      <c r="D5" s="1365"/>
      <c r="E5" s="1366"/>
      <c r="F5" s="1267">
        <v>44561</v>
      </c>
      <c r="G5" s="1365"/>
      <c r="H5" s="1366"/>
      <c r="I5" s="1267">
        <v>44510</v>
      </c>
      <c r="J5" s="1365"/>
      <c r="K5" s="1366"/>
      <c r="L5" s="1267">
        <v>44561</v>
      </c>
      <c r="M5" s="1365"/>
      <c r="N5" s="1366"/>
      <c r="O5" s="1267">
        <v>44560</v>
      </c>
      <c r="P5" s="1365"/>
      <c r="Q5" s="1366"/>
      <c r="R5" s="231"/>
      <c r="S5" s="345" t="s">
        <v>2</v>
      </c>
      <c r="T5" s="1348">
        <v>44561</v>
      </c>
      <c r="U5" s="1349"/>
      <c r="V5" s="1350"/>
      <c r="W5" s="1348">
        <v>44561</v>
      </c>
      <c r="X5" s="1349"/>
      <c r="Y5" s="1350"/>
      <c r="Z5" s="1348">
        <v>44561</v>
      </c>
      <c r="AA5" s="1349"/>
      <c r="AB5" s="1350"/>
      <c r="AC5" s="1351">
        <v>44561</v>
      </c>
      <c r="AD5" s="1352"/>
      <c r="AE5" s="1353"/>
      <c r="AF5" s="1348">
        <v>44561</v>
      </c>
      <c r="AG5" s="1349"/>
      <c r="AH5" s="1350"/>
      <c r="AI5" s="228"/>
      <c r="AJ5" s="345" t="s">
        <v>2</v>
      </c>
      <c r="AK5" s="1348">
        <v>44554</v>
      </c>
      <c r="AL5" s="1349"/>
      <c r="AM5" s="1350"/>
      <c r="AN5" s="1348">
        <v>44561</v>
      </c>
      <c r="AO5" s="1349"/>
      <c r="AP5" s="1350"/>
      <c r="AQ5" s="1348">
        <v>44561</v>
      </c>
      <c r="AR5" s="1349"/>
      <c r="AS5" s="1350"/>
      <c r="AT5" s="1348">
        <v>44561</v>
      </c>
      <c r="AU5" s="1349"/>
      <c r="AV5" s="1350"/>
      <c r="AW5" s="1348">
        <v>44561</v>
      </c>
      <c r="AX5" s="1349"/>
      <c r="AY5" s="1350"/>
      <c r="AZ5" s="228"/>
      <c r="BA5" s="345" t="s">
        <v>2</v>
      </c>
      <c r="BB5" s="1267">
        <v>44561</v>
      </c>
      <c r="BC5" s="1268"/>
      <c r="BD5" s="1269"/>
      <c r="BE5" s="1267">
        <v>44561</v>
      </c>
      <c r="BF5" s="1268"/>
      <c r="BG5" s="1269"/>
      <c r="BH5" s="1267">
        <v>44561</v>
      </c>
      <c r="BI5" s="1268"/>
      <c r="BJ5" s="1269"/>
      <c r="BK5" s="227"/>
      <c r="BL5" s="1267">
        <v>44561</v>
      </c>
      <c r="BM5" s="1268"/>
      <c r="BN5" s="1269"/>
      <c r="BO5" s="227"/>
      <c r="BP5" s="227"/>
      <c r="BQ5" s="227"/>
      <c r="BR5" s="231"/>
      <c r="BS5" s="345" t="s">
        <v>2</v>
      </c>
      <c r="BT5" s="1348">
        <f>BL5</f>
        <v>44561</v>
      </c>
      <c r="BU5" s="1373"/>
      <c r="BV5" s="1374"/>
      <c r="BW5" s="1348">
        <f>BT5</f>
        <v>44561</v>
      </c>
      <c r="BX5" s="1349"/>
      <c r="BY5" s="1350"/>
      <c r="BZ5" s="227"/>
      <c r="CA5" s="1267">
        <f>+MAX(BW5:BY5)</f>
        <v>44561</v>
      </c>
      <c r="CB5" s="1268"/>
      <c r="CC5" s="1269"/>
    </row>
    <row r="6" spans="2:81" x14ac:dyDescent="0.25">
      <c r="B6" s="195"/>
      <c r="C6" s="879"/>
      <c r="D6" s="957"/>
      <c r="E6" s="958"/>
      <c r="F6" s="879"/>
      <c r="G6" s="957"/>
      <c r="H6" s="958"/>
      <c r="I6" s="879"/>
      <c r="J6" s="957"/>
      <c r="K6" s="958"/>
      <c r="L6" s="879"/>
      <c r="M6" s="957"/>
      <c r="N6" s="958"/>
      <c r="O6" s="879"/>
      <c r="P6" s="957"/>
      <c r="Q6" s="958"/>
      <c r="R6" s="231"/>
      <c r="S6" s="344"/>
      <c r="T6" s="1359"/>
      <c r="U6" s="1360"/>
      <c r="V6" s="1361"/>
      <c r="W6" s="385"/>
      <c r="X6" s="955"/>
      <c r="Y6" s="956"/>
      <c r="Z6" s="385"/>
      <c r="AA6" s="955"/>
      <c r="AB6" s="956"/>
      <c r="AC6" s="385"/>
      <c r="AD6" s="955"/>
      <c r="AE6" s="956"/>
      <c r="AF6" s="385"/>
      <c r="AG6" s="955"/>
      <c r="AH6" s="956"/>
      <c r="AI6" s="231"/>
      <c r="AJ6" s="344"/>
      <c r="AK6" s="954"/>
      <c r="AL6" s="955"/>
      <c r="AM6" s="956"/>
      <c r="AN6" s="954"/>
      <c r="AO6" s="955"/>
      <c r="AP6" s="956"/>
      <c r="AQ6" s="954"/>
      <c r="AR6" s="955"/>
      <c r="AS6" s="956"/>
      <c r="AT6" s="954"/>
      <c r="AU6" s="955"/>
      <c r="AV6" s="956"/>
      <c r="AW6" s="954"/>
      <c r="AX6" s="955"/>
      <c r="AY6" s="956"/>
      <c r="AZ6" s="231"/>
      <c r="BA6" s="344"/>
      <c r="BB6" s="879"/>
      <c r="BC6" s="957"/>
      <c r="BD6" s="958"/>
      <c r="BE6" s="879"/>
      <c r="BF6" s="957"/>
      <c r="BG6" s="958"/>
      <c r="BH6" s="879"/>
      <c r="BI6" s="957"/>
      <c r="BJ6" s="958"/>
      <c r="BK6" s="230"/>
      <c r="BL6" s="879"/>
      <c r="BM6" s="957"/>
      <c r="BN6" s="958"/>
      <c r="BO6" s="230"/>
      <c r="BP6" s="230"/>
      <c r="BQ6" s="230"/>
      <c r="BR6" s="231"/>
      <c r="BS6" s="344"/>
      <c r="BT6" s="1359"/>
      <c r="BU6" s="1360"/>
      <c r="BV6" s="1361"/>
      <c r="BW6" s="385"/>
      <c r="BX6" s="1045"/>
      <c r="BY6" s="1046"/>
      <c r="BZ6" s="230"/>
      <c r="CA6" s="879"/>
      <c r="CB6" s="1047"/>
      <c r="CC6" s="1048"/>
    </row>
    <row r="7" spans="2:81" ht="15.75" x14ac:dyDescent="0.25">
      <c r="B7" s="201" t="s">
        <v>3</v>
      </c>
      <c r="C7" s="1315">
        <v>63121.359999999993</v>
      </c>
      <c r="D7" s="1316"/>
      <c r="E7" s="1317"/>
      <c r="F7" s="1315">
        <v>57424.829999999994</v>
      </c>
      <c r="G7" s="1316"/>
      <c r="H7" s="1317"/>
      <c r="I7" s="1315">
        <v>85270.399999999994</v>
      </c>
      <c r="J7" s="1316"/>
      <c r="K7" s="1317"/>
      <c r="L7" s="1315">
        <v>67165.080000000016</v>
      </c>
      <c r="M7" s="1316"/>
      <c r="N7" s="1317"/>
      <c r="O7" s="1315">
        <v>18159.68</v>
      </c>
      <c r="P7" s="1316"/>
      <c r="Q7" s="1317"/>
      <c r="R7" s="943"/>
      <c r="S7" s="341" t="s">
        <v>3</v>
      </c>
      <c r="T7" s="1315">
        <v>62487.54</v>
      </c>
      <c r="U7" s="1316"/>
      <c r="V7" s="1317"/>
      <c r="W7" s="1315">
        <v>65857.11</v>
      </c>
      <c r="X7" s="1316"/>
      <c r="Y7" s="1317"/>
      <c r="Z7" s="1315">
        <v>58465.730000000018</v>
      </c>
      <c r="AA7" s="1316"/>
      <c r="AB7" s="1317"/>
      <c r="AC7" s="1315">
        <v>76552.10000000002</v>
      </c>
      <c r="AD7" s="1316"/>
      <c r="AE7" s="1317"/>
      <c r="AF7" s="1315">
        <v>48695.98</v>
      </c>
      <c r="AG7" s="1316"/>
      <c r="AH7" s="1317"/>
      <c r="AI7" s="943"/>
      <c r="AJ7" s="341" t="s">
        <v>3</v>
      </c>
      <c r="AK7" s="1315">
        <v>86403.04</v>
      </c>
      <c r="AL7" s="1316"/>
      <c r="AM7" s="1317"/>
      <c r="AN7" s="1315">
        <v>84970.479999999967</v>
      </c>
      <c r="AO7" s="1316"/>
      <c r="AP7" s="1317"/>
      <c r="AQ7" s="1315">
        <v>85004.52999999997</v>
      </c>
      <c r="AR7" s="1316"/>
      <c r="AS7" s="1317"/>
      <c r="AT7" s="1315">
        <v>85597.229999999967</v>
      </c>
      <c r="AU7" s="1316"/>
      <c r="AV7" s="1317"/>
      <c r="AW7" s="1315">
        <v>28693.649999999998</v>
      </c>
      <c r="AX7" s="1316"/>
      <c r="AY7" s="1317"/>
      <c r="AZ7" s="943"/>
      <c r="BA7" s="341" t="s">
        <v>3</v>
      </c>
      <c r="BB7" s="1243">
        <v>291141.34999999998</v>
      </c>
      <c r="BC7" s="1244"/>
      <c r="BD7" s="1245"/>
      <c r="BE7" s="1243">
        <v>312058.46000000002</v>
      </c>
      <c r="BF7" s="1244"/>
      <c r="BG7" s="1245"/>
      <c r="BH7" s="1243">
        <v>370668.92999999993</v>
      </c>
      <c r="BI7" s="1244"/>
      <c r="BJ7" s="1245"/>
      <c r="BK7" s="942"/>
      <c r="BL7" s="1243">
        <v>973868.74</v>
      </c>
      <c r="BM7" s="1244"/>
      <c r="BN7" s="1245"/>
      <c r="BO7" s="1027"/>
      <c r="BP7" s="1027"/>
      <c r="BQ7" s="1027"/>
      <c r="BR7" s="1028"/>
      <c r="BS7" s="341" t="s">
        <v>3</v>
      </c>
      <c r="BT7" s="1315">
        <v>39173</v>
      </c>
      <c r="BU7" s="1316"/>
      <c r="BV7" s="1317"/>
      <c r="BW7" s="1315">
        <v>19927</v>
      </c>
      <c r="BX7" s="1316"/>
      <c r="BY7" s="1317"/>
      <c r="BZ7" s="1027"/>
      <c r="CA7" s="1243">
        <f>+SUM(BT7:BY7)</f>
        <v>59100</v>
      </c>
      <c r="CB7" s="1244"/>
      <c r="CC7" s="1245"/>
    </row>
    <row r="8" spans="2:81" ht="15.75" x14ac:dyDescent="0.25">
      <c r="B8" s="1" t="s">
        <v>4</v>
      </c>
      <c r="C8" s="1345">
        <v>0.45992608524277689</v>
      </c>
      <c r="D8" s="1346"/>
      <c r="E8" s="1347"/>
      <c r="F8" s="1345">
        <v>0.48045645063294068</v>
      </c>
      <c r="G8" s="1346"/>
      <c r="H8" s="1347"/>
      <c r="I8" s="1345">
        <v>0.55411139152625055</v>
      </c>
      <c r="J8" s="1346"/>
      <c r="K8" s="1347"/>
      <c r="L8" s="1345">
        <v>0.54051986538242769</v>
      </c>
      <c r="M8" s="1346"/>
      <c r="N8" s="1347"/>
      <c r="O8" s="1345">
        <v>0.59321915364147382</v>
      </c>
      <c r="P8" s="1346"/>
      <c r="Q8" s="1347"/>
      <c r="R8" s="351"/>
      <c r="S8" s="339" t="s">
        <v>4</v>
      </c>
      <c r="T8" s="1339">
        <v>0.44642115852216296</v>
      </c>
      <c r="U8" s="1340"/>
      <c r="V8" s="1341"/>
      <c r="W8" s="1339">
        <v>0.43369075867434814</v>
      </c>
      <c r="X8" s="1340"/>
      <c r="Y8" s="1341"/>
      <c r="Z8" s="1339">
        <v>0.41418742227284244</v>
      </c>
      <c r="AA8" s="1340"/>
      <c r="AB8" s="1341"/>
      <c r="AC8" s="1339">
        <v>0.47794391009521608</v>
      </c>
      <c r="AD8" s="1340"/>
      <c r="AE8" s="1341"/>
      <c r="AF8" s="1339">
        <v>0.46313289105178695</v>
      </c>
      <c r="AG8" s="1340"/>
      <c r="AH8" s="1341"/>
      <c r="AI8" s="351"/>
      <c r="AJ8" s="339" t="s">
        <v>4</v>
      </c>
      <c r="AK8" s="1342">
        <v>0.76021839046403916</v>
      </c>
      <c r="AL8" s="1343"/>
      <c r="AM8" s="1344"/>
      <c r="AN8" s="1342">
        <v>0.77348898111438258</v>
      </c>
      <c r="AO8" s="1343"/>
      <c r="AP8" s="1344"/>
      <c r="AQ8" s="1342">
        <v>0.83556041072164078</v>
      </c>
      <c r="AR8" s="1343"/>
      <c r="AS8" s="1344"/>
      <c r="AT8" s="1342">
        <v>0.73330328563202363</v>
      </c>
      <c r="AU8" s="1343"/>
      <c r="AV8" s="1344"/>
      <c r="AW8" s="1342">
        <v>0.7107328624974516</v>
      </c>
      <c r="AX8" s="1343"/>
      <c r="AY8" s="1344"/>
      <c r="AZ8" s="351"/>
      <c r="BA8" s="339" t="s">
        <v>4</v>
      </c>
      <c r="BB8" s="1336">
        <v>0.51846747293024509</v>
      </c>
      <c r="BC8" s="1337"/>
      <c r="BD8" s="1338"/>
      <c r="BE8" s="1336">
        <v>0.44803614681684961</v>
      </c>
      <c r="BF8" s="1337"/>
      <c r="BG8" s="1338"/>
      <c r="BH8" s="1336">
        <v>0.77049236363026186</v>
      </c>
      <c r="BI8" s="1337"/>
      <c r="BJ8" s="1338"/>
      <c r="BK8" s="259"/>
      <c r="BL8" s="1336">
        <v>0.59182346278000475</v>
      </c>
      <c r="BM8" s="1337"/>
      <c r="BN8" s="1338"/>
      <c r="BO8" s="259"/>
      <c r="BP8" s="259"/>
      <c r="BQ8" s="259"/>
      <c r="BR8" s="351"/>
      <c r="BS8" s="339" t="s">
        <v>4</v>
      </c>
      <c r="BT8" s="1339">
        <f>BT13/BT7</f>
        <v>0.50917723942511428</v>
      </c>
      <c r="BU8" s="1340"/>
      <c r="BV8" s="1341"/>
      <c r="BW8" s="1339">
        <f>BW13/BW7</f>
        <v>0.59647714156671849</v>
      </c>
      <c r="BX8" s="1340"/>
      <c r="BY8" s="1341"/>
      <c r="BZ8" s="259"/>
      <c r="CA8" s="1336">
        <f>+CA13/CA7</f>
        <v>0.53861252115059222</v>
      </c>
      <c r="CB8" s="1337"/>
      <c r="CC8" s="1338"/>
    </row>
    <row r="9" spans="2:81" ht="15.75" x14ac:dyDescent="0.25">
      <c r="B9" s="202" t="s">
        <v>5</v>
      </c>
      <c r="C9" s="1330">
        <v>2630.0566666666664</v>
      </c>
      <c r="D9" s="1331"/>
      <c r="E9" s="1332"/>
      <c r="F9" s="1330">
        <v>2392.7012499999996</v>
      </c>
      <c r="G9" s="1331"/>
      <c r="H9" s="1332"/>
      <c r="I9" s="1330">
        <v>3552.9333333333329</v>
      </c>
      <c r="J9" s="1331"/>
      <c r="K9" s="1332"/>
      <c r="L9" s="1330">
        <v>2798.5450000000005</v>
      </c>
      <c r="M9" s="1331"/>
      <c r="N9" s="1332"/>
      <c r="O9" s="1330">
        <v>756.65333333333331</v>
      </c>
      <c r="P9" s="1331"/>
      <c r="Q9" s="1332"/>
      <c r="R9" s="945"/>
      <c r="S9" s="338" t="s">
        <v>5</v>
      </c>
      <c r="T9" s="1312">
        <v>2603.6475</v>
      </c>
      <c r="U9" s="1313"/>
      <c r="V9" s="1314"/>
      <c r="W9" s="1312">
        <v>2744.0462499999999</v>
      </c>
      <c r="X9" s="1313"/>
      <c r="Y9" s="1314"/>
      <c r="Z9" s="1312">
        <v>2436.0720833333339</v>
      </c>
      <c r="AA9" s="1313"/>
      <c r="AB9" s="1314"/>
      <c r="AC9" s="1312">
        <v>3189.670833333334</v>
      </c>
      <c r="AD9" s="1313"/>
      <c r="AE9" s="1314"/>
      <c r="AF9" s="1312">
        <v>2028.9991666666667</v>
      </c>
      <c r="AG9" s="1313"/>
      <c r="AH9" s="1314"/>
      <c r="AI9" s="945"/>
      <c r="AJ9" s="338" t="s">
        <v>5</v>
      </c>
      <c r="AK9" s="1312">
        <v>3600.1266666666666</v>
      </c>
      <c r="AL9" s="1313"/>
      <c r="AM9" s="1314"/>
      <c r="AN9" s="1312">
        <v>3540.4366666666651</v>
      </c>
      <c r="AO9" s="1313"/>
      <c r="AP9" s="1314"/>
      <c r="AQ9" s="1312">
        <v>3541.8554166666654</v>
      </c>
      <c r="AR9" s="1313"/>
      <c r="AS9" s="1314"/>
      <c r="AT9" s="1312">
        <v>3566.5512499999986</v>
      </c>
      <c r="AU9" s="1313"/>
      <c r="AV9" s="1314"/>
      <c r="AW9" s="1312">
        <v>1195.5687499999999</v>
      </c>
      <c r="AX9" s="1313"/>
      <c r="AY9" s="1314"/>
      <c r="AZ9" s="945"/>
      <c r="BA9" s="338" t="s">
        <v>5</v>
      </c>
      <c r="BB9" s="1330">
        <v>12130.889583333332</v>
      </c>
      <c r="BC9" s="1331"/>
      <c r="BD9" s="1332"/>
      <c r="BE9" s="1330">
        <v>13002.435833333335</v>
      </c>
      <c r="BF9" s="1331"/>
      <c r="BG9" s="1332"/>
      <c r="BH9" s="1330">
        <v>15444.538749999998</v>
      </c>
      <c r="BI9" s="1331"/>
      <c r="BJ9" s="1332"/>
      <c r="BK9" s="944"/>
      <c r="BL9" s="1330">
        <v>40577.864166666666</v>
      </c>
      <c r="BM9" s="1331"/>
      <c r="BN9" s="1332"/>
      <c r="BO9" s="1029"/>
      <c r="BP9" s="1029"/>
      <c r="BQ9" s="1029"/>
      <c r="BR9" s="1030"/>
      <c r="BS9" s="338" t="s">
        <v>5</v>
      </c>
      <c r="BT9" s="1312">
        <f>BT7/24</f>
        <v>1632.2083333333333</v>
      </c>
      <c r="BU9" s="1313"/>
      <c r="BV9" s="1314"/>
      <c r="BW9" s="1312">
        <f>BW7/24</f>
        <v>830.29166666666663</v>
      </c>
      <c r="BX9" s="1313"/>
      <c r="BY9" s="1314"/>
      <c r="BZ9" s="1029"/>
      <c r="CA9" s="1330">
        <f>+CA7/24</f>
        <v>2462.5</v>
      </c>
      <c r="CB9" s="1331"/>
      <c r="CC9" s="1332"/>
    </row>
    <row r="10" spans="2:81" ht="15.75" x14ac:dyDescent="0.25">
      <c r="B10" s="1"/>
      <c r="C10" s="961"/>
      <c r="D10" s="962"/>
      <c r="E10" s="963"/>
      <c r="F10" s="961"/>
      <c r="G10" s="962"/>
      <c r="H10" s="963"/>
      <c r="I10" s="961"/>
      <c r="J10" s="962"/>
      <c r="K10" s="963"/>
      <c r="L10" s="961"/>
      <c r="M10" s="962"/>
      <c r="N10" s="963"/>
      <c r="O10" s="961"/>
      <c r="P10" s="962"/>
      <c r="Q10" s="963"/>
      <c r="R10" s="947"/>
      <c r="S10" s="339"/>
      <c r="T10" s="386"/>
      <c r="U10" s="387"/>
      <c r="V10" s="964"/>
      <c r="W10" s="386"/>
      <c r="X10" s="387"/>
      <c r="Y10" s="964"/>
      <c r="Z10" s="386"/>
      <c r="AA10" s="387"/>
      <c r="AB10" s="964"/>
      <c r="AC10" s="386"/>
      <c r="AD10" s="387"/>
      <c r="AE10" s="964"/>
      <c r="AF10" s="386"/>
      <c r="AG10" s="387"/>
      <c r="AH10" s="964"/>
      <c r="AI10" s="947"/>
      <c r="AJ10" s="339"/>
      <c r="AK10" s="393"/>
      <c r="AL10" s="394"/>
      <c r="AM10" s="965"/>
      <c r="AN10" s="393"/>
      <c r="AO10" s="394"/>
      <c r="AP10" s="965"/>
      <c r="AQ10" s="393"/>
      <c r="AR10" s="394"/>
      <c r="AS10" s="965"/>
      <c r="AT10" s="393"/>
      <c r="AU10" s="394"/>
      <c r="AV10" s="965"/>
      <c r="AW10" s="393"/>
      <c r="AX10" s="394"/>
      <c r="AY10" s="965"/>
      <c r="AZ10" s="947"/>
      <c r="BA10" s="339"/>
      <c r="BB10" s="1333"/>
      <c r="BC10" s="1334"/>
      <c r="BD10" s="1335"/>
      <c r="BE10" s="1333"/>
      <c r="BF10" s="1334"/>
      <c r="BG10" s="1335"/>
      <c r="BH10" s="1333"/>
      <c r="BI10" s="1334"/>
      <c r="BJ10" s="1335"/>
      <c r="BK10" s="946"/>
      <c r="BL10" s="1333"/>
      <c r="BM10" s="1334"/>
      <c r="BN10" s="1335"/>
      <c r="BO10" s="1031"/>
      <c r="BP10" s="1031"/>
      <c r="BQ10" s="1031"/>
      <c r="BR10" s="1032"/>
      <c r="BS10" s="339"/>
      <c r="BT10" s="386"/>
      <c r="BU10" s="387"/>
      <c r="BV10" s="1051"/>
      <c r="BW10" s="386"/>
      <c r="BX10" s="387"/>
      <c r="BY10" s="1051"/>
      <c r="BZ10" s="1031"/>
      <c r="CA10" s="1333"/>
      <c r="CB10" s="1334"/>
      <c r="CC10" s="1335"/>
    </row>
    <row r="11" spans="2:81" ht="15.75" x14ac:dyDescent="0.25">
      <c r="B11" s="201" t="s">
        <v>6</v>
      </c>
      <c r="C11" s="1315">
        <v>48875.040000000008</v>
      </c>
      <c r="D11" s="1316"/>
      <c r="E11" s="1317"/>
      <c r="F11" s="1315">
        <v>46794.94000000001</v>
      </c>
      <c r="G11" s="1316"/>
      <c r="H11" s="1317"/>
      <c r="I11" s="1315">
        <v>77291.76999999999</v>
      </c>
      <c r="J11" s="1316"/>
      <c r="K11" s="1317"/>
      <c r="L11" s="1315">
        <v>59691.63</v>
      </c>
      <c r="M11" s="1316"/>
      <c r="N11" s="1317"/>
      <c r="O11" s="1315">
        <v>16494.37</v>
      </c>
      <c r="P11" s="1316"/>
      <c r="Q11" s="1317"/>
      <c r="R11" s="943"/>
      <c r="S11" s="341" t="s">
        <v>6</v>
      </c>
      <c r="T11" s="1315">
        <v>45359.140000000007</v>
      </c>
      <c r="U11" s="1316"/>
      <c r="V11" s="1317"/>
      <c r="W11" s="1315">
        <v>45357.81</v>
      </c>
      <c r="X11" s="1316"/>
      <c r="Y11" s="1317"/>
      <c r="Z11" s="1315">
        <v>44913.249999999993</v>
      </c>
      <c r="AA11" s="1316"/>
      <c r="AB11" s="1317"/>
      <c r="AC11" s="1315">
        <v>56917.740000000013</v>
      </c>
      <c r="AD11" s="1316"/>
      <c r="AE11" s="1317"/>
      <c r="AF11" s="1315">
        <v>38790.51</v>
      </c>
      <c r="AG11" s="1316"/>
      <c r="AH11" s="1317"/>
      <c r="AI11" s="943"/>
      <c r="AJ11" s="341" t="s">
        <v>6</v>
      </c>
      <c r="AK11" s="1315">
        <v>78391.14999999998</v>
      </c>
      <c r="AL11" s="1316"/>
      <c r="AM11" s="1317"/>
      <c r="AN11" s="1315">
        <v>77397.770000000019</v>
      </c>
      <c r="AO11" s="1316"/>
      <c r="AP11" s="1317"/>
      <c r="AQ11" s="1315">
        <v>79831.989999999962</v>
      </c>
      <c r="AR11" s="1316"/>
      <c r="AS11" s="1317"/>
      <c r="AT11" s="1315">
        <v>75727.059999999983</v>
      </c>
      <c r="AU11" s="1316"/>
      <c r="AV11" s="1317"/>
      <c r="AW11" s="1315">
        <v>25065.839999999997</v>
      </c>
      <c r="AX11" s="1316"/>
      <c r="AY11" s="1317"/>
      <c r="AZ11" s="943"/>
      <c r="BA11" s="341" t="s">
        <v>6</v>
      </c>
      <c r="BB11" s="1243">
        <v>249147.75</v>
      </c>
      <c r="BC11" s="1244"/>
      <c r="BD11" s="1245"/>
      <c r="BE11" s="1243">
        <v>231338.45000000004</v>
      </c>
      <c r="BF11" s="1244"/>
      <c r="BG11" s="1245"/>
      <c r="BH11" s="1243">
        <v>336413.80999999994</v>
      </c>
      <c r="BI11" s="1244"/>
      <c r="BJ11" s="1245"/>
      <c r="BK11" s="942"/>
      <c r="BL11" s="1243">
        <v>816900.01</v>
      </c>
      <c r="BM11" s="1244"/>
      <c r="BN11" s="1245"/>
      <c r="BO11" s="1027"/>
      <c r="BP11" s="1027"/>
      <c r="BQ11" s="1027"/>
      <c r="BR11" s="1028"/>
      <c r="BS11" s="341" t="s">
        <v>6</v>
      </c>
      <c r="BT11" s="1315">
        <v>35918</v>
      </c>
      <c r="BU11" s="1316"/>
      <c r="BV11" s="1317"/>
      <c r="BW11" s="1315">
        <v>17403</v>
      </c>
      <c r="BX11" s="1316"/>
      <c r="BY11" s="1317"/>
      <c r="BZ11" s="1027"/>
      <c r="CA11" s="1243">
        <f>+SUM(BT11:BY11)</f>
        <v>53321</v>
      </c>
      <c r="CB11" s="1244"/>
      <c r="CC11" s="1245"/>
    </row>
    <row r="12" spans="2:81" ht="15.75" x14ac:dyDescent="0.25">
      <c r="B12" s="2" t="s">
        <v>7</v>
      </c>
      <c r="C12" s="1321">
        <v>2036.4600000000003</v>
      </c>
      <c r="D12" s="1322"/>
      <c r="E12" s="1323"/>
      <c r="F12" s="1321">
        <v>1949.7891666666671</v>
      </c>
      <c r="G12" s="1322"/>
      <c r="H12" s="1323"/>
      <c r="I12" s="1321">
        <v>3220.4904166666661</v>
      </c>
      <c r="J12" s="1322"/>
      <c r="K12" s="1323"/>
      <c r="L12" s="1321">
        <v>2487.1512499999999</v>
      </c>
      <c r="M12" s="1322"/>
      <c r="N12" s="1323"/>
      <c r="O12" s="1321">
        <v>687.26541666666662</v>
      </c>
      <c r="P12" s="1322"/>
      <c r="Q12" s="1323"/>
      <c r="R12" s="945"/>
      <c r="S12" s="340" t="s">
        <v>7</v>
      </c>
      <c r="T12" s="1324">
        <v>1889.9641666666669</v>
      </c>
      <c r="U12" s="1325"/>
      <c r="V12" s="1326"/>
      <c r="W12" s="1324">
        <v>1889.9087499999998</v>
      </c>
      <c r="X12" s="1325"/>
      <c r="Y12" s="1326"/>
      <c r="Z12" s="1324">
        <v>1871.3854166666663</v>
      </c>
      <c r="AA12" s="1325"/>
      <c r="AB12" s="1326"/>
      <c r="AC12" s="1324">
        <v>2371.5725000000007</v>
      </c>
      <c r="AD12" s="1325"/>
      <c r="AE12" s="1326"/>
      <c r="AF12" s="1324">
        <v>1616.27125</v>
      </c>
      <c r="AG12" s="1325"/>
      <c r="AH12" s="1326"/>
      <c r="AI12" s="945"/>
      <c r="AJ12" s="340" t="s">
        <v>7</v>
      </c>
      <c r="AK12" s="1327">
        <v>3266.297916666666</v>
      </c>
      <c r="AL12" s="1328"/>
      <c r="AM12" s="1329"/>
      <c r="AN12" s="1327">
        <v>3224.907083333334</v>
      </c>
      <c r="AO12" s="1328"/>
      <c r="AP12" s="1329"/>
      <c r="AQ12" s="1327">
        <v>3326.3329166666649</v>
      </c>
      <c r="AR12" s="1328"/>
      <c r="AS12" s="1329"/>
      <c r="AT12" s="1327">
        <v>3155.2941666666661</v>
      </c>
      <c r="AU12" s="1328"/>
      <c r="AV12" s="1329"/>
      <c r="AW12" s="1327">
        <v>1044.4099999999999</v>
      </c>
      <c r="AX12" s="1328"/>
      <c r="AY12" s="1329"/>
      <c r="AZ12" s="945"/>
      <c r="BA12" s="340" t="s">
        <v>7</v>
      </c>
      <c r="BB12" s="1321">
        <v>10381.15625</v>
      </c>
      <c r="BC12" s="1322"/>
      <c r="BD12" s="1323"/>
      <c r="BE12" s="1321">
        <v>9639.102083333335</v>
      </c>
      <c r="BF12" s="1322"/>
      <c r="BG12" s="1323"/>
      <c r="BH12" s="1321">
        <v>14017.242083333331</v>
      </c>
      <c r="BI12" s="1322"/>
      <c r="BJ12" s="1323"/>
      <c r="BK12" s="944"/>
      <c r="BL12" s="1321">
        <v>34037.500416666669</v>
      </c>
      <c r="BM12" s="1322"/>
      <c r="BN12" s="1323"/>
      <c r="BO12" s="1029"/>
      <c r="BP12" s="1029"/>
      <c r="BQ12" s="1029"/>
      <c r="BR12" s="1030"/>
      <c r="BS12" s="340" t="s">
        <v>7</v>
      </c>
      <c r="BT12" s="1324">
        <f>BT11/24</f>
        <v>1496.5833333333333</v>
      </c>
      <c r="BU12" s="1325"/>
      <c r="BV12" s="1326"/>
      <c r="BW12" s="1324">
        <f>BW11/24</f>
        <v>725.125</v>
      </c>
      <c r="BX12" s="1325"/>
      <c r="BY12" s="1326"/>
      <c r="BZ12" s="1029"/>
      <c r="CA12" s="1321">
        <f>+CA11/24</f>
        <v>2221.7083333333335</v>
      </c>
      <c r="CB12" s="1322"/>
      <c r="CC12" s="1323"/>
    </row>
    <row r="13" spans="2:81" ht="15.75" x14ac:dyDescent="0.25">
      <c r="B13" s="201" t="s">
        <v>8</v>
      </c>
      <c r="C13" s="1315">
        <v>29031.160000000003</v>
      </c>
      <c r="D13" s="1316"/>
      <c r="E13" s="1317"/>
      <c r="F13" s="1315">
        <v>27590.130000000008</v>
      </c>
      <c r="G13" s="1316"/>
      <c r="H13" s="1317"/>
      <c r="I13" s="1315">
        <v>47249.299999999988</v>
      </c>
      <c r="J13" s="1316"/>
      <c r="K13" s="1317"/>
      <c r="L13" s="1315">
        <v>36304.06</v>
      </c>
      <c r="M13" s="1316"/>
      <c r="N13" s="1317"/>
      <c r="O13" s="1315">
        <v>10772.67</v>
      </c>
      <c r="P13" s="1316"/>
      <c r="Q13" s="1317"/>
      <c r="R13" s="943"/>
      <c r="S13" s="341" t="s">
        <v>8</v>
      </c>
      <c r="T13" s="1315">
        <v>27895.759999999998</v>
      </c>
      <c r="U13" s="1316"/>
      <c r="V13" s="1317"/>
      <c r="W13" s="1312">
        <v>28561.62</v>
      </c>
      <c r="X13" s="1313"/>
      <c r="Y13" s="1314"/>
      <c r="Z13" s="1312">
        <v>24215.77</v>
      </c>
      <c r="AA13" s="1313"/>
      <c r="AB13" s="1314"/>
      <c r="AC13" s="1312">
        <v>36587.61</v>
      </c>
      <c r="AD13" s="1313"/>
      <c r="AE13" s="1314"/>
      <c r="AF13" s="1312">
        <v>22552.71</v>
      </c>
      <c r="AG13" s="1313"/>
      <c r="AH13" s="1314"/>
      <c r="AI13" s="943"/>
      <c r="AJ13" s="341" t="s">
        <v>8</v>
      </c>
      <c r="AK13" s="1315">
        <v>65685.179999999993</v>
      </c>
      <c r="AL13" s="1316"/>
      <c r="AM13" s="1317"/>
      <c r="AN13" s="1315">
        <v>65723.73</v>
      </c>
      <c r="AO13" s="1316"/>
      <c r="AP13" s="1317"/>
      <c r="AQ13" s="1315">
        <v>71026.420000000013</v>
      </c>
      <c r="AR13" s="1316"/>
      <c r="AS13" s="1317"/>
      <c r="AT13" s="1315">
        <v>62768.729999999996</v>
      </c>
      <c r="AU13" s="1316"/>
      <c r="AV13" s="1317"/>
      <c r="AW13" s="1315">
        <v>20393.52</v>
      </c>
      <c r="AX13" s="1316"/>
      <c r="AY13" s="1317"/>
      <c r="AZ13" s="943"/>
      <c r="BA13" s="341" t="s">
        <v>8</v>
      </c>
      <c r="BB13" s="1243">
        <v>150947.32</v>
      </c>
      <c r="BC13" s="1244"/>
      <c r="BD13" s="1245"/>
      <c r="BE13" s="1243">
        <v>139813.47</v>
      </c>
      <c r="BF13" s="1244"/>
      <c r="BG13" s="1245"/>
      <c r="BH13" s="1243">
        <v>285597.58</v>
      </c>
      <c r="BI13" s="1244"/>
      <c r="BJ13" s="1245"/>
      <c r="BK13" s="942"/>
      <c r="BL13" s="1243">
        <v>576358.37000000011</v>
      </c>
      <c r="BM13" s="1244"/>
      <c r="BN13" s="1245"/>
      <c r="BO13" s="1027"/>
      <c r="BP13" s="1027"/>
      <c r="BQ13" s="1027"/>
      <c r="BR13" s="1028"/>
      <c r="BS13" s="341" t="s">
        <v>8</v>
      </c>
      <c r="BT13" s="1315">
        <v>19946</v>
      </c>
      <c r="BU13" s="1316"/>
      <c r="BV13" s="1317"/>
      <c r="BW13" s="1312">
        <v>11886</v>
      </c>
      <c r="BX13" s="1313"/>
      <c r="BY13" s="1314"/>
      <c r="BZ13" s="1027"/>
      <c r="CA13" s="1243">
        <f>+SUM(BT13:BY13)</f>
        <v>31832</v>
      </c>
      <c r="CB13" s="1244"/>
      <c r="CC13" s="1245"/>
    </row>
    <row r="14" spans="2:81" ht="15.75" x14ac:dyDescent="0.25">
      <c r="B14" s="3" t="s">
        <v>9</v>
      </c>
      <c r="C14" s="1306">
        <v>0.59398744226091682</v>
      </c>
      <c r="D14" s="1307"/>
      <c r="E14" s="1308"/>
      <c r="F14" s="1306">
        <v>0.5895964392731351</v>
      </c>
      <c r="G14" s="1307"/>
      <c r="H14" s="1308"/>
      <c r="I14" s="1306">
        <v>0.6113108808350487</v>
      </c>
      <c r="J14" s="1307"/>
      <c r="K14" s="1308"/>
      <c r="L14" s="1306">
        <v>0.60819347704192361</v>
      </c>
      <c r="M14" s="1307"/>
      <c r="N14" s="1308"/>
      <c r="O14" s="1306">
        <v>0.65311194061973876</v>
      </c>
      <c r="P14" s="1307"/>
      <c r="Q14" s="1308"/>
      <c r="R14" s="949"/>
      <c r="S14" s="343" t="s">
        <v>9</v>
      </c>
      <c r="T14" s="1318">
        <v>0.61499755065902917</v>
      </c>
      <c r="U14" s="1319"/>
      <c r="V14" s="1320"/>
      <c r="W14" s="1306">
        <v>0.62969574589249344</v>
      </c>
      <c r="X14" s="1307"/>
      <c r="Y14" s="1308"/>
      <c r="Z14" s="1306">
        <v>0.53916761757387865</v>
      </c>
      <c r="AA14" s="1307"/>
      <c r="AB14" s="1308"/>
      <c r="AC14" s="1306">
        <v>0.64281557911470122</v>
      </c>
      <c r="AD14" s="1307"/>
      <c r="AE14" s="1308"/>
      <c r="AF14" s="1306">
        <v>0.5813976150352238</v>
      </c>
      <c r="AG14" s="1307"/>
      <c r="AH14" s="1308"/>
      <c r="AI14" s="949"/>
      <c r="AJ14" s="343" t="s">
        <v>9</v>
      </c>
      <c r="AK14" s="1309">
        <v>0.83791575962337594</v>
      </c>
      <c r="AL14" s="1310"/>
      <c r="AM14" s="1311"/>
      <c r="AN14" s="1309">
        <v>0.84916826415024593</v>
      </c>
      <c r="AO14" s="1310"/>
      <c r="AP14" s="1311"/>
      <c r="AQ14" s="1309">
        <v>0.88969872854228049</v>
      </c>
      <c r="AR14" s="1310"/>
      <c r="AS14" s="1311"/>
      <c r="AT14" s="1309">
        <v>0.82888111594455149</v>
      </c>
      <c r="AU14" s="1310"/>
      <c r="AV14" s="1311"/>
      <c r="AW14" s="1309">
        <v>0.81359810802271149</v>
      </c>
      <c r="AX14" s="1310"/>
      <c r="AY14" s="1311"/>
      <c r="AZ14" s="949"/>
      <c r="BA14" s="343" t="s">
        <v>9</v>
      </c>
      <c r="BB14" s="1303">
        <v>0.60585463846251875</v>
      </c>
      <c r="BC14" s="1304"/>
      <c r="BD14" s="1305"/>
      <c r="BE14" s="1303">
        <v>0.6043676267390915</v>
      </c>
      <c r="BF14" s="1304"/>
      <c r="BG14" s="1305"/>
      <c r="BH14" s="1303">
        <v>0.84894725338415822</v>
      </c>
      <c r="BI14" s="1304"/>
      <c r="BJ14" s="1305"/>
      <c r="BK14" s="948"/>
      <c r="BL14" s="1303">
        <v>0.70554335040343563</v>
      </c>
      <c r="BM14" s="1304"/>
      <c r="BN14" s="1305"/>
      <c r="BO14" s="1036"/>
      <c r="BP14" s="1036"/>
      <c r="BQ14" s="1036"/>
      <c r="BR14" s="1037"/>
      <c r="BS14" s="343" t="s">
        <v>9</v>
      </c>
      <c r="BT14" s="1318">
        <f>BT13/BT11</f>
        <v>0.5553204521409878</v>
      </c>
      <c r="BU14" s="1319"/>
      <c r="BV14" s="1320"/>
      <c r="BW14" s="1306">
        <f>BW13/BW11</f>
        <v>0.68298569212204796</v>
      </c>
      <c r="BX14" s="1307"/>
      <c r="BY14" s="1308"/>
      <c r="BZ14" s="1036"/>
      <c r="CA14" s="1303">
        <f>+CA13/CA11</f>
        <v>0.59698805348736894</v>
      </c>
      <c r="CB14" s="1304"/>
      <c r="CC14" s="1305"/>
    </row>
    <row r="15" spans="2:81" x14ac:dyDescent="0.25">
      <c r="B15" s="203" t="s">
        <v>42</v>
      </c>
      <c r="C15" s="379"/>
      <c r="D15" s="380"/>
      <c r="E15" s="381"/>
      <c r="F15" s="379"/>
      <c r="G15" s="380"/>
      <c r="H15" s="381"/>
      <c r="I15" s="379"/>
      <c r="J15" s="380"/>
      <c r="K15" s="381"/>
      <c r="L15" s="379"/>
      <c r="M15" s="380"/>
      <c r="N15" s="381"/>
      <c r="O15" s="379"/>
      <c r="P15" s="380"/>
      <c r="Q15" s="381"/>
      <c r="R15" s="226"/>
      <c r="S15" s="342" t="s">
        <v>42</v>
      </c>
      <c r="T15" s="388"/>
      <c r="U15" s="389"/>
      <c r="V15" s="390"/>
      <c r="W15" s="388"/>
      <c r="X15" s="389"/>
      <c r="Y15" s="390"/>
      <c r="Z15" s="388"/>
      <c r="AA15" s="389"/>
      <c r="AB15" s="390"/>
      <c r="AC15" s="388"/>
      <c r="AD15" s="389"/>
      <c r="AE15" s="390"/>
      <c r="AF15" s="388"/>
      <c r="AG15" s="389"/>
      <c r="AH15" s="390"/>
      <c r="AI15" s="226"/>
      <c r="AJ15" s="342" t="s">
        <v>42</v>
      </c>
      <c r="AK15" s="388"/>
      <c r="AL15" s="389"/>
      <c r="AM15" s="390"/>
      <c r="AN15" s="388"/>
      <c r="AO15" s="389"/>
      <c r="AP15" s="390"/>
      <c r="AQ15" s="388"/>
      <c r="AR15" s="389"/>
      <c r="AS15" s="390"/>
      <c r="AT15" s="388"/>
      <c r="AU15" s="389"/>
      <c r="AV15" s="390"/>
      <c r="AW15" s="388"/>
      <c r="AX15" s="389"/>
      <c r="AY15" s="390"/>
      <c r="AZ15" s="226"/>
      <c r="BA15" s="342" t="s">
        <v>42</v>
      </c>
      <c r="BB15" s="883"/>
      <c r="BC15" s="884"/>
      <c r="BD15" s="885"/>
      <c r="BE15" s="883"/>
      <c r="BF15" s="884"/>
      <c r="BG15" s="885"/>
      <c r="BH15" s="883"/>
      <c r="BI15" s="884"/>
      <c r="BJ15" s="885"/>
      <c r="BK15" s="225"/>
      <c r="BL15" s="883"/>
      <c r="BM15" s="884"/>
      <c r="BN15" s="885"/>
      <c r="BO15" s="225"/>
      <c r="BP15" s="225"/>
      <c r="BQ15" s="225"/>
      <c r="BR15" s="226"/>
      <c r="BS15" s="342" t="s">
        <v>42</v>
      </c>
      <c r="BT15" s="388"/>
      <c r="BU15" s="389"/>
      <c r="BV15" s="390"/>
      <c r="BW15" s="388"/>
      <c r="BX15" s="389"/>
      <c r="BY15" s="390"/>
      <c r="BZ15" s="225"/>
      <c r="CA15" s="883"/>
      <c r="CB15" s="884"/>
      <c r="CC15" s="885"/>
    </row>
    <row r="16" spans="2:81" ht="15.75" x14ac:dyDescent="0.25">
      <c r="B16" s="2" t="s">
        <v>10</v>
      </c>
      <c r="C16" s="1300">
        <v>8899.1999999999971</v>
      </c>
      <c r="D16" s="1301"/>
      <c r="E16" s="1302"/>
      <c r="F16" s="1300">
        <v>7035.0199999999986</v>
      </c>
      <c r="G16" s="1301"/>
      <c r="H16" s="1302"/>
      <c r="I16" s="1300">
        <v>3080.41</v>
      </c>
      <c r="J16" s="1301"/>
      <c r="K16" s="1302"/>
      <c r="L16" s="1300">
        <v>4201.12</v>
      </c>
      <c r="M16" s="1301"/>
      <c r="N16" s="1302"/>
      <c r="O16" s="1300">
        <v>611.08000000000015</v>
      </c>
      <c r="P16" s="1301"/>
      <c r="Q16" s="1302"/>
      <c r="R16" s="943"/>
      <c r="S16" s="340" t="s">
        <v>10</v>
      </c>
      <c r="T16" s="1300">
        <v>6710.1599999999989</v>
      </c>
      <c r="U16" s="1301"/>
      <c r="V16" s="1302"/>
      <c r="W16" s="1300">
        <v>6824.6599999999989</v>
      </c>
      <c r="X16" s="1301"/>
      <c r="Y16" s="1302"/>
      <c r="Z16" s="1300">
        <v>5591.88</v>
      </c>
      <c r="AA16" s="1301"/>
      <c r="AB16" s="1302"/>
      <c r="AC16" s="1300">
        <v>10966.8</v>
      </c>
      <c r="AD16" s="1301"/>
      <c r="AE16" s="1302"/>
      <c r="AF16" s="1300">
        <v>6272.8199999999988</v>
      </c>
      <c r="AG16" s="1301"/>
      <c r="AH16" s="1302"/>
      <c r="AI16" s="943"/>
      <c r="AJ16" s="340" t="s">
        <v>10</v>
      </c>
      <c r="AK16" s="1297">
        <v>3785.7300000000009</v>
      </c>
      <c r="AL16" s="1298"/>
      <c r="AM16" s="1299"/>
      <c r="AN16" s="1297">
        <v>3199.800000000002</v>
      </c>
      <c r="AO16" s="1298"/>
      <c r="AP16" s="1299"/>
      <c r="AQ16" s="1297">
        <v>3973.4400000000005</v>
      </c>
      <c r="AR16" s="1298"/>
      <c r="AS16" s="1299"/>
      <c r="AT16" s="1297">
        <v>6205.02</v>
      </c>
      <c r="AU16" s="1298"/>
      <c r="AV16" s="1299"/>
      <c r="AW16" s="1297">
        <v>1704.98</v>
      </c>
      <c r="AX16" s="1298"/>
      <c r="AY16" s="1299"/>
      <c r="AZ16" s="943"/>
      <c r="BA16" s="340" t="s">
        <v>10</v>
      </c>
      <c r="BB16" s="1294">
        <v>23826.829999999998</v>
      </c>
      <c r="BC16" s="1295"/>
      <c r="BD16" s="1296"/>
      <c r="BE16" s="1294">
        <v>36366.319999999992</v>
      </c>
      <c r="BF16" s="1295"/>
      <c r="BG16" s="1296"/>
      <c r="BH16" s="1294">
        <v>18868.970000000005</v>
      </c>
      <c r="BI16" s="1295"/>
      <c r="BJ16" s="1296"/>
      <c r="BK16" s="942"/>
      <c r="BL16" s="1243">
        <v>79062.12</v>
      </c>
      <c r="BM16" s="1244"/>
      <c r="BN16" s="1245"/>
      <c r="BO16" s="1027"/>
      <c r="BP16" s="1027"/>
      <c r="BQ16" s="1027"/>
      <c r="BR16" s="1028"/>
      <c r="BS16" s="340" t="s">
        <v>10</v>
      </c>
      <c r="BT16" s="1300">
        <v>1450</v>
      </c>
      <c r="BU16" s="1301"/>
      <c r="BV16" s="1302"/>
      <c r="BW16" s="1300">
        <v>1676</v>
      </c>
      <c r="BX16" s="1301"/>
      <c r="BY16" s="1302"/>
      <c r="BZ16" s="1027"/>
      <c r="CA16" s="1243">
        <f>+SUM(BT16:BY16)</f>
        <v>3126</v>
      </c>
      <c r="CB16" s="1244"/>
      <c r="CC16" s="1245"/>
    </row>
    <row r="17" spans="2:81" ht="15.75" x14ac:dyDescent="0.25">
      <c r="B17" s="201" t="s">
        <v>11</v>
      </c>
      <c r="C17" s="1291">
        <v>370.7999999999999</v>
      </c>
      <c r="D17" s="1292"/>
      <c r="E17" s="1293"/>
      <c r="F17" s="1291">
        <v>293.12583333333328</v>
      </c>
      <c r="G17" s="1292"/>
      <c r="H17" s="1293"/>
      <c r="I17" s="1291">
        <v>128.35041666666666</v>
      </c>
      <c r="J17" s="1292"/>
      <c r="K17" s="1293"/>
      <c r="L17" s="1291">
        <v>175.04666666666665</v>
      </c>
      <c r="M17" s="1292"/>
      <c r="N17" s="1293"/>
      <c r="O17" s="1291">
        <v>25.461666666666673</v>
      </c>
      <c r="P17" s="1292"/>
      <c r="Q17" s="1293"/>
      <c r="R17" s="951"/>
      <c r="S17" s="341" t="s">
        <v>11</v>
      </c>
      <c r="T17" s="1279">
        <v>279.58999999999997</v>
      </c>
      <c r="U17" s="1280"/>
      <c r="V17" s="1281"/>
      <c r="W17" s="1279">
        <v>284.36083333333329</v>
      </c>
      <c r="X17" s="1280"/>
      <c r="Y17" s="1281"/>
      <c r="Z17" s="1279">
        <v>232.995</v>
      </c>
      <c r="AA17" s="1280"/>
      <c r="AB17" s="1281"/>
      <c r="AC17" s="1279">
        <v>456.95</v>
      </c>
      <c r="AD17" s="1280"/>
      <c r="AE17" s="1281"/>
      <c r="AF17" s="1279">
        <v>261.36749999999995</v>
      </c>
      <c r="AG17" s="1280"/>
      <c r="AH17" s="1281"/>
      <c r="AI17" s="951"/>
      <c r="AJ17" s="341" t="s">
        <v>11</v>
      </c>
      <c r="AK17" s="1279">
        <v>157.73875000000004</v>
      </c>
      <c r="AL17" s="1280"/>
      <c r="AM17" s="1281"/>
      <c r="AN17" s="1279">
        <v>133.32500000000007</v>
      </c>
      <c r="AO17" s="1280"/>
      <c r="AP17" s="1281"/>
      <c r="AQ17" s="1279">
        <v>165.56000000000003</v>
      </c>
      <c r="AR17" s="1280"/>
      <c r="AS17" s="1281"/>
      <c r="AT17" s="1279">
        <v>258.54250000000002</v>
      </c>
      <c r="AU17" s="1280"/>
      <c r="AV17" s="1281"/>
      <c r="AW17" s="1279">
        <v>71.040833333333339</v>
      </c>
      <c r="AX17" s="1280"/>
      <c r="AY17" s="1281"/>
      <c r="AZ17" s="951"/>
      <c r="BA17" s="341" t="s">
        <v>11</v>
      </c>
      <c r="BB17" s="1291">
        <v>992.78458333333322</v>
      </c>
      <c r="BC17" s="1292"/>
      <c r="BD17" s="1293"/>
      <c r="BE17" s="1291">
        <v>1515.2633333333331</v>
      </c>
      <c r="BF17" s="1292"/>
      <c r="BG17" s="1293"/>
      <c r="BH17" s="1291">
        <v>786.20708333333357</v>
      </c>
      <c r="BI17" s="1292"/>
      <c r="BJ17" s="1293"/>
      <c r="BK17" s="950"/>
      <c r="BL17" s="1291">
        <v>3294.2549999999997</v>
      </c>
      <c r="BM17" s="1292"/>
      <c r="BN17" s="1293"/>
      <c r="BO17" s="1038"/>
      <c r="BP17" s="1038"/>
      <c r="BQ17" s="1038"/>
      <c r="BR17" s="1039"/>
      <c r="BS17" s="341" t="s">
        <v>11</v>
      </c>
      <c r="BT17" s="1279">
        <f>BT16/24</f>
        <v>60.416666666666664</v>
      </c>
      <c r="BU17" s="1280"/>
      <c r="BV17" s="1281"/>
      <c r="BW17" s="1279">
        <f>BW16/24</f>
        <v>69.833333333333329</v>
      </c>
      <c r="BX17" s="1280"/>
      <c r="BY17" s="1281"/>
      <c r="BZ17" s="1038"/>
      <c r="CA17" s="1291">
        <f>+CA16/24</f>
        <v>130.25</v>
      </c>
      <c r="CB17" s="1292"/>
      <c r="CC17" s="1293"/>
    </row>
    <row r="18" spans="2:81" ht="15.75" x14ac:dyDescent="0.25">
      <c r="B18" s="4" t="s">
        <v>12</v>
      </c>
      <c r="C18" s="1288">
        <v>0.18208066939689452</v>
      </c>
      <c r="D18" s="1289"/>
      <c r="E18" s="1290"/>
      <c r="F18" s="1288">
        <v>0.15033719457702044</v>
      </c>
      <c r="G18" s="1289"/>
      <c r="H18" s="1290"/>
      <c r="I18" s="1288">
        <v>3.9854307903674613E-2</v>
      </c>
      <c r="J18" s="1289"/>
      <c r="K18" s="1290"/>
      <c r="L18" s="1288">
        <v>7.0380386663925917E-2</v>
      </c>
      <c r="M18" s="1289"/>
      <c r="N18" s="1290"/>
      <c r="O18" s="1288">
        <v>3.7047792671075053E-2</v>
      </c>
      <c r="P18" s="1289"/>
      <c r="Q18" s="1290"/>
      <c r="R18" s="237"/>
      <c r="S18" s="337" t="s">
        <v>12</v>
      </c>
      <c r="T18" s="1288">
        <v>0.14793402167677777</v>
      </c>
      <c r="U18" s="1289"/>
      <c r="V18" s="1290"/>
      <c r="W18" s="1288">
        <v>0.15046273177651212</v>
      </c>
      <c r="X18" s="1289"/>
      <c r="Y18" s="1290"/>
      <c r="Z18" s="1288">
        <v>0.12450401607543433</v>
      </c>
      <c r="AA18" s="1289"/>
      <c r="AB18" s="1290"/>
      <c r="AC18" s="1288">
        <v>0.19267806487046038</v>
      </c>
      <c r="AD18" s="1289"/>
      <c r="AE18" s="1290"/>
      <c r="AF18" s="1288">
        <v>0.16171017086395612</v>
      </c>
      <c r="AG18" s="1289"/>
      <c r="AH18" s="1290"/>
      <c r="AI18" s="237"/>
      <c r="AJ18" s="337" t="s">
        <v>12</v>
      </c>
      <c r="AK18" s="1285">
        <v>4.8292823871061999E-2</v>
      </c>
      <c r="AL18" s="1286"/>
      <c r="AM18" s="1287"/>
      <c r="AN18" s="1285">
        <v>4.134227639891952E-2</v>
      </c>
      <c r="AO18" s="1286"/>
      <c r="AP18" s="1287"/>
      <c r="AQ18" s="1285">
        <v>4.9772528531482209E-2</v>
      </c>
      <c r="AR18" s="1286"/>
      <c r="AS18" s="1287"/>
      <c r="AT18" s="1285">
        <v>8.1939269793386962E-2</v>
      </c>
      <c r="AU18" s="1286"/>
      <c r="AV18" s="1287"/>
      <c r="AW18" s="1285">
        <v>6.8020062363758821E-2</v>
      </c>
      <c r="AX18" s="1286"/>
      <c r="AY18" s="1287"/>
      <c r="AZ18" s="237"/>
      <c r="BA18" s="337" t="s">
        <v>12</v>
      </c>
      <c r="BB18" s="1282">
        <v>9.5633334035727782E-2</v>
      </c>
      <c r="BC18" s="1283"/>
      <c r="BD18" s="1284"/>
      <c r="BE18" s="1282">
        <v>0.15719963542593107</v>
      </c>
      <c r="BF18" s="1283"/>
      <c r="BG18" s="1284"/>
      <c r="BH18" s="1282">
        <v>5.6088571393665465E-2</v>
      </c>
      <c r="BI18" s="1283"/>
      <c r="BJ18" s="1284"/>
      <c r="BK18" s="236"/>
      <c r="BL18" s="1282">
        <v>9.6783105682664877E-2</v>
      </c>
      <c r="BM18" s="1283"/>
      <c r="BN18" s="1284"/>
      <c r="BO18" s="236"/>
      <c r="BP18" s="236"/>
      <c r="BQ18" s="236"/>
      <c r="BR18" s="237"/>
      <c r="BS18" s="337" t="s">
        <v>12</v>
      </c>
      <c r="BT18" s="1288">
        <f>BT16/BT11</f>
        <v>4.0369731054067597E-2</v>
      </c>
      <c r="BU18" s="1289"/>
      <c r="BV18" s="1290"/>
      <c r="BW18" s="1288">
        <f>BW16/BW11</f>
        <v>9.6305234729644321E-2</v>
      </c>
      <c r="BX18" s="1289"/>
      <c r="BY18" s="1290"/>
      <c r="BZ18" s="236"/>
      <c r="CA18" s="1282">
        <f>+CA16/CA11</f>
        <v>5.8626057275745019E-2</v>
      </c>
      <c r="CB18" s="1283"/>
      <c r="CC18" s="1284"/>
    </row>
    <row r="19" spans="2:81" ht="15.75" x14ac:dyDescent="0.25">
      <c r="B19" s="204"/>
      <c r="C19" s="382"/>
      <c r="D19" s="383"/>
      <c r="E19" s="384"/>
      <c r="F19" s="382"/>
      <c r="G19" s="383"/>
      <c r="H19" s="384"/>
      <c r="I19" s="382"/>
      <c r="J19" s="383"/>
      <c r="K19" s="384"/>
      <c r="L19" s="382"/>
      <c r="M19" s="383"/>
      <c r="N19" s="384"/>
      <c r="O19" s="382"/>
      <c r="P19" s="383"/>
      <c r="Q19" s="384"/>
      <c r="R19" s="237"/>
      <c r="S19" s="336"/>
      <c r="T19" s="391"/>
      <c r="U19" s="392"/>
      <c r="V19" s="384"/>
      <c r="W19" s="391"/>
      <c r="X19" s="392"/>
      <c r="Y19" s="384"/>
      <c r="Z19" s="391"/>
      <c r="AA19" s="392"/>
      <c r="AB19" s="384"/>
      <c r="AC19" s="391"/>
      <c r="AD19" s="392"/>
      <c r="AE19" s="384"/>
      <c r="AF19" s="669"/>
      <c r="AG19" s="670"/>
      <c r="AH19" s="882"/>
      <c r="AI19" s="237"/>
      <c r="AJ19" s="336"/>
      <c r="AK19" s="391"/>
      <c r="AL19" s="392"/>
      <c r="AM19" s="384"/>
      <c r="AN19" s="391"/>
      <c r="AO19" s="392"/>
      <c r="AP19" s="384"/>
      <c r="AQ19" s="391"/>
      <c r="AR19" s="392"/>
      <c r="AS19" s="384"/>
      <c r="AT19" s="391"/>
      <c r="AU19" s="392"/>
      <c r="AV19" s="384"/>
      <c r="AW19" s="391"/>
      <c r="AX19" s="392"/>
      <c r="AY19" s="384"/>
      <c r="AZ19" s="237"/>
      <c r="BA19" s="336"/>
      <c r="BB19" s="880"/>
      <c r="BC19" s="881"/>
      <c r="BD19" s="882"/>
      <c r="BE19" s="880"/>
      <c r="BF19" s="881"/>
      <c r="BG19" s="882"/>
      <c r="BH19" s="880"/>
      <c r="BI19" s="881"/>
      <c r="BJ19" s="882"/>
      <c r="BK19" s="236"/>
      <c r="BL19" s="880"/>
      <c r="BM19" s="881"/>
      <c r="BN19" s="882"/>
      <c r="BO19" s="236"/>
      <c r="BP19" s="236"/>
      <c r="BQ19" s="236"/>
      <c r="BR19" s="237"/>
      <c r="BS19" s="336"/>
      <c r="BT19" s="391"/>
      <c r="BU19" s="392"/>
      <c r="BV19" s="384"/>
      <c r="BW19" s="669"/>
      <c r="BX19" s="670"/>
      <c r="BY19" s="882"/>
      <c r="BZ19" s="236"/>
      <c r="CA19" s="880"/>
      <c r="CB19" s="881"/>
      <c r="CC19" s="882"/>
    </row>
    <row r="20" spans="2:81" ht="15.75" x14ac:dyDescent="0.25">
      <c r="B20" s="2" t="s">
        <v>13</v>
      </c>
      <c r="C20" s="1300">
        <v>5347.12</v>
      </c>
      <c r="D20" s="1301"/>
      <c r="E20" s="1302"/>
      <c r="F20" s="1300">
        <v>3594.8700000000003</v>
      </c>
      <c r="G20" s="1301"/>
      <c r="H20" s="1302"/>
      <c r="I20" s="1300">
        <v>4898.2199999999993</v>
      </c>
      <c r="J20" s="1301"/>
      <c r="K20" s="1302"/>
      <c r="L20" s="1300">
        <v>3272.3300000000004</v>
      </c>
      <c r="M20" s="1301"/>
      <c r="N20" s="1302"/>
      <c r="O20" s="1300">
        <v>1054.23</v>
      </c>
      <c r="P20" s="1301"/>
      <c r="Q20" s="1302"/>
      <c r="R20" s="943"/>
      <c r="S20" s="340" t="s">
        <v>13</v>
      </c>
      <c r="T20" s="1300">
        <v>10418.240000000003</v>
      </c>
      <c r="U20" s="1301"/>
      <c r="V20" s="1302"/>
      <c r="W20" s="1300">
        <v>13674.640000000003</v>
      </c>
      <c r="X20" s="1301"/>
      <c r="Y20" s="1302"/>
      <c r="Z20" s="1300">
        <v>7960.6</v>
      </c>
      <c r="AA20" s="1301"/>
      <c r="AB20" s="1302"/>
      <c r="AC20" s="1300">
        <v>8667.5600000000013</v>
      </c>
      <c r="AD20" s="1301"/>
      <c r="AE20" s="1302"/>
      <c r="AF20" s="1294">
        <v>3632.65</v>
      </c>
      <c r="AG20" s="1295"/>
      <c r="AH20" s="1296"/>
      <c r="AI20" s="943"/>
      <c r="AJ20" s="340" t="s">
        <v>13</v>
      </c>
      <c r="AK20" s="1297">
        <v>4226.1600000000008</v>
      </c>
      <c r="AL20" s="1298"/>
      <c r="AM20" s="1299"/>
      <c r="AN20" s="1297">
        <v>4372.91</v>
      </c>
      <c r="AO20" s="1298"/>
      <c r="AP20" s="1299"/>
      <c r="AQ20" s="1297">
        <v>1199.0999999999999</v>
      </c>
      <c r="AR20" s="1298"/>
      <c r="AS20" s="1299"/>
      <c r="AT20" s="1297">
        <v>3665.1299999999997</v>
      </c>
      <c r="AU20" s="1298"/>
      <c r="AV20" s="1299"/>
      <c r="AW20" s="1297">
        <v>1922.83</v>
      </c>
      <c r="AX20" s="1298"/>
      <c r="AY20" s="1299"/>
      <c r="AZ20" s="943"/>
      <c r="BA20" s="340" t="s">
        <v>13</v>
      </c>
      <c r="BB20" s="1294">
        <v>18166.77</v>
      </c>
      <c r="BC20" s="1295"/>
      <c r="BD20" s="1296"/>
      <c r="BE20" s="1294">
        <v>44353.69000000001</v>
      </c>
      <c r="BF20" s="1295"/>
      <c r="BG20" s="1296"/>
      <c r="BH20" s="1294">
        <v>15386.13</v>
      </c>
      <c r="BI20" s="1295"/>
      <c r="BJ20" s="1296"/>
      <c r="BK20" s="942"/>
      <c r="BL20" s="1243">
        <v>77906.590000000011</v>
      </c>
      <c r="BM20" s="1244"/>
      <c r="BN20" s="1245"/>
      <c r="BO20" s="1027"/>
      <c r="BP20" s="1027"/>
      <c r="BQ20" s="1027"/>
      <c r="BR20" s="1028"/>
      <c r="BS20" s="340" t="s">
        <v>13</v>
      </c>
      <c r="BT20" s="1300">
        <v>1053</v>
      </c>
      <c r="BU20" s="1301"/>
      <c r="BV20" s="1302"/>
      <c r="BW20" s="1294">
        <v>500</v>
      </c>
      <c r="BX20" s="1295"/>
      <c r="BY20" s="1296"/>
      <c r="BZ20" s="1027"/>
      <c r="CA20" s="1243">
        <f>+SUM(BT20:BY20)</f>
        <v>1553</v>
      </c>
      <c r="CB20" s="1244"/>
      <c r="CC20" s="1245"/>
    </row>
    <row r="21" spans="2:81" ht="15.75" x14ac:dyDescent="0.25">
      <c r="B21" s="201" t="s">
        <v>14</v>
      </c>
      <c r="C21" s="1291">
        <v>222.79666666666665</v>
      </c>
      <c r="D21" s="1292"/>
      <c r="E21" s="1293"/>
      <c r="F21" s="1291">
        <v>149.78625000000002</v>
      </c>
      <c r="G21" s="1292"/>
      <c r="H21" s="1293"/>
      <c r="I21" s="1291">
        <v>204.09249999999997</v>
      </c>
      <c r="J21" s="1292"/>
      <c r="K21" s="1293"/>
      <c r="L21" s="1291">
        <v>136.34708333333336</v>
      </c>
      <c r="M21" s="1292"/>
      <c r="N21" s="1293"/>
      <c r="O21" s="1291">
        <v>43.926250000000003</v>
      </c>
      <c r="P21" s="1292"/>
      <c r="Q21" s="1293"/>
      <c r="R21" s="951"/>
      <c r="S21" s="341" t="s">
        <v>14</v>
      </c>
      <c r="T21" s="1279">
        <v>434.09333333333348</v>
      </c>
      <c r="U21" s="1280"/>
      <c r="V21" s="1281"/>
      <c r="W21" s="1279">
        <v>569.77666666666676</v>
      </c>
      <c r="X21" s="1280"/>
      <c r="Y21" s="1281"/>
      <c r="Z21" s="1279">
        <v>331.69166666666666</v>
      </c>
      <c r="AA21" s="1280"/>
      <c r="AB21" s="1281"/>
      <c r="AC21" s="1279">
        <v>361.14833333333337</v>
      </c>
      <c r="AD21" s="1280"/>
      <c r="AE21" s="1281"/>
      <c r="AF21" s="1279">
        <v>151.36041666666668</v>
      </c>
      <c r="AG21" s="1280"/>
      <c r="AH21" s="1281"/>
      <c r="AI21" s="951"/>
      <c r="AJ21" s="341" t="s">
        <v>14</v>
      </c>
      <c r="AK21" s="1279">
        <v>176.09000000000003</v>
      </c>
      <c r="AL21" s="1280"/>
      <c r="AM21" s="1281"/>
      <c r="AN21" s="1279">
        <v>182.20458333333332</v>
      </c>
      <c r="AO21" s="1280"/>
      <c r="AP21" s="1281"/>
      <c r="AQ21" s="1279">
        <v>49.962499999999999</v>
      </c>
      <c r="AR21" s="1280"/>
      <c r="AS21" s="1281"/>
      <c r="AT21" s="1279">
        <v>152.71374999999998</v>
      </c>
      <c r="AU21" s="1280"/>
      <c r="AV21" s="1281"/>
      <c r="AW21" s="1279">
        <v>80.117916666666659</v>
      </c>
      <c r="AX21" s="1280"/>
      <c r="AY21" s="1281"/>
      <c r="AZ21" s="951"/>
      <c r="BA21" s="341" t="s">
        <v>14</v>
      </c>
      <c r="BB21" s="1291">
        <v>756.94875000000002</v>
      </c>
      <c r="BC21" s="1292"/>
      <c r="BD21" s="1293"/>
      <c r="BE21" s="1291">
        <v>1848.0704166666671</v>
      </c>
      <c r="BF21" s="1292"/>
      <c r="BG21" s="1293"/>
      <c r="BH21" s="1291">
        <v>641.08875</v>
      </c>
      <c r="BI21" s="1292"/>
      <c r="BJ21" s="1293"/>
      <c r="BK21" s="950"/>
      <c r="BL21" s="1291">
        <v>3246.1079166666673</v>
      </c>
      <c r="BM21" s="1292"/>
      <c r="BN21" s="1293"/>
      <c r="BO21" s="1038"/>
      <c r="BP21" s="1038"/>
      <c r="BQ21" s="1038"/>
      <c r="BR21" s="1039"/>
      <c r="BS21" s="341" t="s">
        <v>14</v>
      </c>
      <c r="BT21" s="1279">
        <f>BT20/24</f>
        <v>43.875</v>
      </c>
      <c r="BU21" s="1280"/>
      <c r="BV21" s="1281"/>
      <c r="BW21" s="1279">
        <f>BW20/24</f>
        <v>20.833333333333332</v>
      </c>
      <c r="BX21" s="1280"/>
      <c r="BY21" s="1281"/>
      <c r="BZ21" s="1038"/>
      <c r="CA21" s="1291">
        <f>+CA20/24</f>
        <v>64.708333333333329</v>
      </c>
      <c r="CB21" s="1292"/>
      <c r="CC21" s="1293"/>
    </row>
    <row r="22" spans="2:81" ht="15.75" x14ac:dyDescent="0.25">
      <c r="B22" s="4" t="s">
        <v>15</v>
      </c>
      <c r="C22" s="1288">
        <v>0.10940390023210209</v>
      </c>
      <c r="D22" s="1289"/>
      <c r="E22" s="1290"/>
      <c r="F22" s="1288">
        <v>7.6821767481697806E-2</v>
      </c>
      <c r="G22" s="1289"/>
      <c r="H22" s="1290"/>
      <c r="I22" s="1288">
        <v>6.3373112040259916E-2</v>
      </c>
      <c r="J22" s="1289"/>
      <c r="K22" s="1290"/>
      <c r="L22" s="1288">
        <v>5.4820583723379654E-2</v>
      </c>
      <c r="M22" s="1289"/>
      <c r="N22" s="1290"/>
      <c r="O22" s="1288">
        <v>6.3914535687025334E-2</v>
      </c>
      <c r="P22" s="1289"/>
      <c r="Q22" s="1290"/>
      <c r="R22" s="237"/>
      <c r="S22" s="337" t="s">
        <v>15</v>
      </c>
      <c r="T22" s="1288">
        <v>0.22968336701269032</v>
      </c>
      <c r="U22" s="1289"/>
      <c r="V22" s="1290"/>
      <c r="W22" s="1288">
        <v>0.30148369156270999</v>
      </c>
      <c r="X22" s="1289"/>
      <c r="Y22" s="1290"/>
      <c r="Z22" s="1288">
        <v>0.17724390909141516</v>
      </c>
      <c r="AA22" s="1289"/>
      <c r="AB22" s="1290"/>
      <c r="AC22" s="1288">
        <v>0.15228222343332676</v>
      </c>
      <c r="AD22" s="1289"/>
      <c r="AE22" s="1290"/>
      <c r="AF22" s="1282">
        <v>9.3647905119061334E-2</v>
      </c>
      <c r="AG22" s="1283"/>
      <c r="AH22" s="1284"/>
      <c r="AI22" s="237"/>
      <c r="AJ22" s="337" t="s">
        <v>15</v>
      </c>
      <c r="AK22" s="1285">
        <v>5.3911187678711205E-2</v>
      </c>
      <c r="AL22" s="1286"/>
      <c r="AM22" s="1287"/>
      <c r="AN22" s="1285">
        <v>5.6499173038189583E-2</v>
      </c>
      <c r="AO22" s="1286"/>
      <c r="AP22" s="1287"/>
      <c r="AQ22" s="1285">
        <v>1.5020294495978373E-2</v>
      </c>
      <c r="AR22" s="1286"/>
      <c r="AS22" s="1287"/>
      <c r="AT22" s="1285">
        <v>4.8399211589622002E-2</v>
      </c>
      <c r="AU22" s="1286"/>
      <c r="AV22" s="1287"/>
      <c r="AW22" s="1285">
        <v>7.6711173453592629E-2</v>
      </c>
      <c r="AX22" s="1286"/>
      <c r="AY22" s="1287"/>
      <c r="AZ22" s="237"/>
      <c r="BA22" s="337" t="s">
        <v>15</v>
      </c>
      <c r="BB22" s="1282">
        <v>6.2398453534683415E-2</v>
      </c>
      <c r="BC22" s="1283"/>
      <c r="BD22" s="1284"/>
      <c r="BE22" s="1282">
        <v>0.19172640778046193</v>
      </c>
      <c r="BF22" s="1283"/>
      <c r="BG22" s="1284"/>
      <c r="BH22" s="1282">
        <v>4.5735726485187998E-2</v>
      </c>
      <c r="BI22" s="1283"/>
      <c r="BJ22" s="1284"/>
      <c r="BK22" s="236"/>
      <c r="BL22" s="1282">
        <v>9.5368575157686694E-2</v>
      </c>
      <c r="BM22" s="1283"/>
      <c r="BN22" s="1284"/>
      <c r="BO22" s="236"/>
      <c r="BP22" s="236"/>
      <c r="BQ22" s="236"/>
      <c r="BR22" s="237"/>
      <c r="BS22" s="337" t="s">
        <v>15</v>
      </c>
      <c r="BT22" s="1288">
        <f>BT20/BT11</f>
        <v>2.9316777103402195E-2</v>
      </c>
      <c r="BU22" s="1289"/>
      <c r="BV22" s="1290"/>
      <c r="BW22" s="1282">
        <f>BW20/BW11</f>
        <v>2.8730678618628974E-2</v>
      </c>
      <c r="BX22" s="1283"/>
      <c r="BY22" s="1284"/>
      <c r="BZ22" s="236"/>
      <c r="CA22" s="1282">
        <f>+CA20/CA11</f>
        <v>2.9125485268468334E-2</v>
      </c>
      <c r="CB22" s="1283"/>
      <c r="CC22" s="1284"/>
    </row>
    <row r="23" spans="2:81" ht="15.75" x14ac:dyDescent="0.25">
      <c r="B23" s="202"/>
      <c r="C23" s="207"/>
      <c r="D23" s="959"/>
      <c r="E23" s="960"/>
      <c r="F23" s="207"/>
      <c r="G23" s="959"/>
      <c r="H23" s="960"/>
      <c r="I23" s="207"/>
      <c r="J23" s="959"/>
      <c r="K23" s="960"/>
      <c r="L23" s="207"/>
      <c r="M23" s="959"/>
      <c r="N23" s="960"/>
      <c r="O23" s="207"/>
      <c r="P23" s="959"/>
      <c r="Q23" s="960"/>
      <c r="R23" s="231"/>
      <c r="S23" s="338"/>
      <c r="T23" s="207"/>
      <c r="U23" s="959"/>
      <c r="V23" s="960"/>
      <c r="W23" s="207"/>
      <c r="X23" s="959"/>
      <c r="Y23" s="960"/>
      <c r="Z23" s="207"/>
      <c r="AA23" s="959"/>
      <c r="AB23" s="960"/>
      <c r="AC23" s="207"/>
      <c r="AD23" s="959"/>
      <c r="AE23" s="960"/>
      <c r="AF23" s="207"/>
      <c r="AG23" s="959"/>
      <c r="AH23" s="960"/>
      <c r="AI23" s="231"/>
      <c r="AJ23" s="338"/>
      <c r="AK23" s="207"/>
      <c r="AL23" s="959"/>
      <c r="AM23" s="966"/>
      <c r="AN23" s="207"/>
      <c r="AO23" s="959"/>
      <c r="AP23" s="966"/>
      <c r="AQ23" s="207"/>
      <c r="AR23" s="959"/>
      <c r="AS23" s="966"/>
      <c r="AT23" s="207"/>
      <c r="AU23" s="959"/>
      <c r="AV23" s="966"/>
      <c r="AW23" s="207"/>
      <c r="AX23" s="959"/>
      <c r="AY23" s="966"/>
      <c r="AZ23" s="231"/>
      <c r="BA23" s="338"/>
      <c r="BB23" s="207"/>
      <c r="BC23" s="959"/>
      <c r="BD23" s="960"/>
      <c r="BE23" s="207"/>
      <c r="BF23" s="959"/>
      <c r="BG23" s="960"/>
      <c r="BH23" s="207"/>
      <c r="BI23" s="959"/>
      <c r="BJ23" s="960"/>
      <c r="BK23" s="230"/>
      <c r="BL23" s="207"/>
      <c r="BM23" s="959"/>
      <c r="BN23" s="960"/>
      <c r="BO23" s="230"/>
      <c r="BP23" s="230"/>
      <c r="BQ23" s="230"/>
      <c r="BR23" s="231"/>
      <c r="BS23" s="338"/>
      <c r="BT23" s="207"/>
      <c r="BU23" s="1049"/>
      <c r="BV23" s="1050"/>
      <c r="BW23" s="207"/>
      <c r="BX23" s="1049"/>
      <c r="BY23" s="1050"/>
      <c r="BZ23" s="230"/>
      <c r="CA23" s="207"/>
      <c r="CB23" s="1049"/>
      <c r="CC23" s="1050"/>
    </row>
    <row r="24" spans="2:81" ht="15.75" hidden="1" x14ac:dyDescent="0.25">
      <c r="B24" s="1"/>
      <c r="C24" s="879"/>
      <c r="D24" s="957"/>
      <c r="E24" s="958"/>
      <c r="F24" s="879"/>
      <c r="G24" s="957"/>
      <c r="H24" s="958"/>
      <c r="I24" s="879"/>
      <c r="J24" s="957"/>
      <c r="K24" s="958"/>
      <c r="L24" s="879"/>
      <c r="M24" s="957"/>
      <c r="N24" s="958"/>
      <c r="O24" s="879"/>
      <c r="P24" s="957"/>
      <c r="Q24" s="958"/>
      <c r="R24" s="231"/>
      <c r="S24" s="339"/>
      <c r="T24" s="879"/>
      <c r="U24" s="957"/>
      <c r="V24" s="958"/>
      <c r="W24" s="879"/>
      <c r="X24" s="957"/>
      <c r="Y24" s="958"/>
      <c r="Z24" s="879"/>
      <c r="AA24" s="957"/>
      <c r="AB24" s="958"/>
      <c r="AC24" s="879"/>
      <c r="AD24" s="957"/>
      <c r="AE24" s="958"/>
      <c r="AF24" s="879"/>
      <c r="AG24" s="957"/>
      <c r="AH24" s="958"/>
      <c r="AI24" s="231"/>
      <c r="AJ24" s="339"/>
      <c r="AK24" s="879"/>
      <c r="AL24" s="957"/>
      <c r="AM24" s="958"/>
      <c r="AN24" s="879"/>
      <c r="AO24" s="957"/>
      <c r="AP24" s="958"/>
      <c r="AQ24" s="879"/>
      <c r="AR24" s="957"/>
      <c r="AS24" s="958"/>
      <c r="AT24" s="879"/>
      <c r="AU24" s="957"/>
      <c r="AV24" s="958"/>
      <c r="AW24" s="879"/>
      <c r="AX24" s="957"/>
      <c r="AY24" s="958"/>
      <c r="AZ24" s="231"/>
      <c r="BA24" s="339"/>
      <c r="BB24" s="879"/>
      <c r="BC24" s="957"/>
      <c r="BD24" s="958"/>
      <c r="BE24" s="879"/>
      <c r="BF24" s="957"/>
      <c r="BG24" s="958"/>
      <c r="BH24" s="879"/>
      <c r="BI24" s="957"/>
      <c r="BJ24" s="958"/>
      <c r="BK24" s="230"/>
      <c r="BL24" s="879"/>
      <c r="BM24" s="957"/>
      <c r="BN24" s="958"/>
      <c r="BO24" s="230"/>
      <c r="BP24" s="230"/>
      <c r="BQ24" s="230"/>
      <c r="BR24" s="231"/>
      <c r="BS24" s="339"/>
      <c r="BT24" s="879"/>
      <c r="BU24" s="1047"/>
      <c r="BV24" s="1048"/>
      <c r="BW24" s="879"/>
      <c r="BX24" s="1047"/>
      <c r="BY24" s="1048"/>
      <c r="BZ24" s="230"/>
      <c r="CA24" s="879"/>
      <c r="CB24" s="1047"/>
      <c r="CC24" s="1048"/>
    </row>
    <row r="25" spans="2:81" ht="15.6" hidden="1" customHeight="1" x14ac:dyDescent="0.25">
      <c r="B25" s="204" t="s">
        <v>16</v>
      </c>
      <c r="C25" s="1225">
        <v>0.14658177872823352</v>
      </c>
      <c r="D25" s="1226"/>
      <c r="E25" s="1227"/>
      <c r="F25" s="1225">
        <v>0.12543241406636541</v>
      </c>
      <c r="G25" s="1226"/>
      <c r="H25" s="1227"/>
      <c r="I25" s="1225">
        <v>3.247137984651724E-2</v>
      </c>
      <c r="J25" s="1226"/>
      <c r="K25" s="1227"/>
      <c r="L25" s="1225">
        <v>6.8786118974293722E-2</v>
      </c>
      <c r="M25" s="1226"/>
      <c r="N25" s="1227"/>
      <c r="O25" s="1225">
        <v>6.9963909975971877E-2</v>
      </c>
      <c r="P25" s="1226"/>
      <c r="Q25" s="1227"/>
      <c r="R25" s="352"/>
      <c r="S25" s="336" t="s">
        <v>16</v>
      </c>
      <c r="T25" s="1225">
        <v>0.11497425672910445</v>
      </c>
      <c r="U25" s="1226"/>
      <c r="V25" s="1227"/>
      <c r="W25" s="1225">
        <v>0.10470992270463118</v>
      </c>
      <c r="X25" s="1226"/>
      <c r="Y25" s="1227"/>
      <c r="Z25" s="1225">
        <v>0.10764765312995375</v>
      </c>
      <c r="AA25" s="1226"/>
      <c r="AB25" s="1227"/>
      <c r="AC25" s="1225">
        <v>0.14930537687753154</v>
      </c>
      <c r="AD25" s="1226"/>
      <c r="AE25" s="1227"/>
      <c r="AF25" s="1225">
        <v>0.14930537687753154</v>
      </c>
      <c r="AG25" s="1226"/>
      <c r="AH25" s="1227"/>
      <c r="AI25" s="352"/>
      <c r="AJ25" s="336" t="s">
        <v>16</v>
      </c>
      <c r="AK25" s="1225">
        <v>4.4104999565441574E-2</v>
      </c>
      <c r="AL25" s="1226"/>
      <c r="AM25" s="1227"/>
      <c r="AN25" s="1225">
        <v>3.7915866779489216E-2</v>
      </c>
      <c r="AO25" s="1226"/>
      <c r="AP25" s="1227"/>
      <c r="AQ25" s="1225">
        <v>4.6743861768308137E-2</v>
      </c>
      <c r="AR25" s="1226"/>
      <c r="AS25" s="1227"/>
      <c r="AT25" s="1225">
        <v>7.300816312171314E-2</v>
      </c>
      <c r="AU25" s="1226"/>
      <c r="AV25" s="1227"/>
      <c r="AW25" s="1225">
        <v>6.0703204134274914E-2</v>
      </c>
      <c r="AX25" s="1226"/>
      <c r="AY25" s="1227"/>
      <c r="AZ25" s="352"/>
      <c r="BA25" s="336" t="s">
        <v>16</v>
      </c>
      <c r="BB25" s="1225">
        <v>8.1839388324605897E-2</v>
      </c>
      <c r="BC25" s="1226"/>
      <c r="BD25" s="1227"/>
      <c r="BE25" s="1225">
        <v>0.11653688222392686</v>
      </c>
      <c r="BF25" s="1226"/>
      <c r="BG25" s="1227"/>
      <c r="BH25" s="1225">
        <v>5.090518377140487E-2</v>
      </c>
      <c r="BI25" s="1226"/>
      <c r="BJ25" s="1227"/>
      <c r="BK25" s="260"/>
      <c r="BL25" s="1225">
        <v>8.1183548411257148E-2</v>
      </c>
      <c r="BM25" s="1226"/>
      <c r="BN25" s="1227"/>
      <c r="BO25" s="260"/>
      <c r="BP25" s="260"/>
      <c r="BQ25" s="260"/>
      <c r="BR25" s="352"/>
      <c r="BS25" s="336" t="s">
        <v>16</v>
      </c>
      <c r="BT25" s="1225">
        <v>0.11497425672910445</v>
      </c>
      <c r="BU25" s="1226"/>
      <c r="BV25" s="1227"/>
      <c r="BW25" s="1225">
        <v>0.14930537687753154</v>
      </c>
      <c r="BX25" s="1226"/>
      <c r="BY25" s="1227"/>
      <c r="BZ25" s="260"/>
      <c r="CA25" s="1225">
        <f>+CA16/CA7</f>
        <v>5.2893401015228429E-2</v>
      </c>
      <c r="CB25" s="1226"/>
      <c r="CC25" s="1227"/>
    </row>
    <row r="26" spans="2:81" ht="15.6" hidden="1" customHeight="1" x14ac:dyDescent="0.25">
      <c r="B26" s="4" t="s">
        <v>17</v>
      </c>
      <c r="C26" s="1276">
        <v>9.4369227413788975E-2</v>
      </c>
      <c r="D26" s="1277"/>
      <c r="E26" s="1278"/>
      <c r="F26" s="1276">
        <v>6.9855530075488989E-2</v>
      </c>
      <c r="G26" s="1277"/>
      <c r="H26" s="1278"/>
      <c r="I26" s="1276">
        <v>5.9338643980891559E-2</v>
      </c>
      <c r="J26" s="1277"/>
      <c r="K26" s="1278"/>
      <c r="L26" s="1276">
        <v>4.8265978086957949E-2</v>
      </c>
      <c r="M26" s="1277"/>
      <c r="N26" s="1278"/>
      <c r="O26" s="1276">
        <v>0.12058806635969403</v>
      </c>
      <c r="P26" s="1277"/>
      <c r="Q26" s="1278"/>
      <c r="R26" s="352"/>
      <c r="S26" s="337" t="s">
        <v>17</v>
      </c>
      <c r="T26" s="1276">
        <v>0.17079945640879426</v>
      </c>
      <c r="U26" s="1277"/>
      <c r="V26" s="1278"/>
      <c r="W26" s="1276">
        <v>0.21752491470135463</v>
      </c>
      <c r="X26" s="1277"/>
      <c r="Y26" s="1278"/>
      <c r="Z26" s="1276">
        <v>0.10593890960179067</v>
      </c>
      <c r="AA26" s="1277"/>
      <c r="AB26" s="1278"/>
      <c r="AC26" s="1276">
        <v>0.1062085456285041</v>
      </c>
      <c r="AD26" s="1277"/>
      <c r="AE26" s="1278"/>
      <c r="AF26" s="1276">
        <v>0.1062085456285041</v>
      </c>
      <c r="AG26" s="1277"/>
      <c r="AH26" s="1278"/>
      <c r="AI26" s="352"/>
      <c r="AJ26" s="337" t="s">
        <v>17</v>
      </c>
      <c r="AK26" s="1276">
        <v>4.8489262912035369E-2</v>
      </c>
      <c r="AL26" s="1277"/>
      <c r="AM26" s="1278"/>
      <c r="AN26" s="1276">
        <v>5.105453578539508E-2</v>
      </c>
      <c r="AO26" s="1277"/>
      <c r="AP26" s="1278"/>
      <c r="AQ26" s="1276">
        <v>1.4106307040342441E-2</v>
      </c>
      <c r="AR26" s="1277"/>
      <c r="AS26" s="1278"/>
      <c r="AT26" s="1276">
        <v>4.3123859214359406E-2</v>
      </c>
      <c r="AU26" s="1277"/>
      <c r="AV26" s="1278"/>
      <c r="AW26" s="1276">
        <v>6.845942005507856E-2</v>
      </c>
      <c r="AX26" s="1277"/>
      <c r="AY26" s="1278"/>
      <c r="AZ26" s="352"/>
      <c r="BA26" s="337" t="s">
        <v>17</v>
      </c>
      <c r="BB26" s="1276">
        <v>6.2398453534683415E-2</v>
      </c>
      <c r="BC26" s="1277"/>
      <c r="BD26" s="1278"/>
      <c r="BE26" s="1276">
        <v>0.14213263117429986</v>
      </c>
      <c r="BF26" s="1277"/>
      <c r="BG26" s="1278"/>
      <c r="BH26" s="1276">
        <v>4.1509090065897897E-2</v>
      </c>
      <c r="BI26" s="1277"/>
      <c r="BJ26" s="1278"/>
      <c r="BK26" s="260"/>
      <c r="BL26" s="1276">
        <v>7.9997012739108975E-2</v>
      </c>
      <c r="BM26" s="1277"/>
      <c r="BN26" s="1278"/>
      <c r="BO26" s="260"/>
      <c r="BP26" s="260"/>
      <c r="BQ26" s="260"/>
      <c r="BR26" s="352"/>
      <c r="BS26" s="337" t="s">
        <v>17</v>
      </c>
      <c r="BT26" s="1276">
        <v>0.17079945640879426</v>
      </c>
      <c r="BU26" s="1277"/>
      <c r="BV26" s="1278"/>
      <c r="BW26" s="1276">
        <v>0.1062085456285041</v>
      </c>
      <c r="BX26" s="1277"/>
      <c r="BY26" s="1278"/>
      <c r="BZ26" s="260"/>
      <c r="CA26" s="1276">
        <f>+CA20/CA7</f>
        <v>2.6277495769881556E-2</v>
      </c>
      <c r="CB26" s="1277"/>
      <c r="CC26" s="1278"/>
    </row>
    <row r="27" spans="2:81" hidden="1" x14ac:dyDescent="0.25">
      <c r="B27" s="205"/>
      <c r="C27" s="207"/>
      <c r="D27" s="208"/>
      <c r="E27" s="209"/>
      <c r="F27" s="207"/>
      <c r="G27" s="208"/>
      <c r="H27" s="209"/>
      <c r="I27" s="207"/>
      <c r="J27" s="208"/>
      <c r="K27" s="209"/>
      <c r="L27" s="207"/>
      <c r="M27" s="208"/>
      <c r="N27" s="209"/>
      <c r="O27" s="207"/>
      <c r="P27" s="208"/>
      <c r="Q27" s="209"/>
      <c r="R27" s="172"/>
      <c r="S27" s="209"/>
      <c r="T27" s="207"/>
      <c r="U27" s="208"/>
      <c r="V27" s="209"/>
      <c r="W27" s="207"/>
      <c r="X27" s="208"/>
      <c r="Y27" s="209"/>
      <c r="Z27" s="207"/>
      <c r="AA27" s="208"/>
      <c r="AB27" s="209"/>
      <c r="AC27" s="207"/>
      <c r="AD27" s="208"/>
      <c r="AE27" s="209"/>
      <c r="AF27" s="207"/>
      <c r="AG27" s="208"/>
      <c r="AH27" s="209"/>
      <c r="AI27" s="172"/>
      <c r="AJ27" s="209"/>
      <c r="AK27" s="207"/>
      <c r="AL27" s="208"/>
      <c r="AM27" s="209"/>
      <c r="AN27" s="207"/>
      <c r="AO27" s="208"/>
      <c r="AP27" s="209"/>
      <c r="AQ27" s="207"/>
      <c r="AR27" s="208"/>
      <c r="AS27" s="209"/>
      <c r="AT27" s="207"/>
      <c r="AU27" s="208"/>
      <c r="AV27" s="209"/>
      <c r="AW27" s="207"/>
      <c r="AX27" s="208"/>
      <c r="AY27" s="209"/>
      <c r="AZ27" s="172"/>
      <c r="BA27" s="209"/>
      <c r="BB27" s="207"/>
      <c r="BC27" s="208"/>
      <c r="BD27" s="209"/>
      <c r="BE27" s="207"/>
      <c r="BF27" s="208"/>
      <c r="BG27" s="209"/>
      <c r="BH27" s="207"/>
      <c r="BI27" s="208"/>
      <c r="BJ27" s="209"/>
      <c r="BK27" s="192"/>
      <c r="BL27" s="207"/>
      <c r="BM27" s="208"/>
      <c r="BN27" s="209"/>
      <c r="BO27" s="192"/>
      <c r="BP27" s="192"/>
      <c r="BQ27" s="192"/>
      <c r="BR27" s="172"/>
      <c r="BS27" s="209"/>
      <c r="BT27" s="207"/>
      <c r="BU27" s="208"/>
      <c r="BV27" s="209"/>
      <c r="BW27" s="207"/>
      <c r="BX27" s="208"/>
      <c r="BY27" s="209"/>
      <c r="BZ27" s="192"/>
      <c r="CA27" s="207"/>
      <c r="CB27" s="208"/>
      <c r="CC27" s="209"/>
    </row>
    <row r="28" spans="2:81" s="410" customFormat="1" x14ac:dyDescent="0.25">
      <c r="B28" s="561"/>
      <c r="C28" s="1228" t="s">
        <v>0</v>
      </c>
      <c r="D28" s="1229"/>
      <c r="E28" s="1230"/>
      <c r="F28" s="1228" t="s">
        <v>84</v>
      </c>
      <c r="G28" s="1229"/>
      <c r="H28" s="1230"/>
      <c r="I28" s="1228" t="s">
        <v>19</v>
      </c>
      <c r="J28" s="1229"/>
      <c r="K28" s="1230"/>
      <c r="L28" s="1228" t="s">
        <v>20</v>
      </c>
      <c r="M28" s="1229"/>
      <c r="N28" s="1230"/>
      <c r="O28" s="1228" t="s">
        <v>149</v>
      </c>
      <c r="P28" s="1229"/>
      <c r="Q28" s="1230"/>
      <c r="R28" s="353"/>
      <c r="S28" s="582"/>
      <c r="T28" s="1231" t="s">
        <v>216</v>
      </c>
      <c r="U28" s="1232"/>
      <c r="V28" s="1233"/>
      <c r="W28" s="1231" t="s">
        <v>217</v>
      </c>
      <c r="X28" s="1232"/>
      <c r="Y28" s="1233"/>
      <c r="Z28" s="1231" t="s">
        <v>218</v>
      </c>
      <c r="AA28" s="1232"/>
      <c r="AB28" s="1233"/>
      <c r="AC28" s="1231" t="s">
        <v>219</v>
      </c>
      <c r="AD28" s="1232"/>
      <c r="AE28" s="1233"/>
      <c r="AF28" s="1231" t="s">
        <v>220</v>
      </c>
      <c r="AG28" s="1232"/>
      <c r="AH28" s="1233"/>
      <c r="AI28" s="353"/>
      <c r="AJ28" s="586"/>
      <c r="AK28" s="1219" t="s">
        <v>222</v>
      </c>
      <c r="AL28" s="1220"/>
      <c r="AM28" s="1221"/>
      <c r="AN28" s="1219" t="s">
        <v>223</v>
      </c>
      <c r="AO28" s="1220"/>
      <c r="AP28" s="1221"/>
      <c r="AQ28" s="1219" t="s">
        <v>224</v>
      </c>
      <c r="AR28" s="1220"/>
      <c r="AS28" s="1221"/>
      <c r="AT28" s="1219" t="s">
        <v>225</v>
      </c>
      <c r="AU28" s="1220"/>
      <c r="AV28" s="1221"/>
      <c r="AW28" s="1219" t="s">
        <v>226</v>
      </c>
      <c r="AX28" s="1220"/>
      <c r="AY28" s="1221"/>
      <c r="AZ28" s="353"/>
      <c r="BA28" s="953"/>
      <c r="BB28" s="1228" t="s">
        <v>184</v>
      </c>
      <c r="BC28" s="1229"/>
      <c r="BD28" s="1230"/>
      <c r="BE28" s="1231" t="s">
        <v>185</v>
      </c>
      <c r="BF28" s="1232"/>
      <c r="BG28" s="1233"/>
      <c r="BH28" s="1219" t="s">
        <v>186</v>
      </c>
      <c r="BI28" s="1220"/>
      <c r="BJ28" s="1221"/>
      <c r="BK28" s="261"/>
      <c r="BL28" s="1234" t="s">
        <v>196</v>
      </c>
      <c r="BM28" s="1235"/>
      <c r="BN28" s="1236"/>
      <c r="BO28" s="261"/>
      <c r="BP28" s="261"/>
      <c r="BQ28" s="261"/>
      <c r="BR28" s="353"/>
      <c r="BS28" s="1119"/>
      <c r="BT28" s="1273" t="s">
        <v>347</v>
      </c>
      <c r="BU28" s="1274"/>
      <c r="BV28" s="1275"/>
      <c r="BW28" s="1273" t="s">
        <v>348</v>
      </c>
      <c r="BX28" s="1274"/>
      <c r="BY28" s="1275"/>
      <c r="BZ28" s="261"/>
      <c r="CA28" s="1273" t="s">
        <v>342</v>
      </c>
      <c r="CB28" s="1274"/>
      <c r="CC28" s="1275"/>
    </row>
    <row r="29" spans="2:81" s="19" customFormat="1" ht="15.75" customHeight="1" x14ac:dyDescent="0.25">
      <c r="B29" s="215" t="s">
        <v>130</v>
      </c>
      <c r="C29" s="1213">
        <v>30.653959400864434</v>
      </c>
      <c r="D29" s="1214"/>
      <c r="E29" s="1215"/>
      <c r="F29" s="1213">
        <v>25.498321319979269</v>
      </c>
      <c r="G29" s="1214"/>
      <c r="H29" s="1215"/>
      <c r="I29" s="1213">
        <v>6.5194828283170345</v>
      </c>
      <c r="J29" s="1214"/>
      <c r="K29" s="1215"/>
      <c r="L29" s="1213">
        <v>11.572039050177858</v>
      </c>
      <c r="M29" s="1214"/>
      <c r="N29" s="1215"/>
      <c r="O29" s="1213">
        <v>5.6725027314491223</v>
      </c>
      <c r="P29" s="1214"/>
      <c r="Q29" s="1215"/>
      <c r="R29" s="354"/>
      <c r="S29" s="334" t="s">
        <v>130</v>
      </c>
      <c r="T29" s="1213">
        <v>24.054408268496719</v>
      </c>
      <c r="U29" s="1214"/>
      <c r="V29" s="1215"/>
      <c r="W29" s="1213">
        <v>23.894512986308197</v>
      </c>
      <c r="X29" s="1214"/>
      <c r="Y29" s="1215"/>
      <c r="Z29" s="1213">
        <v>23.091894249078184</v>
      </c>
      <c r="AA29" s="1214"/>
      <c r="AB29" s="1215"/>
      <c r="AC29" s="1213">
        <v>29.974081389847544</v>
      </c>
      <c r="AD29" s="1214"/>
      <c r="AE29" s="1215"/>
      <c r="AF29" s="1213">
        <v>27.814040973346437</v>
      </c>
      <c r="AG29" s="1214"/>
      <c r="AH29" s="1215"/>
      <c r="AI29" s="354"/>
      <c r="AJ29" s="334" t="s">
        <v>130</v>
      </c>
      <c r="AK29" s="1213">
        <v>5.7634461837510402</v>
      </c>
      <c r="AL29" s="1214"/>
      <c r="AM29" s="1215"/>
      <c r="AN29" s="1213">
        <v>4.8685611726540809</v>
      </c>
      <c r="AO29" s="1214"/>
      <c r="AP29" s="1215"/>
      <c r="AQ29" s="1213">
        <v>5.5943126515457209</v>
      </c>
      <c r="AR29" s="1214"/>
      <c r="AS29" s="1215"/>
      <c r="AT29" s="1213">
        <v>9.8855273955678271</v>
      </c>
      <c r="AU29" s="1214"/>
      <c r="AV29" s="1215"/>
      <c r="AW29" s="1213">
        <v>8.3604007547495485</v>
      </c>
      <c r="AX29" s="1214"/>
      <c r="AY29" s="1215"/>
      <c r="AZ29" s="354"/>
      <c r="BA29" s="334" t="s">
        <v>130</v>
      </c>
      <c r="BB29" s="1213">
        <v>15.784864547446087</v>
      </c>
      <c r="BC29" s="1214"/>
      <c r="BD29" s="1215"/>
      <c r="BE29" s="1213">
        <v>26.01059826352925</v>
      </c>
      <c r="BF29" s="1214"/>
      <c r="BG29" s="1215"/>
      <c r="BH29" s="1213">
        <v>6.6068381951975939</v>
      </c>
      <c r="BI29" s="1214"/>
      <c r="BJ29" s="1215"/>
      <c r="BK29" s="262"/>
      <c r="BL29" s="1213">
        <v>13.717527863783774</v>
      </c>
      <c r="BM29" s="1214"/>
      <c r="BN29" s="1215"/>
      <c r="BO29" s="262"/>
      <c r="BP29" s="262"/>
      <c r="BQ29" s="262"/>
      <c r="BR29" s="354"/>
      <c r="BS29" s="334" t="s">
        <v>130</v>
      </c>
      <c r="BT29" s="1213">
        <f>BT16/(BT13/100)</f>
        <v>7.2696279955880874</v>
      </c>
      <c r="BU29" s="1214"/>
      <c r="BV29" s="1215"/>
      <c r="BW29" s="1213">
        <f>BW16/(BW13/100)</f>
        <v>14.100622581187952</v>
      </c>
      <c r="BX29" s="1214"/>
      <c r="BY29" s="1215"/>
      <c r="BZ29" s="262"/>
      <c r="CA29" s="1213">
        <f>CA16/(CA13/100)</f>
        <v>9.8203066097009302</v>
      </c>
      <c r="CB29" s="1214"/>
      <c r="CC29" s="1215"/>
    </row>
    <row r="30" spans="2:81" s="19" customFormat="1" ht="15.75" customHeight="1" x14ac:dyDescent="0.25">
      <c r="B30" s="216" t="s">
        <v>210</v>
      </c>
      <c r="C30" s="1210">
        <v>19.864382350050739</v>
      </c>
      <c r="D30" s="1211"/>
      <c r="E30" s="1212"/>
      <c r="F30" s="1210">
        <v>51.387418987431026</v>
      </c>
      <c r="G30" s="1211"/>
      <c r="H30" s="1212"/>
      <c r="I30" s="1210">
        <v>11.44633267814654</v>
      </c>
      <c r="J30" s="1211"/>
      <c r="K30" s="1212"/>
      <c r="L30" s="1210">
        <v>4.3615223416480626</v>
      </c>
      <c r="M30" s="1211"/>
      <c r="N30" s="1212"/>
      <c r="O30" s="1210">
        <v>6.6057368120753193</v>
      </c>
      <c r="P30" s="1211"/>
      <c r="Q30" s="1212"/>
      <c r="R30" s="224"/>
      <c r="S30" s="335" t="s">
        <v>210</v>
      </c>
      <c r="T30" s="1210">
        <v>13.666236203840709</v>
      </c>
      <c r="U30" s="1211"/>
      <c r="V30" s="1212"/>
      <c r="W30" s="1210">
        <v>13.614284806506967</v>
      </c>
      <c r="X30" s="1211"/>
      <c r="Y30" s="1212"/>
      <c r="Z30" s="1210">
        <v>10.137433300494417</v>
      </c>
      <c r="AA30" s="1211"/>
      <c r="AB30" s="1212"/>
      <c r="AC30" s="1210">
        <v>23.149930798790667</v>
      </c>
      <c r="AD30" s="1211"/>
      <c r="AE30" s="1212"/>
      <c r="AF30" s="1210">
        <v>10.23822449998916</v>
      </c>
      <c r="AG30" s="1211"/>
      <c r="AH30" s="1212"/>
      <c r="AI30" s="224"/>
      <c r="AJ30" s="335" t="s">
        <v>210</v>
      </c>
      <c r="AK30" s="1210">
        <v>3.9610155215978979</v>
      </c>
      <c r="AL30" s="1211"/>
      <c r="AM30" s="1212"/>
      <c r="AN30" s="1210">
        <v>3.3517093145371065E-14</v>
      </c>
      <c r="AO30" s="1211"/>
      <c r="AP30" s="1212"/>
      <c r="AQ30" s="1210">
        <v>2.4410581953653581</v>
      </c>
      <c r="AR30" s="1211"/>
      <c r="AS30" s="1212"/>
      <c r="AT30" s="1210">
        <v>5.7442124565199943</v>
      </c>
      <c r="AU30" s="1211"/>
      <c r="AV30" s="1212"/>
      <c r="AW30" s="1210">
        <v>3.6249680599837517</v>
      </c>
      <c r="AX30" s="1211"/>
      <c r="AY30" s="1212"/>
      <c r="AZ30" s="224"/>
      <c r="BA30" s="335" t="s">
        <v>210</v>
      </c>
      <c r="BB30" s="1210">
        <v>12.88713191374026</v>
      </c>
      <c r="BC30" s="1211"/>
      <c r="BD30" s="1212"/>
      <c r="BE30" s="1210">
        <v>14.322498131640371</v>
      </c>
      <c r="BF30" s="1211"/>
      <c r="BG30" s="1212"/>
      <c r="BH30" s="1210">
        <v>3.2444045704198663</v>
      </c>
      <c r="BI30" s="1211"/>
      <c r="BJ30" s="1212"/>
      <c r="BK30" s="223"/>
      <c r="BL30" s="1210">
        <v>8.6803623346491747</v>
      </c>
      <c r="BM30" s="1211"/>
      <c r="BN30" s="1212"/>
      <c r="BO30" s="223"/>
      <c r="BP30" s="223"/>
      <c r="BQ30" s="223"/>
      <c r="BR30" s="224"/>
      <c r="BS30" s="335"/>
      <c r="BT30" s="1210"/>
      <c r="BU30" s="1211"/>
      <c r="BV30" s="1212"/>
      <c r="BW30" s="1210"/>
      <c r="BX30" s="1211"/>
      <c r="BY30" s="1212"/>
      <c r="BZ30" s="223"/>
      <c r="CA30" s="1210"/>
      <c r="CB30" s="1211"/>
      <c r="CC30" s="1212"/>
    </row>
    <row r="31" spans="2:81" s="173" customFormat="1" ht="7.5" customHeight="1" x14ac:dyDescent="0.25">
      <c r="B31" s="590"/>
      <c r="C31" s="554"/>
      <c r="D31" s="555"/>
      <c r="E31" s="544"/>
      <c r="F31" s="554"/>
      <c r="G31" s="556"/>
      <c r="H31" s="544"/>
      <c r="I31" s="554"/>
      <c r="J31" s="556"/>
      <c r="K31" s="544"/>
      <c r="L31" s="554"/>
      <c r="M31" s="556"/>
      <c r="N31" s="544"/>
      <c r="O31" s="554"/>
      <c r="P31" s="556"/>
      <c r="Q31" s="544"/>
      <c r="R31" s="221"/>
      <c r="S31" s="583"/>
      <c r="T31" s="551"/>
      <c r="U31" s="552"/>
      <c r="V31" s="553"/>
      <c r="W31" s="551"/>
      <c r="X31" s="552"/>
      <c r="Y31" s="553"/>
      <c r="Z31" s="551"/>
      <c r="AA31" s="552"/>
      <c r="AB31" s="553"/>
      <c r="AC31" s="551"/>
      <c r="AD31" s="552"/>
      <c r="AE31" s="553"/>
      <c r="AF31" s="551"/>
      <c r="AG31" s="552"/>
      <c r="AH31" s="553"/>
      <c r="AI31" s="221"/>
      <c r="AJ31" s="333"/>
      <c r="AK31" s="548"/>
      <c r="AL31" s="549"/>
      <c r="AM31" s="550"/>
      <c r="AN31" s="548"/>
      <c r="AO31" s="549"/>
      <c r="AP31" s="550"/>
      <c r="AQ31" s="548"/>
      <c r="AR31" s="549"/>
      <c r="AS31" s="550"/>
      <c r="AT31" s="548"/>
      <c r="AU31" s="549"/>
      <c r="AV31" s="550"/>
      <c r="AW31" s="548"/>
      <c r="AX31" s="549"/>
      <c r="AY31" s="550"/>
      <c r="AZ31" s="221"/>
      <c r="BA31" s="333"/>
      <c r="BB31" s="554"/>
      <c r="BC31" s="555"/>
      <c r="BD31" s="544"/>
      <c r="BE31" s="551"/>
      <c r="BF31" s="552"/>
      <c r="BG31" s="553"/>
      <c r="BH31" s="548"/>
      <c r="BI31" s="549"/>
      <c r="BJ31" s="550"/>
      <c r="BK31" s="240"/>
      <c r="BL31" s="545"/>
      <c r="BM31" s="546"/>
      <c r="BN31" s="547"/>
      <c r="BO31" s="240"/>
      <c r="BP31" s="240"/>
      <c r="BQ31" s="240"/>
      <c r="BR31" s="221"/>
      <c r="BS31" s="1120"/>
      <c r="BT31" s="1123"/>
      <c r="BU31" s="1121"/>
      <c r="BV31" s="1122"/>
      <c r="BW31" s="1123"/>
      <c r="BX31" s="1121"/>
      <c r="BY31" s="1122"/>
      <c r="BZ31" s="240"/>
      <c r="CA31" s="1123"/>
      <c r="CB31" s="1121"/>
      <c r="CC31" s="1122"/>
    </row>
    <row r="32" spans="2:81" ht="15.75" customHeight="1" x14ac:dyDescent="0.25">
      <c r="B32" s="217" t="s">
        <v>145</v>
      </c>
      <c r="C32" s="1222">
        <v>49.823169981195853</v>
      </c>
      <c r="D32" s="1223"/>
      <c r="E32" s="1224"/>
      <c r="F32" s="1222">
        <v>35.224770597311419</v>
      </c>
      <c r="G32" s="1223"/>
      <c r="H32" s="1224"/>
      <c r="I32" s="1222">
        <v>13.037894995192739</v>
      </c>
      <c r="J32" s="1223"/>
      <c r="K32" s="1224"/>
      <c r="L32" s="1222">
        <v>18.585634774733187</v>
      </c>
      <c r="M32" s="1223"/>
      <c r="N32" s="1224"/>
      <c r="O32" s="1222">
        <v>12.231136756254489</v>
      </c>
      <c r="P32" s="1223"/>
      <c r="Q32" s="1224"/>
      <c r="R32" s="355"/>
      <c r="S32" s="331" t="s">
        <v>145</v>
      </c>
      <c r="T32" s="1222">
        <v>36.342046246454665</v>
      </c>
      <c r="U32" s="1223"/>
      <c r="V32" s="1224"/>
      <c r="W32" s="1222">
        <v>30.205639596073329</v>
      </c>
      <c r="X32" s="1223"/>
      <c r="Y32" s="1224"/>
      <c r="Z32" s="1222">
        <v>35.225846628044451</v>
      </c>
      <c r="AA32" s="1223"/>
      <c r="AB32" s="1224"/>
      <c r="AC32" s="1222">
        <v>41.585853790395163</v>
      </c>
      <c r="AD32" s="1223"/>
      <c r="AE32" s="1224"/>
      <c r="AF32" s="1222">
        <v>43.463246767239944</v>
      </c>
      <c r="AG32" s="1223"/>
      <c r="AH32" s="1224"/>
      <c r="AI32" s="355"/>
      <c r="AJ32" s="331" t="s">
        <v>145</v>
      </c>
      <c r="AK32" s="1222">
        <v>8.623040996462219</v>
      </c>
      <c r="AL32" s="1223"/>
      <c r="AM32" s="1224"/>
      <c r="AN32" s="1222">
        <v>8.0939258925200992</v>
      </c>
      <c r="AO32" s="1223"/>
      <c r="AP32" s="1224"/>
      <c r="AQ32" s="1222">
        <v>8.4816466886547275</v>
      </c>
      <c r="AR32" s="1223"/>
      <c r="AS32" s="1224"/>
      <c r="AT32" s="1222">
        <v>15.082780868754236</v>
      </c>
      <c r="AU32" s="1223"/>
      <c r="AV32" s="1224"/>
      <c r="AW32" s="1222">
        <v>14.221282054299602</v>
      </c>
      <c r="AX32" s="1223"/>
      <c r="AY32" s="1224"/>
      <c r="AZ32" s="355"/>
      <c r="BA32" s="331" t="s">
        <v>145</v>
      </c>
      <c r="BB32" s="1222">
        <v>25.444690448480003</v>
      </c>
      <c r="BC32" s="1223"/>
      <c r="BD32" s="1224"/>
      <c r="BE32" s="1222">
        <v>37.416087305464913</v>
      </c>
      <c r="BF32" s="1223"/>
      <c r="BG32" s="1224"/>
      <c r="BH32" s="1222">
        <v>10.285587854070753</v>
      </c>
      <c r="BI32" s="1223"/>
      <c r="BJ32" s="1224"/>
      <c r="BK32" s="263"/>
      <c r="BL32" s="1222">
        <v>20.837070226684922</v>
      </c>
      <c r="BM32" s="1223"/>
      <c r="BN32" s="1224"/>
      <c r="BO32" s="263"/>
      <c r="BP32" s="263"/>
      <c r="BQ32" s="263"/>
      <c r="BR32" s="355"/>
      <c r="BS32" s="331" t="s">
        <v>145</v>
      </c>
      <c r="BT32" s="1222">
        <f>+BU35/(BT13/100)</f>
        <v>16.965807680737992</v>
      </c>
      <c r="BU32" s="1223"/>
      <c r="BV32" s="1224"/>
      <c r="BW32" s="1222">
        <f>+BX35/(BW13/100)</f>
        <v>24.322732626619551</v>
      </c>
      <c r="BX32" s="1223"/>
      <c r="BY32" s="1224"/>
      <c r="BZ32" s="263"/>
      <c r="CA32" s="1222">
        <f>+CB35/(CA13/100)</f>
        <v>19.712867554661976</v>
      </c>
      <c r="CB32" s="1223"/>
      <c r="CC32" s="1224"/>
    </row>
    <row r="33" spans="2:81" ht="15.75" x14ac:dyDescent="0.25">
      <c r="B33" s="214" t="s">
        <v>211</v>
      </c>
      <c r="C33" s="1216">
        <v>41.568096031618609</v>
      </c>
      <c r="D33" s="1217"/>
      <c r="E33" s="1218"/>
      <c r="F33" s="1216">
        <v>75.251227157731293</v>
      </c>
      <c r="G33" s="1217"/>
      <c r="H33" s="1218"/>
      <c r="I33" s="1216">
        <v>18.882642878455059</v>
      </c>
      <c r="J33" s="1217"/>
      <c r="K33" s="1218"/>
      <c r="L33" s="1216">
        <v>13.132562698573656</v>
      </c>
      <c r="M33" s="1217"/>
      <c r="N33" s="1218"/>
      <c r="O33" s="1216">
        <v>12.498988536749836</v>
      </c>
      <c r="P33" s="1217"/>
      <c r="Q33" s="1218"/>
      <c r="R33" s="224"/>
      <c r="S33" s="332" t="s">
        <v>211</v>
      </c>
      <c r="T33" s="1216">
        <v>22.155416250581638</v>
      </c>
      <c r="U33" s="1217"/>
      <c r="V33" s="1218"/>
      <c r="W33" s="1216">
        <v>14.720976043718657</v>
      </c>
      <c r="X33" s="1217"/>
      <c r="Y33" s="1218"/>
      <c r="Z33" s="1216">
        <v>15.843389337886226</v>
      </c>
      <c r="AA33" s="1217"/>
      <c r="AB33" s="1218"/>
      <c r="AC33" s="1216">
        <v>38.560924126093077</v>
      </c>
      <c r="AD33" s="1217"/>
      <c r="AE33" s="1218"/>
      <c r="AF33" s="1216">
        <v>31.487328715064361</v>
      </c>
      <c r="AG33" s="1217"/>
      <c r="AH33" s="1218"/>
      <c r="AI33" s="224"/>
      <c r="AJ33" s="332" t="s">
        <v>211</v>
      </c>
      <c r="AK33" s="1216">
        <v>7.195283359403235</v>
      </c>
      <c r="AL33" s="1217"/>
      <c r="AM33" s="1218"/>
      <c r="AN33" s="1216">
        <v>3.414930763490283</v>
      </c>
      <c r="AO33" s="1217"/>
      <c r="AP33" s="1218"/>
      <c r="AQ33" s="1216">
        <v>3.7625919599746847</v>
      </c>
      <c r="AR33" s="1217"/>
      <c r="AS33" s="1218"/>
      <c r="AT33" s="1216">
        <v>13.872056853026944</v>
      </c>
      <c r="AU33" s="1217"/>
      <c r="AV33" s="1218"/>
      <c r="AW33" s="1216">
        <v>6.6283874726780656</v>
      </c>
      <c r="AX33" s="1217"/>
      <c r="AY33" s="1218"/>
      <c r="AZ33" s="224"/>
      <c r="BA33" s="332" t="s">
        <v>211</v>
      </c>
      <c r="BB33" s="1216">
        <v>24.029989056541492</v>
      </c>
      <c r="BC33" s="1217"/>
      <c r="BD33" s="1218"/>
      <c r="BE33" s="1216">
        <v>23.73587173422295</v>
      </c>
      <c r="BF33" s="1217"/>
      <c r="BG33" s="1218"/>
      <c r="BH33" s="1216">
        <v>7.2891450616505002</v>
      </c>
      <c r="BI33" s="1217"/>
      <c r="BJ33" s="1218"/>
      <c r="BK33" s="223"/>
      <c r="BL33" s="1216">
        <v>16.075133681792742</v>
      </c>
      <c r="BM33" s="1217"/>
      <c r="BN33" s="1218"/>
      <c r="BO33" s="223"/>
      <c r="BP33" s="223"/>
      <c r="BQ33" s="223"/>
      <c r="BR33" s="224"/>
      <c r="BS33" s="332"/>
      <c r="BT33" s="1216"/>
      <c r="BU33" s="1217"/>
      <c r="BV33" s="1218"/>
      <c r="BW33" s="1216"/>
      <c r="BX33" s="1217"/>
      <c r="BY33" s="1218"/>
      <c r="BZ33" s="223"/>
      <c r="CA33" s="1216"/>
      <c r="CB33" s="1217"/>
      <c r="CC33" s="1218"/>
    </row>
    <row r="34" spans="2:81" s="15" customFormat="1" ht="20.25" customHeight="1" thickBot="1" x14ac:dyDescent="0.3">
      <c r="B34" s="152" t="s">
        <v>18</v>
      </c>
      <c r="C34" s="153"/>
      <c r="D34" s="154">
        <v>14464.244194312942</v>
      </c>
      <c r="E34" s="155"/>
      <c r="F34" s="153"/>
      <c r="G34" s="154">
        <v>9718.5600000000013</v>
      </c>
      <c r="H34" s="155"/>
      <c r="I34" s="153"/>
      <c r="J34" s="154">
        <v>6160.3141199636011</v>
      </c>
      <c r="K34" s="155"/>
      <c r="L34" s="153"/>
      <c r="M34" s="154">
        <v>6747.3400000000011</v>
      </c>
      <c r="N34" s="155"/>
      <c r="O34" s="153"/>
      <c r="P34" s="154">
        <v>1317.6200000000003</v>
      </c>
      <c r="Q34" s="155"/>
      <c r="R34" s="285"/>
      <c r="S34" s="325" t="s">
        <v>18</v>
      </c>
      <c r="T34" s="153"/>
      <c r="U34" s="154">
        <v>10137.89</v>
      </c>
      <c r="V34" s="155"/>
      <c r="W34" s="153"/>
      <c r="X34" s="154">
        <v>8627.2199999999993</v>
      </c>
      <c r="Y34" s="155"/>
      <c r="Z34" s="153"/>
      <c r="AA34" s="154">
        <v>8530.2099999999991</v>
      </c>
      <c r="AB34" s="155"/>
      <c r="AC34" s="153"/>
      <c r="AD34" s="154">
        <v>15215.27</v>
      </c>
      <c r="AE34" s="155"/>
      <c r="AF34" s="153"/>
      <c r="AG34" s="154">
        <v>9802.14</v>
      </c>
      <c r="AH34" s="155"/>
      <c r="AI34" s="285"/>
      <c r="AJ34" s="325" t="s">
        <v>18</v>
      </c>
      <c r="AK34" s="153"/>
      <c r="AL34" s="154">
        <v>5664.0600000000013</v>
      </c>
      <c r="AM34" s="155"/>
      <c r="AN34" s="153"/>
      <c r="AO34" s="154">
        <v>5319.63</v>
      </c>
      <c r="AP34" s="155"/>
      <c r="AQ34" s="153"/>
      <c r="AR34" s="154">
        <v>6024.2099999999991</v>
      </c>
      <c r="AS34" s="155"/>
      <c r="AT34" s="153"/>
      <c r="AU34" s="154">
        <v>9467.27</v>
      </c>
      <c r="AV34" s="155"/>
      <c r="AW34" s="153"/>
      <c r="AX34" s="154">
        <v>2900.2200000000003</v>
      </c>
      <c r="AY34" s="155"/>
      <c r="AZ34" s="285"/>
      <c r="BA34" s="325" t="s">
        <v>18</v>
      </c>
      <c r="BB34" s="153"/>
      <c r="BC34" s="154">
        <v>38408.07831427655</v>
      </c>
      <c r="BD34" s="155"/>
      <c r="BE34" s="153"/>
      <c r="BF34" s="154">
        <v>52312.729999999996</v>
      </c>
      <c r="BG34" s="155"/>
      <c r="BH34" s="153"/>
      <c r="BI34" s="154">
        <v>29375.390000000003</v>
      </c>
      <c r="BJ34" s="155"/>
      <c r="BK34" s="286"/>
      <c r="BL34" s="372"/>
      <c r="BM34" s="154">
        <v>120096.19831427654</v>
      </c>
      <c r="BN34" s="155"/>
      <c r="BO34" s="223"/>
      <c r="BP34" s="223"/>
      <c r="BQ34" s="223"/>
      <c r="BR34" s="224"/>
      <c r="BS34" s="332"/>
      <c r="BT34" s="1041"/>
      <c r="BU34" s="1041"/>
      <c r="BV34" s="1042"/>
      <c r="BW34" s="1041"/>
      <c r="BX34" s="1041"/>
      <c r="BY34" s="1042"/>
      <c r="BZ34" s="223"/>
      <c r="CA34" s="1040"/>
      <c r="CB34" s="1041"/>
      <c r="CC34" s="1042"/>
    </row>
    <row r="35" spans="2:81" ht="15" customHeight="1" thickTop="1" thickBot="1" x14ac:dyDescent="0.3">
      <c r="B35" s="302"/>
      <c r="C35" s="303" t="s">
        <v>163</v>
      </c>
      <c r="D35" s="304" t="s">
        <v>164</v>
      </c>
      <c r="E35" s="370" t="s">
        <v>165</v>
      </c>
      <c r="F35" s="303" t="s">
        <v>163</v>
      </c>
      <c r="G35" s="304" t="s">
        <v>164</v>
      </c>
      <c r="H35" s="370" t="s">
        <v>165</v>
      </c>
      <c r="I35" s="303" t="s">
        <v>163</v>
      </c>
      <c r="J35" s="304" t="s">
        <v>164</v>
      </c>
      <c r="K35" s="370" t="s">
        <v>165</v>
      </c>
      <c r="L35" s="303" t="s">
        <v>163</v>
      </c>
      <c r="M35" s="304" t="s">
        <v>164</v>
      </c>
      <c r="N35" s="370" t="s">
        <v>165</v>
      </c>
      <c r="O35" s="303" t="s">
        <v>163</v>
      </c>
      <c r="P35" s="304" t="s">
        <v>164</v>
      </c>
      <c r="Q35" s="370" t="s">
        <v>165</v>
      </c>
      <c r="R35" s="370"/>
      <c r="S35" s="326"/>
      <c r="T35" s="303" t="s">
        <v>163</v>
      </c>
      <c r="U35" s="304" t="s">
        <v>164</v>
      </c>
      <c r="V35" s="370" t="s">
        <v>165</v>
      </c>
      <c r="W35" s="303" t="s">
        <v>163</v>
      </c>
      <c r="X35" s="304" t="s">
        <v>164</v>
      </c>
      <c r="Y35" s="370" t="s">
        <v>165</v>
      </c>
      <c r="Z35" s="303" t="s">
        <v>163</v>
      </c>
      <c r="AA35" s="304" t="s">
        <v>164</v>
      </c>
      <c r="AB35" s="370" t="s">
        <v>165</v>
      </c>
      <c r="AC35" s="303" t="s">
        <v>163</v>
      </c>
      <c r="AD35" s="304" t="s">
        <v>164</v>
      </c>
      <c r="AE35" s="370" t="s">
        <v>165</v>
      </c>
      <c r="AF35" s="303" t="s">
        <v>163</v>
      </c>
      <c r="AG35" s="304" t="s">
        <v>164</v>
      </c>
      <c r="AH35" s="370" t="s">
        <v>165</v>
      </c>
      <c r="AI35" s="304"/>
      <c r="AJ35" s="357"/>
      <c r="AK35" s="303" t="s">
        <v>163</v>
      </c>
      <c r="AL35" s="304" t="s">
        <v>164</v>
      </c>
      <c r="AM35" s="370" t="s">
        <v>165</v>
      </c>
      <c r="AN35" s="303" t="s">
        <v>163</v>
      </c>
      <c r="AO35" s="304" t="s">
        <v>164</v>
      </c>
      <c r="AP35" s="370" t="s">
        <v>165</v>
      </c>
      <c r="AQ35" s="303" t="s">
        <v>163</v>
      </c>
      <c r="AR35" s="304" t="s">
        <v>164</v>
      </c>
      <c r="AS35" s="370" t="s">
        <v>165</v>
      </c>
      <c r="AT35" s="303" t="s">
        <v>163</v>
      </c>
      <c r="AU35" s="304" t="s">
        <v>164</v>
      </c>
      <c r="AV35" s="370" t="s">
        <v>165</v>
      </c>
      <c r="AW35" s="303" t="s">
        <v>163</v>
      </c>
      <c r="AX35" s="304" t="s">
        <v>164</v>
      </c>
      <c r="AY35" s="370" t="s">
        <v>165</v>
      </c>
      <c r="AZ35" s="192"/>
      <c r="BA35" s="288"/>
      <c r="BB35" s="304"/>
      <c r="BC35" s="304"/>
      <c r="BD35" s="304"/>
      <c r="BE35" s="358"/>
      <c r="BF35" s="304"/>
      <c r="BG35" s="304"/>
      <c r="BH35" s="358"/>
      <c r="BI35" s="304"/>
      <c r="BJ35" s="358"/>
      <c r="BK35" s="192"/>
      <c r="BL35" s="358"/>
      <c r="BM35" s="304"/>
      <c r="BN35" s="358"/>
      <c r="BO35" s="286"/>
      <c r="BP35" s="286"/>
      <c r="BQ35" s="286"/>
      <c r="BR35" s="286"/>
      <c r="BS35" s="1113"/>
      <c r="BT35" s="15"/>
      <c r="BU35" s="1116">
        <v>3384</v>
      </c>
      <c r="BV35" s="15"/>
      <c r="BW35" s="15"/>
      <c r="BX35" s="1116">
        <v>2891</v>
      </c>
      <c r="BY35" s="15"/>
      <c r="BZ35" s="286"/>
      <c r="CA35" s="372"/>
      <c r="CB35" s="154">
        <f>+SUM(BU35:BX35)</f>
        <v>6275</v>
      </c>
      <c r="CC35" s="155"/>
    </row>
    <row r="36" spans="2:81" ht="15" customHeight="1" thickTop="1" x14ac:dyDescent="0.25">
      <c r="B36" s="299" t="s">
        <v>18</v>
      </c>
      <c r="C36" s="307">
        <v>14464.244194312942</v>
      </c>
      <c r="D36" s="308">
        <v>0.29594337302461421</v>
      </c>
      <c r="E36" s="309">
        <v>0.49823169981195858</v>
      </c>
      <c r="F36" s="307">
        <v>9718.5600000000013</v>
      </c>
      <c r="G36" s="308">
        <v>0.20768399318387842</v>
      </c>
      <c r="H36" s="309">
        <v>0.35224770597311422</v>
      </c>
      <c r="I36" s="307">
        <v>6160.3141199636011</v>
      </c>
      <c r="J36" s="308">
        <v>7.9702070737461467E-2</v>
      </c>
      <c r="K36" s="309">
        <v>0.13037894995192739</v>
      </c>
      <c r="L36" s="307">
        <v>6747.3400000000011</v>
      </c>
      <c r="M36" s="308">
        <v>0.11303661836676267</v>
      </c>
      <c r="N36" s="309">
        <v>0.1858563477473319</v>
      </c>
      <c r="O36" s="307">
        <v>1317.6200000000003</v>
      </c>
      <c r="P36" s="308">
        <v>7.988301462862786E-2</v>
      </c>
      <c r="Q36" s="309">
        <v>0.12231136756254488</v>
      </c>
      <c r="R36" s="309"/>
      <c r="S36" s="327" t="s">
        <v>18</v>
      </c>
      <c r="T36" s="307">
        <v>10137.89</v>
      </c>
      <c r="U36" s="308">
        <v>0.22350269427506778</v>
      </c>
      <c r="V36" s="309">
        <v>0.36342046246454657</v>
      </c>
      <c r="W36" s="307">
        <v>8627.2199999999993</v>
      </c>
      <c r="X36" s="308">
        <v>0.19020362755609233</v>
      </c>
      <c r="Y36" s="309">
        <v>0.3020563959607333</v>
      </c>
      <c r="Z36" s="307">
        <v>8530.2099999999991</v>
      </c>
      <c r="AA36" s="308">
        <v>0.18992635803465571</v>
      </c>
      <c r="AB36" s="309">
        <v>0.35225846628044449</v>
      </c>
      <c r="AC36" s="307">
        <v>15215.27</v>
      </c>
      <c r="AD36" s="308">
        <v>0.2673203468725216</v>
      </c>
      <c r="AE36" s="309">
        <v>0.41585853790395166</v>
      </c>
      <c r="AF36" s="307">
        <v>9802.14</v>
      </c>
      <c r="AG36" s="308">
        <v>0.25269428012160705</v>
      </c>
      <c r="AH36" s="309">
        <v>0.43463246767239944</v>
      </c>
      <c r="AI36" s="309"/>
      <c r="AJ36" s="347" t="s">
        <v>171</v>
      </c>
      <c r="AK36" s="307">
        <v>5664.0600000000013</v>
      </c>
      <c r="AL36" s="308">
        <v>7.2253819468141522E-2</v>
      </c>
      <c r="AM36" s="309">
        <v>8.6230409964622182E-2</v>
      </c>
      <c r="AN36" s="307">
        <v>5319.63</v>
      </c>
      <c r="AO36" s="308">
        <v>6.8731050003120228E-2</v>
      </c>
      <c r="AP36" s="309">
        <v>8.0939258925200999E-2</v>
      </c>
      <c r="AQ36" s="307">
        <v>6024.2099999999991</v>
      </c>
      <c r="AR36" s="308">
        <v>7.5461102748409531E-2</v>
      </c>
      <c r="AS36" s="309">
        <v>8.4816466886547259E-2</v>
      </c>
      <c r="AT36" s="307">
        <v>9467.27</v>
      </c>
      <c r="AU36" s="308">
        <v>0.12501832238040145</v>
      </c>
      <c r="AV36" s="309">
        <v>0.15082780868754236</v>
      </c>
      <c r="AW36" s="307">
        <v>2900.2200000000003</v>
      </c>
      <c r="AX36" s="308">
        <v>0.11570408173035496</v>
      </c>
      <c r="AY36" s="309">
        <v>0.14221282054299603</v>
      </c>
      <c r="AZ36" s="192"/>
      <c r="BA36" s="192"/>
      <c r="BB36" s="1381" t="s">
        <v>231</v>
      </c>
      <c r="BC36" s="1381"/>
      <c r="BD36" s="308"/>
      <c r="BE36" s="359"/>
      <c r="BF36" s="308"/>
      <c r="BG36" s="308"/>
      <c r="BH36" s="359"/>
      <c r="BI36" s="308"/>
      <c r="BJ36" s="308"/>
      <c r="BK36" s="192"/>
      <c r="BL36" s="359"/>
      <c r="BM36" s="308"/>
      <c r="BN36" s="308"/>
      <c r="BO36" s="192"/>
      <c r="BP36" s="192"/>
      <c r="BQ36" s="192"/>
      <c r="BR36" s="304"/>
      <c r="BS36" s="1113"/>
      <c r="BT36" s="304"/>
      <c r="BU36" s="304"/>
      <c r="BV36" s="304"/>
      <c r="BW36" s="304"/>
      <c r="BX36" s="304"/>
      <c r="BY36" s="304"/>
      <c r="BZ36" s="192"/>
      <c r="CA36" s="358"/>
      <c r="CB36" s="304"/>
      <c r="CC36" s="358"/>
    </row>
    <row r="37" spans="2:81" ht="15" customHeight="1" x14ac:dyDescent="0.25">
      <c r="B37" s="205" t="s">
        <v>152</v>
      </c>
      <c r="C37" s="319">
        <v>11827.16</v>
      </c>
      <c r="D37" s="315">
        <v>0.24198773034252244</v>
      </c>
      <c r="E37" s="316">
        <v>0.40739536415355082</v>
      </c>
      <c r="F37" s="319">
        <v>7618.9800000000005</v>
      </c>
      <c r="G37" s="315">
        <v>0.16281632159374493</v>
      </c>
      <c r="H37" s="316">
        <v>0.27614875319543614</v>
      </c>
      <c r="I37" s="886">
        <v>4804.47</v>
      </c>
      <c r="J37" s="315">
        <v>6.216017565647676E-2</v>
      </c>
      <c r="K37" s="316">
        <v>0.1016834111828112</v>
      </c>
      <c r="L37" s="886">
        <v>6115.08</v>
      </c>
      <c r="M37" s="315">
        <v>0.10244451357753173</v>
      </c>
      <c r="N37" s="316">
        <v>0.16844066476311464</v>
      </c>
      <c r="O37" s="319">
        <v>364.83</v>
      </c>
      <c r="P37" s="315">
        <v>2.2118456176258929E-2</v>
      </c>
      <c r="Q37" s="316">
        <v>3.3866255997816695E-2</v>
      </c>
      <c r="R37" s="318"/>
      <c r="S37" s="328" t="s">
        <v>152</v>
      </c>
      <c r="T37" s="313">
        <v>2407.2200000000003</v>
      </c>
      <c r="U37" s="315">
        <v>5.3070230167503174E-2</v>
      </c>
      <c r="V37" s="316">
        <v>8.6293400860919384E-2</v>
      </c>
      <c r="W37" s="313">
        <v>2824.7</v>
      </c>
      <c r="X37" s="315">
        <v>6.2275934398067279E-2</v>
      </c>
      <c r="Y37" s="316">
        <v>9.8898451838516158E-2</v>
      </c>
      <c r="Z37" s="313">
        <v>2837.2599999999993</v>
      </c>
      <c r="AA37" s="315">
        <v>6.3172003807339699E-2</v>
      </c>
      <c r="AB37" s="316">
        <v>0.11716579732959138</v>
      </c>
      <c r="AC37" s="313">
        <v>9024.34</v>
      </c>
      <c r="AD37" s="315">
        <v>0.15855056788972996</v>
      </c>
      <c r="AE37" s="316">
        <v>0.24665016381228508</v>
      </c>
      <c r="AF37" s="313">
        <v>5489</v>
      </c>
      <c r="AG37" s="315">
        <v>0.14150368221505724</v>
      </c>
      <c r="AH37" s="316">
        <v>0.24338538472760038</v>
      </c>
      <c r="AI37" s="318"/>
      <c r="AJ37" s="300" t="s">
        <v>172</v>
      </c>
      <c r="AK37" s="311">
        <v>4.05</v>
      </c>
      <c r="AL37" s="315">
        <v>5.1663995234155907E-5</v>
      </c>
      <c r="AM37" s="316">
        <v>6.1657743801569852E-5</v>
      </c>
      <c r="AN37" s="311">
        <v>13.27</v>
      </c>
      <c r="AO37" s="315">
        <v>1.7145196818978112E-4</v>
      </c>
      <c r="AP37" s="316">
        <v>2.0190576523882622E-4</v>
      </c>
      <c r="AQ37" s="311">
        <v>0.71</v>
      </c>
      <c r="AR37" s="315">
        <v>8.8936778351635776E-6</v>
      </c>
      <c r="AS37" s="316">
        <v>9.9962802574028059E-6</v>
      </c>
      <c r="AT37" s="311">
        <v>8.75</v>
      </c>
      <c r="AU37" s="315">
        <v>1.1554654307192174E-4</v>
      </c>
      <c r="AV37" s="316">
        <v>1.3940062193388333E-4</v>
      </c>
      <c r="AW37" s="311">
        <v>0.15</v>
      </c>
      <c r="AX37" s="315">
        <v>5.9842399057841277E-6</v>
      </c>
      <c r="AY37" s="316">
        <v>7.3552775587539565E-6</v>
      </c>
      <c r="AZ37" s="192"/>
      <c r="BA37" s="192"/>
      <c r="BB37" s="1382" t="s">
        <v>227</v>
      </c>
      <c r="BC37" s="1382"/>
      <c r="BD37" s="348"/>
      <c r="BE37" s="360"/>
      <c r="BF37" s="317"/>
      <c r="BG37" s="348"/>
      <c r="BH37" s="360"/>
      <c r="BI37" s="317"/>
      <c r="BJ37" s="348"/>
      <c r="BK37" s="192"/>
      <c r="BL37" s="360"/>
      <c r="BM37" s="317"/>
      <c r="BN37" s="348"/>
      <c r="BO37" s="192"/>
      <c r="BP37" s="192"/>
      <c r="BQ37" s="192"/>
      <c r="BR37" s="308"/>
      <c r="BS37" s="1114"/>
      <c r="BT37" s="359"/>
      <c r="BU37" s="308"/>
      <c r="BV37" s="308"/>
      <c r="BW37" s="359"/>
      <c r="BX37" s="308"/>
      <c r="BY37" s="308"/>
      <c r="BZ37" s="192"/>
      <c r="CA37" s="359"/>
      <c r="CB37" s="308"/>
      <c r="CC37" s="308"/>
    </row>
    <row r="38" spans="2:81" ht="15" customHeight="1" x14ac:dyDescent="0.25">
      <c r="B38" s="305" t="s">
        <v>153</v>
      </c>
      <c r="C38" s="320">
        <v>17.474007119504812</v>
      </c>
      <c r="D38" s="317">
        <v>3.5752414973992468E-4</v>
      </c>
      <c r="E38" s="318">
        <v>6.0190523284308337E-4</v>
      </c>
      <c r="F38" s="320">
        <v>36.019999999999996</v>
      </c>
      <c r="G38" s="317">
        <v>7.6974134382905475E-4</v>
      </c>
      <c r="H38" s="318">
        <v>1.3055393359871804E-3</v>
      </c>
      <c r="I38" s="887">
        <v>11.653005317099483</v>
      </c>
      <c r="J38" s="317">
        <v>1.5076644404830533E-4</v>
      </c>
      <c r="K38" s="318">
        <v>2.4662810490524696E-4</v>
      </c>
      <c r="L38" s="887">
        <v>36.800000000000004</v>
      </c>
      <c r="M38" s="317">
        <v>6.1650184456346732E-4</v>
      </c>
      <c r="N38" s="318">
        <v>1.0136607310587303E-3</v>
      </c>
      <c r="O38" s="320">
        <v>49.780000000000008</v>
      </c>
      <c r="P38" s="317">
        <v>3.01799947497237E-3</v>
      </c>
      <c r="Q38" s="318">
        <v>4.6209528371332275E-3</v>
      </c>
      <c r="R38" s="318"/>
      <c r="S38" s="329" t="s">
        <v>153</v>
      </c>
      <c r="T38" s="314">
        <v>23.23</v>
      </c>
      <c r="U38" s="317">
        <v>5.121349302477956E-4</v>
      </c>
      <c r="V38" s="318">
        <v>8.3274304051941946E-4</v>
      </c>
      <c r="W38" s="314">
        <v>2.1999999999999997</v>
      </c>
      <c r="X38" s="317">
        <v>4.8503223590380571E-5</v>
      </c>
      <c r="Y38" s="318">
        <v>7.7026443177942983E-5</v>
      </c>
      <c r="Z38" s="314">
        <v>13.680000000000003</v>
      </c>
      <c r="AA38" s="317">
        <v>3.0458717639004091E-4</v>
      </c>
      <c r="AB38" s="318">
        <v>5.6492112371400965E-4</v>
      </c>
      <c r="AC38" s="314">
        <v>0.57999999999999996</v>
      </c>
      <c r="AD38" s="317">
        <v>1.0190144584096273E-5</v>
      </c>
      <c r="AE38" s="318">
        <v>1.585236094951269E-5</v>
      </c>
      <c r="AF38" s="314">
        <v>4.9800000000000004</v>
      </c>
      <c r="AG38" s="317">
        <v>1.2838191609236384E-4</v>
      </c>
      <c r="AH38" s="318">
        <v>2.2081603496874658E-4</v>
      </c>
      <c r="AI38" s="318"/>
      <c r="AJ38" s="301" t="s">
        <v>173</v>
      </c>
      <c r="AK38" s="312">
        <v>4.0599999999999996</v>
      </c>
      <c r="AL38" s="317">
        <v>5.1791560654487157E-5</v>
      </c>
      <c r="AM38" s="318">
        <v>6.1809985144289784E-5</v>
      </c>
      <c r="AN38" s="312">
        <v>22.689999999999998</v>
      </c>
      <c r="AO38" s="317">
        <v>2.9316090114741021E-4</v>
      </c>
      <c r="AP38" s="318">
        <v>3.4523299271054761E-4</v>
      </c>
      <c r="AQ38" s="312">
        <v>21.81</v>
      </c>
      <c r="AR38" s="317">
        <v>2.7319875152805295E-4</v>
      </c>
      <c r="AS38" s="318">
        <v>3.0706883438585242E-4</v>
      </c>
      <c r="AT38" s="312">
        <v>35.42</v>
      </c>
      <c r="AU38" s="317">
        <v>4.6773240635513921E-4</v>
      </c>
      <c r="AV38" s="318">
        <v>5.6429371758835972E-4</v>
      </c>
      <c r="AW38" s="312">
        <v>26.830000000000002</v>
      </c>
      <c r="AX38" s="317">
        <v>1.0703810444812544E-3</v>
      </c>
      <c r="AY38" s="318">
        <v>1.3156139793424578E-3</v>
      </c>
      <c r="AZ38" s="192"/>
      <c r="BA38" s="192"/>
      <c r="BB38" s="1383" t="s">
        <v>228</v>
      </c>
      <c r="BC38" s="1383"/>
      <c r="BD38" s="348"/>
      <c r="BE38" s="360"/>
      <c r="BF38" s="317"/>
      <c r="BG38" s="348"/>
      <c r="BH38" s="360"/>
      <c r="BI38" s="317"/>
      <c r="BJ38" s="348"/>
      <c r="BK38" s="192"/>
      <c r="BL38" s="360"/>
      <c r="BM38" s="317"/>
      <c r="BN38" s="348"/>
      <c r="BS38" s="369"/>
      <c r="BT38" s="369"/>
      <c r="BU38" s="369"/>
      <c r="BV38" s="369"/>
      <c r="BW38" s="369"/>
      <c r="BX38" s="369"/>
      <c r="BY38" s="369"/>
    </row>
    <row r="39" spans="2:81" ht="15" customHeight="1" x14ac:dyDescent="0.25">
      <c r="B39" s="205" t="s">
        <v>166</v>
      </c>
      <c r="C39" s="319">
        <v>138.58653666460066</v>
      </c>
      <c r="D39" s="315">
        <v>2.8355278412989663E-3</v>
      </c>
      <c r="E39" s="316">
        <v>4.7737168154700204E-3</v>
      </c>
      <c r="F39" s="319">
        <v>66.679999999999993</v>
      </c>
      <c r="G39" s="315">
        <v>1.4249403888540082E-3</v>
      </c>
      <c r="H39" s="316">
        <v>2.4168062999340698E-3</v>
      </c>
      <c r="I39" s="886">
        <v>76.709407550657886</v>
      </c>
      <c r="J39" s="315">
        <v>9.9246540156420148E-4</v>
      </c>
      <c r="K39" s="316">
        <v>1.62350357678649E-3</v>
      </c>
      <c r="L39" s="886">
        <v>96.04000000000002</v>
      </c>
      <c r="M39" s="315">
        <v>1.6089357921705274E-3</v>
      </c>
      <c r="N39" s="316">
        <v>2.6454341470347953E-3</v>
      </c>
      <c r="O39" s="319">
        <v>43.519999999999996</v>
      </c>
      <c r="P39" s="315">
        <v>2.6384760375813081E-3</v>
      </c>
      <c r="Q39" s="316">
        <v>4.0398527013265975E-3</v>
      </c>
      <c r="R39" s="318"/>
      <c r="S39" s="328" t="s">
        <v>154</v>
      </c>
      <c r="T39" s="313">
        <v>859.56</v>
      </c>
      <c r="U39" s="315">
        <v>1.8950094732836643E-2</v>
      </c>
      <c r="V39" s="316">
        <v>3.0813284886305303E-2</v>
      </c>
      <c r="W39" s="313">
        <v>629.87</v>
      </c>
      <c r="X39" s="315">
        <v>1.3886693383124099E-2</v>
      </c>
      <c r="Y39" s="316">
        <v>2.2053020802041343E-2</v>
      </c>
      <c r="Z39" s="313">
        <v>582.94999999999993</v>
      </c>
      <c r="AA39" s="315">
        <v>1.2979465970509817E-2</v>
      </c>
      <c r="AB39" s="316">
        <v>2.407315563370481E-2</v>
      </c>
      <c r="AC39" s="313">
        <v>950.63999999999987</v>
      </c>
      <c r="AD39" s="315">
        <v>1.6701998357629793E-2</v>
      </c>
      <c r="AE39" s="316">
        <v>2.5982566229387487E-2</v>
      </c>
      <c r="AF39" s="313">
        <v>661.34999999999991</v>
      </c>
      <c r="AG39" s="315">
        <v>1.7049273134073253E-2</v>
      </c>
      <c r="AH39" s="316">
        <v>2.9324635487265164E-2</v>
      </c>
      <c r="AI39" s="318"/>
      <c r="AJ39" s="300" t="s">
        <v>174</v>
      </c>
      <c r="AK39" s="311">
        <v>18.809999999999999</v>
      </c>
      <c r="AL39" s="315">
        <v>2.3995055564307965E-4</v>
      </c>
      <c r="AM39" s="316">
        <v>2.8636596565617998E-4</v>
      </c>
      <c r="AN39" s="311">
        <v>36.220000000000006</v>
      </c>
      <c r="AO39" s="315">
        <v>4.6797213924897318E-4</v>
      </c>
      <c r="AP39" s="316">
        <v>5.5109471114923034E-4</v>
      </c>
      <c r="AQ39" s="311">
        <v>116.68</v>
      </c>
      <c r="AR39" s="315">
        <v>1.4615694786012483E-3</v>
      </c>
      <c r="AS39" s="316">
        <v>1.6427689865264219E-3</v>
      </c>
      <c r="AT39" s="311">
        <v>111.97000000000001</v>
      </c>
      <c r="AU39" s="315">
        <v>1.4785995917443518E-3</v>
      </c>
      <c r="AV39" s="316">
        <v>1.7838500157642192E-3</v>
      </c>
      <c r="AW39" s="311">
        <v>31.819999999999997</v>
      </c>
      <c r="AX39" s="315">
        <v>1.2694567586803394E-3</v>
      </c>
      <c r="AY39" s="316">
        <v>1.5602995461303393E-3</v>
      </c>
      <c r="AZ39" s="192"/>
      <c r="BA39" s="192"/>
      <c r="BB39" s="1384" t="s">
        <v>229</v>
      </c>
      <c r="BC39" s="1384"/>
      <c r="BD39" s="348"/>
      <c r="BE39" s="360"/>
      <c r="BF39" s="317"/>
      <c r="BG39" s="348"/>
      <c r="BH39" s="360"/>
      <c r="BI39" s="317"/>
      <c r="BJ39" s="348"/>
      <c r="BK39" s="192"/>
      <c r="BL39" s="360"/>
      <c r="BM39" s="317"/>
      <c r="BN39" s="348"/>
    </row>
    <row r="40" spans="2:81" ht="15" customHeight="1" x14ac:dyDescent="0.25">
      <c r="B40" s="238" t="s">
        <v>167</v>
      </c>
      <c r="C40" s="320">
        <v>417.91088771178829</v>
      </c>
      <c r="D40" s="317">
        <v>8.5505994002621419E-3</v>
      </c>
      <c r="E40" s="318">
        <v>1.4395252814968063E-2</v>
      </c>
      <c r="F40" s="320">
        <v>472.98999999999995</v>
      </c>
      <c r="G40" s="317">
        <v>1.0107716774505959E-2</v>
      </c>
      <c r="H40" s="318">
        <v>1.7143449487189797E-2</v>
      </c>
      <c r="I40" s="887">
        <v>99.572874027286943</v>
      </c>
      <c r="J40" s="317">
        <v>1.2882726586192419E-3</v>
      </c>
      <c r="K40" s="318">
        <v>2.1073936339223429E-3</v>
      </c>
      <c r="L40" s="887">
        <v>51.11</v>
      </c>
      <c r="M40" s="317">
        <v>8.5623394770757645E-4</v>
      </c>
      <c r="N40" s="318">
        <v>1.407831520772057E-3</v>
      </c>
      <c r="O40" s="320">
        <v>248.11000000000016</v>
      </c>
      <c r="P40" s="317">
        <v>1.5042102244584072E-2</v>
      </c>
      <c r="Q40" s="318">
        <v>2.3031430462457324E-2</v>
      </c>
      <c r="R40" s="318"/>
      <c r="S40" s="329" t="s">
        <v>155</v>
      </c>
      <c r="T40" s="314">
        <v>509.06000000000006</v>
      </c>
      <c r="U40" s="317">
        <v>1.1222875918723327E-2</v>
      </c>
      <c r="V40" s="318">
        <v>1.8248651407955906E-2</v>
      </c>
      <c r="W40" s="314">
        <v>361.5</v>
      </c>
      <c r="X40" s="317">
        <v>7.9699615126920809E-3</v>
      </c>
      <c r="Y40" s="318">
        <v>1.2656845094921087E-2</v>
      </c>
      <c r="Z40" s="314">
        <v>708.7700000000001</v>
      </c>
      <c r="AA40" s="317">
        <v>1.5780866448097168E-2</v>
      </c>
      <c r="AB40" s="318">
        <v>2.9268943337337615E-2</v>
      </c>
      <c r="AC40" s="314">
        <v>844.05000000000007</v>
      </c>
      <c r="AD40" s="317">
        <v>1.4829295752080106E-2</v>
      </c>
      <c r="AE40" s="318">
        <v>2.3069284930062391E-2</v>
      </c>
      <c r="AF40" s="314">
        <v>1743.65</v>
      </c>
      <c r="AG40" s="317">
        <v>4.4950427308122529E-2</v>
      </c>
      <c r="AH40" s="318">
        <v>7.7314433609087338E-2</v>
      </c>
      <c r="AI40" s="318"/>
      <c r="AJ40" s="301" t="s">
        <v>175</v>
      </c>
      <c r="AK40" s="312">
        <v>89.96</v>
      </c>
      <c r="AL40" s="317">
        <v>1.1475785212999173E-3</v>
      </c>
      <c r="AM40" s="318">
        <v>1.3695631191084504E-3</v>
      </c>
      <c r="AN40" s="312">
        <v>4.08</v>
      </c>
      <c r="AO40" s="317">
        <v>5.2714697077189683E-5</v>
      </c>
      <c r="AP40" s="318">
        <v>6.2078034828516276E-5</v>
      </c>
      <c r="AQ40" s="312">
        <v>11.57</v>
      </c>
      <c r="AR40" s="317">
        <v>1.4492936979273603E-4</v>
      </c>
      <c r="AS40" s="318">
        <v>1.6289713039176123E-4</v>
      </c>
      <c r="AT40" s="312">
        <v>5.15</v>
      </c>
      <c r="AU40" s="317">
        <v>6.8007393922331089E-5</v>
      </c>
      <c r="AV40" s="318">
        <v>8.2047223195371333E-5</v>
      </c>
      <c r="AW40" s="312">
        <v>7.6000000000000005</v>
      </c>
      <c r="AX40" s="317">
        <v>3.0320148855972914E-4</v>
      </c>
      <c r="AY40" s="318">
        <v>3.7266739631020051E-4</v>
      </c>
      <c r="AZ40" s="192"/>
      <c r="BA40" s="192"/>
      <c r="BB40" s="1385" t="s">
        <v>230</v>
      </c>
      <c r="BC40" s="1385"/>
      <c r="BD40" s="348"/>
      <c r="BE40" s="360"/>
      <c r="BF40" s="317"/>
      <c r="BG40" s="348"/>
      <c r="BH40" s="360"/>
      <c r="BI40" s="317"/>
      <c r="BJ40" s="348"/>
      <c r="BK40" s="192"/>
      <c r="BL40" s="360"/>
      <c r="BM40" s="317"/>
      <c r="BN40" s="348"/>
    </row>
    <row r="41" spans="2:81" ht="15" customHeight="1" x14ac:dyDescent="0.25">
      <c r="B41" s="205" t="s">
        <v>190</v>
      </c>
      <c r="C41" s="319">
        <v>149.5714256152977</v>
      </c>
      <c r="D41" s="315">
        <v>3.0602824184961827E-3</v>
      </c>
      <c r="E41" s="316">
        <v>5.1520995239355809E-3</v>
      </c>
      <c r="F41" s="319">
        <v>572.62</v>
      </c>
      <c r="G41" s="315">
        <v>1.2236793123359062E-2</v>
      </c>
      <c r="H41" s="316">
        <v>2.075452344733424E-2</v>
      </c>
      <c r="I41" s="886">
        <v>118.77838123123132</v>
      </c>
      <c r="J41" s="315">
        <v>1.5367532821570955E-3</v>
      </c>
      <c r="K41" s="316">
        <v>2.5138654166565718E-3</v>
      </c>
      <c r="L41" s="886">
        <v>9.81</v>
      </c>
      <c r="M41" s="315">
        <v>1.6434464932520691E-4</v>
      </c>
      <c r="N41" s="316">
        <v>2.7021771118712347E-4</v>
      </c>
      <c r="O41" s="319">
        <v>35.909999999999997</v>
      </c>
      <c r="P41" s="315">
        <v>2.1771064914877015E-3</v>
      </c>
      <c r="Q41" s="316">
        <v>3.3334354435808388E-3</v>
      </c>
      <c r="R41" s="318"/>
      <c r="S41" s="328" t="s">
        <v>156</v>
      </c>
      <c r="T41" s="313">
        <v>1048.54</v>
      </c>
      <c r="U41" s="315">
        <v>2.3116399473182246E-2</v>
      </c>
      <c r="V41" s="316">
        <v>3.7587791119510633E-2</v>
      </c>
      <c r="W41" s="313">
        <v>575.34</v>
      </c>
      <c r="X41" s="315">
        <v>1.2684474845677075E-2</v>
      </c>
      <c r="Y41" s="316">
        <v>2.0143815371817145E-2</v>
      </c>
      <c r="Z41" s="313">
        <v>1083.46</v>
      </c>
      <c r="AA41" s="315">
        <v>2.4123393430669129E-2</v>
      </c>
      <c r="AB41" s="316">
        <v>4.4741918179764674E-2</v>
      </c>
      <c r="AC41" s="313">
        <v>1116.6300000000001</v>
      </c>
      <c r="AD41" s="315">
        <v>1.9618312322309352E-2</v>
      </c>
      <c r="AE41" s="316">
        <v>3.0519347943197168E-2</v>
      </c>
      <c r="AF41" s="313">
        <v>147.35999999999999</v>
      </c>
      <c r="AG41" s="315">
        <v>3.798867300275247E-3</v>
      </c>
      <c r="AH41" s="316">
        <v>6.5340262877498978E-3</v>
      </c>
      <c r="AI41" s="318"/>
      <c r="AJ41" s="300" t="s">
        <v>176</v>
      </c>
      <c r="AK41" s="311">
        <v>258.41000000000003</v>
      </c>
      <c r="AL41" s="315">
        <v>3.2964180267798099E-3</v>
      </c>
      <c r="AM41" s="316">
        <v>3.9340685372255971E-3</v>
      </c>
      <c r="AN41" s="311">
        <v>43.019999999999996</v>
      </c>
      <c r="AO41" s="315">
        <v>5.5582996771095584E-4</v>
      </c>
      <c r="AP41" s="316">
        <v>6.5455810253009072E-4</v>
      </c>
      <c r="AQ41" s="311">
        <v>30.24</v>
      </c>
      <c r="AR41" s="315">
        <v>3.7879551793710783E-4</v>
      </c>
      <c r="AS41" s="316">
        <v>4.2575706335755051E-4</v>
      </c>
      <c r="AT41" s="311">
        <v>66.010000000000005</v>
      </c>
      <c r="AU41" s="315">
        <v>8.7168312093457772E-4</v>
      </c>
      <c r="AV41" s="316">
        <v>1.051638291869216E-3</v>
      </c>
      <c r="AW41" s="311">
        <v>26.889999999999997</v>
      </c>
      <c r="AX41" s="315">
        <v>1.0727747404435679E-3</v>
      </c>
      <c r="AY41" s="316">
        <v>1.3185560903659593E-3</v>
      </c>
      <c r="AZ41" s="192"/>
      <c r="BA41" s="192"/>
      <c r="BB41" s="360"/>
      <c r="BC41" s="317"/>
      <c r="BD41" s="348"/>
      <c r="BE41" s="360"/>
      <c r="BF41" s="317"/>
      <c r="BG41" s="348"/>
      <c r="BH41" s="360"/>
      <c r="BI41" s="317"/>
      <c r="BJ41" s="348"/>
      <c r="BK41" s="192"/>
      <c r="BL41" s="360"/>
      <c r="BM41" s="317"/>
      <c r="BN41" s="348"/>
    </row>
    <row r="42" spans="2:81" ht="15" customHeight="1" x14ac:dyDescent="0.25">
      <c r="B42" s="238" t="s">
        <v>168</v>
      </c>
      <c r="C42" s="320">
        <v>32.269536330392292</v>
      </c>
      <c r="D42" s="317">
        <v>6.6024572727495028E-4</v>
      </c>
      <c r="E42" s="318">
        <v>1.1115482926067125E-3</v>
      </c>
      <c r="F42" s="320">
        <v>13.67</v>
      </c>
      <c r="G42" s="317">
        <v>2.9212560161419158E-4</v>
      </c>
      <c r="H42" s="318">
        <v>4.9546703839380222E-4</v>
      </c>
      <c r="I42" s="887">
        <v>11.082319316463165</v>
      </c>
      <c r="J42" s="317">
        <v>1.4338291536683875E-4</v>
      </c>
      <c r="K42" s="318">
        <v>2.3454991537362813E-4</v>
      </c>
      <c r="L42" s="887">
        <v>15.06</v>
      </c>
      <c r="M42" s="317">
        <v>2.5229667878059287E-4</v>
      </c>
      <c r="N42" s="318">
        <v>4.1482963613436076E-4</v>
      </c>
      <c r="O42" s="320">
        <v>9.32</v>
      </c>
      <c r="P42" s="317">
        <v>5.6504128378349709E-4</v>
      </c>
      <c r="Q42" s="318">
        <v>8.651522788686556E-4</v>
      </c>
      <c r="R42" s="318"/>
      <c r="S42" s="330" t="s">
        <v>157</v>
      </c>
      <c r="T42" s="314">
        <v>21.669999999999998</v>
      </c>
      <c r="U42" s="317">
        <v>4.7774274379981619E-4</v>
      </c>
      <c r="V42" s="318">
        <v>7.7682056341178728E-4</v>
      </c>
      <c r="W42" s="314">
        <v>8.33</v>
      </c>
      <c r="X42" s="317">
        <v>1.8365084204903192E-4</v>
      </c>
      <c r="Y42" s="318">
        <v>2.9165012348739323E-4</v>
      </c>
      <c r="Z42" s="314">
        <v>31.93</v>
      </c>
      <c r="AA42" s="317">
        <v>7.1092606302149153E-4</v>
      </c>
      <c r="AB42" s="318">
        <v>1.3185622427038248E-3</v>
      </c>
      <c r="AC42" s="314">
        <v>4.9999999999999991</v>
      </c>
      <c r="AD42" s="317">
        <v>8.7846074000829931E-5</v>
      </c>
      <c r="AE42" s="318">
        <v>1.3665828404752316E-4</v>
      </c>
      <c r="AF42" s="314">
        <v>58.150000000000006</v>
      </c>
      <c r="AG42" s="317">
        <v>1.4990779961387463E-3</v>
      </c>
      <c r="AH42" s="318">
        <v>2.5784041030989186E-3</v>
      </c>
      <c r="AI42" s="318"/>
      <c r="AJ42" s="301" t="s">
        <v>177</v>
      </c>
      <c r="AK42" s="312">
        <v>0.35</v>
      </c>
      <c r="AL42" s="317">
        <v>4.4647897115937206E-6</v>
      </c>
      <c r="AM42" s="318">
        <v>5.3284469951973951E-6</v>
      </c>
      <c r="AN42" s="312">
        <v>8.7200000000000006</v>
      </c>
      <c r="AO42" s="317">
        <v>1.1266474473360148E-4</v>
      </c>
      <c r="AP42" s="318">
        <v>1.3267658424133871E-4</v>
      </c>
      <c r="AQ42" s="312">
        <v>11.99</v>
      </c>
      <c r="AR42" s="317">
        <v>1.5019041865297364E-4</v>
      </c>
      <c r="AS42" s="318">
        <v>1.6881042293839389E-4</v>
      </c>
      <c r="AT42" s="312">
        <v>94.11999999999999</v>
      </c>
      <c r="AU42" s="317">
        <v>1.2428846438776312E-3</v>
      </c>
      <c r="AV42" s="318">
        <v>1.4994727470190969E-3</v>
      </c>
      <c r="AW42" s="312">
        <v>73.2</v>
      </c>
      <c r="AX42" s="317">
        <v>2.9203090740226546E-3</v>
      </c>
      <c r="AY42" s="318">
        <v>3.5893754486719313E-3</v>
      </c>
      <c r="AZ42" s="192"/>
      <c r="BA42" s="192"/>
      <c r="BB42" s="360"/>
      <c r="BC42" s="317"/>
      <c r="BD42" s="348"/>
      <c r="BE42" s="360"/>
      <c r="BF42" s="317"/>
      <c r="BG42" s="348"/>
      <c r="BH42" s="360"/>
      <c r="BI42" s="317"/>
      <c r="BJ42" s="348"/>
      <c r="BK42" s="192"/>
      <c r="BL42" s="360"/>
      <c r="BM42" s="317"/>
      <c r="BN42" s="348"/>
    </row>
    <row r="43" spans="2:81" ht="15" customHeight="1" x14ac:dyDescent="0.25">
      <c r="B43" s="205" t="s">
        <v>198</v>
      </c>
      <c r="C43" s="319">
        <v>15.140931677018633</v>
      </c>
      <c r="D43" s="315">
        <v>3.0978862988180944E-4</v>
      </c>
      <c r="E43" s="316">
        <v>5.2154070581467051E-4</v>
      </c>
      <c r="F43" s="319">
        <v>97.799999999999969</v>
      </c>
      <c r="G43" s="315">
        <v>2.0899695565375219E-3</v>
      </c>
      <c r="H43" s="316">
        <v>3.5447458928247145E-3</v>
      </c>
      <c r="I43" s="886">
        <v>145.01368559165999</v>
      </c>
      <c r="J43" s="315">
        <v>1.8761853376065784E-3</v>
      </c>
      <c r="K43" s="316">
        <v>3.0691181793520757E-3</v>
      </c>
      <c r="L43" s="886">
        <v>11.95</v>
      </c>
      <c r="M43" s="315">
        <v>2.0019557180797374E-4</v>
      </c>
      <c r="N43" s="316">
        <v>3.2916428630847347E-4</v>
      </c>
      <c r="O43" s="319">
        <v>119.07000000000001</v>
      </c>
      <c r="P43" s="315">
        <v>7.2188267875644852E-3</v>
      </c>
      <c r="Q43" s="316">
        <v>1.1052970155031205E-2</v>
      </c>
      <c r="R43" s="318"/>
      <c r="S43" s="328" t="s">
        <v>158</v>
      </c>
      <c r="T43" s="313">
        <v>1066.9000000000001</v>
      </c>
      <c r="U43" s="315">
        <v>2.3521169052146931E-2</v>
      </c>
      <c r="V43" s="316">
        <v>3.8245955657777386E-2</v>
      </c>
      <c r="W43" s="313">
        <v>890.92999999999984</v>
      </c>
      <c r="X43" s="315">
        <v>1.9642262269717162E-2</v>
      </c>
      <c r="Y43" s="316">
        <v>3.1193258645693063E-2</v>
      </c>
      <c r="Z43" s="313">
        <v>517.1</v>
      </c>
      <c r="AA43" s="315">
        <v>1.1513306206965652E-2</v>
      </c>
      <c r="AB43" s="316">
        <v>2.135385329477444E-2</v>
      </c>
      <c r="AC43" s="313">
        <v>719.02</v>
      </c>
      <c r="AD43" s="315">
        <v>1.263261682561535E-2</v>
      </c>
      <c r="AE43" s="316">
        <v>1.9652007879170024E-2</v>
      </c>
      <c r="AF43" s="313">
        <v>646.04000000000008</v>
      </c>
      <c r="AG43" s="315">
        <v>1.6654588970343522E-2</v>
      </c>
      <c r="AH43" s="316">
        <v>2.8645781371728723E-2</v>
      </c>
      <c r="AI43" s="318"/>
      <c r="AJ43" s="300" t="s">
        <v>198</v>
      </c>
      <c r="AK43" s="311">
        <v>1.0900000000000001</v>
      </c>
      <c r="AL43" s="315">
        <v>1.3904630816106159E-5</v>
      </c>
      <c r="AM43" s="316">
        <v>1.6594306356471889E-5</v>
      </c>
      <c r="AN43" s="311">
        <v>0</v>
      </c>
      <c r="AO43" s="315">
        <v>0</v>
      </c>
      <c r="AP43" s="316">
        <v>0</v>
      </c>
      <c r="AQ43" s="311">
        <v>1.07</v>
      </c>
      <c r="AR43" s="315">
        <v>1.3403148286795815E-5</v>
      </c>
      <c r="AS43" s="316">
        <v>1.5064816725945077E-5</v>
      </c>
      <c r="AT43" s="311">
        <v>13.11</v>
      </c>
      <c r="AU43" s="315">
        <v>1.7312173481975931E-4</v>
      </c>
      <c r="AV43" s="316">
        <v>2.0886196040608118E-4</v>
      </c>
      <c r="AW43" s="311">
        <v>162.33999999999997</v>
      </c>
      <c r="AX43" s="315">
        <v>6.476543375366634E-3</v>
      </c>
      <c r="AY43" s="316">
        <v>7.9603717259207809E-3</v>
      </c>
      <c r="AZ43" s="192"/>
      <c r="BA43" s="192"/>
      <c r="BB43" s="360"/>
      <c r="BC43" s="317"/>
      <c r="BD43" s="348"/>
      <c r="BE43" s="360"/>
      <c r="BF43" s="317"/>
      <c r="BG43" s="348"/>
      <c r="BH43" s="360"/>
      <c r="BI43" s="317"/>
      <c r="BJ43" s="348"/>
      <c r="BK43" s="192"/>
      <c r="BL43" s="360"/>
      <c r="BM43" s="317"/>
      <c r="BN43" s="348"/>
    </row>
    <row r="44" spans="2:81" ht="15" customHeight="1" x14ac:dyDescent="0.25">
      <c r="B44" s="238" t="s">
        <v>156</v>
      </c>
      <c r="C44" s="320">
        <v>498.45156660645301</v>
      </c>
      <c r="D44" s="317">
        <v>1.0198489179885131E-2</v>
      </c>
      <c r="E44" s="318">
        <v>1.7169536684254194E-2</v>
      </c>
      <c r="F44" s="320">
        <v>196.88000000000002</v>
      </c>
      <c r="G44" s="317">
        <v>4.2072924978640847E-3</v>
      </c>
      <c r="H44" s="318">
        <v>7.1358851879277105E-3</v>
      </c>
      <c r="I44" s="887">
        <v>114.50102577031861</v>
      </c>
      <c r="J44" s="317">
        <v>1.4814129081313395E-3</v>
      </c>
      <c r="K44" s="318">
        <v>2.4233380340093636E-3</v>
      </c>
      <c r="L44" s="887">
        <v>123.11</v>
      </c>
      <c r="M44" s="317">
        <v>2.0624332088100125E-3</v>
      </c>
      <c r="N44" s="318">
        <v>3.3910807771913116E-3</v>
      </c>
      <c r="O44" s="320">
        <v>108.67</v>
      </c>
      <c r="P44" s="317">
        <v>6.5883086168189511E-3</v>
      </c>
      <c r="Q44" s="318">
        <v>1.0087564178611246E-2</v>
      </c>
      <c r="R44" s="318"/>
      <c r="S44" s="329" t="s">
        <v>159</v>
      </c>
      <c r="T44" s="314">
        <v>1575.9700000000003</v>
      </c>
      <c r="U44" s="317">
        <v>3.4744265433603899E-2</v>
      </c>
      <c r="V44" s="318">
        <v>5.6494965543150658E-2</v>
      </c>
      <c r="W44" s="314">
        <v>1771.17</v>
      </c>
      <c r="X44" s="317">
        <v>3.9048842966624718E-2</v>
      </c>
      <c r="Y44" s="318">
        <v>6.2012238801580584E-2</v>
      </c>
      <c r="Z44" s="314">
        <v>1123.67</v>
      </c>
      <c r="AA44" s="317">
        <v>2.5018674889926696E-2</v>
      </c>
      <c r="AB44" s="318">
        <v>4.6402406365769089E-2</v>
      </c>
      <c r="AC44" s="314">
        <v>1447.9199999999998</v>
      </c>
      <c r="AD44" s="317">
        <v>2.5438817493456337E-2</v>
      </c>
      <c r="AE44" s="318">
        <v>3.9574052527617948E-2</v>
      </c>
      <c r="AF44" s="314">
        <v>691.02000000000021</v>
      </c>
      <c r="AG44" s="317">
        <v>1.7814150935370539E-2</v>
      </c>
      <c r="AH44" s="318">
        <v>3.0640220177530781E-2</v>
      </c>
      <c r="AI44" s="318"/>
      <c r="AJ44" s="301" t="s">
        <v>178</v>
      </c>
      <c r="AK44" s="312">
        <v>100.84</v>
      </c>
      <c r="AL44" s="317">
        <v>1.2863696986203166E-3</v>
      </c>
      <c r="AM44" s="318">
        <v>1.5352016999877296E-3</v>
      </c>
      <c r="AN44" s="312">
        <v>26.38</v>
      </c>
      <c r="AO44" s="317">
        <v>3.4083669335692739E-4</v>
      </c>
      <c r="AP44" s="318">
        <v>4.0137709773927925E-4</v>
      </c>
      <c r="AQ44" s="312">
        <v>13.469999999999999</v>
      </c>
      <c r="AR44" s="317">
        <v>1.6872935273190616E-4</v>
      </c>
      <c r="AS44" s="318">
        <v>1.8964773953128987E-4</v>
      </c>
      <c r="AT44" s="312">
        <v>147.94</v>
      </c>
      <c r="AU44" s="317">
        <v>1.9535949236640115E-3</v>
      </c>
      <c r="AV44" s="318">
        <v>2.3569060581598513E-3</v>
      </c>
      <c r="AW44" s="312">
        <v>17.28</v>
      </c>
      <c r="AX44" s="317">
        <v>6.8938443714633153E-4</v>
      </c>
      <c r="AY44" s="318">
        <v>8.4732797476845588E-4</v>
      </c>
      <c r="AZ44" s="192"/>
      <c r="BA44" s="192"/>
      <c r="BB44" s="360"/>
      <c r="BC44" s="317"/>
      <c r="BD44" s="348"/>
      <c r="BE44" s="360"/>
      <c r="BF44" s="317"/>
      <c r="BG44" s="348"/>
      <c r="BH44" s="360"/>
      <c r="BI44" s="317"/>
      <c r="BJ44" s="348"/>
      <c r="BK44" s="192"/>
      <c r="BL44" s="360"/>
      <c r="BM44" s="317"/>
      <c r="BN44" s="348"/>
    </row>
    <row r="45" spans="2:81" ht="15" customHeight="1" x14ac:dyDescent="0.25">
      <c r="B45" s="205" t="s">
        <v>191</v>
      </c>
      <c r="C45" s="319">
        <v>0.80079169138800121</v>
      </c>
      <c r="D45" s="315">
        <v>1.6384471324995357E-5</v>
      </c>
      <c r="E45" s="316">
        <v>2.7583868208779846E-5</v>
      </c>
      <c r="F45" s="319">
        <v>24.93</v>
      </c>
      <c r="G45" s="315">
        <v>5.3274990843027036E-4</v>
      </c>
      <c r="H45" s="316">
        <v>9.0358399906053332E-4</v>
      </c>
      <c r="I45" s="886">
        <v>4.2950626883877936</v>
      </c>
      <c r="J45" s="315">
        <v>5.5569469924000892E-5</v>
      </c>
      <c r="K45" s="316">
        <v>9.0902144336271537E-5</v>
      </c>
      <c r="L45" s="886">
        <v>6.06</v>
      </c>
      <c r="M45" s="315">
        <v>1.0152177114278836E-4</v>
      </c>
      <c r="N45" s="316">
        <v>1.6692347908195393E-4</v>
      </c>
      <c r="O45" s="319">
        <v>3.63</v>
      </c>
      <c r="P45" s="315">
        <v>2.2007509228906593E-4</v>
      </c>
      <c r="Q45" s="316">
        <v>3.3696381676965876E-4</v>
      </c>
      <c r="R45" s="318"/>
      <c r="S45" s="328" t="s">
        <v>199</v>
      </c>
      <c r="T45" s="313">
        <v>4.01</v>
      </c>
      <c r="U45" s="315">
        <v>8.8405556189998291E-5</v>
      </c>
      <c r="V45" s="316">
        <v>1.4374944436000309E-4</v>
      </c>
      <c r="W45" s="313">
        <v>0</v>
      </c>
      <c r="X45" s="315">
        <v>0</v>
      </c>
      <c r="Y45" s="316">
        <v>0</v>
      </c>
      <c r="Z45" s="313">
        <v>0</v>
      </c>
      <c r="AA45" s="315">
        <v>0</v>
      </c>
      <c r="AB45" s="316">
        <v>0</v>
      </c>
      <c r="AC45" s="313">
        <v>0</v>
      </c>
      <c r="AD45" s="315">
        <v>0</v>
      </c>
      <c r="AE45" s="316">
        <v>0</v>
      </c>
      <c r="AF45" s="313">
        <v>0</v>
      </c>
      <c r="AG45" s="315">
        <v>0</v>
      </c>
      <c r="AH45" s="316">
        <v>0</v>
      </c>
      <c r="AI45" s="318"/>
      <c r="AJ45" s="300" t="s">
        <v>179</v>
      </c>
      <c r="AK45" s="311">
        <v>1.5</v>
      </c>
      <c r="AL45" s="315">
        <v>1.9134813049687374E-5</v>
      </c>
      <c r="AM45" s="316">
        <v>2.2836201407988838E-5</v>
      </c>
      <c r="AN45" s="311">
        <v>7.57</v>
      </c>
      <c r="AO45" s="315">
        <v>9.7806435508413205E-5</v>
      </c>
      <c r="AP45" s="316">
        <v>1.1517909893428144E-4</v>
      </c>
      <c r="AQ45" s="311">
        <v>0.17</v>
      </c>
      <c r="AR45" s="315">
        <v>2.129472157715223E-6</v>
      </c>
      <c r="AS45" s="316">
        <v>2.3934755545894046E-6</v>
      </c>
      <c r="AT45" s="311">
        <v>15.39</v>
      </c>
      <c r="AU45" s="315">
        <v>2.0322986261450007E-4</v>
      </c>
      <c r="AV45" s="316">
        <v>2.4518577960713881E-4</v>
      </c>
      <c r="AW45" s="311">
        <v>12.33</v>
      </c>
      <c r="AX45" s="315">
        <v>4.9190452025545529E-4</v>
      </c>
      <c r="AY45" s="316">
        <v>6.0460381532957523E-4</v>
      </c>
      <c r="AZ45" s="192"/>
      <c r="BA45" s="192"/>
      <c r="BB45" s="360"/>
      <c r="BC45" s="317"/>
      <c r="BD45" s="348"/>
      <c r="BE45" s="360"/>
      <c r="BF45" s="317"/>
      <c r="BG45" s="348"/>
      <c r="BH45" s="360"/>
      <c r="BI45" s="317"/>
      <c r="BJ45" s="348"/>
      <c r="BK45" s="192"/>
      <c r="BL45" s="360"/>
      <c r="BM45" s="317"/>
      <c r="BN45" s="348"/>
    </row>
    <row r="46" spans="2:81" ht="15" customHeight="1" x14ac:dyDescent="0.25">
      <c r="B46" s="238" t="s">
        <v>200</v>
      </c>
      <c r="C46" s="320">
        <v>795.62975138744082</v>
      </c>
      <c r="D46" s="317">
        <v>1.6278856270755801E-2</v>
      </c>
      <c r="E46" s="318">
        <v>2.7406061328153635E-2</v>
      </c>
      <c r="F46" s="320">
        <v>230.77</v>
      </c>
      <c r="G46" s="317">
        <v>4.9315160998176294E-3</v>
      </c>
      <c r="H46" s="318">
        <v>8.3642230029361934E-3</v>
      </c>
      <c r="I46" s="887">
        <v>482.13054451829652</v>
      </c>
      <c r="J46" s="317">
        <v>6.237799244580588E-3</v>
      </c>
      <c r="K46" s="318">
        <v>1.0203972217965063E-2</v>
      </c>
      <c r="L46" s="887">
        <v>120.66</v>
      </c>
      <c r="M46" s="317">
        <v>2.0213889283974989E-3</v>
      </c>
      <c r="N46" s="318">
        <v>3.323595212215934E-3</v>
      </c>
      <c r="O46" s="320">
        <v>210.76999999999998</v>
      </c>
      <c r="P46" s="317">
        <v>1.2778299504618848E-2</v>
      </c>
      <c r="Q46" s="318">
        <v>1.9565251697118726E-2</v>
      </c>
      <c r="R46" s="318"/>
      <c r="S46" s="329" t="s">
        <v>160</v>
      </c>
      <c r="T46" s="314">
        <v>266.68999999999994</v>
      </c>
      <c r="U46" s="317">
        <v>5.8795206434689874E-3</v>
      </c>
      <c r="V46" s="318">
        <v>9.5602342434835952E-3</v>
      </c>
      <c r="W46" s="314">
        <v>13.14</v>
      </c>
      <c r="X46" s="317">
        <v>2.8969652635345495E-4</v>
      </c>
      <c r="Y46" s="318">
        <v>4.6005793789007771E-4</v>
      </c>
      <c r="Z46" s="314">
        <v>211.37</v>
      </c>
      <c r="AA46" s="317">
        <v>4.7061835872487523E-3</v>
      </c>
      <c r="AB46" s="318">
        <v>8.7286094970343703E-3</v>
      </c>
      <c r="AC46" s="314">
        <v>63.470000000000006</v>
      </c>
      <c r="AD46" s="317">
        <v>1.1151180633665356E-3</v>
      </c>
      <c r="AE46" s="318">
        <v>1.7347402576992595E-3</v>
      </c>
      <c r="AF46" s="314">
        <v>196.58000000000004</v>
      </c>
      <c r="AG46" s="317">
        <v>5.0677343504893346E-3</v>
      </c>
      <c r="AH46" s="318">
        <v>8.7164691072602832E-3</v>
      </c>
      <c r="AI46" s="318"/>
      <c r="AJ46" s="301" t="s">
        <v>206</v>
      </c>
      <c r="AK46" s="312">
        <v>0</v>
      </c>
      <c r="AL46" s="317">
        <v>0</v>
      </c>
      <c r="AM46" s="318">
        <v>0</v>
      </c>
      <c r="AN46" s="312">
        <v>6.32</v>
      </c>
      <c r="AO46" s="317">
        <v>8.1656099394078138E-5</v>
      </c>
      <c r="AP46" s="318">
        <v>9.6160093165740911E-5</v>
      </c>
      <c r="AQ46" s="312">
        <v>0.31</v>
      </c>
      <c r="AR46" s="317">
        <v>3.8831551111277587E-6</v>
      </c>
      <c r="AS46" s="318">
        <v>4.3645730701336199E-6</v>
      </c>
      <c r="AT46" s="312">
        <v>0</v>
      </c>
      <c r="AU46" s="317">
        <v>0</v>
      </c>
      <c r="AV46" s="318">
        <v>0</v>
      </c>
      <c r="AW46" s="312">
        <v>3.2399999999999998</v>
      </c>
      <c r="AX46" s="317">
        <v>1.2925958196493715E-4</v>
      </c>
      <c r="AY46" s="318">
        <v>1.5887399526908546E-4</v>
      </c>
      <c r="AZ46" s="192"/>
      <c r="BA46" s="192"/>
      <c r="BB46" s="360"/>
      <c r="BC46" s="317"/>
      <c r="BD46" s="348"/>
      <c r="BE46" s="360"/>
      <c r="BF46" s="317"/>
      <c r="BG46" s="348"/>
      <c r="BH46" s="360"/>
      <c r="BI46" s="317"/>
      <c r="BJ46" s="348"/>
      <c r="BK46" s="192"/>
      <c r="BL46" s="360"/>
      <c r="BM46" s="317"/>
      <c r="BN46" s="348"/>
    </row>
    <row r="47" spans="2:81" ht="15" customHeight="1" x14ac:dyDescent="0.25">
      <c r="B47" s="205" t="s">
        <v>169</v>
      </c>
      <c r="C47" s="319">
        <v>266.78175042929149</v>
      </c>
      <c r="D47" s="315">
        <v>5.4584456693905813E-3</v>
      </c>
      <c r="E47" s="316">
        <v>9.18949674864151E-3</v>
      </c>
      <c r="F47" s="319">
        <v>105.35999999999999</v>
      </c>
      <c r="G47" s="315">
        <v>2.2515254854477847E-3</v>
      </c>
      <c r="H47" s="316">
        <v>3.8187569250307972E-3</v>
      </c>
      <c r="I47" s="886">
        <v>270.28077566628252</v>
      </c>
      <c r="J47" s="315">
        <v>3.4968894575228716E-3</v>
      </c>
      <c r="K47" s="316">
        <v>5.7203128018041031E-3</v>
      </c>
      <c r="L47" s="886">
        <v>148.95000000000002</v>
      </c>
      <c r="M47" s="315">
        <v>2.495324721405665E-3</v>
      </c>
      <c r="N47" s="316">
        <v>4.1028468992173337E-3</v>
      </c>
      <c r="O47" s="319">
        <v>86.890000000000015</v>
      </c>
      <c r="P47" s="315">
        <v>5.2678580630845569E-3</v>
      </c>
      <c r="Q47" s="316">
        <v>8.0657812779932943E-3</v>
      </c>
      <c r="R47" s="318"/>
      <c r="S47" s="328" t="s">
        <v>161</v>
      </c>
      <c r="T47" s="313">
        <v>2226.92</v>
      </c>
      <c r="U47" s="315">
        <v>4.9095287079957861E-2</v>
      </c>
      <c r="V47" s="316">
        <v>7.9830053025979578E-2</v>
      </c>
      <c r="W47" s="313">
        <v>1268.8499999999999</v>
      </c>
      <c r="X47" s="315">
        <v>2.7974234205751996E-2</v>
      </c>
      <c r="Y47" s="316">
        <v>4.4425001102878614E-2</v>
      </c>
      <c r="Z47" s="313">
        <v>1244.22</v>
      </c>
      <c r="AA47" s="315">
        <v>2.7702738056141568E-2</v>
      </c>
      <c r="AB47" s="316">
        <v>5.1380567291479891E-2</v>
      </c>
      <c r="AC47" s="313">
        <v>820.64</v>
      </c>
      <c r="AD47" s="315">
        <v>1.4418000433608217E-2</v>
      </c>
      <c r="AE47" s="316">
        <v>2.2429450844151887E-2</v>
      </c>
      <c r="AF47" s="313">
        <v>78.08</v>
      </c>
      <c r="AG47" s="315">
        <v>2.0128634555204353E-3</v>
      </c>
      <c r="AH47" s="316">
        <v>3.4621116486666125E-3</v>
      </c>
      <c r="AI47" s="318"/>
      <c r="AJ47" s="300" t="s">
        <v>207</v>
      </c>
      <c r="AK47" s="311">
        <v>81.09</v>
      </c>
      <c r="AL47" s="315">
        <v>1.0344279934660994E-3</v>
      </c>
      <c r="AM47" s="316">
        <v>1.2345250481158765E-3</v>
      </c>
      <c r="AN47" s="311">
        <v>100.02</v>
      </c>
      <c r="AO47" s="315">
        <v>1.2922852945246352E-3</v>
      </c>
      <c r="AP47" s="316">
        <v>1.5218247655755387E-3</v>
      </c>
      <c r="AQ47" s="311">
        <v>33.75</v>
      </c>
      <c r="AR47" s="315">
        <v>4.2276285484052213E-4</v>
      </c>
      <c r="AS47" s="316">
        <v>4.7517529392583765E-4</v>
      </c>
      <c r="AT47" s="311">
        <v>400.68000000000006</v>
      </c>
      <c r="AU47" s="315">
        <v>5.2911073003494413E-3</v>
      </c>
      <c r="AV47" s="316">
        <v>6.3834332795963868E-3</v>
      </c>
      <c r="AW47" s="311">
        <v>234.68</v>
      </c>
      <c r="AX47" s="315">
        <v>9.3625428072627945E-3</v>
      </c>
      <c r="AY47" s="316">
        <v>1.1507576916589192E-2</v>
      </c>
      <c r="AZ47" s="192"/>
      <c r="BA47" s="192"/>
      <c r="BB47" s="360"/>
      <c r="BC47" s="317"/>
      <c r="BD47" s="348"/>
      <c r="BE47" s="360"/>
      <c r="BF47" s="317"/>
      <c r="BG47" s="348"/>
      <c r="BH47" s="360"/>
      <c r="BI47" s="317"/>
      <c r="BJ47" s="348"/>
      <c r="BK47" s="192"/>
      <c r="BL47" s="360"/>
      <c r="BM47" s="317"/>
      <c r="BN47" s="348"/>
    </row>
    <row r="48" spans="2:81" ht="15" customHeight="1" thickBot="1" x14ac:dyDescent="0.3">
      <c r="B48" s="321" t="s">
        <v>170</v>
      </c>
      <c r="C48" s="322">
        <v>304.46700907976697</v>
      </c>
      <c r="D48" s="323">
        <v>6.229498923781278E-3</v>
      </c>
      <c r="E48" s="324">
        <v>1.0487593643511555E-2</v>
      </c>
      <c r="F48" s="322">
        <v>281.86</v>
      </c>
      <c r="G48" s="323">
        <v>6.0233008098738872E-3</v>
      </c>
      <c r="H48" s="324">
        <v>1.0215972161059043E-2</v>
      </c>
      <c r="I48" s="888">
        <v>21.827038285917279</v>
      </c>
      <c r="J48" s="323">
        <v>2.8239796146364978E-4</v>
      </c>
      <c r="K48" s="324">
        <v>4.6195474400503888E-4</v>
      </c>
      <c r="L48" s="888">
        <v>12.709999999999999</v>
      </c>
      <c r="M48" s="323">
        <v>2.1292767511961057E-4</v>
      </c>
      <c r="N48" s="324">
        <v>3.5009858401512117E-4</v>
      </c>
      <c r="O48" s="322">
        <v>37.120000000000005</v>
      </c>
      <c r="P48" s="323">
        <v>2.2504648555840574E-3</v>
      </c>
      <c r="Q48" s="324">
        <v>3.4457567158373927E-3</v>
      </c>
      <c r="R48" s="348"/>
      <c r="S48" s="373" t="s">
        <v>162</v>
      </c>
      <c r="T48" s="374">
        <v>128.12</v>
      </c>
      <c r="U48" s="323">
        <v>2.8245685434071278E-3</v>
      </c>
      <c r="V48" s="324">
        <v>4.592812671172967E-3</v>
      </c>
      <c r="W48" s="374">
        <v>281.19</v>
      </c>
      <c r="X48" s="323">
        <v>6.1993733824450524E-3</v>
      </c>
      <c r="Y48" s="324">
        <v>9.8450297987299051E-3</v>
      </c>
      <c r="Z48" s="374">
        <v>175.8</v>
      </c>
      <c r="AA48" s="323">
        <v>3.9142123983457004E-3</v>
      </c>
      <c r="AB48" s="324">
        <v>7.2597319845703855E-3</v>
      </c>
      <c r="AC48" s="374">
        <v>222.98000000000002</v>
      </c>
      <c r="AD48" s="323">
        <v>3.9175835161410124E-3</v>
      </c>
      <c r="AE48" s="324">
        <v>6.0944128353833445E-3</v>
      </c>
      <c r="AF48" s="374">
        <v>85.93</v>
      </c>
      <c r="AG48" s="323">
        <v>2.2152325401238603E-3</v>
      </c>
      <c r="AH48" s="324">
        <v>3.8101851174426491E-3</v>
      </c>
      <c r="AI48" s="172"/>
      <c r="AJ48" s="301" t="s">
        <v>208</v>
      </c>
      <c r="AK48" s="312">
        <v>12.97</v>
      </c>
      <c r="AL48" s="317">
        <v>1.6545235016963018E-4</v>
      </c>
      <c r="AM48" s="318">
        <v>1.9745702150774348E-4</v>
      </c>
      <c r="AN48" s="312">
        <v>13.559999999999999</v>
      </c>
      <c r="AO48" s="317">
        <v>1.7519884616830686E-4</v>
      </c>
      <c r="AP48" s="318">
        <v>2.0631817457712761E-4</v>
      </c>
      <c r="AQ48" s="312">
        <v>12.23</v>
      </c>
      <c r="AR48" s="317">
        <v>1.5319673228739514E-4</v>
      </c>
      <c r="AS48" s="318">
        <v>1.7218944725075539E-4</v>
      </c>
      <c r="AT48" s="312">
        <v>60.38000000000001</v>
      </c>
      <c r="AU48" s="317">
        <v>7.9733717379230126E-4</v>
      </c>
      <c r="AV48" s="318">
        <v>9.6194394884204306E-4</v>
      </c>
      <c r="AW48" s="312">
        <v>43.39</v>
      </c>
      <c r="AX48" s="317">
        <v>1.7310411300798221E-3</v>
      </c>
      <c r="AY48" s="318">
        <v>2.1276366218288948E-3</v>
      </c>
      <c r="AZ48" s="192"/>
      <c r="BA48" s="192"/>
      <c r="BB48" s="360"/>
      <c r="BC48" s="317"/>
      <c r="BD48" s="348"/>
      <c r="BE48" s="360"/>
      <c r="BF48" s="317"/>
      <c r="BG48" s="348"/>
      <c r="BH48" s="360"/>
      <c r="BI48" s="317"/>
      <c r="BJ48" s="348"/>
      <c r="BK48" s="192"/>
      <c r="BL48" s="360"/>
      <c r="BM48" s="317"/>
      <c r="BN48" s="348"/>
    </row>
    <row r="49" spans="2:66" ht="15" customHeight="1" thickTop="1" x14ac:dyDescent="0.25">
      <c r="B49" s="257"/>
      <c r="C49" s="369"/>
      <c r="D49" s="11"/>
      <c r="E49" s="258"/>
      <c r="F49" s="369"/>
      <c r="G49" s="11"/>
      <c r="H49" s="258"/>
      <c r="I49" s="369"/>
      <c r="J49" s="11"/>
      <c r="K49" s="258"/>
      <c r="L49" s="369"/>
      <c r="M49" s="11"/>
      <c r="N49" s="369"/>
      <c r="O49" s="369"/>
      <c r="P49" s="11"/>
      <c r="Q49" s="369"/>
      <c r="R49" s="369"/>
      <c r="S49" s="194"/>
      <c r="T49" s="369"/>
      <c r="U49" s="11"/>
      <c r="V49" s="369"/>
      <c r="X49" s="11"/>
      <c r="Y49" s="258"/>
      <c r="Z49" s="369"/>
      <c r="AA49" s="310"/>
      <c r="AB49" s="346"/>
      <c r="AC49" s="194"/>
      <c r="AD49" s="11"/>
      <c r="AE49" s="194"/>
      <c r="AF49" s="194"/>
      <c r="AG49" s="11"/>
      <c r="AH49" s="194"/>
      <c r="AI49" s="199"/>
      <c r="AJ49" s="300" t="s">
        <v>180</v>
      </c>
      <c r="AK49" s="311">
        <v>174.33999999999997</v>
      </c>
      <c r="AL49" s="315">
        <v>2.2239755380549977E-3</v>
      </c>
      <c r="AM49" s="316">
        <v>2.6541755689791823E-3</v>
      </c>
      <c r="AN49" s="311">
        <v>17.8</v>
      </c>
      <c r="AO49" s="315">
        <v>2.2998078626813146E-4</v>
      </c>
      <c r="AP49" s="316">
        <v>2.7083064214401711E-4</v>
      </c>
      <c r="AQ49" s="311">
        <v>3.65</v>
      </c>
      <c r="AR49" s="315">
        <v>4.572101985682684E-5</v>
      </c>
      <c r="AS49" s="316">
        <v>5.1389328083831328E-5</v>
      </c>
      <c r="AT49" s="311">
        <v>237.87</v>
      </c>
      <c r="AU49" s="315">
        <v>3.141149280059203E-3</v>
      </c>
      <c r="AV49" s="316">
        <v>3.7896258216471804E-3</v>
      </c>
      <c r="AW49" s="311">
        <v>0.67</v>
      </c>
      <c r="AX49" s="315">
        <v>2.6729604912502438E-5</v>
      </c>
      <c r="AY49" s="316">
        <v>3.2853573095767679E-5</v>
      </c>
      <c r="AZ49" s="192"/>
      <c r="BA49" s="192"/>
      <c r="BB49" s="360"/>
      <c r="BC49" s="317"/>
      <c r="BD49" s="348"/>
      <c r="BE49" s="360"/>
      <c r="BF49" s="317"/>
      <c r="BG49" s="348"/>
      <c r="BH49" s="360"/>
      <c r="BI49" s="317"/>
      <c r="BJ49" s="348"/>
      <c r="BK49" s="192"/>
      <c r="BL49" s="360"/>
      <c r="BM49" s="317"/>
      <c r="BN49" s="348"/>
    </row>
    <row r="50" spans="2:66" ht="15" customHeight="1" x14ac:dyDescent="0.25">
      <c r="B50" s="257"/>
      <c r="C50" s="1381" t="s">
        <v>231</v>
      </c>
      <c r="D50" s="1381"/>
      <c r="E50" s="258"/>
      <c r="F50" s="369"/>
      <c r="G50" s="11"/>
      <c r="H50" s="258"/>
      <c r="I50" s="369"/>
      <c r="J50" s="11"/>
      <c r="K50" s="258"/>
      <c r="L50" s="369"/>
      <c r="M50" s="11"/>
      <c r="N50" s="369"/>
      <c r="O50" s="369"/>
      <c r="P50" s="11"/>
      <c r="Q50" s="369"/>
      <c r="R50" s="369"/>
      <c r="S50" s="369"/>
      <c r="T50" s="1381" t="s">
        <v>231</v>
      </c>
      <c r="U50" s="1381"/>
      <c r="V50" s="369"/>
      <c r="X50" s="11"/>
      <c r="Y50" s="258"/>
      <c r="Z50" s="369"/>
      <c r="AA50" s="11"/>
      <c r="AB50" s="258"/>
      <c r="AC50" s="369"/>
      <c r="AD50" s="11"/>
      <c r="AE50" s="369"/>
      <c r="AF50" s="369"/>
      <c r="AG50" s="11"/>
      <c r="AH50" s="369"/>
      <c r="AI50" s="199"/>
      <c r="AJ50" s="301" t="s">
        <v>181</v>
      </c>
      <c r="AK50" s="312">
        <v>12.080000000000002</v>
      </c>
      <c r="AL50" s="317">
        <v>1.5409902776014901E-4</v>
      </c>
      <c r="AM50" s="318">
        <v>1.8390754200567014E-4</v>
      </c>
      <c r="AN50" s="312">
        <v>55.02</v>
      </c>
      <c r="AO50" s="317">
        <v>7.1087319440857257E-4</v>
      </c>
      <c r="AP50" s="318">
        <v>8.3714055790807987E-4</v>
      </c>
      <c r="AQ50" s="312">
        <v>91.759999999999991</v>
      </c>
      <c r="AR50" s="317">
        <v>1.1494139128938165E-3</v>
      </c>
      <c r="AS50" s="318">
        <v>1.2919136287595514E-3</v>
      </c>
      <c r="AT50" s="312">
        <v>4.05</v>
      </c>
      <c r="AU50" s="317">
        <v>5.3481542793289487E-5</v>
      </c>
      <c r="AV50" s="318">
        <v>6.4522573580826E-5</v>
      </c>
      <c r="AW50" s="312">
        <v>13.1</v>
      </c>
      <c r="AX50" s="317">
        <v>5.2262361843848049E-4</v>
      </c>
      <c r="AY50" s="318">
        <v>6.423609067978456E-4</v>
      </c>
      <c r="AZ50" s="192"/>
      <c r="BA50" s="192"/>
      <c r="BB50" s="360"/>
      <c r="BC50" s="317"/>
      <c r="BD50" s="348"/>
      <c r="BE50" s="360"/>
      <c r="BF50" s="317"/>
      <c r="BG50" s="348"/>
      <c r="BH50" s="360"/>
      <c r="BI50" s="317"/>
      <c r="BJ50" s="348"/>
      <c r="BK50" s="192"/>
      <c r="BL50" s="360"/>
      <c r="BM50" s="317"/>
      <c r="BN50" s="348"/>
    </row>
    <row r="51" spans="2:66" ht="15" customHeight="1" x14ac:dyDescent="0.25">
      <c r="B51" s="257"/>
      <c r="C51" s="1382" t="s">
        <v>227</v>
      </c>
      <c r="D51" s="1382"/>
      <c r="E51" s="258"/>
      <c r="F51" s="369"/>
      <c r="G51" s="11"/>
      <c r="H51" s="258"/>
      <c r="I51" s="369"/>
      <c r="J51" s="11"/>
      <c r="K51" s="258"/>
      <c r="L51" s="369"/>
      <c r="M51" s="11"/>
      <c r="N51" s="369"/>
      <c r="O51" s="369"/>
      <c r="P51" s="11"/>
      <c r="Q51" s="369"/>
      <c r="R51" s="369"/>
      <c r="S51" s="369"/>
      <c r="T51" s="1382" t="s">
        <v>227</v>
      </c>
      <c r="U51" s="1382"/>
      <c r="V51" s="369"/>
      <c r="X51" s="11"/>
      <c r="Y51" s="258"/>
      <c r="Z51" s="369"/>
      <c r="AA51" s="11"/>
      <c r="AB51" s="258"/>
      <c r="AC51" s="369"/>
      <c r="AD51" s="11"/>
      <c r="AE51" s="369"/>
      <c r="AF51" s="369"/>
      <c r="AG51" s="11"/>
      <c r="AH51" s="369"/>
      <c r="AI51" s="199"/>
      <c r="AJ51" s="300" t="s">
        <v>182</v>
      </c>
      <c r="AK51" s="311">
        <v>0.22</v>
      </c>
      <c r="AL51" s="315">
        <v>2.8064392472874814E-6</v>
      </c>
      <c r="AM51" s="316">
        <v>3.3493095398383625E-6</v>
      </c>
      <c r="AN51" s="311">
        <v>16.7</v>
      </c>
      <c r="AO51" s="315">
        <v>2.1576849048751657E-4</v>
      </c>
      <c r="AP51" s="316">
        <v>2.5409391706770145E-4</v>
      </c>
      <c r="AQ51" s="311">
        <v>11.14</v>
      </c>
      <c r="AR51" s="315">
        <v>1.3954305786439755E-4</v>
      </c>
      <c r="AS51" s="316">
        <v>1.5684304516544687E-4</v>
      </c>
      <c r="AT51" s="311">
        <v>19.189999999999998</v>
      </c>
      <c r="AU51" s="315">
        <v>2.5341007560573465E-4</v>
      </c>
      <c r="AV51" s="316">
        <v>3.0572547827556809E-4</v>
      </c>
      <c r="AW51" s="311">
        <v>16.61</v>
      </c>
      <c r="AX51" s="315">
        <v>6.6265483223382909E-4</v>
      </c>
      <c r="AY51" s="316">
        <v>8.1447440167268809E-4</v>
      </c>
      <c r="AZ51" s="192"/>
      <c r="BA51" s="192"/>
      <c r="BB51" s="360"/>
      <c r="BC51" s="317"/>
      <c r="BD51" s="348"/>
      <c r="BE51" s="360"/>
      <c r="BF51" s="317"/>
      <c r="BG51" s="348"/>
      <c r="BH51" s="360"/>
      <c r="BI51" s="317"/>
      <c r="BJ51" s="348"/>
      <c r="BK51" s="192"/>
      <c r="BL51" s="360"/>
      <c r="BM51" s="317"/>
      <c r="BN51" s="348"/>
    </row>
    <row r="52" spans="2:66" ht="15" customHeight="1" x14ac:dyDescent="0.25">
      <c r="B52" s="257"/>
      <c r="C52" s="1383" t="s">
        <v>228</v>
      </c>
      <c r="D52" s="1383"/>
      <c r="E52" s="258"/>
      <c r="F52" s="369"/>
      <c r="G52" s="11"/>
      <c r="H52" s="258"/>
      <c r="I52" s="369"/>
      <c r="J52" s="11"/>
      <c r="K52" s="258"/>
      <c r="L52" s="369"/>
      <c r="M52" s="11"/>
      <c r="N52" s="369"/>
      <c r="O52" s="369"/>
      <c r="P52" s="11"/>
      <c r="Q52" s="369"/>
      <c r="R52" s="369"/>
      <c r="S52" s="369"/>
      <c r="T52" s="1383" t="s">
        <v>228</v>
      </c>
      <c r="U52" s="1383"/>
      <c r="V52" s="369"/>
      <c r="X52" s="11"/>
      <c r="Y52" s="258"/>
      <c r="Z52" s="369"/>
      <c r="AA52" s="11"/>
      <c r="AB52" s="258"/>
      <c r="AC52" s="369"/>
      <c r="AD52" s="11"/>
      <c r="AE52" s="369"/>
      <c r="AF52" s="369"/>
      <c r="AG52" s="11"/>
      <c r="AH52" s="369"/>
      <c r="AI52" s="199"/>
      <c r="AJ52" s="301" t="s">
        <v>209</v>
      </c>
      <c r="AK52" s="312">
        <v>109.79</v>
      </c>
      <c r="AL52" s="317">
        <v>1.4005407498167846E-3</v>
      </c>
      <c r="AM52" s="318">
        <v>1.6714577017220629E-3</v>
      </c>
      <c r="AN52" s="312">
        <v>10.95</v>
      </c>
      <c r="AO52" s="317">
        <v>1.4147694436157524E-4</v>
      </c>
      <c r="AP52" s="318">
        <v>1.66606490532415E-4</v>
      </c>
      <c r="AQ52" s="312">
        <v>1.51</v>
      </c>
      <c r="AR52" s="317">
        <v>1.8914723283235214E-5</v>
      </c>
      <c r="AS52" s="318">
        <v>2.1259694631941181E-5</v>
      </c>
      <c r="AT52" s="312">
        <v>145.03</v>
      </c>
      <c r="AU52" s="317">
        <v>1.9151674447680925E-3</v>
      </c>
      <c r="AV52" s="318">
        <v>2.3105453941795542E-3</v>
      </c>
      <c r="AW52" s="312">
        <v>100.73</v>
      </c>
      <c r="AX52" s="317">
        <v>4.0186165713975682E-3</v>
      </c>
      <c r="AY52" s="318">
        <v>4.939314056621907E-3</v>
      </c>
      <c r="AZ52" s="192"/>
      <c r="BA52" s="192"/>
      <c r="BB52" s="360"/>
      <c r="BC52" s="317"/>
      <c r="BD52" s="348"/>
      <c r="BE52" s="360"/>
      <c r="BF52" s="317"/>
      <c r="BG52" s="348"/>
      <c r="BH52" s="360"/>
      <c r="BI52" s="317"/>
      <c r="BJ52" s="348"/>
      <c r="BK52" s="192"/>
      <c r="BL52" s="360"/>
      <c r="BM52" s="317"/>
      <c r="BN52" s="348"/>
    </row>
    <row r="53" spans="2:66" ht="15" customHeight="1" x14ac:dyDescent="0.25">
      <c r="B53" s="257"/>
      <c r="C53" s="1384" t="s">
        <v>229</v>
      </c>
      <c r="D53" s="1384"/>
      <c r="E53" s="258"/>
      <c r="F53" s="369"/>
      <c r="G53" s="11"/>
      <c r="H53" s="258"/>
      <c r="I53" s="369"/>
      <c r="J53" s="11"/>
      <c r="K53" s="258"/>
      <c r="L53" s="369"/>
      <c r="M53" s="11"/>
      <c r="N53" s="369"/>
      <c r="O53" s="369"/>
      <c r="P53" s="11"/>
      <c r="Q53" s="369"/>
      <c r="R53" s="369"/>
      <c r="S53" s="369"/>
      <c r="T53" s="1384" t="s">
        <v>229</v>
      </c>
      <c r="U53" s="1384"/>
      <c r="V53" s="369"/>
      <c r="X53" s="11"/>
      <c r="Y53" s="258"/>
      <c r="Z53" s="369"/>
      <c r="AA53" s="11"/>
      <c r="AB53" s="258"/>
      <c r="AC53" s="369"/>
      <c r="AD53" s="11"/>
      <c r="AE53" s="369"/>
      <c r="AF53" s="369"/>
      <c r="AG53" s="11"/>
      <c r="AH53" s="369"/>
      <c r="AI53" s="199"/>
      <c r="AJ53" s="300" t="s">
        <v>152</v>
      </c>
      <c r="AK53" s="311">
        <v>3498.4999999999995</v>
      </c>
      <c r="AL53" s="315">
        <v>4.4628762302887516E-2</v>
      </c>
      <c r="AM53" s="316">
        <v>5.3261633750565959E-2</v>
      </c>
      <c r="AN53" s="311">
        <v>3809.3100000000009</v>
      </c>
      <c r="AO53" s="315">
        <v>4.9217309490958198E-2</v>
      </c>
      <c r="AP53" s="316">
        <v>5.7959431091327306E-2</v>
      </c>
      <c r="AQ53" s="311">
        <v>3430.15</v>
      </c>
      <c r="AR53" s="315">
        <v>4.2967111304628658E-2</v>
      </c>
      <c r="AS53" s="316">
        <v>4.8294001021028508E-2</v>
      </c>
      <c r="AT53" s="311">
        <v>5174.21</v>
      </c>
      <c r="AU53" s="315">
        <v>6.8327094700362079E-2</v>
      </c>
      <c r="AV53" s="316">
        <v>8.2432924801887825E-2</v>
      </c>
      <c r="AW53" s="311">
        <v>1241.3600000000001</v>
      </c>
      <c r="AX53" s="315">
        <v>4.952397366296124E-2</v>
      </c>
      <c r="AY53" s="316">
        <v>6.087031566889875E-2</v>
      </c>
      <c r="AZ53" s="192"/>
      <c r="BA53" s="192"/>
      <c r="BB53" s="360"/>
      <c r="BC53" s="317"/>
      <c r="BD53" s="348"/>
      <c r="BE53" s="360"/>
      <c r="BF53" s="317"/>
      <c r="BG53" s="348"/>
      <c r="BH53" s="360"/>
      <c r="BI53" s="317"/>
      <c r="BJ53" s="348"/>
      <c r="BK53" s="192"/>
      <c r="BL53" s="360"/>
      <c r="BM53" s="317"/>
      <c r="BN53" s="348"/>
    </row>
    <row r="54" spans="2:66" ht="15" customHeight="1" thickBot="1" x14ac:dyDescent="0.3">
      <c r="B54" s="257"/>
      <c r="C54" s="1385" t="s">
        <v>230</v>
      </c>
      <c r="D54" s="1385"/>
      <c r="E54" s="258"/>
      <c r="F54" s="369"/>
      <c r="G54" s="11"/>
      <c r="H54" s="258"/>
      <c r="I54" s="369"/>
      <c r="J54" s="11"/>
      <c r="K54" s="258"/>
      <c r="L54" s="369"/>
      <c r="M54" s="11"/>
      <c r="N54" s="369"/>
      <c r="O54" s="369"/>
      <c r="P54" s="11"/>
      <c r="Q54" s="369"/>
      <c r="R54" s="369"/>
      <c r="S54" s="369"/>
      <c r="T54" s="1385" t="s">
        <v>230</v>
      </c>
      <c r="U54" s="1385"/>
      <c r="V54" s="369"/>
      <c r="X54" s="11"/>
      <c r="Y54" s="258"/>
      <c r="Z54" s="369"/>
      <c r="AA54" s="11"/>
      <c r="AB54" s="258"/>
      <c r="AC54" s="369"/>
      <c r="AD54" s="11"/>
      <c r="AE54" s="369"/>
      <c r="AF54" s="369"/>
      <c r="AG54" s="11"/>
      <c r="AH54" s="369"/>
      <c r="AI54" s="369"/>
      <c r="AJ54" s="301" t="s">
        <v>183</v>
      </c>
      <c r="AK54" s="378">
        <v>1296</v>
      </c>
      <c r="AL54" s="323">
        <v>1.653247847492989E-2</v>
      </c>
      <c r="AM54" s="324">
        <v>1.9730478016502354E-2</v>
      </c>
      <c r="AN54" s="378">
        <v>1128</v>
      </c>
      <c r="AO54" s="323">
        <v>1.4574063309575971E-2</v>
      </c>
      <c r="AP54" s="324">
        <v>1.7162750805530973E-2</v>
      </c>
      <c r="AQ54" s="378">
        <v>2232</v>
      </c>
      <c r="AR54" s="323">
        <v>2.7958716800119864E-2</v>
      </c>
      <c r="AS54" s="324">
        <v>3.1424926104962066E-2</v>
      </c>
      <c r="AT54" s="378">
        <v>2928</v>
      </c>
      <c r="AU54" s="323">
        <v>3.866517464166707E-2</v>
      </c>
      <c r="AV54" s="324">
        <v>4.6647430973989761E-2</v>
      </c>
      <c r="AW54" s="378">
        <v>888</v>
      </c>
      <c r="AX54" s="323">
        <v>3.5426700242242037E-2</v>
      </c>
      <c r="AY54" s="324">
        <v>4.3543243147823422E-2</v>
      </c>
      <c r="AZ54" s="192"/>
      <c r="BA54" s="192"/>
      <c r="BB54" s="258"/>
      <c r="BC54" s="361"/>
      <c r="BD54" s="369"/>
      <c r="BE54" s="258"/>
      <c r="BF54" s="258"/>
      <c r="BG54" s="369"/>
      <c r="BH54" s="258"/>
      <c r="BI54" s="258"/>
      <c r="BJ54" s="258"/>
      <c r="BK54" s="192"/>
      <c r="BL54" s="258"/>
      <c r="BM54" s="258"/>
      <c r="BN54" s="258"/>
    </row>
    <row r="55" spans="2:66" ht="15" customHeight="1" thickTop="1" x14ac:dyDescent="0.25">
      <c r="B55" s="257"/>
      <c r="C55" s="369"/>
      <c r="D55" s="11"/>
      <c r="E55" s="258"/>
      <c r="F55" s="369"/>
      <c r="G55" s="11"/>
      <c r="H55" s="258"/>
      <c r="I55" s="369"/>
      <c r="J55" s="11"/>
      <c r="K55" s="258"/>
      <c r="L55" s="369"/>
      <c r="M55" s="11"/>
      <c r="N55" s="369"/>
      <c r="O55" s="369"/>
      <c r="P55" s="11"/>
      <c r="Q55" s="369"/>
      <c r="R55" s="369"/>
      <c r="S55" s="369"/>
      <c r="T55" s="369"/>
      <c r="U55" s="11"/>
      <c r="V55" s="369"/>
      <c r="W55" s="369"/>
      <c r="X55" s="11"/>
      <c r="Y55" s="258"/>
      <c r="AA55" s="11"/>
      <c r="AB55" s="369"/>
      <c r="AC55" s="369"/>
      <c r="AD55" s="11"/>
      <c r="AE55" s="369"/>
      <c r="AF55" s="369"/>
      <c r="AG55" s="11"/>
      <c r="AH55" s="369"/>
      <c r="AI55" s="369"/>
      <c r="AJ55" s="194"/>
      <c r="AK55" s="258"/>
      <c r="AL55" s="10"/>
      <c r="AM55" s="369"/>
      <c r="AN55" s="258"/>
      <c r="AO55" s="11"/>
      <c r="AP55" s="369"/>
      <c r="AQ55" s="258"/>
      <c r="AR55" s="11"/>
      <c r="AS55" s="258"/>
      <c r="AT55" s="258"/>
      <c r="AU55" s="11"/>
      <c r="AV55" s="258"/>
      <c r="AW55" s="258"/>
      <c r="AX55" s="11"/>
      <c r="AY55" s="258"/>
      <c r="AZ55" s="192"/>
      <c r="BA55" s="192"/>
      <c r="BB55" s="369"/>
      <c r="BC55" s="11"/>
      <c r="BD55" s="369"/>
      <c r="BE55" s="369"/>
      <c r="BF55" s="11"/>
      <c r="BG55" s="369"/>
      <c r="BH55" s="369"/>
      <c r="BI55" s="11"/>
      <c r="BJ55" s="369"/>
      <c r="BK55" s="192"/>
      <c r="BL55" s="369"/>
      <c r="BM55" s="11"/>
      <c r="BN55" s="369"/>
    </row>
    <row r="56" spans="2:66" ht="15" customHeight="1" x14ac:dyDescent="0.25">
      <c r="B56" s="257"/>
      <c r="C56" s="369"/>
      <c r="D56" s="11"/>
      <c r="E56" s="258"/>
      <c r="F56" s="369"/>
      <c r="G56" s="11"/>
      <c r="H56" s="258"/>
      <c r="I56" s="369"/>
      <c r="J56" s="11"/>
      <c r="K56" s="258"/>
      <c r="L56" s="369"/>
      <c r="M56" s="11"/>
      <c r="N56" s="369"/>
      <c r="O56" s="369"/>
      <c r="P56" s="11"/>
      <c r="Q56" s="369"/>
      <c r="R56" s="369"/>
      <c r="S56" s="369"/>
      <c r="T56" s="369"/>
      <c r="U56" s="11"/>
      <c r="V56" s="369"/>
      <c r="W56" s="369"/>
      <c r="X56" s="11"/>
      <c r="Y56" s="369"/>
      <c r="Z56" s="369"/>
      <c r="AA56" s="11"/>
      <c r="AB56" s="369"/>
      <c r="AC56" s="369"/>
      <c r="AD56" s="11"/>
      <c r="AE56" s="369"/>
      <c r="AF56" s="369"/>
      <c r="AG56" s="11"/>
      <c r="AH56" s="369"/>
      <c r="AI56" s="369"/>
      <c r="AJ56" s="369"/>
      <c r="AK56" s="1381" t="s">
        <v>231</v>
      </c>
      <c r="AL56" s="1381"/>
      <c r="AM56" s="369"/>
      <c r="AN56" s="369"/>
      <c r="AO56" s="11"/>
      <c r="AP56" s="369"/>
      <c r="AQ56" s="369"/>
      <c r="AR56" s="11"/>
      <c r="AS56" s="369"/>
      <c r="AT56" s="369"/>
      <c r="AU56" s="11"/>
      <c r="AV56" s="369"/>
      <c r="AW56" s="369"/>
      <c r="AX56" s="11"/>
      <c r="AY56" s="369"/>
      <c r="AZ56" s="192"/>
      <c r="BA56" s="192"/>
      <c r="BB56" s="369"/>
      <c r="BC56" s="11"/>
      <c r="BD56" s="369"/>
      <c r="BE56" s="369"/>
      <c r="BF56" s="11"/>
      <c r="BG56" s="369"/>
      <c r="BH56" s="369"/>
      <c r="BI56" s="11"/>
      <c r="BJ56" s="369"/>
      <c r="BK56" s="192"/>
      <c r="BL56" s="369"/>
      <c r="BM56" s="11"/>
      <c r="BN56" s="369"/>
    </row>
    <row r="57" spans="2:66" ht="15" customHeight="1" x14ac:dyDescent="0.25">
      <c r="B57" s="257"/>
      <c r="C57" s="369"/>
      <c r="D57" s="11"/>
      <c r="E57" s="258"/>
      <c r="F57" s="369"/>
      <c r="G57" s="11"/>
      <c r="H57" s="258"/>
      <c r="I57" s="369"/>
      <c r="J57" s="11"/>
      <c r="K57" s="258"/>
      <c r="L57" s="369"/>
      <c r="M57" s="11"/>
      <c r="N57" s="369"/>
      <c r="O57" s="369"/>
      <c r="P57" s="11"/>
      <c r="Q57" s="369"/>
      <c r="R57" s="369"/>
      <c r="S57" s="369"/>
      <c r="T57" s="369"/>
      <c r="U57" s="11"/>
      <c r="V57" s="369"/>
      <c r="W57" s="369"/>
      <c r="X57" s="11"/>
      <c r="Y57" s="369"/>
      <c r="Z57" s="369"/>
      <c r="AA57" s="11"/>
      <c r="AB57" s="369"/>
      <c r="AC57" s="369"/>
      <c r="AD57" s="11"/>
      <c r="AE57" s="369"/>
      <c r="AF57" s="369"/>
      <c r="AG57" s="11"/>
      <c r="AH57" s="369"/>
      <c r="AI57" s="369"/>
      <c r="AJ57" s="369"/>
      <c r="AK57" s="1382" t="s">
        <v>227</v>
      </c>
      <c r="AL57" s="1382"/>
      <c r="AM57" s="369"/>
      <c r="AN57" s="369"/>
      <c r="AO57" s="11"/>
      <c r="AP57" s="369"/>
      <c r="AQ57" s="369"/>
      <c r="AR57" s="11"/>
      <c r="AS57" s="369"/>
      <c r="AT57" s="369"/>
      <c r="AU57" s="11"/>
      <c r="AV57" s="369"/>
      <c r="AW57" s="369"/>
      <c r="AX57" s="11"/>
      <c r="AY57" s="369"/>
      <c r="AZ57" s="192"/>
      <c r="BA57" s="192"/>
      <c r="BB57" s="369"/>
      <c r="BC57" s="11"/>
      <c r="BD57" s="369"/>
      <c r="BE57" s="369"/>
      <c r="BF57" s="11"/>
      <c r="BG57" s="369"/>
      <c r="BH57" s="369"/>
      <c r="BI57" s="11"/>
      <c r="BJ57" s="369"/>
      <c r="BK57" s="192"/>
      <c r="BL57" s="369"/>
      <c r="BM57" s="11"/>
      <c r="BN57" s="369"/>
    </row>
    <row r="58" spans="2:66" ht="15" customHeight="1" x14ac:dyDescent="0.25">
      <c r="B58" s="257"/>
      <c r="C58" s="369"/>
      <c r="D58" s="11"/>
      <c r="E58" s="258"/>
      <c r="F58" s="369"/>
      <c r="G58" s="11"/>
      <c r="H58" s="258"/>
      <c r="I58" s="369"/>
      <c r="J58" s="11"/>
      <c r="K58" s="258"/>
      <c r="L58" s="369"/>
      <c r="M58" s="11"/>
      <c r="N58" s="369"/>
      <c r="O58" s="369"/>
      <c r="P58" s="11"/>
      <c r="Q58" s="369"/>
      <c r="R58" s="369"/>
      <c r="S58" s="369"/>
      <c r="T58" s="369"/>
      <c r="U58" s="11"/>
      <c r="V58" s="369"/>
      <c r="W58" s="369"/>
      <c r="X58" s="11"/>
      <c r="Y58" s="369"/>
      <c r="Z58" s="369"/>
      <c r="AA58" s="11"/>
      <c r="AB58" s="369"/>
      <c r="AC58" s="369"/>
      <c r="AD58" s="11"/>
      <c r="AE58" s="369"/>
      <c r="AF58" s="369"/>
      <c r="AG58" s="11"/>
      <c r="AH58" s="369"/>
      <c r="AI58" s="369"/>
      <c r="AJ58" s="369"/>
      <c r="AK58" s="1383" t="s">
        <v>228</v>
      </c>
      <c r="AL58" s="1383"/>
      <c r="AM58" s="369"/>
      <c r="AN58" s="369"/>
      <c r="AO58" s="11"/>
      <c r="AP58" s="369"/>
      <c r="AQ58" s="369"/>
      <c r="AR58" s="11"/>
      <c r="AS58" s="369"/>
      <c r="AT58" s="369"/>
      <c r="AU58" s="11"/>
      <c r="AV58" s="369"/>
      <c r="AW58" s="369"/>
      <c r="AX58" s="11"/>
      <c r="AY58" s="369"/>
      <c r="AZ58" s="192"/>
      <c r="BA58" s="192"/>
      <c r="BB58" s="369"/>
      <c r="BC58" s="11"/>
      <c r="BD58" s="369"/>
      <c r="BE58" s="369"/>
      <c r="BF58" s="11"/>
      <c r="BG58" s="369"/>
      <c r="BH58" s="369"/>
      <c r="BI58" s="11"/>
      <c r="BJ58" s="369"/>
      <c r="BK58" s="192"/>
      <c r="BL58" s="369"/>
      <c r="BM58" s="11"/>
      <c r="BN58" s="369"/>
    </row>
    <row r="59" spans="2:66" x14ac:dyDescent="0.25">
      <c r="U59" s="298"/>
      <c r="X59" s="298"/>
      <c r="AA59" s="298"/>
      <c r="AD59" s="298"/>
      <c r="AG59" s="298"/>
      <c r="AL59" s="298"/>
      <c r="AO59" s="298"/>
      <c r="AR59" s="298"/>
      <c r="AU59" s="298"/>
      <c r="AX59" s="298"/>
    </row>
  </sheetData>
  <mergeCells count="509">
    <mergeCell ref="BT33:BV33"/>
    <mergeCell ref="BW33:BY33"/>
    <mergeCell ref="CA33:CC33"/>
    <mergeCell ref="BT29:BV29"/>
    <mergeCell ref="BW29:BY29"/>
    <mergeCell ref="CA29:CC29"/>
    <mergeCell ref="BT30:BV30"/>
    <mergeCell ref="BW30:BY30"/>
    <mergeCell ref="CA30:CC30"/>
    <mergeCell ref="BT32:BV32"/>
    <mergeCell ref="BW32:BY32"/>
    <mergeCell ref="CA32:CC32"/>
    <mergeCell ref="BT25:BV25"/>
    <mergeCell ref="BW25:BY25"/>
    <mergeCell ref="CA25:CC25"/>
    <mergeCell ref="BT26:BV26"/>
    <mergeCell ref="BW26:BY26"/>
    <mergeCell ref="CA26:CC26"/>
    <mergeCell ref="BT28:BV28"/>
    <mergeCell ref="BW28:BY28"/>
    <mergeCell ref="CA28:CC28"/>
    <mergeCell ref="BT20:BV20"/>
    <mergeCell ref="BW20:BY20"/>
    <mergeCell ref="CA20:CC20"/>
    <mergeCell ref="BT21:BV21"/>
    <mergeCell ref="BW21:BY21"/>
    <mergeCell ref="CA21:CC21"/>
    <mergeCell ref="BT22:BV22"/>
    <mergeCell ref="BW22:BY22"/>
    <mergeCell ref="CA22:CC22"/>
    <mergeCell ref="BT16:BV16"/>
    <mergeCell ref="BW16:BY16"/>
    <mergeCell ref="CA16:CC16"/>
    <mergeCell ref="BT17:BV17"/>
    <mergeCell ref="BW17:BY17"/>
    <mergeCell ref="CA17:CC17"/>
    <mergeCell ref="BT18:BV18"/>
    <mergeCell ref="BW18:BY18"/>
    <mergeCell ref="CA18:CC18"/>
    <mergeCell ref="BT12:BV12"/>
    <mergeCell ref="BW12:BY12"/>
    <mergeCell ref="CA12:CC12"/>
    <mergeCell ref="BT13:BV13"/>
    <mergeCell ref="BW13:BY13"/>
    <mergeCell ref="CA13:CC13"/>
    <mergeCell ref="BT14:BV14"/>
    <mergeCell ref="BW14:BY14"/>
    <mergeCell ref="CA14:CC14"/>
    <mergeCell ref="BT8:BV8"/>
    <mergeCell ref="BW8:BY8"/>
    <mergeCell ref="CA8:CC8"/>
    <mergeCell ref="BT9:BV9"/>
    <mergeCell ref="BW9:BY9"/>
    <mergeCell ref="CA9:CC9"/>
    <mergeCell ref="CA10:CC10"/>
    <mergeCell ref="BT11:BV11"/>
    <mergeCell ref="BW11:BY11"/>
    <mergeCell ref="CA11:CC11"/>
    <mergeCell ref="BT4:BV4"/>
    <mergeCell ref="BW4:BY4"/>
    <mergeCell ref="CA4:CC4"/>
    <mergeCell ref="BT5:BV5"/>
    <mergeCell ref="BW5:BY5"/>
    <mergeCell ref="CA5:CC5"/>
    <mergeCell ref="BT6:BV6"/>
    <mergeCell ref="BT7:BV7"/>
    <mergeCell ref="BW7:BY7"/>
    <mergeCell ref="CA7:CC7"/>
    <mergeCell ref="AW4:AY4"/>
    <mergeCell ref="BB4:BD4"/>
    <mergeCell ref="BE4:BG4"/>
    <mergeCell ref="BH4:BJ4"/>
    <mergeCell ref="W4:Y4"/>
    <mergeCell ref="Z4:AB4"/>
    <mergeCell ref="AC4:AE4"/>
    <mergeCell ref="AF4:AH4"/>
    <mergeCell ref="AK4:AM4"/>
    <mergeCell ref="AN4:AP4"/>
    <mergeCell ref="C4:E4"/>
    <mergeCell ref="F4:H4"/>
    <mergeCell ref="BB5:BD5"/>
    <mergeCell ref="BE5:BG5"/>
    <mergeCell ref="BH5:BJ5"/>
    <mergeCell ref="BL5:BN5"/>
    <mergeCell ref="T6:V6"/>
    <mergeCell ref="AT5:AV5"/>
    <mergeCell ref="AW5:AY5"/>
    <mergeCell ref="I4:K4"/>
    <mergeCell ref="L4:N4"/>
    <mergeCell ref="O4:Q4"/>
    <mergeCell ref="T4:V4"/>
    <mergeCell ref="BL4:BN4"/>
    <mergeCell ref="C5:E5"/>
    <mergeCell ref="F5:H5"/>
    <mergeCell ref="I5:K5"/>
    <mergeCell ref="L5:N5"/>
    <mergeCell ref="O5:Q5"/>
    <mergeCell ref="T5:V5"/>
    <mergeCell ref="W5:Y5"/>
    <mergeCell ref="Z5:AB5"/>
    <mergeCell ref="AQ4:AS4"/>
    <mergeCell ref="AT4:AV4"/>
    <mergeCell ref="C7:E7"/>
    <mergeCell ref="F7:H7"/>
    <mergeCell ref="I7:K7"/>
    <mergeCell ref="L7:N7"/>
    <mergeCell ref="O7:Q7"/>
    <mergeCell ref="AF5:AH5"/>
    <mergeCell ref="AK5:AM5"/>
    <mergeCell ref="AN5:AP5"/>
    <mergeCell ref="AQ5:AS5"/>
    <mergeCell ref="AC5:AE5"/>
    <mergeCell ref="BH7:BJ7"/>
    <mergeCell ref="BL7:BN7"/>
    <mergeCell ref="C8:E8"/>
    <mergeCell ref="F8:H8"/>
    <mergeCell ref="I8:K8"/>
    <mergeCell ref="L8:N8"/>
    <mergeCell ref="O8:Q8"/>
    <mergeCell ref="T8:V8"/>
    <mergeCell ref="W8:Y8"/>
    <mergeCell ref="Z8:AB8"/>
    <mergeCell ref="AN7:AP7"/>
    <mergeCell ref="AQ7:AS7"/>
    <mergeCell ref="AT7:AV7"/>
    <mergeCell ref="AW7:AY7"/>
    <mergeCell ref="BB7:BD7"/>
    <mergeCell ref="BE7:BG7"/>
    <mergeCell ref="T7:V7"/>
    <mergeCell ref="W7:Y7"/>
    <mergeCell ref="Z7:AB7"/>
    <mergeCell ref="AC7:AE7"/>
    <mergeCell ref="AF7:AH7"/>
    <mergeCell ref="AK7:AM7"/>
    <mergeCell ref="AW8:AY8"/>
    <mergeCell ref="BB8:BD8"/>
    <mergeCell ref="BE8:BG8"/>
    <mergeCell ref="BH8:BJ8"/>
    <mergeCell ref="BL8:BN8"/>
    <mergeCell ref="C9:E9"/>
    <mergeCell ref="F9:H9"/>
    <mergeCell ref="I9:K9"/>
    <mergeCell ref="L9:N9"/>
    <mergeCell ref="O9:Q9"/>
    <mergeCell ref="AC8:AE8"/>
    <mergeCell ref="AF8:AH8"/>
    <mergeCell ref="AK8:AM8"/>
    <mergeCell ref="AN8:AP8"/>
    <mergeCell ref="AQ8:AS8"/>
    <mergeCell ref="AT8:AV8"/>
    <mergeCell ref="I11:K11"/>
    <mergeCell ref="L11:N11"/>
    <mergeCell ref="O11:Q11"/>
    <mergeCell ref="T11:V11"/>
    <mergeCell ref="BH9:BJ9"/>
    <mergeCell ref="BL9:BN9"/>
    <mergeCell ref="BB10:BD10"/>
    <mergeCell ref="BE10:BG10"/>
    <mergeCell ref="BH10:BJ10"/>
    <mergeCell ref="BL10:BN10"/>
    <mergeCell ref="AN9:AP9"/>
    <mergeCell ref="AQ9:AS9"/>
    <mergeCell ref="AT9:AV9"/>
    <mergeCell ref="AW9:AY9"/>
    <mergeCell ref="BB9:BD9"/>
    <mergeCell ref="BE9:BG9"/>
    <mergeCell ref="T9:V9"/>
    <mergeCell ref="W9:Y9"/>
    <mergeCell ref="Z9:AB9"/>
    <mergeCell ref="AC9:AE9"/>
    <mergeCell ref="AF9:AH9"/>
    <mergeCell ref="AK9:AM9"/>
    <mergeCell ref="BL11:BN11"/>
    <mergeCell ref="AQ11:AS11"/>
    <mergeCell ref="C12:E12"/>
    <mergeCell ref="F12:H12"/>
    <mergeCell ref="I12:K12"/>
    <mergeCell ref="L12:N12"/>
    <mergeCell ref="O12:Q12"/>
    <mergeCell ref="T12:V12"/>
    <mergeCell ref="W12:Y12"/>
    <mergeCell ref="Z12:AB12"/>
    <mergeCell ref="AC12:AE12"/>
    <mergeCell ref="AT11:AV11"/>
    <mergeCell ref="AW11:AY11"/>
    <mergeCell ref="BB11:BD11"/>
    <mergeCell ref="BE11:BG11"/>
    <mergeCell ref="BH11:BJ11"/>
    <mergeCell ref="W11:Y11"/>
    <mergeCell ref="Z11:AB11"/>
    <mergeCell ref="AC11:AE11"/>
    <mergeCell ref="AF11:AH11"/>
    <mergeCell ref="AK11:AM11"/>
    <mergeCell ref="AN11:AP11"/>
    <mergeCell ref="C11:E11"/>
    <mergeCell ref="F11:H11"/>
    <mergeCell ref="BB12:BD12"/>
    <mergeCell ref="BE12:BG12"/>
    <mergeCell ref="BH12:BJ12"/>
    <mergeCell ref="BL12:BN12"/>
    <mergeCell ref="C13:E13"/>
    <mergeCell ref="F13:H13"/>
    <mergeCell ref="I13:K13"/>
    <mergeCell ref="L13:N13"/>
    <mergeCell ref="O13:Q13"/>
    <mergeCell ref="T13:V13"/>
    <mergeCell ref="AF12:AH12"/>
    <mergeCell ref="AK12:AM12"/>
    <mergeCell ref="AN12:AP12"/>
    <mergeCell ref="AQ12:AS12"/>
    <mergeCell ref="AT12:AV12"/>
    <mergeCell ref="AW12:AY12"/>
    <mergeCell ref="BL13:BN13"/>
    <mergeCell ref="AQ13:AS13"/>
    <mergeCell ref="AT13:AV13"/>
    <mergeCell ref="AW13:AY13"/>
    <mergeCell ref="BB13:BD13"/>
    <mergeCell ref="BE13:BG13"/>
    <mergeCell ref="C14:E14"/>
    <mergeCell ref="F14:H14"/>
    <mergeCell ref="I14:K14"/>
    <mergeCell ref="L14:N14"/>
    <mergeCell ref="O14:Q14"/>
    <mergeCell ref="T14:V14"/>
    <mergeCell ref="W14:Y14"/>
    <mergeCell ref="Z14:AB14"/>
    <mergeCell ref="AC14:AE14"/>
    <mergeCell ref="BH13:BJ13"/>
    <mergeCell ref="W13:Y13"/>
    <mergeCell ref="Z13:AB13"/>
    <mergeCell ref="AC13:AE13"/>
    <mergeCell ref="AF13:AH13"/>
    <mergeCell ref="AK13:AM13"/>
    <mergeCell ref="AN13:AP13"/>
    <mergeCell ref="BB14:BD14"/>
    <mergeCell ref="BE14:BG14"/>
    <mergeCell ref="BH14:BJ14"/>
    <mergeCell ref="BL14:BN14"/>
    <mergeCell ref="C16:E16"/>
    <mergeCell ref="F16:H16"/>
    <mergeCell ref="I16:K16"/>
    <mergeCell ref="L16:N16"/>
    <mergeCell ref="O16:Q16"/>
    <mergeCell ref="T16:V16"/>
    <mergeCell ref="AF14:AH14"/>
    <mergeCell ref="AK14:AM14"/>
    <mergeCell ref="AN14:AP14"/>
    <mergeCell ref="AQ14:AS14"/>
    <mergeCell ref="AT14:AV14"/>
    <mergeCell ref="AW14:AY14"/>
    <mergeCell ref="BL16:BN16"/>
    <mergeCell ref="AQ16:AS16"/>
    <mergeCell ref="AT16:AV16"/>
    <mergeCell ref="AW16:AY16"/>
    <mergeCell ref="BB16:BD16"/>
    <mergeCell ref="BE16:BG16"/>
    <mergeCell ref="BH16:BJ16"/>
    <mergeCell ref="W16:Y16"/>
    <mergeCell ref="Z16:AB16"/>
    <mergeCell ref="AC16:AE16"/>
    <mergeCell ref="AF16:AH16"/>
    <mergeCell ref="C17:E17"/>
    <mergeCell ref="F17:H17"/>
    <mergeCell ref="I17:K17"/>
    <mergeCell ref="L17:N17"/>
    <mergeCell ref="O17:Q17"/>
    <mergeCell ref="T17:V17"/>
    <mergeCell ref="W17:Y17"/>
    <mergeCell ref="Z17:AB17"/>
    <mergeCell ref="AC17:AE17"/>
    <mergeCell ref="AK16:AM16"/>
    <mergeCell ref="AN16:AP16"/>
    <mergeCell ref="BB17:BD17"/>
    <mergeCell ref="BE17:BG17"/>
    <mergeCell ref="BH17:BJ17"/>
    <mergeCell ref="BL17:BN17"/>
    <mergeCell ref="C18:E18"/>
    <mergeCell ref="F18:H18"/>
    <mergeCell ref="I18:K18"/>
    <mergeCell ref="L18:N18"/>
    <mergeCell ref="O18:Q18"/>
    <mergeCell ref="T18:V18"/>
    <mergeCell ref="AF17:AH17"/>
    <mergeCell ref="AK17:AM17"/>
    <mergeCell ref="AN17:AP17"/>
    <mergeCell ref="AQ17:AS17"/>
    <mergeCell ref="AT17:AV17"/>
    <mergeCell ref="AW17:AY17"/>
    <mergeCell ref="BL18:BN18"/>
    <mergeCell ref="AQ18:AS18"/>
    <mergeCell ref="AT18:AV18"/>
    <mergeCell ref="AW18:AY18"/>
    <mergeCell ref="BB18:BD18"/>
    <mergeCell ref="BE18:BG18"/>
    <mergeCell ref="C20:E20"/>
    <mergeCell ref="F20:H20"/>
    <mergeCell ref="I20:K20"/>
    <mergeCell ref="L20:N20"/>
    <mergeCell ref="O20:Q20"/>
    <mergeCell ref="T20:V20"/>
    <mergeCell ref="W20:Y20"/>
    <mergeCell ref="Z20:AB20"/>
    <mergeCell ref="AC20:AE20"/>
    <mergeCell ref="BH18:BJ18"/>
    <mergeCell ref="W18:Y18"/>
    <mergeCell ref="Z18:AB18"/>
    <mergeCell ref="AC18:AE18"/>
    <mergeCell ref="AF18:AH18"/>
    <mergeCell ref="AK18:AM18"/>
    <mergeCell ref="AN18:AP18"/>
    <mergeCell ref="BB20:BD20"/>
    <mergeCell ref="BE20:BG20"/>
    <mergeCell ref="BH20:BJ20"/>
    <mergeCell ref="BL20:BN20"/>
    <mergeCell ref="C21:E21"/>
    <mergeCell ref="F21:H21"/>
    <mergeCell ref="I21:K21"/>
    <mergeCell ref="L21:N21"/>
    <mergeCell ref="O21:Q21"/>
    <mergeCell ref="T21:V21"/>
    <mergeCell ref="AF20:AH20"/>
    <mergeCell ref="AK20:AM20"/>
    <mergeCell ref="AN20:AP20"/>
    <mergeCell ref="AQ20:AS20"/>
    <mergeCell ref="AT20:AV20"/>
    <mergeCell ref="AW20:AY20"/>
    <mergeCell ref="BL21:BN21"/>
    <mergeCell ref="AQ21:AS21"/>
    <mergeCell ref="AT21:AV21"/>
    <mergeCell ref="AW21:AY21"/>
    <mergeCell ref="BB21:BD21"/>
    <mergeCell ref="BE21:BG21"/>
    <mergeCell ref="BH21:BJ21"/>
    <mergeCell ref="W21:Y21"/>
    <mergeCell ref="Z21:AB21"/>
    <mergeCell ref="AC21:AE21"/>
    <mergeCell ref="AF21:AH21"/>
    <mergeCell ref="C22:E22"/>
    <mergeCell ref="F22:H22"/>
    <mergeCell ref="I22:K22"/>
    <mergeCell ref="L22:N22"/>
    <mergeCell ref="O22:Q22"/>
    <mergeCell ref="T22:V22"/>
    <mergeCell ref="W22:Y22"/>
    <mergeCell ref="Z22:AB22"/>
    <mergeCell ref="AC22:AE22"/>
    <mergeCell ref="AK21:AM21"/>
    <mergeCell ref="AN21:AP21"/>
    <mergeCell ref="BB22:BD22"/>
    <mergeCell ref="BE22:BG22"/>
    <mergeCell ref="BH22:BJ22"/>
    <mergeCell ref="BL22:BN22"/>
    <mergeCell ref="C25:E25"/>
    <mergeCell ref="F25:H25"/>
    <mergeCell ref="I25:K25"/>
    <mergeCell ref="L25:N25"/>
    <mergeCell ref="O25:Q25"/>
    <mergeCell ref="T25:V25"/>
    <mergeCell ref="AF22:AH22"/>
    <mergeCell ref="AK22:AM22"/>
    <mergeCell ref="AN22:AP22"/>
    <mergeCell ref="AQ22:AS22"/>
    <mergeCell ref="AT22:AV22"/>
    <mergeCell ref="AW22:AY22"/>
    <mergeCell ref="BL25:BN25"/>
    <mergeCell ref="AQ25:AS25"/>
    <mergeCell ref="AT25:AV25"/>
    <mergeCell ref="AW25:AY25"/>
    <mergeCell ref="BB25:BD25"/>
    <mergeCell ref="BE25:BG25"/>
    <mergeCell ref="C26:E26"/>
    <mergeCell ref="F26:H26"/>
    <mergeCell ref="I26:K26"/>
    <mergeCell ref="L26:N26"/>
    <mergeCell ref="O26:Q26"/>
    <mergeCell ref="T26:V26"/>
    <mergeCell ref="W26:Y26"/>
    <mergeCell ref="Z26:AB26"/>
    <mergeCell ref="AC26:AE26"/>
    <mergeCell ref="BH25:BJ25"/>
    <mergeCell ref="W25:Y25"/>
    <mergeCell ref="Z25:AB25"/>
    <mergeCell ref="AC25:AE25"/>
    <mergeCell ref="AF25:AH25"/>
    <mergeCell ref="AK25:AM25"/>
    <mergeCell ref="AN25:AP25"/>
    <mergeCell ref="BB26:BD26"/>
    <mergeCell ref="BE26:BG26"/>
    <mergeCell ref="BH26:BJ26"/>
    <mergeCell ref="BH29:BJ29"/>
    <mergeCell ref="BL29:BN29"/>
    <mergeCell ref="AQ29:AS29"/>
    <mergeCell ref="AT29:AV29"/>
    <mergeCell ref="AW29:AY29"/>
    <mergeCell ref="BL26:BN26"/>
    <mergeCell ref="AF26:AH26"/>
    <mergeCell ref="AK26:AM26"/>
    <mergeCell ref="AN26:AP26"/>
    <mergeCell ref="AQ26:AS26"/>
    <mergeCell ref="AT26:AV26"/>
    <mergeCell ref="AW26:AY26"/>
    <mergeCell ref="BL28:BN28"/>
    <mergeCell ref="AQ28:AS28"/>
    <mergeCell ref="AT28:AV28"/>
    <mergeCell ref="AW28:AY28"/>
    <mergeCell ref="BB28:BD28"/>
    <mergeCell ref="BE28:BG28"/>
    <mergeCell ref="BH28:BJ28"/>
    <mergeCell ref="AN29:AP29"/>
    <mergeCell ref="Z28:AB28"/>
    <mergeCell ref="AC28:AE28"/>
    <mergeCell ref="AF28:AH28"/>
    <mergeCell ref="AK28:AM28"/>
    <mergeCell ref="AN28:AP28"/>
    <mergeCell ref="W28:Y28"/>
    <mergeCell ref="BB29:BD29"/>
    <mergeCell ref="BE29:BG29"/>
    <mergeCell ref="W29:Y29"/>
    <mergeCell ref="Z29:AB29"/>
    <mergeCell ref="AC29:AE29"/>
    <mergeCell ref="BL30:BN30"/>
    <mergeCell ref="C32:E32"/>
    <mergeCell ref="F32:H32"/>
    <mergeCell ref="I32:K32"/>
    <mergeCell ref="L32:N32"/>
    <mergeCell ref="O32:Q32"/>
    <mergeCell ref="T32:V32"/>
    <mergeCell ref="W32:Y32"/>
    <mergeCell ref="Z32:AB32"/>
    <mergeCell ref="AC32:AE32"/>
    <mergeCell ref="AQ30:AS30"/>
    <mergeCell ref="AT30:AV30"/>
    <mergeCell ref="AW30:AY30"/>
    <mergeCell ref="BB30:BD30"/>
    <mergeCell ref="BE30:BG30"/>
    <mergeCell ref="BH30:BJ30"/>
    <mergeCell ref="W30:Y30"/>
    <mergeCell ref="Z30:AB30"/>
    <mergeCell ref="AC30:AE30"/>
    <mergeCell ref="AF30:AH30"/>
    <mergeCell ref="AK30:AM30"/>
    <mergeCell ref="AN30:AP30"/>
    <mergeCell ref="C30:E30"/>
    <mergeCell ref="F30:H30"/>
    <mergeCell ref="AN33:AP33"/>
    <mergeCell ref="BB32:BD32"/>
    <mergeCell ref="BE32:BG32"/>
    <mergeCell ref="BH32:BJ32"/>
    <mergeCell ref="BL32:BN32"/>
    <mergeCell ref="C33:E33"/>
    <mergeCell ref="F33:H33"/>
    <mergeCell ref="I33:K33"/>
    <mergeCell ref="L33:N33"/>
    <mergeCell ref="O33:Q33"/>
    <mergeCell ref="T33:V33"/>
    <mergeCell ref="AF32:AH32"/>
    <mergeCell ref="AK32:AM32"/>
    <mergeCell ref="AN32:AP32"/>
    <mergeCell ref="AQ32:AS32"/>
    <mergeCell ref="AT32:AV32"/>
    <mergeCell ref="AW32:AY32"/>
    <mergeCell ref="AK33:AM33"/>
    <mergeCell ref="BB36:BC36"/>
    <mergeCell ref="BB37:BC37"/>
    <mergeCell ref="BB38:BC38"/>
    <mergeCell ref="BB39:BC39"/>
    <mergeCell ref="BB40:BC40"/>
    <mergeCell ref="BL33:BN33"/>
    <mergeCell ref="AQ33:AS33"/>
    <mergeCell ref="AT33:AV33"/>
    <mergeCell ref="AW33:AY33"/>
    <mergeCell ref="BB33:BD33"/>
    <mergeCell ref="BE33:BG33"/>
    <mergeCell ref="BH33:BJ33"/>
    <mergeCell ref="O28:Q28"/>
    <mergeCell ref="L28:N28"/>
    <mergeCell ref="I28:K28"/>
    <mergeCell ref="F28:H28"/>
    <mergeCell ref="C28:E28"/>
    <mergeCell ref="AK56:AL56"/>
    <mergeCell ref="AK57:AL57"/>
    <mergeCell ref="AK58:AL58"/>
    <mergeCell ref="I30:K30"/>
    <mergeCell ref="L30:N30"/>
    <mergeCell ref="W33:Y33"/>
    <mergeCell ref="Z33:AB33"/>
    <mergeCell ref="AC33:AE33"/>
    <mergeCell ref="AF33:AH33"/>
    <mergeCell ref="O30:Q30"/>
    <mergeCell ref="T30:V30"/>
    <mergeCell ref="AF29:AH29"/>
    <mergeCell ref="AK29:AM29"/>
    <mergeCell ref="C29:E29"/>
    <mergeCell ref="F29:H29"/>
    <mergeCell ref="I29:K29"/>
    <mergeCell ref="L29:N29"/>
    <mergeCell ref="O29:Q29"/>
    <mergeCell ref="T28:V28"/>
    <mergeCell ref="T29:V29"/>
    <mergeCell ref="C50:D50"/>
    <mergeCell ref="C51:D51"/>
    <mergeCell ref="C52:D52"/>
    <mergeCell ref="C53:D53"/>
    <mergeCell ref="C54:D54"/>
    <mergeCell ref="T50:U50"/>
    <mergeCell ref="T51:U51"/>
    <mergeCell ref="T52:U52"/>
    <mergeCell ref="T53:U53"/>
    <mergeCell ref="T54:U54"/>
  </mergeCells>
  <printOptions horizontalCentered="1" verticalCentered="1"/>
  <pageMargins left="0" right="0" top="0" bottom="0" header="0" footer="0"/>
  <pageSetup scale="67" orientation="landscape" horizontalDpi="1200" verticalDpi="1200" r:id="rId1"/>
  <colBreaks count="3" manualBreakCount="3">
    <brk id="17" max="52" man="1"/>
    <brk id="34" max="52" man="1"/>
    <brk id="51" max="52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4"/>
  <dimension ref="B1:HP109"/>
  <sheetViews>
    <sheetView zoomScale="85" zoomScaleNormal="85" zoomScaleSheetLayoutView="70" workbookViewId="0">
      <selection activeCell="C30" sqref="C30:E30"/>
    </sheetView>
  </sheetViews>
  <sheetFormatPr defaultColWidth="9.140625" defaultRowHeight="15" x14ac:dyDescent="0.25"/>
  <cols>
    <col min="1" max="1" width="1.5703125" style="368" customWidth="1"/>
    <col min="2" max="2" width="51.140625" style="368" customWidth="1"/>
    <col min="3" max="3" width="10.5703125" style="368" bestFit="1" customWidth="1"/>
    <col min="4" max="4" width="12.42578125" style="368" bestFit="1" customWidth="1"/>
    <col min="5" max="5" width="8.5703125" style="368" bestFit="1" customWidth="1"/>
    <col min="6" max="6" width="10.5703125" style="368" bestFit="1" customWidth="1"/>
    <col min="7" max="7" width="13.5703125" style="368" customWidth="1"/>
    <col min="8" max="8" width="8.5703125" style="368" bestFit="1" customWidth="1"/>
    <col min="9" max="9" width="10.5703125" style="368" bestFit="1" customWidth="1"/>
    <col min="10" max="10" width="12.42578125" style="368" bestFit="1" customWidth="1"/>
    <col min="11" max="11" width="8.42578125" style="368" bestFit="1" customWidth="1"/>
    <col min="12" max="12" width="10.5703125" style="368" bestFit="1" customWidth="1"/>
    <col min="13" max="13" width="12.42578125" style="368" bestFit="1" customWidth="1"/>
    <col min="14" max="14" width="8.5703125" style="368" bestFit="1" customWidth="1"/>
    <col min="15" max="15" width="10.5703125" style="368" bestFit="1" customWidth="1"/>
    <col min="16" max="16" width="12.42578125" style="368" bestFit="1" customWidth="1"/>
    <col min="17" max="17" width="8.42578125" style="368" bestFit="1" customWidth="1"/>
    <col min="18" max="18" width="2.42578125" style="368" customWidth="1"/>
    <col min="19" max="19" width="50.85546875" style="368" customWidth="1"/>
    <col min="20" max="20" width="10.5703125" style="368" bestFit="1" customWidth="1"/>
    <col min="21" max="21" width="12.42578125" style="368" bestFit="1" customWidth="1"/>
    <col min="22" max="22" width="8.5703125" style="368" bestFit="1" customWidth="1"/>
    <col min="23" max="23" width="10.5703125" style="368" bestFit="1" customWidth="1"/>
    <col min="24" max="24" width="12.42578125" style="368" bestFit="1" customWidth="1"/>
    <col min="25" max="25" width="8.5703125" style="368" bestFit="1" customWidth="1"/>
    <col min="26" max="26" width="10.5703125" style="368" bestFit="1" customWidth="1"/>
    <col min="27" max="27" width="12.42578125" style="368" bestFit="1" customWidth="1"/>
    <col min="28" max="28" width="8.140625" style="368" bestFit="1" customWidth="1"/>
    <col min="29" max="29" width="10.5703125" style="368" bestFit="1" customWidth="1"/>
    <col min="30" max="30" width="12.42578125" style="368" bestFit="1" customWidth="1"/>
    <col min="31" max="31" width="8.5703125" style="368" bestFit="1" customWidth="1"/>
    <col min="32" max="32" width="10.5703125" style="368" bestFit="1" customWidth="1"/>
    <col min="33" max="33" width="12.42578125" style="368" bestFit="1" customWidth="1"/>
    <col min="34" max="34" width="8.5703125" style="368" bestFit="1" customWidth="1"/>
    <col min="35" max="35" width="1.140625" style="368" customWidth="1"/>
    <col min="36" max="36" width="51.42578125" style="368" customWidth="1"/>
    <col min="37" max="37" width="10.5703125" style="368" bestFit="1" customWidth="1"/>
    <col min="38" max="38" width="12.42578125" style="368" bestFit="1" customWidth="1"/>
    <col min="39" max="39" width="7.42578125" style="368" bestFit="1" customWidth="1"/>
    <col min="40" max="40" width="10.5703125" style="368" bestFit="1" customWidth="1"/>
    <col min="41" max="41" width="12.42578125" style="368" bestFit="1" customWidth="1"/>
    <col min="42" max="42" width="7.42578125" style="368" bestFit="1" customWidth="1"/>
    <col min="43" max="43" width="10.5703125" style="368" bestFit="1" customWidth="1"/>
    <col min="44" max="44" width="12.42578125" style="368" bestFit="1" customWidth="1"/>
    <col min="45" max="45" width="7.42578125" style="368" bestFit="1" customWidth="1"/>
    <col min="46" max="46" width="10.5703125" style="368" bestFit="1" customWidth="1"/>
    <col min="47" max="47" width="12.42578125" style="368" bestFit="1" customWidth="1"/>
    <col min="48" max="48" width="8.42578125" style="368" bestFit="1" customWidth="1"/>
    <col min="49" max="49" width="10.5703125" style="368" bestFit="1" customWidth="1"/>
    <col min="50" max="50" width="12.42578125" style="368" bestFit="1" customWidth="1"/>
    <col min="51" max="51" width="8.42578125" style="368" bestFit="1" customWidth="1"/>
    <col min="52" max="52" width="4.5703125" style="368" customWidth="1"/>
    <col min="53" max="53" width="52.5703125" style="368" bestFit="1" customWidth="1"/>
    <col min="54" max="54" width="10.5703125" style="368" bestFit="1" customWidth="1"/>
    <col min="55" max="55" width="13.5703125" style="368" customWidth="1"/>
    <col min="56" max="56" width="8.42578125" style="368" customWidth="1"/>
    <col min="57" max="57" width="10.5703125" style="368" bestFit="1" customWidth="1"/>
    <col min="58" max="58" width="12.42578125" style="368" bestFit="1" customWidth="1"/>
    <col min="59" max="59" width="8.42578125" style="368" customWidth="1"/>
    <col min="60" max="60" width="10.5703125" style="368" bestFit="1" customWidth="1"/>
    <col min="61" max="61" width="12.42578125" style="368" bestFit="1" customWidth="1"/>
    <col min="62" max="62" width="7" style="368" bestFit="1" customWidth="1"/>
    <col min="63" max="63" width="4.5703125" style="368" customWidth="1"/>
    <col min="64" max="64" width="10.5703125" style="368" bestFit="1" customWidth="1"/>
    <col min="65" max="65" width="12.42578125" style="368" bestFit="1" customWidth="1"/>
    <col min="66" max="66" width="7" style="368" bestFit="1" customWidth="1"/>
    <col min="67" max="70" width="4.5703125" style="368" customWidth="1"/>
    <col min="71" max="76" width="4.5703125" style="368" hidden="1" customWidth="1"/>
    <col min="77" max="78" width="12.140625" style="368" hidden="1" customWidth="1"/>
    <col min="79" max="84" width="11.85546875" style="368" hidden="1" customWidth="1"/>
    <col min="85" max="92" width="10.140625" style="368" hidden="1" customWidth="1"/>
    <col min="93" max="96" width="16.42578125" style="368" hidden="1" customWidth="1"/>
    <col min="97" max="99" width="16.85546875" style="368" hidden="1" customWidth="1"/>
    <col min="100" max="100" width="16.42578125" style="368" hidden="1" customWidth="1"/>
    <col min="101" max="102" width="8.140625" style="368" hidden="1" customWidth="1"/>
    <col min="103" max="108" width="10.140625" style="368" hidden="1" customWidth="1"/>
    <col min="109" max="109" width="9.42578125" style="368" hidden="1" customWidth="1"/>
    <col min="110" max="110" width="10.42578125" style="368" hidden="1" customWidth="1"/>
    <col min="111" max="111" width="11.85546875" style="368" hidden="1" customWidth="1"/>
    <col min="112" max="118" width="0" style="368" hidden="1" customWidth="1"/>
    <col min="119" max="121" width="12.140625" style="368" hidden="1" customWidth="1"/>
    <col min="122" max="126" width="11.42578125" style="368" hidden="1" customWidth="1"/>
    <col min="127" max="134" width="10.140625" style="368" hidden="1" customWidth="1"/>
    <col min="135" max="138" width="16.42578125" style="368" hidden="1" customWidth="1"/>
    <col min="139" max="141" width="16.85546875" style="368" hidden="1" customWidth="1"/>
    <col min="142" max="142" width="16.42578125" style="368" hidden="1" customWidth="1"/>
    <col min="143" max="149" width="10.140625" style="368" hidden="1" customWidth="1"/>
    <col min="150" max="150" width="0" style="368" hidden="1" customWidth="1"/>
    <col min="151" max="152" width="12.140625" style="368" hidden="1" customWidth="1"/>
    <col min="153" max="154" width="11.5703125" style="368" hidden="1" customWidth="1"/>
    <col min="155" max="156" width="12.140625" style="368" hidden="1" customWidth="1"/>
    <col min="157" max="158" width="11.42578125" style="368" hidden="1" customWidth="1"/>
    <col min="159" max="166" width="10.140625" style="368" hidden="1" customWidth="1"/>
    <col min="167" max="170" width="16.42578125" style="368" hidden="1" customWidth="1"/>
    <col min="171" max="173" width="16.85546875" style="368" hidden="1" customWidth="1"/>
    <col min="174" max="174" width="16.42578125" style="368" hidden="1" customWidth="1"/>
    <col min="175" max="181" width="10.140625" style="368" hidden="1" customWidth="1"/>
    <col min="182" max="182" width="0" style="368" hidden="1" customWidth="1"/>
    <col min="183" max="185" width="12.140625" style="368" hidden="1" customWidth="1"/>
    <col min="186" max="186" width="11.5703125" style="368" hidden="1" customWidth="1"/>
    <col min="187" max="189" width="12.140625" style="368" hidden="1" customWidth="1"/>
    <col min="190" max="190" width="11.5703125" style="368" hidden="1" customWidth="1"/>
    <col min="191" max="198" width="10.140625" style="368" hidden="1" customWidth="1"/>
    <col min="199" max="202" width="16.42578125" style="368" hidden="1" customWidth="1"/>
    <col min="203" max="205" width="16.85546875" style="368" hidden="1" customWidth="1"/>
    <col min="206" max="206" width="16.42578125" style="368" hidden="1" customWidth="1"/>
    <col min="207" max="213" width="10.140625" style="368" hidden="1" customWidth="1"/>
    <col min="214" max="227" width="0" style="368" hidden="1" customWidth="1"/>
    <col min="228" max="16384" width="9.140625" style="368"/>
  </cols>
  <sheetData>
    <row r="1" spans="2:213" ht="15.75" thickTop="1" x14ac:dyDescent="0.25">
      <c r="B1" s="8" t="s">
        <v>39</v>
      </c>
      <c r="Q1" s="369"/>
      <c r="R1" s="199"/>
      <c r="S1" s="350" t="s">
        <v>39</v>
      </c>
      <c r="AE1" s="369"/>
      <c r="AH1" s="199"/>
      <c r="AI1" s="369"/>
      <c r="AJ1" s="350" t="s">
        <v>39</v>
      </c>
      <c r="AY1" s="199"/>
      <c r="AZ1" s="199"/>
      <c r="BA1" s="362" t="s">
        <v>39</v>
      </c>
      <c r="BJ1" s="199"/>
      <c r="BN1" s="199"/>
      <c r="BY1" s="62" t="s">
        <v>128</v>
      </c>
      <c r="BZ1" s="63" t="s">
        <v>115</v>
      </c>
      <c r="CA1" s="63" t="s">
        <v>111</v>
      </c>
      <c r="CB1" s="63" t="s">
        <v>105</v>
      </c>
      <c r="CC1" s="63" t="s">
        <v>98</v>
      </c>
      <c r="CD1" s="63" t="s">
        <v>89</v>
      </c>
      <c r="CE1" s="63" t="s">
        <v>83</v>
      </c>
      <c r="CF1" s="63" t="s">
        <v>82</v>
      </c>
      <c r="CG1" s="63" t="s">
        <v>43</v>
      </c>
      <c r="CH1" s="63" t="s">
        <v>44</v>
      </c>
      <c r="CI1" s="63" t="s">
        <v>45</v>
      </c>
      <c r="CJ1" s="63" t="s">
        <v>50</v>
      </c>
      <c r="CK1" s="36" t="s">
        <v>67</v>
      </c>
      <c r="CL1" s="36" t="s">
        <v>68</v>
      </c>
      <c r="CM1" s="36" t="s">
        <v>69</v>
      </c>
      <c r="CN1" s="37" t="s">
        <v>70</v>
      </c>
      <c r="CO1" s="77" t="s">
        <v>129</v>
      </c>
      <c r="CP1" s="101" t="s">
        <v>116</v>
      </c>
      <c r="CQ1" s="101" t="s">
        <v>112</v>
      </c>
      <c r="CR1" s="101" t="s">
        <v>106</v>
      </c>
      <c r="CS1" s="101" t="s">
        <v>99</v>
      </c>
      <c r="CT1" s="101" t="s">
        <v>92</v>
      </c>
      <c r="CU1" s="101" t="s">
        <v>93</v>
      </c>
      <c r="CV1" s="101" t="s">
        <v>94</v>
      </c>
      <c r="CW1" s="78" t="s">
        <v>46</v>
      </c>
      <c r="CX1" s="78" t="s">
        <v>47</v>
      </c>
      <c r="CY1" s="78" t="s">
        <v>48</v>
      </c>
      <c r="CZ1" s="78" t="s">
        <v>71</v>
      </c>
      <c r="DA1" s="101" t="s">
        <v>72</v>
      </c>
      <c r="DB1" s="78" t="s">
        <v>73</v>
      </c>
      <c r="DC1" s="79" t="s">
        <v>74</v>
      </c>
      <c r="DD1" s="24"/>
      <c r="DH1" s="24"/>
      <c r="DI1" s="24"/>
      <c r="DO1" s="62" t="s">
        <v>128</v>
      </c>
      <c r="DP1" s="63" t="s">
        <v>115</v>
      </c>
      <c r="DQ1" s="63" t="s">
        <v>111</v>
      </c>
      <c r="DR1" s="63" t="s">
        <v>105</v>
      </c>
      <c r="DS1" s="63" t="s">
        <v>98</v>
      </c>
      <c r="DT1" s="63" t="s">
        <v>89</v>
      </c>
      <c r="DU1" s="63" t="s">
        <v>83</v>
      </c>
      <c r="DV1" s="63" t="s">
        <v>82</v>
      </c>
      <c r="DW1" s="63" t="s">
        <v>43</v>
      </c>
      <c r="DX1" s="63" t="s">
        <v>44</v>
      </c>
      <c r="DY1" s="63" t="s">
        <v>45</v>
      </c>
      <c r="DZ1" s="63" t="s">
        <v>50</v>
      </c>
      <c r="EA1" s="63" t="s">
        <v>67</v>
      </c>
      <c r="EB1" s="63" t="s">
        <v>68</v>
      </c>
      <c r="EC1" s="63" t="s">
        <v>69</v>
      </c>
      <c r="ED1" s="141" t="s">
        <v>70</v>
      </c>
      <c r="EE1" s="77" t="s">
        <v>129</v>
      </c>
      <c r="EF1" s="101" t="s">
        <v>116</v>
      </c>
      <c r="EG1" s="101" t="s">
        <v>112</v>
      </c>
      <c r="EH1" s="101" t="s">
        <v>106</v>
      </c>
      <c r="EI1" s="101" t="s">
        <v>99</v>
      </c>
      <c r="EJ1" s="101" t="s">
        <v>92</v>
      </c>
      <c r="EK1" s="101" t="s">
        <v>93</v>
      </c>
      <c r="EL1" s="78" t="s">
        <v>94</v>
      </c>
      <c r="EM1" s="78" t="s">
        <v>46</v>
      </c>
      <c r="EN1" s="78" t="s">
        <v>47</v>
      </c>
      <c r="EO1" s="78" t="s">
        <v>48</v>
      </c>
      <c r="EP1" s="78" t="s">
        <v>71</v>
      </c>
      <c r="EQ1" s="78" t="s">
        <v>72</v>
      </c>
      <c r="ER1" s="101" t="s">
        <v>73</v>
      </c>
      <c r="ES1" s="79" t="s">
        <v>74</v>
      </c>
      <c r="EU1" s="62" t="s">
        <v>128</v>
      </c>
      <c r="EV1" s="63" t="s">
        <v>115</v>
      </c>
      <c r="EW1" s="63" t="s">
        <v>111</v>
      </c>
      <c r="EX1" s="63" t="s">
        <v>105</v>
      </c>
      <c r="EY1" s="63" t="s">
        <v>98</v>
      </c>
      <c r="EZ1" s="63" t="s">
        <v>89</v>
      </c>
      <c r="FA1" s="63" t="s">
        <v>83</v>
      </c>
      <c r="FB1" s="63" t="s">
        <v>82</v>
      </c>
      <c r="FC1" s="63" t="s">
        <v>43</v>
      </c>
      <c r="FD1" s="63" t="s">
        <v>44</v>
      </c>
      <c r="FE1" s="63" t="s">
        <v>45</v>
      </c>
      <c r="FF1" s="63" t="s">
        <v>50</v>
      </c>
      <c r="FG1" s="63" t="s">
        <v>67</v>
      </c>
      <c r="FH1" s="63" t="s">
        <v>68</v>
      </c>
      <c r="FI1" s="63" t="s">
        <v>69</v>
      </c>
      <c r="FJ1" s="141" t="s">
        <v>70</v>
      </c>
      <c r="FK1" s="77" t="s">
        <v>129</v>
      </c>
      <c r="FL1" s="101" t="s">
        <v>116</v>
      </c>
      <c r="FM1" s="101" t="s">
        <v>112</v>
      </c>
      <c r="FN1" s="101" t="s">
        <v>106</v>
      </c>
      <c r="FO1" s="101" t="s">
        <v>99</v>
      </c>
      <c r="FP1" s="101" t="s">
        <v>92</v>
      </c>
      <c r="FQ1" s="101" t="s">
        <v>93</v>
      </c>
      <c r="FR1" s="78" t="s">
        <v>94</v>
      </c>
      <c r="FS1" s="78" t="s">
        <v>46</v>
      </c>
      <c r="FT1" s="78" t="s">
        <v>47</v>
      </c>
      <c r="FU1" s="78" t="s">
        <v>48</v>
      </c>
      <c r="FV1" s="101" t="s">
        <v>71</v>
      </c>
      <c r="FW1" s="78" t="s">
        <v>72</v>
      </c>
      <c r="FX1" s="78" t="s">
        <v>73</v>
      </c>
      <c r="FY1" s="79" t="s">
        <v>74</v>
      </c>
      <c r="GA1" s="62" t="s">
        <v>128</v>
      </c>
      <c r="GB1" s="63" t="s">
        <v>115</v>
      </c>
      <c r="GC1" s="63" t="s">
        <v>111</v>
      </c>
      <c r="GD1" s="63" t="s">
        <v>105</v>
      </c>
      <c r="GE1" s="63" t="s">
        <v>98</v>
      </c>
      <c r="GF1" s="63" t="s">
        <v>89</v>
      </c>
      <c r="GG1" s="63" t="s">
        <v>83</v>
      </c>
      <c r="GH1" s="63" t="s">
        <v>82</v>
      </c>
      <c r="GI1" s="63" t="s">
        <v>43</v>
      </c>
      <c r="GJ1" s="63" t="s">
        <v>44</v>
      </c>
      <c r="GK1" s="63" t="s">
        <v>45</v>
      </c>
      <c r="GL1" s="63" t="s">
        <v>50</v>
      </c>
      <c r="GM1" s="63" t="s">
        <v>67</v>
      </c>
      <c r="GN1" s="63" t="s">
        <v>68</v>
      </c>
      <c r="GO1" s="63" t="s">
        <v>69</v>
      </c>
      <c r="GP1" s="141" t="s">
        <v>70</v>
      </c>
      <c r="GQ1" s="77" t="s">
        <v>129</v>
      </c>
      <c r="GR1" s="78" t="s">
        <v>116</v>
      </c>
      <c r="GS1" s="78" t="s">
        <v>112</v>
      </c>
      <c r="GT1" s="78" t="s">
        <v>106</v>
      </c>
      <c r="GU1" s="78" t="s">
        <v>99</v>
      </c>
      <c r="GV1" s="78" t="s">
        <v>92</v>
      </c>
      <c r="GW1" s="78" t="s">
        <v>93</v>
      </c>
      <c r="GX1" s="78" t="s">
        <v>94</v>
      </c>
      <c r="GY1" s="78" t="s">
        <v>46</v>
      </c>
      <c r="GZ1" s="78" t="s">
        <v>47</v>
      </c>
      <c r="HA1" s="78" t="s">
        <v>48</v>
      </c>
      <c r="HB1" s="101" t="s">
        <v>71</v>
      </c>
      <c r="HC1" s="78" t="s">
        <v>72</v>
      </c>
      <c r="HD1" s="78" t="s">
        <v>73</v>
      </c>
      <c r="HE1" s="79" t="s">
        <v>74</v>
      </c>
    </row>
    <row r="2" spans="2:213" ht="15.75" thickBot="1" x14ac:dyDescent="0.3">
      <c r="D2" s="7" t="s">
        <v>31</v>
      </c>
      <c r="G2" s="7">
        <v>53</v>
      </c>
      <c r="J2" s="7">
        <v>54</v>
      </c>
      <c r="M2" s="7">
        <v>55</v>
      </c>
      <c r="P2" s="7">
        <v>58</v>
      </c>
      <c r="Q2" s="369"/>
      <c r="R2" s="199"/>
      <c r="U2" s="7" t="s">
        <v>28</v>
      </c>
      <c r="X2" s="7" t="s">
        <v>32</v>
      </c>
      <c r="AA2" s="206" t="s">
        <v>37</v>
      </c>
      <c r="AD2" s="7" t="s">
        <v>85</v>
      </c>
      <c r="AE2" s="369"/>
      <c r="AG2" s="7" t="s">
        <v>195</v>
      </c>
      <c r="AH2" s="199"/>
      <c r="AI2" s="199"/>
      <c r="AL2" s="7" t="s">
        <v>33</v>
      </c>
      <c r="AO2" s="7" t="s">
        <v>34</v>
      </c>
      <c r="AR2" s="7" t="s">
        <v>35</v>
      </c>
      <c r="AU2" s="7" t="s">
        <v>36</v>
      </c>
      <c r="AX2" s="7" t="s">
        <v>146</v>
      </c>
      <c r="AY2" s="199"/>
      <c r="AZ2" s="172"/>
      <c r="BC2" s="7" t="s">
        <v>184</v>
      </c>
      <c r="BF2" s="7" t="s">
        <v>185</v>
      </c>
      <c r="BI2" s="7" t="s">
        <v>186</v>
      </c>
      <c r="BJ2" s="199"/>
      <c r="BK2" s="193"/>
      <c r="BM2" s="7" t="s">
        <v>196</v>
      </c>
      <c r="BN2" s="199"/>
      <c r="BO2" s="193"/>
      <c r="BP2" s="193"/>
      <c r="BQ2" s="193"/>
      <c r="BR2" s="193"/>
      <c r="BS2" s="193"/>
      <c r="BT2" s="193"/>
      <c r="BU2" s="193"/>
      <c r="BV2" s="193"/>
      <c r="BW2" s="193"/>
      <c r="BX2" s="193"/>
      <c r="BY2" s="64" t="s">
        <v>38</v>
      </c>
      <c r="BZ2" s="43"/>
      <c r="CA2" s="43"/>
      <c r="CB2" s="43"/>
      <c r="CC2" s="43"/>
      <c r="CD2" s="43"/>
      <c r="CE2" s="43"/>
      <c r="CF2" s="43"/>
      <c r="CG2" s="43"/>
      <c r="CH2" s="43"/>
      <c r="CI2" s="44"/>
      <c r="CJ2" s="65"/>
      <c r="CK2" s="44"/>
      <c r="CL2" s="44"/>
      <c r="CM2" s="44"/>
      <c r="CN2" s="44"/>
      <c r="CO2" s="80"/>
      <c r="CP2" s="94"/>
      <c r="CQ2" s="94"/>
      <c r="CR2" s="94"/>
      <c r="CS2" s="94"/>
      <c r="CT2" s="94"/>
      <c r="CU2" s="94"/>
      <c r="CV2" s="94"/>
      <c r="CW2" s="29"/>
      <c r="CX2" s="29"/>
      <c r="CY2" s="29"/>
      <c r="CZ2" s="29"/>
      <c r="DA2" s="94"/>
      <c r="DB2" s="29"/>
      <c r="DC2" s="81"/>
      <c r="DD2" s="187"/>
      <c r="DE2" s="187"/>
      <c r="DF2" s="187"/>
      <c r="DO2" s="64" t="s">
        <v>64</v>
      </c>
      <c r="DP2" s="43"/>
      <c r="DQ2" s="43"/>
      <c r="DR2" s="43"/>
      <c r="DS2" s="43"/>
      <c r="DT2" s="43"/>
      <c r="DU2" s="43"/>
      <c r="DV2" s="43"/>
      <c r="DW2" s="43"/>
      <c r="DX2" s="43"/>
      <c r="DY2" s="44"/>
      <c r="DZ2" s="65"/>
      <c r="EA2" s="44"/>
      <c r="EB2" s="44"/>
      <c r="EC2" s="44"/>
      <c r="ED2" s="65"/>
      <c r="EE2" s="80"/>
      <c r="EF2" s="94"/>
      <c r="EG2" s="94"/>
      <c r="EH2" s="94"/>
      <c r="EI2" s="94"/>
      <c r="EJ2" s="94"/>
      <c r="EK2" s="94"/>
      <c r="EL2" s="29"/>
      <c r="EM2" s="29"/>
      <c r="EN2" s="29"/>
      <c r="EO2" s="29"/>
      <c r="EP2" s="29"/>
      <c r="EQ2" s="29"/>
      <c r="ER2" s="29"/>
      <c r="ES2" s="102"/>
      <c r="EU2" s="64" t="s">
        <v>65</v>
      </c>
      <c r="EV2" s="64"/>
      <c r="EW2" s="64"/>
      <c r="EX2" s="64"/>
      <c r="EY2" s="64"/>
      <c r="EZ2" s="64"/>
      <c r="FA2" s="64"/>
      <c r="FB2" s="43"/>
      <c r="FC2" s="43"/>
      <c r="FD2" s="43"/>
      <c r="FE2" s="44"/>
      <c r="FF2" s="65"/>
      <c r="FG2" s="44"/>
      <c r="FH2" s="44"/>
      <c r="FI2" s="44"/>
      <c r="FJ2" s="65"/>
      <c r="FK2" s="80"/>
      <c r="FL2" s="94"/>
      <c r="FM2" s="94"/>
      <c r="FN2" s="94"/>
      <c r="FO2" s="94"/>
      <c r="FP2" s="94"/>
      <c r="FQ2" s="94"/>
      <c r="FR2" s="29"/>
      <c r="FS2" s="29"/>
      <c r="FT2" s="29"/>
      <c r="FU2" s="29"/>
      <c r="FV2" s="94"/>
      <c r="FW2" s="29"/>
      <c r="FX2" s="29"/>
      <c r="FY2" s="81"/>
      <c r="GA2" s="64" t="s">
        <v>66</v>
      </c>
      <c r="GB2" s="43"/>
      <c r="GC2" s="43"/>
      <c r="GD2" s="43"/>
      <c r="GE2" s="43"/>
      <c r="GF2" s="43"/>
      <c r="GG2" s="43"/>
      <c r="GH2" s="43"/>
      <c r="GI2" s="43"/>
      <c r="GJ2" s="43"/>
      <c r="GK2" s="44"/>
      <c r="GL2" s="65"/>
      <c r="GM2" s="44"/>
      <c r="GN2" s="44"/>
      <c r="GO2" s="44"/>
      <c r="GP2" s="65"/>
      <c r="GQ2" s="80"/>
      <c r="GR2" s="94"/>
      <c r="GS2" s="29"/>
      <c r="GT2" s="29"/>
      <c r="GU2" s="29"/>
      <c r="GV2" s="29"/>
      <c r="GW2" s="29"/>
      <c r="GX2" s="29"/>
      <c r="GY2" s="29"/>
      <c r="GZ2" s="29"/>
      <c r="HA2" s="29"/>
      <c r="HB2" s="94"/>
      <c r="HC2" s="29"/>
      <c r="HD2" s="29"/>
      <c r="HE2" s="81"/>
    </row>
    <row r="3" spans="2:213" ht="15.75" thickBot="1" x14ac:dyDescent="0.3">
      <c r="C3" s="349"/>
      <c r="D3" s="7" t="s">
        <v>26</v>
      </c>
      <c r="E3" s="102"/>
      <c r="F3" s="7"/>
      <c r="G3" s="7" t="s">
        <v>26</v>
      </c>
      <c r="H3" s="7"/>
      <c r="I3" s="349"/>
      <c r="J3" s="7" t="s">
        <v>26</v>
      </c>
      <c r="K3" s="7"/>
      <c r="L3" s="349"/>
      <c r="M3" s="7" t="s">
        <v>26</v>
      </c>
      <c r="N3" s="7"/>
      <c r="O3" s="349"/>
      <c r="P3" s="7" t="s">
        <v>26</v>
      </c>
      <c r="Q3" s="7"/>
      <c r="R3" s="283"/>
      <c r="T3" s="349"/>
      <c r="U3" s="7" t="s">
        <v>26</v>
      </c>
      <c r="V3" s="7"/>
      <c r="W3" s="349"/>
      <c r="X3" s="7" t="s">
        <v>26</v>
      </c>
      <c r="Y3" s="102"/>
      <c r="Z3" s="7"/>
      <c r="AA3" s="7" t="s">
        <v>26</v>
      </c>
      <c r="AB3" s="7"/>
      <c r="AC3" s="349"/>
      <c r="AD3" s="7" t="s">
        <v>26</v>
      </c>
      <c r="AE3" s="102"/>
      <c r="AF3" s="349"/>
      <c r="AG3" s="7" t="s">
        <v>26</v>
      </c>
      <c r="AH3" s="102"/>
      <c r="AI3" s="356"/>
      <c r="AK3" s="349"/>
      <c r="AL3" s="7" t="s">
        <v>26</v>
      </c>
      <c r="AM3" s="7"/>
      <c r="AN3" s="349"/>
      <c r="AO3" s="7" t="s">
        <v>26</v>
      </c>
      <c r="AP3" s="7"/>
      <c r="AQ3" s="349"/>
      <c r="AR3" s="7" t="s">
        <v>26</v>
      </c>
      <c r="AS3" s="7"/>
      <c r="AT3" s="349"/>
      <c r="AU3" s="7" t="s">
        <v>26</v>
      </c>
      <c r="AV3" s="7"/>
      <c r="AW3" s="349"/>
      <c r="AX3" s="7" t="s">
        <v>26</v>
      </c>
      <c r="AY3" s="102"/>
      <c r="AZ3" s="283"/>
      <c r="BB3" s="6"/>
      <c r="BC3" s="7" t="s">
        <v>26</v>
      </c>
      <c r="BD3" s="7"/>
      <c r="BE3" s="6"/>
      <c r="BF3" s="7" t="s">
        <v>26</v>
      </c>
      <c r="BG3" s="7"/>
      <c r="BH3" s="6"/>
      <c r="BI3" s="7" t="s">
        <v>26</v>
      </c>
      <c r="BJ3" s="102"/>
      <c r="BK3" s="284"/>
      <c r="BL3" s="6"/>
      <c r="BM3" s="7" t="s">
        <v>26</v>
      </c>
      <c r="BN3" s="102"/>
      <c r="BO3" s="284"/>
      <c r="BP3" s="284"/>
      <c r="BQ3" s="284"/>
      <c r="BR3" s="284"/>
      <c r="BS3" s="284"/>
      <c r="BT3" s="284"/>
      <c r="BU3" s="284"/>
      <c r="BV3" s="284"/>
      <c r="BW3" s="284"/>
      <c r="BX3" s="283"/>
      <c r="BY3" s="64" t="s">
        <v>26</v>
      </c>
      <c r="BZ3" s="43"/>
      <c r="CA3" s="43"/>
      <c r="CB3" s="43"/>
      <c r="CC3" s="43"/>
      <c r="CD3" s="43"/>
      <c r="CE3" s="43"/>
      <c r="CF3" s="43"/>
      <c r="CG3" s="43"/>
      <c r="CH3" s="43"/>
      <c r="CI3" s="44"/>
      <c r="CJ3" s="65"/>
      <c r="CK3" s="44"/>
      <c r="CL3" s="44"/>
      <c r="CM3" s="44"/>
      <c r="CN3" s="44"/>
      <c r="CO3" s="80"/>
      <c r="CP3" s="94"/>
      <c r="CQ3" s="94"/>
      <c r="CR3" s="94"/>
      <c r="CS3" s="94"/>
      <c r="CT3" s="94"/>
      <c r="CU3" s="94"/>
      <c r="CV3" s="94"/>
      <c r="CW3" s="29"/>
      <c r="CX3" s="29"/>
      <c r="CY3" s="29"/>
      <c r="CZ3" s="29"/>
      <c r="DA3" s="94"/>
      <c r="DB3" s="29"/>
      <c r="DC3" s="81"/>
      <c r="DD3" s="188"/>
      <c r="DE3" s="187"/>
      <c r="DF3" s="187"/>
      <c r="DO3" s="64" t="s">
        <v>26</v>
      </c>
      <c r="DP3" s="43"/>
      <c r="DQ3" s="43"/>
      <c r="DR3" s="43"/>
      <c r="DS3" s="43"/>
      <c r="DT3" s="43"/>
      <c r="DU3" s="43"/>
      <c r="DV3" s="43"/>
      <c r="DW3" s="43"/>
      <c r="DX3" s="43"/>
      <c r="DY3" s="44"/>
      <c r="DZ3" s="65"/>
      <c r="EA3" s="44"/>
      <c r="EB3" s="44"/>
      <c r="EC3" s="44"/>
      <c r="ED3" s="65"/>
      <c r="EE3" s="80"/>
      <c r="EF3" s="94"/>
      <c r="EG3" s="94"/>
      <c r="EH3" s="94"/>
      <c r="EI3" s="94"/>
      <c r="EJ3" s="94"/>
      <c r="EK3" s="94"/>
      <c r="EL3" s="29"/>
      <c r="EM3" s="29"/>
      <c r="EN3" s="29"/>
      <c r="EO3" s="29"/>
      <c r="EP3" s="29"/>
      <c r="EQ3" s="29"/>
      <c r="ER3" s="29"/>
      <c r="ES3" s="102"/>
      <c r="EU3" s="64" t="s">
        <v>26</v>
      </c>
      <c r="EV3" s="64"/>
      <c r="EW3" s="64"/>
      <c r="EX3" s="64"/>
      <c r="EY3" s="64"/>
      <c r="EZ3" s="64"/>
      <c r="FA3" s="64"/>
      <c r="FB3" s="43"/>
      <c r="FC3" s="43"/>
      <c r="FD3" s="43"/>
      <c r="FE3" s="44"/>
      <c r="FF3" s="65"/>
      <c r="FG3" s="44"/>
      <c r="FH3" s="44"/>
      <c r="FI3" s="44"/>
      <c r="FJ3" s="65"/>
      <c r="FK3" s="80"/>
      <c r="FL3" s="94"/>
      <c r="FM3" s="94"/>
      <c r="FN3" s="94"/>
      <c r="FO3" s="94"/>
      <c r="FP3" s="94"/>
      <c r="FQ3" s="94"/>
      <c r="FR3" s="29"/>
      <c r="FS3" s="29"/>
      <c r="FT3" s="29"/>
      <c r="FU3" s="29"/>
      <c r="FV3" s="94"/>
      <c r="FW3" s="29"/>
      <c r="FX3" s="29"/>
      <c r="FY3" s="81"/>
      <c r="GA3" s="64" t="s">
        <v>26</v>
      </c>
      <c r="GB3" s="43"/>
      <c r="GC3" s="43"/>
      <c r="GD3" s="43"/>
      <c r="GE3" s="43"/>
      <c r="GF3" s="43"/>
      <c r="GG3" s="43"/>
      <c r="GH3" s="43"/>
      <c r="GI3" s="43"/>
      <c r="GJ3" s="43"/>
      <c r="GK3" s="44"/>
      <c r="GL3" s="65"/>
      <c r="GM3" s="44"/>
      <c r="GN3" s="44"/>
      <c r="GO3" s="44"/>
      <c r="GP3" s="65"/>
      <c r="GQ3" s="80"/>
      <c r="GR3" s="94"/>
      <c r="GS3" s="29"/>
      <c r="GT3" s="29"/>
      <c r="GU3" s="29"/>
      <c r="GV3" s="29"/>
      <c r="GW3" s="29"/>
      <c r="GX3" s="29"/>
      <c r="GY3" s="29"/>
      <c r="GZ3" s="29"/>
      <c r="HA3" s="29"/>
      <c r="HB3" s="94"/>
      <c r="HC3" s="29"/>
      <c r="HD3" s="29"/>
      <c r="HE3" s="81"/>
    </row>
    <row r="4" spans="2:213" x14ac:dyDescent="0.25">
      <c r="B4" s="195" t="s">
        <v>1</v>
      </c>
      <c r="C4" s="1264">
        <v>39392</v>
      </c>
      <c r="D4" s="1265"/>
      <c r="E4" s="1266"/>
      <c r="F4" s="1356">
        <v>39748</v>
      </c>
      <c r="G4" s="1357"/>
      <c r="H4" s="1358"/>
      <c r="I4" s="1356">
        <v>39085</v>
      </c>
      <c r="J4" s="1357"/>
      <c r="K4" s="1358"/>
      <c r="L4" s="1356">
        <v>39440</v>
      </c>
      <c r="M4" s="1357"/>
      <c r="N4" s="1358"/>
      <c r="O4" s="1356">
        <v>43593</v>
      </c>
      <c r="P4" s="1357"/>
      <c r="Q4" s="1357"/>
      <c r="R4" s="231"/>
      <c r="S4" s="344" t="s">
        <v>1</v>
      </c>
      <c r="T4" s="1264">
        <v>39628</v>
      </c>
      <c r="U4" s="1265"/>
      <c r="V4" s="1266"/>
      <c r="W4" s="1264">
        <v>39811</v>
      </c>
      <c r="X4" s="1265"/>
      <c r="Y4" s="1266"/>
      <c r="Z4" s="1264">
        <v>40073</v>
      </c>
      <c r="AA4" s="1265"/>
      <c r="AB4" s="1266"/>
      <c r="AC4" s="1264">
        <v>39035</v>
      </c>
      <c r="AD4" s="1265"/>
      <c r="AE4" s="1266"/>
      <c r="AF4" s="1264">
        <v>39630</v>
      </c>
      <c r="AG4" s="1265"/>
      <c r="AH4" s="1266"/>
      <c r="AI4" s="228"/>
      <c r="AJ4" s="344" t="s">
        <v>1</v>
      </c>
      <c r="AK4" s="1264">
        <v>39822</v>
      </c>
      <c r="AL4" s="1265"/>
      <c r="AM4" s="1266"/>
      <c r="AN4" s="1264">
        <v>39823</v>
      </c>
      <c r="AO4" s="1265"/>
      <c r="AP4" s="1266"/>
      <c r="AQ4" s="1264">
        <v>39084</v>
      </c>
      <c r="AR4" s="1265"/>
      <c r="AS4" s="1266"/>
      <c r="AT4" s="1264">
        <v>39794</v>
      </c>
      <c r="AU4" s="1265"/>
      <c r="AV4" s="1266"/>
      <c r="AW4" s="1264">
        <v>43077</v>
      </c>
      <c r="AX4" s="1265"/>
      <c r="AY4" s="1266"/>
      <c r="AZ4" s="228"/>
      <c r="BA4" s="344" t="s">
        <v>1</v>
      </c>
      <c r="BB4" s="1264">
        <v>39085</v>
      </c>
      <c r="BC4" s="1265"/>
      <c r="BD4" s="1266"/>
      <c r="BE4" s="1264">
        <v>39035</v>
      </c>
      <c r="BF4" s="1265"/>
      <c r="BG4" s="1266"/>
      <c r="BH4" s="1264">
        <v>39084</v>
      </c>
      <c r="BI4" s="1265"/>
      <c r="BJ4" s="1266"/>
      <c r="BK4" s="227"/>
      <c r="BL4" s="1264">
        <v>39035</v>
      </c>
      <c r="BM4" s="1265"/>
      <c r="BN4" s="1266"/>
      <c r="BO4" s="227"/>
      <c r="BP4" s="227"/>
      <c r="BQ4" s="227"/>
      <c r="BR4" s="227"/>
      <c r="BS4" s="227"/>
      <c r="BT4" s="227"/>
      <c r="BU4" s="227"/>
      <c r="BV4" s="227"/>
      <c r="BW4" s="227"/>
      <c r="BX4" s="227"/>
      <c r="BY4" s="66"/>
      <c r="BZ4" s="369"/>
      <c r="CA4" s="369"/>
      <c r="CB4" s="369"/>
      <c r="CC4" s="369"/>
      <c r="CD4" s="369"/>
      <c r="CE4" s="369"/>
      <c r="CF4" s="369"/>
      <c r="CG4" s="369"/>
      <c r="CH4" s="369"/>
      <c r="CI4" s="191"/>
      <c r="CJ4" s="369"/>
      <c r="CK4" s="191"/>
      <c r="CL4" s="191"/>
      <c r="CM4" s="191"/>
      <c r="CN4" s="38"/>
      <c r="CO4" s="82"/>
      <c r="CP4" s="38"/>
      <c r="CQ4" s="38"/>
      <c r="CR4" s="38"/>
      <c r="CS4" s="38"/>
      <c r="CT4" s="38"/>
      <c r="CU4" s="38"/>
      <c r="CV4" s="38"/>
      <c r="CW4" s="30"/>
      <c r="CX4" s="30"/>
      <c r="CY4" s="30"/>
      <c r="CZ4" s="30"/>
      <c r="DA4" s="38"/>
      <c r="DB4" s="30"/>
      <c r="DC4" s="83"/>
      <c r="DD4" s="66"/>
      <c r="DE4" s="369"/>
      <c r="DF4" s="369"/>
      <c r="DO4" s="66"/>
      <c r="DP4" s="369"/>
      <c r="DQ4" s="369"/>
      <c r="DR4" s="369"/>
      <c r="DS4" s="369"/>
      <c r="DT4" s="369"/>
      <c r="DU4" s="369"/>
      <c r="DV4" s="369"/>
      <c r="DW4" s="369"/>
      <c r="DX4" s="369"/>
      <c r="DY4" s="191"/>
      <c r="DZ4" s="369"/>
      <c r="EA4" s="191"/>
      <c r="EB4" s="191"/>
      <c r="EC4" s="191"/>
      <c r="ED4" s="199"/>
      <c r="EE4" s="82"/>
      <c r="EF4" s="38"/>
      <c r="EG4" s="38"/>
      <c r="EH4" s="38"/>
      <c r="EI4" s="38"/>
      <c r="EJ4" s="38"/>
      <c r="EK4" s="38"/>
      <c r="EL4" s="30"/>
      <c r="EM4" s="30"/>
      <c r="EN4" s="30"/>
      <c r="EO4" s="30"/>
      <c r="EP4" s="30"/>
      <c r="EQ4" s="30"/>
      <c r="ER4" s="30"/>
      <c r="ES4" s="199"/>
      <c r="EU4" s="66"/>
      <c r="EV4" s="369"/>
      <c r="EW4" s="191"/>
      <c r="EX4" s="191"/>
      <c r="EY4" s="191"/>
      <c r="EZ4" s="191"/>
      <c r="FA4" s="191"/>
      <c r="FB4" s="369"/>
      <c r="FC4" s="369"/>
      <c r="FD4" s="369"/>
      <c r="FE4" s="191"/>
      <c r="FF4" s="369"/>
      <c r="FG4" s="191"/>
      <c r="FH4" s="191"/>
      <c r="FI4" s="191"/>
      <c r="FJ4" s="199"/>
      <c r="FK4" s="82"/>
      <c r="FL4" s="38"/>
      <c r="FM4" s="38"/>
      <c r="FN4" s="38"/>
      <c r="FO4" s="38"/>
      <c r="FP4" s="38"/>
      <c r="FQ4" s="38"/>
      <c r="FR4" s="30"/>
      <c r="FS4" s="30"/>
      <c r="FT4" s="30"/>
      <c r="FU4" s="30"/>
      <c r="FV4" s="38"/>
      <c r="FW4" s="30"/>
      <c r="FX4" s="30"/>
      <c r="FY4" s="83"/>
      <c r="GA4" s="66"/>
      <c r="GB4" s="369"/>
      <c r="GC4" s="369"/>
      <c r="GD4" s="369"/>
      <c r="GE4" s="369"/>
      <c r="GF4" s="369"/>
      <c r="GG4" s="369"/>
      <c r="GH4" s="369"/>
      <c r="GI4" s="369"/>
      <c r="GJ4" s="369"/>
      <c r="GK4" s="191"/>
      <c r="GL4" s="369"/>
      <c r="GM4" s="191"/>
      <c r="GN4" s="191"/>
      <c r="GO4" s="191"/>
      <c r="GP4" s="199"/>
      <c r="GQ4" s="82"/>
      <c r="GR4" s="38"/>
      <c r="GS4" s="30"/>
      <c r="GT4" s="30"/>
      <c r="GU4" s="30"/>
      <c r="GV4" s="30"/>
      <c r="GW4" s="30"/>
      <c r="GX4" s="30"/>
      <c r="GY4" s="30"/>
      <c r="GZ4" s="30"/>
      <c r="HA4" s="30"/>
      <c r="HB4" s="38"/>
      <c r="HC4" s="30"/>
      <c r="HD4" s="30"/>
      <c r="HE4" s="83"/>
    </row>
    <row r="5" spans="2:213" x14ac:dyDescent="0.25">
      <c r="B5" s="200" t="s">
        <v>2</v>
      </c>
      <c r="C5" s="1267">
        <v>44196</v>
      </c>
      <c r="D5" s="1268"/>
      <c r="E5" s="1269"/>
      <c r="F5" s="1267">
        <v>44196</v>
      </c>
      <c r="G5" s="1365"/>
      <c r="H5" s="1366"/>
      <c r="I5" s="1267">
        <v>44196</v>
      </c>
      <c r="J5" s="1365"/>
      <c r="K5" s="1366"/>
      <c r="L5" s="1267">
        <v>44196</v>
      </c>
      <c r="M5" s="1365"/>
      <c r="N5" s="1366"/>
      <c r="O5" s="1267">
        <v>44196</v>
      </c>
      <c r="P5" s="1365"/>
      <c r="Q5" s="1366"/>
      <c r="R5" s="231"/>
      <c r="S5" s="345" t="s">
        <v>2</v>
      </c>
      <c r="T5" s="1267">
        <v>44196</v>
      </c>
      <c r="U5" s="1268"/>
      <c r="V5" s="1269"/>
      <c r="W5" s="1267">
        <v>44196</v>
      </c>
      <c r="X5" s="1268"/>
      <c r="Y5" s="1269"/>
      <c r="Z5" s="1267">
        <v>44196</v>
      </c>
      <c r="AA5" s="1268"/>
      <c r="AB5" s="1269"/>
      <c r="AC5" s="1267">
        <v>44196</v>
      </c>
      <c r="AD5" s="1268"/>
      <c r="AE5" s="1269"/>
      <c r="AF5" s="1267">
        <v>44196</v>
      </c>
      <c r="AG5" s="1268"/>
      <c r="AH5" s="1269"/>
      <c r="AI5" s="228"/>
      <c r="AJ5" s="345" t="s">
        <v>2</v>
      </c>
      <c r="AK5" s="1267">
        <v>44196</v>
      </c>
      <c r="AL5" s="1268"/>
      <c r="AM5" s="1269"/>
      <c r="AN5" s="1267">
        <v>44196</v>
      </c>
      <c r="AO5" s="1268"/>
      <c r="AP5" s="1269"/>
      <c r="AQ5" s="1267">
        <v>44196</v>
      </c>
      <c r="AR5" s="1268"/>
      <c r="AS5" s="1269"/>
      <c r="AT5" s="1267">
        <v>44196</v>
      </c>
      <c r="AU5" s="1268"/>
      <c r="AV5" s="1269"/>
      <c r="AW5" s="1267">
        <v>44196</v>
      </c>
      <c r="AX5" s="1268"/>
      <c r="AY5" s="1269"/>
      <c r="AZ5" s="228"/>
      <c r="BA5" s="345" t="s">
        <v>2</v>
      </c>
      <c r="BB5" s="1267">
        <v>44196</v>
      </c>
      <c r="BC5" s="1268"/>
      <c r="BD5" s="1269"/>
      <c r="BE5" s="1267">
        <v>44196</v>
      </c>
      <c r="BF5" s="1268"/>
      <c r="BG5" s="1269"/>
      <c r="BH5" s="1267">
        <v>44196</v>
      </c>
      <c r="BI5" s="1268"/>
      <c r="BJ5" s="1269"/>
      <c r="BK5" s="227"/>
      <c r="BL5" s="1267">
        <v>44196</v>
      </c>
      <c r="BM5" s="1268"/>
      <c r="BN5" s="1269"/>
      <c r="BO5" s="227"/>
      <c r="BP5" s="227"/>
      <c r="BQ5" s="227"/>
      <c r="BR5" s="227"/>
      <c r="BS5" s="227"/>
      <c r="BT5" s="227"/>
      <c r="BU5" s="227"/>
      <c r="BV5" s="227"/>
      <c r="BW5" s="227"/>
      <c r="BX5" s="227"/>
      <c r="BY5" s="124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25"/>
      <c r="CO5" s="126"/>
      <c r="CP5" s="125"/>
      <c r="CQ5" s="125"/>
      <c r="CR5" s="125"/>
      <c r="CS5" s="125"/>
      <c r="CT5" s="125"/>
      <c r="CU5" s="125"/>
      <c r="CV5" s="125"/>
      <c r="CW5" s="127"/>
      <c r="CX5" s="127"/>
      <c r="CY5" s="127"/>
      <c r="CZ5" s="127"/>
      <c r="DA5" s="125"/>
      <c r="DB5" s="127"/>
      <c r="DC5" s="128"/>
      <c r="DE5" s="369"/>
      <c r="DF5" s="369"/>
      <c r="DO5" s="66"/>
      <c r="DP5" s="369"/>
      <c r="DQ5" s="369"/>
      <c r="DR5" s="369"/>
      <c r="DS5" s="369"/>
      <c r="DT5" s="369"/>
      <c r="DU5" s="369"/>
      <c r="DV5" s="369"/>
      <c r="DW5" s="369"/>
      <c r="DX5" s="369"/>
      <c r="DY5" s="369"/>
      <c r="DZ5" s="369"/>
      <c r="EA5" s="369"/>
      <c r="EB5" s="369"/>
      <c r="EC5" s="369"/>
      <c r="ED5" s="199"/>
      <c r="EE5" s="82"/>
      <c r="EF5" s="38"/>
      <c r="EG5" s="38"/>
      <c r="EH5" s="38"/>
      <c r="EI5" s="38"/>
      <c r="EJ5" s="38"/>
      <c r="EK5" s="38"/>
      <c r="EL5" s="30"/>
      <c r="EM5" s="30"/>
      <c r="EN5" s="30"/>
      <c r="EO5" s="30"/>
      <c r="EP5" s="30"/>
      <c r="EQ5" s="30"/>
      <c r="ER5" s="30"/>
      <c r="ES5" s="199"/>
      <c r="EU5" s="66"/>
      <c r="EV5" s="369"/>
      <c r="EW5" s="369"/>
      <c r="EX5" s="369"/>
      <c r="EY5" s="369"/>
      <c r="EZ5" s="369"/>
      <c r="FA5" s="369"/>
      <c r="FB5" s="369"/>
      <c r="FC5" s="369"/>
      <c r="FD5" s="369"/>
      <c r="FE5" s="369"/>
      <c r="FF5" s="369"/>
      <c r="FG5" s="369"/>
      <c r="FH5" s="369"/>
      <c r="FI5" s="369"/>
      <c r="FJ5" s="199"/>
      <c r="FK5" s="82"/>
      <c r="FL5" s="38"/>
      <c r="FM5" s="38"/>
      <c r="FN5" s="38"/>
      <c r="FO5" s="38"/>
      <c r="FP5" s="38"/>
      <c r="FQ5" s="38"/>
      <c r="FR5" s="30"/>
      <c r="FS5" s="30"/>
      <c r="FT5" s="30"/>
      <c r="FU5" s="30"/>
      <c r="FV5" s="38"/>
      <c r="FW5" s="30"/>
      <c r="FX5" s="30"/>
      <c r="FY5" s="83"/>
      <c r="GA5" s="66"/>
      <c r="GB5" s="369"/>
      <c r="GC5" s="369"/>
      <c r="GD5" s="369"/>
      <c r="GE5" s="369"/>
      <c r="GF5" s="369"/>
      <c r="GG5" s="369"/>
      <c r="GH5" s="369"/>
      <c r="GI5" s="369"/>
      <c r="GJ5" s="369"/>
      <c r="GK5" s="369"/>
      <c r="GL5" s="369"/>
      <c r="GM5" s="369"/>
      <c r="GN5" s="369"/>
      <c r="GO5" s="369"/>
      <c r="GP5" s="199"/>
      <c r="GQ5" s="82"/>
      <c r="GR5" s="38"/>
      <c r="GS5" s="30"/>
      <c r="GT5" s="30"/>
      <c r="GU5" s="30"/>
      <c r="GV5" s="30"/>
      <c r="GW5" s="30"/>
      <c r="GX5" s="30"/>
      <c r="GY5" s="30"/>
      <c r="GZ5" s="30"/>
      <c r="HA5" s="30"/>
      <c r="HB5" s="38"/>
      <c r="HC5" s="30"/>
      <c r="HD5" s="30"/>
      <c r="HE5" s="83"/>
    </row>
    <row r="6" spans="2:213" x14ac:dyDescent="0.25">
      <c r="B6" s="195"/>
      <c r="C6" s="879"/>
      <c r="D6" s="957"/>
      <c r="E6" s="958"/>
      <c r="F6" s="879"/>
      <c r="G6" s="957"/>
      <c r="H6" s="958"/>
      <c r="I6" s="879"/>
      <c r="J6" s="957"/>
      <c r="K6" s="958"/>
      <c r="L6" s="879"/>
      <c r="M6" s="957"/>
      <c r="N6" s="958"/>
      <c r="O6" s="879"/>
      <c r="P6" s="957"/>
      <c r="Q6" s="958"/>
      <c r="R6" s="231"/>
      <c r="S6" s="344"/>
      <c r="T6" s="879"/>
      <c r="U6" s="957"/>
      <c r="V6" s="958"/>
      <c r="W6" s="879"/>
      <c r="X6" s="957"/>
      <c r="Y6" s="958"/>
      <c r="Z6" s="879"/>
      <c r="AA6" s="957"/>
      <c r="AB6" s="958"/>
      <c r="AC6" s="879"/>
      <c r="AD6" s="957"/>
      <c r="AE6" s="958"/>
      <c r="AF6" s="879"/>
      <c r="AG6" s="957"/>
      <c r="AH6" s="958"/>
      <c r="AI6" s="231"/>
      <c r="AJ6" s="344"/>
      <c r="AK6" s="879"/>
      <c r="AL6" s="957"/>
      <c r="AM6" s="958"/>
      <c r="AN6" s="879"/>
      <c r="AO6" s="957"/>
      <c r="AP6" s="958"/>
      <c r="AQ6" s="879"/>
      <c r="AR6" s="957"/>
      <c r="AS6" s="958"/>
      <c r="AT6" s="879"/>
      <c r="AU6" s="957"/>
      <c r="AV6" s="958"/>
      <c r="AW6" s="879"/>
      <c r="AX6" s="957"/>
      <c r="AY6" s="958"/>
      <c r="AZ6" s="231"/>
      <c r="BA6" s="344"/>
      <c r="BB6" s="879"/>
      <c r="BC6" s="957"/>
      <c r="BD6" s="958"/>
      <c r="BE6" s="879"/>
      <c r="BF6" s="957"/>
      <c r="BG6" s="958"/>
      <c r="BH6" s="879"/>
      <c r="BI6" s="957"/>
      <c r="BJ6" s="958"/>
      <c r="BK6" s="230"/>
      <c r="BL6" s="879"/>
      <c r="BM6" s="957"/>
      <c r="BN6" s="958"/>
      <c r="BO6" s="230"/>
      <c r="BP6" s="230"/>
      <c r="BQ6" s="230"/>
      <c r="BR6" s="230"/>
      <c r="BS6" s="230"/>
      <c r="BT6" s="230"/>
      <c r="BU6" s="230"/>
      <c r="BV6" s="230"/>
      <c r="BW6" s="230"/>
      <c r="BX6" s="230"/>
      <c r="BY6" s="67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40"/>
      <c r="CO6" s="84"/>
      <c r="CP6" s="95"/>
      <c r="CQ6" s="95"/>
      <c r="CR6" s="95"/>
      <c r="CS6" s="95"/>
      <c r="CT6" s="95"/>
      <c r="CU6" s="95"/>
      <c r="CV6" s="95"/>
      <c r="CW6" s="31"/>
      <c r="CX6" s="31"/>
      <c r="CY6" s="31"/>
      <c r="CZ6" s="31"/>
      <c r="DA6" s="95"/>
      <c r="DB6" s="31"/>
      <c r="DC6" s="85"/>
      <c r="DD6" s="114"/>
      <c r="DO6" s="67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142"/>
      <c r="EE6" s="84"/>
      <c r="EF6" s="95"/>
      <c r="EG6" s="95"/>
      <c r="EH6" s="95"/>
      <c r="EI6" s="95"/>
      <c r="EJ6" s="95"/>
      <c r="EK6" s="95"/>
      <c r="EL6" s="31"/>
      <c r="EM6" s="31"/>
      <c r="EN6" s="31"/>
      <c r="EO6" s="31"/>
      <c r="EP6" s="31"/>
      <c r="EQ6" s="31"/>
      <c r="ER6" s="31"/>
      <c r="ES6" s="103"/>
      <c r="ET6" s="170"/>
      <c r="EU6" s="67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142"/>
      <c r="FK6" s="84"/>
      <c r="FL6" s="95"/>
      <c r="FM6" s="95"/>
      <c r="FN6" s="95"/>
      <c r="FO6" s="95"/>
      <c r="FP6" s="95"/>
      <c r="FQ6" s="95"/>
      <c r="FR6" s="31"/>
      <c r="FS6" s="31"/>
      <c r="FT6" s="31"/>
      <c r="FU6" s="31"/>
      <c r="FV6" s="95"/>
      <c r="FW6" s="31"/>
      <c r="FX6" s="31"/>
      <c r="FY6" s="103"/>
      <c r="GA6" s="67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142"/>
      <c r="GQ6" s="84"/>
      <c r="GR6" s="95"/>
      <c r="GS6" s="31"/>
      <c r="GT6" s="31"/>
      <c r="GU6" s="31"/>
      <c r="GV6" s="31"/>
      <c r="GW6" s="31"/>
      <c r="GX6" s="31"/>
      <c r="GY6" s="31"/>
      <c r="GZ6" s="31"/>
      <c r="HA6" s="31"/>
      <c r="HB6" s="95"/>
      <c r="HC6" s="31"/>
      <c r="HD6" s="31"/>
      <c r="HE6" s="85"/>
    </row>
    <row r="7" spans="2:213" ht="15.75" x14ac:dyDescent="0.25">
      <c r="B7" s="201" t="s">
        <v>3</v>
      </c>
      <c r="C7" s="1243">
        <v>56593.609999999993</v>
      </c>
      <c r="D7" s="1244"/>
      <c r="E7" s="1245"/>
      <c r="F7" s="1243">
        <v>54834.2</v>
      </c>
      <c r="G7" s="1244"/>
      <c r="H7" s="1245"/>
      <c r="I7" s="1243">
        <v>78120.839999999982</v>
      </c>
      <c r="J7" s="1244"/>
      <c r="K7" s="1245"/>
      <c r="L7" s="1243">
        <v>61952.380000000012</v>
      </c>
      <c r="M7" s="1244"/>
      <c r="N7" s="1245"/>
      <c r="O7" s="1243">
        <v>10186.460000000001</v>
      </c>
      <c r="P7" s="1244"/>
      <c r="Q7" s="1245"/>
      <c r="R7" s="943"/>
      <c r="S7" s="341" t="s">
        <v>3</v>
      </c>
      <c r="T7" s="1243">
        <v>58541.69</v>
      </c>
      <c r="U7" s="1244"/>
      <c r="V7" s="1245"/>
      <c r="W7" s="1243">
        <v>59933.45</v>
      </c>
      <c r="X7" s="1244"/>
      <c r="Y7" s="1245"/>
      <c r="Z7" s="1243">
        <v>53540.280000000021</v>
      </c>
      <c r="AA7" s="1244"/>
      <c r="AB7" s="1245"/>
      <c r="AC7" s="1243">
        <v>70951.180000000022</v>
      </c>
      <c r="AD7" s="1244"/>
      <c r="AE7" s="1245"/>
      <c r="AF7" s="1243">
        <v>42349.919999999998</v>
      </c>
      <c r="AG7" s="1244"/>
      <c r="AH7" s="1245"/>
      <c r="AI7" s="943"/>
      <c r="AJ7" s="341" t="s">
        <v>3</v>
      </c>
      <c r="AK7" s="1243">
        <v>79691.920000000013</v>
      </c>
      <c r="AL7" s="1244"/>
      <c r="AM7" s="1245"/>
      <c r="AN7" s="1243">
        <v>77840.010000000009</v>
      </c>
      <c r="AO7" s="1244"/>
      <c r="AP7" s="1245"/>
      <c r="AQ7" s="1243">
        <v>80756.669999999984</v>
      </c>
      <c r="AR7" s="1244"/>
      <c r="AS7" s="1245"/>
      <c r="AT7" s="1243">
        <v>78104.119999999981</v>
      </c>
      <c r="AU7" s="1244"/>
      <c r="AV7" s="1245"/>
      <c r="AW7" s="1243">
        <v>20854.489999999998</v>
      </c>
      <c r="AX7" s="1244"/>
      <c r="AY7" s="1245"/>
      <c r="AZ7" s="943"/>
      <c r="BA7" s="341" t="s">
        <v>3</v>
      </c>
      <c r="BB7" s="1243">
        <v>261687.48999999996</v>
      </c>
      <c r="BC7" s="1244"/>
      <c r="BD7" s="1245"/>
      <c r="BE7" s="1243">
        <v>285316.52</v>
      </c>
      <c r="BF7" s="1244"/>
      <c r="BG7" s="1245"/>
      <c r="BH7" s="1243">
        <v>337247.20999999996</v>
      </c>
      <c r="BI7" s="1244"/>
      <c r="BJ7" s="1245"/>
      <c r="BK7" s="942"/>
      <c r="BL7" s="1243">
        <v>884251.22</v>
      </c>
      <c r="BM7" s="1244"/>
      <c r="BN7" s="1245"/>
      <c r="BO7" s="942"/>
      <c r="BP7" s="942"/>
      <c r="BQ7" s="942"/>
      <c r="BR7" s="942"/>
      <c r="BS7" s="942"/>
      <c r="BT7" s="942"/>
      <c r="BU7" s="942"/>
      <c r="BV7" s="942"/>
      <c r="BW7" s="942"/>
      <c r="BX7" s="942"/>
      <c r="BY7" s="129">
        <v>884251.22000000009</v>
      </c>
      <c r="BZ7" s="130" t="e">
        <v>#REF!</v>
      </c>
      <c r="CA7" s="130" t="e">
        <v>#REF!</v>
      </c>
      <c r="CB7" s="130" t="e">
        <v>#REF!</v>
      </c>
      <c r="CC7" s="130" t="e">
        <v>#REF!</v>
      </c>
      <c r="CD7" s="130" t="e">
        <v>#REF!</v>
      </c>
      <c r="CE7" s="130" t="e">
        <v>#REF!</v>
      </c>
      <c r="CF7" s="130" t="e">
        <v>#REF!</v>
      </c>
      <c r="CG7" s="130" t="e">
        <v>#REF!</v>
      </c>
      <c r="CH7" s="131" t="e">
        <v>#REF!</v>
      </c>
      <c r="CI7" s="131" t="e">
        <v>#REF!</v>
      </c>
      <c r="CJ7" s="131" t="e">
        <v>#REF!</v>
      </c>
      <c r="CK7" s="131" t="e">
        <v>#REF!</v>
      </c>
      <c r="CL7" s="131" t="e">
        <v>#REF!</v>
      </c>
      <c r="CM7" s="131" t="e">
        <v>#REF!</v>
      </c>
      <c r="CN7" s="132" t="e">
        <v>#REF!</v>
      </c>
      <c r="CO7" s="133" t="e">
        <v>#REF!</v>
      </c>
      <c r="CP7" s="134" t="e">
        <v>#REF!</v>
      </c>
      <c r="CQ7" s="134" t="e">
        <v>#REF!</v>
      </c>
      <c r="CR7" s="134" t="e">
        <v>#REF!</v>
      </c>
      <c r="CS7" s="134" t="e">
        <v>#REF!</v>
      </c>
      <c r="CT7" s="134" t="e">
        <v>#REF!</v>
      </c>
      <c r="CU7" s="134" t="e">
        <v>#REF!</v>
      </c>
      <c r="CV7" s="134" t="e">
        <v>#REF!</v>
      </c>
      <c r="CW7" s="135" t="e">
        <v>#REF!</v>
      </c>
      <c r="CX7" s="135" t="e">
        <v>#REF!</v>
      </c>
      <c r="CY7" s="135" t="e">
        <v>#REF!</v>
      </c>
      <c r="CZ7" s="135" t="e">
        <v>#REF!</v>
      </c>
      <c r="DA7" s="134" t="e">
        <v>#REF!</v>
      </c>
      <c r="DB7" s="135" t="e">
        <v>#REF!</v>
      </c>
      <c r="DC7" s="136" t="e">
        <v>#REF!</v>
      </c>
      <c r="DD7" s="297"/>
      <c r="DE7" s="21"/>
      <c r="DF7" s="297"/>
      <c r="DG7" s="17"/>
      <c r="DO7" s="68">
        <v>261687.48999999996</v>
      </c>
      <c r="DP7" s="50" t="e">
        <v>#REF!</v>
      </c>
      <c r="DQ7" s="50" t="e">
        <v>#REF!</v>
      </c>
      <c r="DR7" s="50" t="e">
        <v>#REF!</v>
      </c>
      <c r="DS7" s="50" t="e">
        <v>#REF!</v>
      </c>
      <c r="DT7" s="50" t="e">
        <v>#REF!</v>
      </c>
      <c r="DU7" s="50" t="e">
        <v>#REF!</v>
      </c>
      <c r="DV7" s="50" t="e">
        <v>#REF!</v>
      </c>
      <c r="DW7" s="50" t="e">
        <v>#REF!</v>
      </c>
      <c r="DX7" s="46" t="e">
        <v>#REF!</v>
      </c>
      <c r="DY7" s="46" t="e">
        <v>#REF!</v>
      </c>
      <c r="DZ7" s="46" t="e">
        <v>#REF!</v>
      </c>
      <c r="EA7" s="46" t="e">
        <v>#REF!</v>
      </c>
      <c r="EB7" s="46" t="e">
        <v>#REF!</v>
      </c>
      <c r="EC7" s="46" t="e">
        <v>#REF!</v>
      </c>
      <c r="ED7" s="69" t="e">
        <v>#REF!</v>
      </c>
      <c r="EE7" s="86" t="e">
        <v>#REF!</v>
      </c>
      <c r="EF7" s="96" t="e">
        <v>#REF!</v>
      </c>
      <c r="EG7" s="96" t="e">
        <v>#REF!</v>
      </c>
      <c r="EH7" s="96" t="e">
        <v>#REF!</v>
      </c>
      <c r="EI7" s="32" t="e">
        <v>#REF!</v>
      </c>
      <c r="EJ7" s="32" t="e">
        <v>#REF!</v>
      </c>
      <c r="EK7" s="32" t="e">
        <v>#REF!</v>
      </c>
      <c r="EL7" s="32" t="e">
        <v>#REF!</v>
      </c>
      <c r="EM7" s="32" t="e">
        <v>#REF!</v>
      </c>
      <c r="EN7" s="32" t="e">
        <v>#REF!</v>
      </c>
      <c r="EO7" s="32" t="e">
        <v>#REF!</v>
      </c>
      <c r="EP7" s="32" t="e">
        <v>#REF!</v>
      </c>
      <c r="EQ7" s="32" t="e">
        <v>#REF!</v>
      </c>
      <c r="ER7" s="32" t="e">
        <v>#REF!</v>
      </c>
      <c r="ES7" s="69" t="e">
        <v>#REF!</v>
      </c>
      <c r="ET7" s="170"/>
      <c r="EU7" s="68">
        <v>242966.60000000003</v>
      </c>
      <c r="EV7" s="50" t="e">
        <v>#REF!</v>
      </c>
      <c r="EW7" s="50" t="e">
        <v>#REF!</v>
      </c>
      <c r="EX7" s="50" t="e">
        <v>#REF!</v>
      </c>
      <c r="EY7" s="50" t="e">
        <v>#REF!</v>
      </c>
      <c r="EZ7" s="50" t="e">
        <v>#REF!</v>
      </c>
      <c r="FA7" s="50" t="e">
        <v>#REF!</v>
      </c>
      <c r="FB7" s="50" t="e">
        <v>#REF!</v>
      </c>
      <c r="FC7" s="50" t="e">
        <v>#REF!</v>
      </c>
      <c r="FD7" s="46" t="e">
        <v>#REF!</v>
      </c>
      <c r="FE7" s="46" t="e">
        <v>#REF!</v>
      </c>
      <c r="FF7" s="46" t="e">
        <v>#REF!</v>
      </c>
      <c r="FG7" s="46" t="e">
        <v>#REF!</v>
      </c>
      <c r="FH7" s="46" t="e">
        <v>#REF!</v>
      </c>
      <c r="FI7" s="50" t="e">
        <v>#REF!</v>
      </c>
      <c r="FJ7" s="69" t="e">
        <v>#REF!</v>
      </c>
      <c r="FK7" s="86" t="e">
        <v>#REF!</v>
      </c>
      <c r="FL7" s="96" t="e">
        <v>#REF!</v>
      </c>
      <c r="FM7" s="96" t="e">
        <v>#REF!</v>
      </c>
      <c r="FN7" s="96" t="e">
        <v>#REF!</v>
      </c>
      <c r="FO7" s="96" t="e">
        <v>#REF!</v>
      </c>
      <c r="FP7" s="96" t="e">
        <v>#REF!</v>
      </c>
      <c r="FQ7" s="96" t="e">
        <v>#REF!</v>
      </c>
      <c r="FR7" s="32" t="e">
        <v>#REF!</v>
      </c>
      <c r="FS7" s="32" t="e">
        <v>#REF!</v>
      </c>
      <c r="FT7" s="32" t="e">
        <v>#REF!</v>
      </c>
      <c r="FU7" s="32" t="e">
        <v>#REF!</v>
      </c>
      <c r="FV7" s="32" t="e">
        <v>#REF!</v>
      </c>
      <c r="FW7" s="32" t="e">
        <v>#REF!</v>
      </c>
      <c r="FX7" s="32" t="e">
        <v>#REF!</v>
      </c>
      <c r="FY7" s="69" t="e">
        <v>#REF!</v>
      </c>
      <c r="GA7" s="68">
        <v>337247.20999999996</v>
      </c>
      <c r="GB7" s="50" t="e">
        <v>#REF!</v>
      </c>
      <c r="GC7" s="50" t="e">
        <v>#REF!</v>
      </c>
      <c r="GD7" s="50" t="e">
        <v>#REF!</v>
      </c>
      <c r="GE7" s="50" t="e">
        <v>#REF!</v>
      </c>
      <c r="GF7" s="50" t="e">
        <v>#REF!</v>
      </c>
      <c r="GG7" s="50" t="e">
        <v>#REF!</v>
      </c>
      <c r="GH7" s="50" t="e">
        <v>#REF!</v>
      </c>
      <c r="GI7" s="50" t="e">
        <v>#REF!</v>
      </c>
      <c r="GJ7" s="46" t="e">
        <v>#REF!</v>
      </c>
      <c r="GK7" s="46" t="e">
        <v>#REF!</v>
      </c>
      <c r="GL7" s="46" t="e">
        <v>#REF!</v>
      </c>
      <c r="GM7" s="50" t="e">
        <v>#REF!</v>
      </c>
      <c r="GN7" s="46" t="e">
        <v>#REF!</v>
      </c>
      <c r="GO7" s="46" t="e">
        <v>#REF!</v>
      </c>
      <c r="GP7" s="69" t="e">
        <v>#REF!</v>
      </c>
      <c r="GQ7" s="86" t="e">
        <v>#REF!</v>
      </c>
      <c r="GR7" s="96" t="e">
        <v>#REF!</v>
      </c>
      <c r="GS7" s="32" t="e">
        <v>#REF!</v>
      </c>
      <c r="GT7" s="32" t="e">
        <v>#REF!</v>
      </c>
      <c r="GU7" s="32" t="e">
        <v>#REF!</v>
      </c>
      <c r="GV7" s="32" t="e">
        <v>#REF!</v>
      </c>
      <c r="GW7" s="32" t="e">
        <v>#REF!</v>
      </c>
      <c r="GX7" s="32" t="e">
        <v>#REF!</v>
      </c>
      <c r="GY7" s="32" t="e">
        <v>#REF!</v>
      </c>
      <c r="GZ7" s="32" t="e">
        <v>#REF!</v>
      </c>
      <c r="HA7" s="32" t="e">
        <v>#REF!</v>
      </c>
      <c r="HB7" s="32" t="e">
        <v>#REF!</v>
      </c>
      <c r="HC7" s="32" t="e">
        <v>#REF!</v>
      </c>
      <c r="HD7" s="32" t="e">
        <v>#REF!</v>
      </c>
      <c r="HE7" s="69" t="e">
        <v>#REF!</v>
      </c>
    </row>
    <row r="8" spans="2:213" ht="15.75" x14ac:dyDescent="0.25">
      <c r="B8" s="1" t="s">
        <v>4</v>
      </c>
      <c r="C8" s="1336">
        <v>0.45364114429173197</v>
      </c>
      <c r="D8" s="1337"/>
      <c r="E8" s="1338"/>
      <c r="F8" s="1336">
        <v>0.48506224217732746</v>
      </c>
      <c r="G8" s="1337"/>
      <c r="H8" s="1338"/>
      <c r="I8" s="1336">
        <v>0.55037887457431334</v>
      </c>
      <c r="J8" s="1337"/>
      <c r="K8" s="1338"/>
      <c r="L8" s="1336">
        <v>0.53824340566092843</v>
      </c>
      <c r="M8" s="1337"/>
      <c r="N8" s="1338"/>
      <c r="O8" s="1336">
        <v>0.58439536404207149</v>
      </c>
      <c r="P8" s="1337"/>
      <c r="Q8" s="1338"/>
      <c r="R8" s="351"/>
      <c r="S8" s="339" t="s">
        <v>4</v>
      </c>
      <c r="T8" s="1336">
        <v>0.44383908288264307</v>
      </c>
      <c r="U8" s="1337"/>
      <c r="V8" s="1338"/>
      <c r="W8" s="1336">
        <v>0.41091193648955637</v>
      </c>
      <c r="X8" s="1337"/>
      <c r="Y8" s="1338"/>
      <c r="Z8" s="1336">
        <v>0.41039195162968883</v>
      </c>
      <c r="AA8" s="1337"/>
      <c r="AB8" s="1338"/>
      <c r="AC8" s="1336">
        <v>0.47921613143009018</v>
      </c>
      <c r="AD8" s="1337"/>
      <c r="AE8" s="1338"/>
      <c r="AF8" s="1336">
        <v>0.47816524800991356</v>
      </c>
      <c r="AG8" s="1337"/>
      <c r="AH8" s="1338"/>
      <c r="AI8" s="351"/>
      <c r="AJ8" s="339" t="s">
        <v>4</v>
      </c>
      <c r="AK8" s="1336">
        <v>0.7616654235460758</v>
      </c>
      <c r="AL8" s="1337"/>
      <c r="AM8" s="1338"/>
      <c r="AN8" s="1336">
        <v>0.77462323039269909</v>
      </c>
      <c r="AO8" s="1337"/>
      <c r="AP8" s="1338"/>
      <c r="AQ8" s="1336">
        <v>0.83347629366094489</v>
      </c>
      <c r="AR8" s="1337"/>
      <c r="AS8" s="1338"/>
      <c r="AT8" s="1336">
        <v>0.7284550418082939</v>
      </c>
      <c r="AU8" s="1337"/>
      <c r="AV8" s="1338"/>
      <c r="AW8" s="1336">
        <v>0.68326724844386022</v>
      </c>
      <c r="AX8" s="1337"/>
      <c r="AY8" s="1338"/>
      <c r="AZ8" s="351"/>
      <c r="BA8" s="339" t="s">
        <v>4</v>
      </c>
      <c r="BB8" s="1336">
        <v>0.51422263249955136</v>
      </c>
      <c r="BC8" s="1337"/>
      <c r="BD8" s="1338"/>
      <c r="BE8" s="1336">
        <v>0.44453847257074353</v>
      </c>
      <c r="BF8" s="1337"/>
      <c r="BG8" s="1338"/>
      <c r="BH8" s="1336">
        <v>0.76931269498122778</v>
      </c>
      <c r="BI8" s="1337"/>
      <c r="BJ8" s="1338"/>
      <c r="BK8" s="259"/>
      <c r="BL8" s="1336">
        <v>0.58902758426502366</v>
      </c>
      <c r="BM8" s="1337"/>
      <c r="BN8" s="1338"/>
      <c r="BO8" s="259"/>
      <c r="BP8" s="259"/>
      <c r="BQ8" s="259"/>
      <c r="BR8" s="259"/>
      <c r="BS8" s="259"/>
      <c r="BT8" s="259"/>
      <c r="BU8" s="259"/>
      <c r="BV8" s="259"/>
      <c r="BW8" s="259"/>
      <c r="BX8" s="259"/>
      <c r="BY8" s="264">
        <v>0.58902758426502366</v>
      </c>
      <c r="BZ8" s="47" t="e">
        <v>#REF!</v>
      </c>
      <c r="CA8" s="47" t="e">
        <v>#REF!</v>
      </c>
      <c r="CB8" s="47" t="e">
        <v>#REF!</v>
      </c>
      <c r="CC8" s="47" t="e">
        <v>#REF!</v>
      </c>
      <c r="CD8" s="47" t="e">
        <v>#REF!</v>
      </c>
      <c r="CE8" s="47" t="e">
        <v>#REF!</v>
      </c>
      <c r="CF8" s="47" t="e">
        <v>#REF!</v>
      </c>
      <c r="CG8" s="47" t="e">
        <v>#REF!</v>
      </c>
      <c r="CH8" s="47" t="e">
        <v>#REF!</v>
      </c>
      <c r="CI8" s="47" t="e">
        <v>#REF!</v>
      </c>
      <c r="CJ8" s="47" t="e">
        <v>#REF!</v>
      </c>
      <c r="CK8" s="47" t="e">
        <v>#REF!</v>
      </c>
      <c r="CL8" s="47" t="e">
        <v>#REF!</v>
      </c>
      <c r="CM8" s="47" t="e">
        <v>#REF!</v>
      </c>
      <c r="CN8" s="41" t="e">
        <v>#REF!</v>
      </c>
      <c r="CO8" s="88" t="e">
        <v>#REF!</v>
      </c>
      <c r="CP8" s="97" t="e">
        <v>#REF!</v>
      </c>
      <c r="CQ8" s="97" t="e">
        <v>#REF!</v>
      </c>
      <c r="CR8" s="97" t="e">
        <v>#REF!</v>
      </c>
      <c r="CS8" s="97" t="e">
        <v>#REF!</v>
      </c>
      <c r="CT8" s="97" t="e">
        <v>#REF!</v>
      </c>
      <c r="CU8" s="97" t="e">
        <v>#REF!</v>
      </c>
      <c r="CV8" s="97" t="e">
        <v>#REF!</v>
      </c>
      <c r="CW8" s="33" t="e">
        <v>#REF!</v>
      </c>
      <c r="CX8" s="33" t="e">
        <v>#REF!</v>
      </c>
      <c r="CY8" s="33" t="e">
        <v>#REF!</v>
      </c>
      <c r="CZ8" s="33" t="e">
        <v>#REF!</v>
      </c>
      <c r="DA8" s="97" t="e">
        <v>#REF!</v>
      </c>
      <c r="DB8" s="33" t="e">
        <v>#REF!</v>
      </c>
      <c r="DC8" s="89" t="e">
        <v>#REF!</v>
      </c>
      <c r="DD8" s="13"/>
      <c r="DE8" s="11"/>
      <c r="DF8" s="13"/>
      <c r="DO8" s="70">
        <v>0.51422263249955136</v>
      </c>
      <c r="DP8" s="105" t="e">
        <v>#REF!</v>
      </c>
      <c r="DQ8" s="47" t="e">
        <v>#REF!</v>
      </c>
      <c r="DR8" s="47" t="e">
        <v>#REF!</v>
      </c>
      <c r="DS8" s="47" t="e">
        <v>#REF!</v>
      </c>
      <c r="DT8" s="47" t="e">
        <v>#REF!</v>
      </c>
      <c r="DU8" s="47" t="e">
        <v>#REF!</v>
      </c>
      <c r="DV8" s="47" t="e">
        <v>#REF!</v>
      </c>
      <c r="DW8" s="47" t="e">
        <v>#REF!</v>
      </c>
      <c r="DX8" s="47" t="e">
        <v>#REF!</v>
      </c>
      <c r="DY8" s="47" t="e">
        <v>#REF!</v>
      </c>
      <c r="DZ8" s="47" t="e">
        <v>#REF!</v>
      </c>
      <c r="EA8" s="47" t="e">
        <v>#REF!</v>
      </c>
      <c r="EB8" s="47" t="e">
        <v>#REF!</v>
      </c>
      <c r="EC8" s="47" t="e">
        <v>#REF!</v>
      </c>
      <c r="ED8" s="71" t="e">
        <v>#REF!</v>
      </c>
      <c r="EE8" s="97" t="e">
        <v>#REF!</v>
      </c>
      <c r="EF8" s="97" t="e">
        <v>#REF!</v>
      </c>
      <c r="EG8" s="97" t="e">
        <v>#REF!</v>
      </c>
      <c r="EH8" s="97" t="e">
        <v>#REF!</v>
      </c>
      <c r="EI8" s="97" t="e">
        <v>#REF!</v>
      </c>
      <c r="EJ8" s="97" t="e">
        <v>#REF!</v>
      </c>
      <c r="EK8" s="97" t="e">
        <v>#REF!</v>
      </c>
      <c r="EL8" s="33" t="e">
        <v>#REF!</v>
      </c>
      <c r="EM8" s="33" t="e">
        <v>#REF!</v>
      </c>
      <c r="EN8" s="33" t="e">
        <v>#REF!</v>
      </c>
      <c r="EO8" s="33" t="e">
        <v>#REF!</v>
      </c>
      <c r="EP8" s="33" t="e">
        <v>#REF!</v>
      </c>
      <c r="EQ8" s="33" t="e">
        <v>#REF!</v>
      </c>
      <c r="ER8" s="33" t="e">
        <v>#REF!</v>
      </c>
      <c r="ES8" s="71" t="e">
        <v>#REF!</v>
      </c>
      <c r="ET8" s="170"/>
      <c r="EU8" s="70">
        <v>0.43867720913080227</v>
      </c>
      <c r="EV8" s="105" t="e">
        <v>#REF!</v>
      </c>
      <c r="EW8" s="105" t="e">
        <v>#REF!</v>
      </c>
      <c r="EX8" s="105" t="e">
        <v>#REF!</v>
      </c>
      <c r="EY8" s="105" t="e">
        <v>#REF!</v>
      </c>
      <c r="EZ8" s="105" t="e">
        <v>#REF!</v>
      </c>
      <c r="FA8" s="105" t="e">
        <v>#REF!</v>
      </c>
      <c r="FB8" s="47" t="e">
        <v>#REF!</v>
      </c>
      <c r="FC8" s="47" t="e">
        <v>#REF!</v>
      </c>
      <c r="FD8" s="47" t="e">
        <v>#REF!</v>
      </c>
      <c r="FE8" s="47" t="e">
        <v>#REF!</v>
      </c>
      <c r="FF8" s="47" t="e">
        <v>#REF!</v>
      </c>
      <c r="FG8" s="47" t="e">
        <v>#REF!</v>
      </c>
      <c r="FH8" s="47" t="e">
        <v>#REF!</v>
      </c>
      <c r="FI8" s="105" t="e">
        <v>#REF!</v>
      </c>
      <c r="FJ8" s="71" t="e">
        <v>#REF!</v>
      </c>
      <c r="FK8" s="88" t="e">
        <v>#REF!</v>
      </c>
      <c r="FL8" s="97" t="e">
        <v>#REF!</v>
      </c>
      <c r="FM8" s="97" t="e">
        <v>#REF!</v>
      </c>
      <c r="FN8" s="97" t="e">
        <v>#REF!</v>
      </c>
      <c r="FO8" s="97" t="e">
        <v>#REF!</v>
      </c>
      <c r="FP8" s="97" t="e">
        <v>#REF!</v>
      </c>
      <c r="FQ8" s="97" t="e">
        <v>#REF!</v>
      </c>
      <c r="FR8" s="33" t="e">
        <v>#REF!</v>
      </c>
      <c r="FS8" s="33" t="e">
        <v>#REF!</v>
      </c>
      <c r="FT8" s="33" t="e">
        <v>#REF!</v>
      </c>
      <c r="FU8" s="33" t="e">
        <v>#REF!</v>
      </c>
      <c r="FV8" s="33" t="e">
        <v>#REF!</v>
      </c>
      <c r="FW8" s="33" t="e">
        <v>#REF!</v>
      </c>
      <c r="FX8" s="33" t="e">
        <v>#REF!</v>
      </c>
      <c r="FY8" s="71" t="e">
        <v>#REF!</v>
      </c>
      <c r="GA8" s="70">
        <v>0.76931269498122778</v>
      </c>
      <c r="GB8" s="105"/>
      <c r="GC8" s="47" t="e">
        <v>#REF!</v>
      </c>
      <c r="GD8" s="47" t="e">
        <v>#REF!</v>
      </c>
      <c r="GE8" s="47" t="e">
        <v>#REF!</v>
      </c>
      <c r="GF8" s="47" t="e">
        <v>#REF!</v>
      </c>
      <c r="GG8" s="47" t="e">
        <v>#REF!</v>
      </c>
      <c r="GH8" s="47" t="e">
        <v>#REF!</v>
      </c>
      <c r="GI8" s="47" t="e">
        <v>#REF!</v>
      </c>
      <c r="GJ8" s="47" t="e">
        <v>#REF!</v>
      </c>
      <c r="GK8" s="47" t="e">
        <v>#REF!</v>
      </c>
      <c r="GL8" s="47" t="e">
        <v>#REF!</v>
      </c>
      <c r="GM8" s="105" t="e">
        <v>#REF!</v>
      </c>
      <c r="GN8" s="47" t="e">
        <v>#REF!</v>
      </c>
      <c r="GO8" s="47" t="e">
        <v>#REF!</v>
      </c>
      <c r="GP8" s="71" t="e">
        <v>#REF!</v>
      </c>
      <c r="GQ8" s="88" t="e">
        <v>#REF!</v>
      </c>
      <c r="GR8" s="33" t="e">
        <v>#REF!</v>
      </c>
      <c r="GS8" s="33" t="e">
        <v>#REF!</v>
      </c>
      <c r="GT8" s="33" t="e">
        <v>#REF!</v>
      </c>
      <c r="GU8" s="33" t="e">
        <v>#REF!</v>
      </c>
      <c r="GV8" s="33" t="e">
        <v>#REF!</v>
      </c>
      <c r="GW8" s="33" t="e">
        <v>#REF!</v>
      </c>
      <c r="GX8" s="33" t="e">
        <v>#REF!</v>
      </c>
      <c r="GY8" s="33" t="e">
        <v>#REF!</v>
      </c>
      <c r="GZ8" s="33" t="e">
        <v>#REF!</v>
      </c>
      <c r="HA8" s="33" t="e">
        <v>#REF!</v>
      </c>
      <c r="HB8" s="33" t="e">
        <v>#REF!</v>
      </c>
      <c r="HC8" s="33" t="e">
        <v>#REF!</v>
      </c>
      <c r="HD8" s="33" t="e">
        <v>#REF!</v>
      </c>
      <c r="HE8" s="71" t="e">
        <v>#REF!</v>
      </c>
    </row>
    <row r="9" spans="2:213" ht="15.75" x14ac:dyDescent="0.25">
      <c r="B9" s="202" t="s">
        <v>5</v>
      </c>
      <c r="C9" s="1330">
        <v>2358.0670833333329</v>
      </c>
      <c r="D9" s="1331"/>
      <c r="E9" s="1332"/>
      <c r="F9" s="1330">
        <v>2284.7583333333332</v>
      </c>
      <c r="G9" s="1331"/>
      <c r="H9" s="1332"/>
      <c r="I9" s="1330">
        <v>3255.0349999999994</v>
      </c>
      <c r="J9" s="1331"/>
      <c r="K9" s="1332"/>
      <c r="L9" s="1330">
        <v>2581.3491666666673</v>
      </c>
      <c r="M9" s="1331"/>
      <c r="N9" s="1332"/>
      <c r="O9" s="1330">
        <v>424.43583333333339</v>
      </c>
      <c r="P9" s="1331"/>
      <c r="Q9" s="1332"/>
      <c r="R9" s="945"/>
      <c r="S9" s="338" t="s">
        <v>5</v>
      </c>
      <c r="T9" s="1330">
        <v>2439.2370833333334</v>
      </c>
      <c r="U9" s="1331"/>
      <c r="V9" s="1332"/>
      <c r="W9" s="1330">
        <v>2497.2270833333332</v>
      </c>
      <c r="X9" s="1331"/>
      <c r="Y9" s="1332"/>
      <c r="Z9" s="1330">
        <v>2230.8450000000007</v>
      </c>
      <c r="AA9" s="1331"/>
      <c r="AB9" s="1332"/>
      <c r="AC9" s="1330">
        <v>2956.2991666666676</v>
      </c>
      <c r="AD9" s="1331"/>
      <c r="AE9" s="1332"/>
      <c r="AF9" s="1330">
        <v>1764.58</v>
      </c>
      <c r="AG9" s="1331"/>
      <c r="AH9" s="1332"/>
      <c r="AI9" s="945"/>
      <c r="AJ9" s="338" t="s">
        <v>5</v>
      </c>
      <c r="AK9" s="1330">
        <v>3320.4966666666674</v>
      </c>
      <c r="AL9" s="1331"/>
      <c r="AM9" s="1332"/>
      <c r="AN9" s="1330">
        <v>3243.3337500000002</v>
      </c>
      <c r="AO9" s="1331"/>
      <c r="AP9" s="1332"/>
      <c r="AQ9" s="1330">
        <v>3364.8612499999995</v>
      </c>
      <c r="AR9" s="1331"/>
      <c r="AS9" s="1332"/>
      <c r="AT9" s="1330">
        <v>3254.3383333333327</v>
      </c>
      <c r="AU9" s="1331"/>
      <c r="AV9" s="1332"/>
      <c r="AW9" s="1330">
        <v>868.93708333333325</v>
      </c>
      <c r="AX9" s="1331"/>
      <c r="AY9" s="1332"/>
      <c r="AZ9" s="945"/>
      <c r="BA9" s="338" t="s">
        <v>5</v>
      </c>
      <c r="BB9" s="1330">
        <v>10903.645416666664</v>
      </c>
      <c r="BC9" s="1331"/>
      <c r="BD9" s="1332"/>
      <c r="BE9" s="1330">
        <v>11888.188333333334</v>
      </c>
      <c r="BF9" s="1331"/>
      <c r="BG9" s="1332"/>
      <c r="BH9" s="1330">
        <v>14051.967083333331</v>
      </c>
      <c r="BI9" s="1331"/>
      <c r="BJ9" s="1332"/>
      <c r="BK9" s="944"/>
      <c r="BL9" s="1330">
        <v>36843.800833333335</v>
      </c>
      <c r="BM9" s="1331"/>
      <c r="BN9" s="1332"/>
      <c r="BO9" s="944"/>
      <c r="BP9" s="944"/>
      <c r="BQ9" s="944"/>
      <c r="BR9" s="944"/>
      <c r="BS9" s="944"/>
      <c r="BT9" s="944"/>
      <c r="BU9" s="944"/>
      <c r="BV9" s="944"/>
      <c r="BW9" s="944"/>
      <c r="BX9" s="944"/>
      <c r="BY9" s="129">
        <v>36843.800833333335</v>
      </c>
      <c r="BZ9" s="130" t="e">
        <v>#REF!</v>
      </c>
      <c r="CA9" s="130" t="e">
        <v>#REF!</v>
      </c>
      <c r="CB9" s="130" t="e">
        <v>#REF!</v>
      </c>
      <c r="CC9" s="130" t="e">
        <v>#REF!</v>
      </c>
      <c r="CD9" s="130" t="e">
        <v>#REF!</v>
      </c>
      <c r="CE9" s="130" t="e">
        <v>#REF!</v>
      </c>
      <c r="CF9" s="130" t="e">
        <v>#REF!</v>
      </c>
      <c r="CG9" s="130" t="e">
        <v>#REF!</v>
      </c>
      <c r="CH9" s="131" t="e">
        <v>#REF!</v>
      </c>
      <c r="CI9" s="131" t="e">
        <v>#REF!</v>
      </c>
      <c r="CJ9" s="131" t="e">
        <v>#REF!</v>
      </c>
      <c r="CK9" s="131" t="e">
        <v>#REF!</v>
      </c>
      <c r="CL9" s="131" t="e">
        <v>#REF!</v>
      </c>
      <c r="CM9" s="131" t="e">
        <v>#REF!</v>
      </c>
      <c r="CN9" s="132" t="e">
        <v>#REF!</v>
      </c>
      <c r="CO9" s="133" t="e">
        <v>#REF!</v>
      </c>
      <c r="CP9" s="134" t="e">
        <v>#REF!</v>
      </c>
      <c r="CQ9" s="134" t="e">
        <v>#REF!</v>
      </c>
      <c r="CR9" s="134" t="e">
        <v>#REF!</v>
      </c>
      <c r="CS9" s="134" t="e">
        <v>#REF!</v>
      </c>
      <c r="CT9" s="134" t="e">
        <v>#REF!</v>
      </c>
      <c r="CU9" s="134" t="e">
        <v>#REF!</v>
      </c>
      <c r="CV9" s="134" t="e">
        <v>#REF!</v>
      </c>
      <c r="CW9" s="135" t="e">
        <v>#REF!</v>
      </c>
      <c r="CX9" s="135" t="e">
        <v>#REF!</v>
      </c>
      <c r="CY9" s="135" t="e">
        <v>#REF!</v>
      </c>
      <c r="CZ9" s="135" t="e">
        <v>#REF!</v>
      </c>
      <c r="DA9" s="134" t="e">
        <v>#REF!</v>
      </c>
      <c r="DB9" s="135" t="e">
        <v>#REF!</v>
      </c>
      <c r="DC9" s="136" t="e">
        <v>#REF!</v>
      </c>
      <c r="DD9" s="297"/>
      <c r="DE9" s="11"/>
      <c r="DF9" s="12"/>
      <c r="DO9" s="68">
        <v>10903.645416666664</v>
      </c>
      <c r="DP9" s="50" t="e">
        <v>#REF!</v>
      </c>
      <c r="DQ9" s="50" t="e">
        <v>#REF!</v>
      </c>
      <c r="DR9" s="50" t="e">
        <v>#REF!</v>
      </c>
      <c r="DS9" s="50" t="e">
        <v>#REF!</v>
      </c>
      <c r="DT9" s="50" t="e">
        <v>#REF!</v>
      </c>
      <c r="DU9" s="50" t="e">
        <v>#REF!</v>
      </c>
      <c r="DV9" s="50" t="e">
        <v>#REF!</v>
      </c>
      <c r="DW9" s="50" t="e">
        <v>#REF!</v>
      </c>
      <c r="DX9" s="46" t="e">
        <v>#REF!</v>
      </c>
      <c r="DY9" s="46" t="e">
        <v>#REF!</v>
      </c>
      <c r="DZ9" s="46" t="e">
        <v>#REF!</v>
      </c>
      <c r="EA9" s="46" t="e">
        <v>#REF!</v>
      </c>
      <c r="EB9" s="46" t="e">
        <v>#REF!</v>
      </c>
      <c r="EC9" s="46" t="e">
        <v>#REF!</v>
      </c>
      <c r="ED9" s="69" t="e">
        <v>#REF!</v>
      </c>
      <c r="EE9" s="32" t="e">
        <v>#REF!</v>
      </c>
      <c r="EF9" s="32" t="e">
        <v>#REF!</v>
      </c>
      <c r="EG9" s="32" t="e">
        <v>#REF!</v>
      </c>
      <c r="EH9" s="32" t="e">
        <v>#REF!</v>
      </c>
      <c r="EI9" s="32" t="e">
        <v>#REF!</v>
      </c>
      <c r="EJ9" s="32" t="e">
        <v>#REF!</v>
      </c>
      <c r="EK9" s="32" t="e">
        <v>#REF!</v>
      </c>
      <c r="EL9" s="32" t="e">
        <v>#REF!</v>
      </c>
      <c r="EM9" s="32" t="e">
        <v>#REF!</v>
      </c>
      <c r="EN9" s="32" t="e">
        <v>#REF!</v>
      </c>
      <c r="EO9" s="32" t="e">
        <v>#REF!</v>
      </c>
      <c r="EP9" s="32" t="e">
        <v>#REF!</v>
      </c>
      <c r="EQ9" s="32" t="e">
        <v>#REF!</v>
      </c>
      <c r="ER9" s="32" t="e">
        <v>#REF!</v>
      </c>
      <c r="ES9" s="69" t="e">
        <v>#REF!</v>
      </c>
      <c r="ET9" s="170"/>
      <c r="EU9" s="68">
        <v>10123.608333333335</v>
      </c>
      <c r="EV9" s="50" t="e">
        <v>#REF!</v>
      </c>
      <c r="EW9" s="50" t="e">
        <v>#REF!</v>
      </c>
      <c r="EX9" s="50" t="e">
        <v>#REF!</v>
      </c>
      <c r="EY9" s="50" t="e">
        <v>#REF!</v>
      </c>
      <c r="EZ9" s="50" t="e">
        <v>#REF!</v>
      </c>
      <c r="FA9" s="50" t="e">
        <v>#REF!</v>
      </c>
      <c r="FB9" s="50" t="e">
        <v>#REF!</v>
      </c>
      <c r="FC9" s="50" t="e">
        <v>#REF!</v>
      </c>
      <c r="FD9" s="46" t="e">
        <v>#REF!</v>
      </c>
      <c r="FE9" s="46" t="e">
        <v>#REF!</v>
      </c>
      <c r="FF9" s="46" t="e">
        <v>#REF!</v>
      </c>
      <c r="FG9" s="46" t="e">
        <v>#REF!</v>
      </c>
      <c r="FH9" s="46" t="e">
        <v>#REF!</v>
      </c>
      <c r="FI9" s="50" t="e">
        <v>#REF!</v>
      </c>
      <c r="FJ9" s="69" t="e">
        <v>#REF!</v>
      </c>
      <c r="FK9" s="86" t="e">
        <v>#REF!</v>
      </c>
      <c r="FL9" s="96" t="e">
        <v>#REF!</v>
      </c>
      <c r="FM9" s="96" t="e">
        <v>#REF!</v>
      </c>
      <c r="FN9" s="96" t="e">
        <v>#REF!</v>
      </c>
      <c r="FO9" s="96" t="e">
        <v>#REF!</v>
      </c>
      <c r="FP9" s="96" t="e">
        <v>#REF!</v>
      </c>
      <c r="FQ9" s="96" t="e">
        <v>#REF!</v>
      </c>
      <c r="FR9" s="32" t="e">
        <v>#REF!</v>
      </c>
      <c r="FS9" s="32" t="e">
        <v>#REF!</v>
      </c>
      <c r="FT9" s="32" t="e">
        <v>#REF!</v>
      </c>
      <c r="FU9" s="32" t="e">
        <v>#REF!</v>
      </c>
      <c r="FV9" s="32" t="e">
        <v>#REF!</v>
      </c>
      <c r="FW9" s="32" t="e">
        <v>#REF!</v>
      </c>
      <c r="FX9" s="32" t="e">
        <v>#REF!</v>
      </c>
      <c r="FY9" s="69" t="e">
        <v>#REF!</v>
      </c>
      <c r="GA9" s="68">
        <v>14051.967083333331</v>
      </c>
      <c r="GB9" s="50" t="e">
        <v>#REF!</v>
      </c>
      <c r="GC9" s="50" t="e">
        <v>#REF!</v>
      </c>
      <c r="GD9" s="50" t="e">
        <v>#REF!</v>
      </c>
      <c r="GE9" s="50" t="e">
        <v>#REF!</v>
      </c>
      <c r="GF9" s="50" t="e">
        <v>#REF!</v>
      </c>
      <c r="GG9" s="50" t="e">
        <v>#REF!</v>
      </c>
      <c r="GH9" s="50" t="e">
        <v>#REF!</v>
      </c>
      <c r="GI9" s="50" t="e">
        <v>#REF!</v>
      </c>
      <c r="GJ9" s="46" t="e">
        <v>#REF!</v>
      </c>
      <c r="GK9" s="46" t="e">
        <v>#REF!</v>
      </c>
      <c r="GL9" s="46" t="e">
        <v>#REF!</v>
      </c>
      <c r="GM9" s="50" t="e">
        <v>#REF!</v>
      </c>
      <c r="GN9" s="46" t="e">
        <v>#REF!</v>
      </c>
      <c r="GO9" s="46" t="e">
        <v>#REF!</v>
      </c>
      <c r="GP9" s="69" t="e">
        <v>#REF!</v>
      </c>
      <c r="GQ9" s="86" t="e">
        <v>#REF!</v>
      </c>
      <c r="GR9" s="96" t="e">
        <v>#REF!</v>
      </c>
      <c r="GS9" s="32" t="e">
        <v>#REF!</v>
      </c>
      <c r="GT9" s="32" t="e">
        <v>#REF!</v>
      </c>
      <c r="GU9" s="32" t="e">
        <v>#REF!</v>
      </c>
      <c r="GV9" s="32" t="e">
        <v>#REF!</v>
      </c>
      <c r="GW9" s="32" t="e">
        <v>#REF!</v>
      </c>
      <c r="GX9" s="32" t="e">
        <v>#REF!</v>
      </c>
      <c r="GY9" s="32" t="e">
        <v>#REF!</v>
      </c>
      <c r="GZ9" s="32" t="e">
        <v>#REF!</v>
      </c>
      <c r="HA9" s="32" t="e">
        <v>#REF!</v>
      </c>
      <c r="HB9" s="32" t="e">
        <v>#REF!</v>
      </c>
      <c r="HC9" s="32" t="e">
        <v>#REF!</v>
      </c>
      <c r="HD9" s="32" t="e">
        <v>#REF!</v>
      </c>
      <c r="HE9" s="69" t="e">
        <v>#REF!</v>
      </c>
    </row>
    <row r="10" spans="2:213" ht="15.75" x14ac:dyDescent="0.25">
      <c r="B10" s="1"/>
      <c r="C10" s="1333">
        <v>2358.0670833333329</v>
      </c>
      <c r="D10" s="1334"/>
      <c r="E10" s="1335"/>
      <c r="F10" s="1333">
        <v>2284.7583333333332</v>
      </c>
      <c r="G10" s="1334"/>
      <c r="H10" s="1335"/>
      <c r="I10" s="1333">
        <v>3255.0349999999994</v>
      </c>
      <c r="J10" s="1334"/>
      <c r="K10" s="1335"/>
      <c r="L10" s="1333">
        <v>2581.3491666666673</v>
      </c>
      <c r="M10" s="1334"/>
      <c r="N10" s="1335"/>
      <c r="O10" s="1333">
        <v>424.43583333333339</v>
      </c>
      <c r="P10" s="1334"/>
      <c r="Q10" s="1335"/>
      <c r="R10" s="947"/>
      <c r="S10" s="339"/>
      <c r="T10" s="1333">
        <v>2439.2370833333334</v>
      </c>
      <c r="U10" s="1334"/>
      <c r="V10" s="1335"/>
      <c r="W10" s="1333">
        <v>2497.2270833333332</v>
      </c>
      <c r="X10" s="1334"/>
      <c r="Y10" s="1335"/>
      <c r="Z10" s="1333">
        <v>2230.8450000000007</v>
      </c>
      <c r="AA10" s="1334"/>
      <c r="AB10" s="1335"/>
      <c r="AC10" s="1333">
        <v>2956.2991666666676</v>
      </c>
      <c r="AD10" s="1334"/>
      <c r="AE10" s="1335"/>
      <c r="AF10" s="1333">
        <v>1764.58</v>
      </c>
      <c r="AG10" s="1334"/>
      <c r="AH10" s="1335"/>
      <c r="AI10" s="947"/>
      <c r="AJ10" s="339"/>
      <c r="AK10" s="1333">
        <v>3320.4966666666674</v>
      </c>
      <c r="AL10" s="1334"/>
      <c r="AM10" s="1335"/>
      <c r="AN10" s="1333">
        <v>3243.3337500000002</v>
      </c>
      <c r="AO10" s="1334"/>
      <c r="AP10" s="1335"/>
      <c r="AQ10" s="1333">
        <v>3364.8612499999995</v>
      </c>
      <c r="AR10" s="1334"/>
      <c r="AS10" s="1335"/>
      <c r="AT10" s="1333">
        <v>3254.3383333333327</v>
      </c>
      <c r="AU10" s="1334"/>
      <c r="AV10" s="1335"/>
      <c r="AW10" s="1333">
        <v>868.93708333333325</v>
      </c>
      <c r="AX10" s="1334"/>
      <c r="AY10" s="1335"/>
      <c r="AZ10" s="947"/>
      <c r="BA10" s="339"/>
      <c r="BB10" s="1333"/>
      <c r="BC10" s="1334"/>
      <c r="BD10" s="1335"/>
      <c r="BE10" s="1333"/>
      <c r="BF10" s="1334"/>
      <c r="BG10" s="1335"/>
      <c r="BH10" s="1333"/>
      <c r="BI10" s="1334"/>
      <c r="BJ10" s="1335"/>
      <c r="BK10" s="946"/>
      <c r="BL10" s="1333"/>
      <c r="BM10" s="1334"/>
      <c r="BN10" s="1335"/>
      <c r="BO10" s="946"/>
      <c r="BP10" s="946"/>
      <c r="BQ10" s="946"/>
      <c r="BR10" s="946"/>
      <c r="BS10" s="946"/>
      <c r="BT10" s="946"/>
      <c r="BU10" s="946"/>
      <c r="BV10" s="946"/>
      <c r="BW10" s="946"/>
      <c r="BX10" s="946"/>
      <c r="BY10" s="119"/>
      <c r="BZ10" s="118"/>
      <c r="CA10" s="118"/>
      <c r="CB10" s="118"/>
      <c r="CC10" s="118"/>
      <c r="CD10" s="118"/>
      <c r="CE10" s="118"/>
      <c r="CF10" s="118"/>
      <c r="CG10" s="118"/>
      <c r="CH10" s="117"/>
      <c r="CI10" s="117"/>
      <c r="CJ10" s="117"/>
      <c r="CK10" s="117"/>
      <c r="CL10" s="117"/>
      <c r="CM10" s="117"/>
      <c r="CN10" s="369"/>
      <c r="CO10" s="82"/>
      <c r="CP10" s="38"/>
      <c r="CQ10" s="38"/>
      <c r="CR10" s="38"/>
      <c r="CS10" s="38"/>
      <c r="CT10" s="38"/>
      <c r="CU10" s="38"/>
      <c r="CV10" s="38"/>
      <c r="CW10" s="30"/>
      <c r="CX10" s="30"/>
      <c r="CY10" s="30"/>
      <c r="CZ10" s="30"/>
      <c r="DA10" s="38"/>
      <c r="DB10" s="30"/>
      <c r="DC10" s="83"/>
      <c r="DE10" s="11"/>
      <c r="DO10" s="119"/>
      <c r="DP10" s="118"/>
      <c r="DQ10" s="118"/>
      <c r="DR10" s="118"/>
      <c r="DS10" s="118"/>
      <c r="DT10" s="118"/>
      <c r="DU10" s="118"/>
      <c r="DV10" s="118"/>
      <c r="DW10" s="118"/>
      <c r="DX10" s="117"/>
      <c r="DY10" s="117"/>
      <c r="DZ10" s="117"/>
      <c r="EA10" s="117"/>
      <c r="EB10" s="117"/>
      <c r="EC10" s="117"/>
      <c r="ED10" s="199"/>
      <c r="EE10" s="38"/>
      <c r="EF10" s="38"/>
      <c r="EG10" s="38"/>
      <c r="EH10" s="38"/>
      <c r="EI10" s="38"/>
      <c r="EJ10" s="38"/>
      <c r="EK10" s="38"/>
      <c r="EL10" s="30"/>
      <c r="EM10" s="30"/>
      <c r="EN10" s="30"/>
      <c r="EO10" s="30"/>
      <c r="EP10" s="30"/>
      <c r="EQ10" s="30"/>
      <c r="ER10" s="30"/>
      <c r="ES10" s="199"/>
      <c r="ET10" s="170"/>
      <c r="EU10" s="119"/>
      <c r="EV10" s="118"/>
      <c r="EW10" s="118"/>
      <c r="EX10" s="118"/>
      <c r="EY10" s="118"/>
      <c r="EZ10" s="118"/>
      <c r="FA10" s="118"/>
      <c r="FB10" s="118"/>
      <c r="FC10" s="118"/>
      <c r="FD10" s="117"/>
      <c r="FE10" s="117"/>
      <c r="FF10" s="117"/>
      <c r="FG10" s="117"/>
      <c r="FH10" s="117"/>
      <c r="FI10" s="118"/>
      <c r="FJ10" s="199"/>
      <c r="FK10" s="82"/>
      <c r="FL10" s="38"/>
      <c r="FM10" s="38"/>
      <c r="FN10" s="38"/>
      <c r="FO10" s="38"/>
      <c r="FP10" s="38"/>
      <c r="FQ10" s="38"/>
      <c r="FR10" s="30"/>
      <c r="FS10" s="30"/>
      <c r="FT10" s="30"/>
      <c r="FU10" s="30"/>
      <c r="FV10" s="30"/>
      <c r="FW10" s="30"/>
      <c r="FX10" s="30"/>
      <c r="FY10" s="199"/>
      <c r="GA10" s="119"/>
      <c r="GB10" s="118"/>
      <c r="GC10" s="118"/>
      <c r="GD10" s="118"/>
      <c r="GE10" s="118"/>
      <c r="GF10" s="118"/>
      <c r="GG10" s="118"/>
      <c r="GH10" s="118"/>
      <c r="GI10" s="118"/>
      <c r="GJ10" s="117"/>
      <c r="GK10" s="117"/>
      <c r="GL10" s="117"/>
      <c r="GM10" s="118"/>
      <c r="GN10" s="117"/>
      <c r="GO10" s="117"/>
      <c r="GP10" s="199"/>
      <c r="GQ10" s="82"/>
      <c r="GR10" s="38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199"/>
    </row>
    <row r="11" spans="2:213" ht="15.75" x14ac:dyDescent="0.25">
      <c r="B11" s="201" t="s">
        <v>6</v>
      </c>
      <c r="C11" s="1243">
        <v>43255.820000000007</v>
      </c>
      <c r="D11" s="1244"/>
      <c r="E11" s="1245"/>
      <c r="F11" s="1243">
        <v>44779.840000000011</v>
      </c>
      <c r="G11" s="1244"/>
      <c r="H11" s="1245"/>
      <c r="I11" s="1243">
        <v>70935.829999999973</v>
      </c>
      <c r="J11" s="1244"/>
      <c r="K11" s="1245"/>
      <c r="L11" s="1243">
        <v>54869.579999999994</v>
      </c>
      <c r="M11" s="1244"/>
      <c r="N11" s="1245"/>
      <c r="O11" s="1243">
        <v>9176.1999999999989</v>
      </c>
      <c r="P11" s="1244"/>
      <c r="Q11" s="1245"/>
      <c r="R11" s="943"/>
      <c r="S11" s="341" t="s">
        <v>6</v>
      </c>
      <c r="T11" s="1243">
        <v>41984.66</v>
      </c>
      <c r="U11" s="1244"/>
      <c r="V11" s="1245"/>
      <c r="W11" s="1243">
        <v>40313.96</v>
      </c>
      <c r="X11" s="1244"/>
      <c r="Y11" s="1245"/>
      <c r="Z11" s="1243">
        <v>41524.49</v>
      </c>
      <c r="AA11" s="1244"/>
      <c r="AB11" s="1245"/>
      <c r="AC11" s="1243">
        <v>51915.630000000012</v>
      </c>
      <c r="AD11" s="1244"/>
      <c r="AE11" s="1245"/>
      <c r="AF11" s="1243">
        <v>33171.370000000003</v>
      </c>
      <c r="AG11" s="1244"/>
      <c r="AH11" s="1245"/>
      <c r="AI11" s="943"/>
      <c r="AJ11" s="341" t="s">
        <v>6</v>
      </c>
      <c r="AK11" s="1243">
        <v>72002.95</v>
      </c>
      <c r="AL11" s="1244"/>
      <c r="AM11" s="1245"/>
      <c r="AN11" s="1243">
        <v>70571.24000000002</v>
      </c>
      <c r="AO11" s="1244"/>
      <c r="AP11" s="1245"/>
      <c r="AQ11" s="1243">
        <v>75648.629999999961</v>
      </c>
      <c r="AR11" s="1244"/>
      <c r="AS11" s="1245"/>
      <c r="AT11" s="1243">
        <v>68611.740000000005</v>
      </c>
      <c r="AU11" s="1244"/>
      <c r="AV11" s="1245"/>
      <c r="AW11" s="1243">
        <v>17774.7</v>
      </c>
      <c r="AX11" s="1244"/>
      <c r="AY11" s="1245"/>
      <c r="AZ11" s="943"/>
      <c r="BA11" s="341" t="s">
        <v>6</v>
      </c>
      <c r="BB11" s="1243">
        <v>223017.27</v>
      </c>
      <c r="BC11" s="1244"/>
      <c r="BD11" s="1245"/>
      <c r="BE11" s="1243">
        <v>208910.11</v>
      </c>
      <c r="BF11" s="1244"/>
      <c r="BG11" s="1245"/>
      <c r="BH11" s="1243">
        <v>304609.25999999995</v>
      </c>
      <c r="BI11" s="1244"/>
      <c r="BJ11" s="1245"/>
      <c r="BK11" s="942"/>
      <c r="BL11" s="1243">
        <v>736536.6399999999</v>
      </c>
      <c r="BM11" s="1244"/>
      <c r="BN11" s="1245"/>
      <c r="BO11" s="942"/>
      <c r="BP11" s="942"/>
      <c r="BQ11" s="942"/>
      <c r="BR11" s="942"/>
      <c r="BS11" s="942"/>
      <c r="BT11" s="942"/>
      <c r="BU11" s="942"/>
      <c r="BV11" s="942"/>
      <c r="BW11" s="942"/>
      <c r="BX11" s="942"/>
      <c r="BY11" s="129">
        <v>736536.64</v>
      </c>
      <c r="BZ11" s="130" t="e">
        <v>#REF!</v>
      </c>
      <c r="CA11" s="130" t="e">
        <v>#REF!</v>
      </c>
      <c r="CB11" s="130" t="e">
        <v>#REF!</v>
      </c>
      <c r="CC11" s="130" t="e">
        <v>#REF!</v>
      </c>
      <c r="CD11" s="130" t="e">
        <v>#REF!</v>
      </c>
      <c r="CE11" s="130" t="e">
        <v>#REF!</v>
      </c>
      <c r="CF11" s="130" t="e">
        <v>#REF!</v>
      </c>
      <c r="CG11" s="130" t="e">
        <v>#REF!</v>
      </c>
      <c r="CH11" s="131" t="e">
        <v>#REF!</v>
      </c>
      <c r="CI11" s="131" t="e">
        <v>#REF!</v>
      </c>
      <c r="CJ11" s="131" t="e">
        <v>#REF!</v>
      </c>
      <c r="CK11" s="131" t="e">
        <v>#REF!</v>
      </c>
      <c r="CL11" s="131" t="e">
        <v>#REF!</v>
      </c>
      <c r="CM11" s="131" t="e">
        <v>#REF!</v>
      </c>
      <c r="CN11" s="132" t="e">
        <v>#REF!</v>
      </c>
      <c r="CO11" s="133" t="e">
        <v>#REF!</v>
      </c>
      <c r="CP11" s="134" t="e">
        <v>#REF!</v>
      </c>
      <c r="CQ11" s="134" t="e">
        <v>#REF!</v>
      </c>
      <c r="CR11" s="134" t="e">
        <v>#REF!</v>
      </c>
      <c r="CS11" s="134" t="e">
        <v>#REF!</v>
      </c>
      <c r="CT11" s="134" t="e">
        <v>#REF!</v>
      </c>
      <c r="CU11" s="134" t="e">
        <v>#REF!</v>
      </c>
      <c r="CV11" s="134" t="e">
        <v>#REF!</v>
      </c>
      <c r="CW11" s="135" t="e">
        <v>#REF!</v>
      </c>
      <c r="CX11" s="135" t="e">
        <v>#REF!</v>
      </c>
      <c r="CY11" s="135" t="e">
        <v>#REF!</v>
      </c>
      <c r="CZ11" s="135" t="e">
        <v>#REF!</v>
      </c>
      <c r="DA11" s="134" t="e">
        <v>#REF!</v>
      </c>
      <c r="DB11" s="135" t="e">
        <v>#REF!</v>
      </c>
      <c r="DC11" s="136" t="e">
        <v>#REF!</v>
      </c>
      <c r="DD11" s="297"/>
      <c r="DE11" s="21"/>
      <c r="DF11" s="297"/>
      <c r="DG11" s="17"/>
      <c r="DO11" s="68">
        <v>223017.27</v>
      </c>
      <c r="DP11" s="50" t="e">
        <v>#REF!</v>
      </c>
      <c r="DQ11" s="50" t="e">
        <v>#REF!</v>
      </c>
      <c r="DR11" s="50" t="e">
        <v>#REF!</v>
      </c>
      <c r="DS11" s="50" t="e">
        <v>#REF!</v>
      </c>
      <c r="DT11" s="50" t="e">
        <v>#REF!</v>
      </c>
      <c r="DU11" s="50" t="e">
        <v>#REF!</v>
      </c>
      <c r="DV11" s="50" t="e">
        <v>#REF!</v>
      </c>
      <c r="DW11" s="50" t="e">
        <v>#REF!</v>
      </c>
      <c r="DX11" s="46" t="e">
        <v>#REF!</v>
      </c>
      <c r="DY11" s="46" t="e">
        <v>#REF!</v>
      </c>
      <c r="DZ11" s="46" t="e">
        <v>#REF!</v>
      </c>
      <c r="EA11" s="46" t="e">
        <v>#REF!</v>
      </c>
      <c r="EB11" s="46" t="e">
        <v>#REF!</v>
      </c>
      <c r="EC11" s="46" t="e">
        <v>#REF!</v>
      </c>
      <c r="ED11" s="69" t="e">
        <v>#REF!</v>
      </c>
      <c r="EE11" s="32" t="e">
        <v>#REF!</v>
      </c>
      <c r="EF11" s="32" t="e">
        <v>#REF!</v>
      </c>
      <c r="EG11" s="32" t="e">
        <v>#REF!</v>
      </c>
      <c r="EH11" s="32" t="e">
        <v>#REF!</v>
      </c>
      <c r="EI11" s="32" t="e">
        <v>#REF!</v>
      </c>
      <c r="EJ11" s="32" t="e">
        <v>#REF!</v>
      </c>
      <c r="EK11" s="32" t="e">
        <v>#REF!</v>
      </c>
      <c r="EL11" s="32" t="e">
        <v>#REF!</v>
      </c>
      <c r="EM11" s="32" t="e">
        <v>#REF!</v>
      </c>
      <c r="EN11" s="32" t="e">
        <v>#REF!</v>
      </c>
      <c r="EO11" s="32" t="e">
        <v>#REF!</v>
      </c>
      <c r="EP11" s="32" t="e">
        <v>#REF!</v>
      </c>
      <c r="EQ11" s="32" t="e">
        <v>#REF!</v>
      </c>
      <c r="ER11" s="32" t="e">
        <v>#REF!</v>
      </c>
      <c r="ES11" s="69" t="e">
        <v>#REF!</v>
      </c>
      <c r="ET11" s="170"/>
      <c r="EU11" s="68">
        <v>175738.74</v>
      </c>
      <c r="EV11" s="50" t="e">
        <v>#REF!</v>
      </c>
      <c r="EW11" s="50" t="e">
        <v>#REF!</v>
      </c>
      <c r="EX11" s="50" t="e">
        <v>#REF!</v>
      </c>
      <c r="EY11" s="50" t="e">
        <v>#REF!</v>
      </c>
      <c r="EZ11" s="50" t="e">
        <v>#REF!</v>
      </c>
      <c r="FA11" s="50" t="e">
        <v>#REF!</v>
      </c>
      <c r="FB11" s="50" t="e">
        <v>#REF!</v>
      </c>
      <c r="FC11" s="50" t="e">
        <v>#REF!</v>
      </c>
      <c r="FD11" s="46" t="e">
        <v>#REF!</v>
      </c>
      <c r="FE11" s="46" t="e">
        <v>#REF!</v>
      </c>
      <c r="FF11" s="46" t="e">
        <v>#REF!</v>
      </c>
      <c r="FG11" s="46" t="e">
        <v>#REF!</v>
      </c>
      <c r="FH11" s="46" t="e">
        <v>#REF!</v>
      </c>
      <c r="FI11" s="50" t="e">
        <v>#REF!</v>
      </c>
      <c r="FJ11" s="69" t="e">
        <v>#REF!</v>
      </c>
      <c r="FK11" s="86" t="e">
        <v>#REF!</v>
      </c>
      <c r="FL11" s="96" t="e">
        <v>#REF!</v>
      </c>
      <c r="FM11" s="96" t="e">
        <v>#REF!</v>
      </c>
      <c r="FN11" s="96" t="e">
        <v>#REF!</v>
      </c>
      <c r="FO11" s="96" t="e">
        <v>#REF!</v>
      </c>
      <c r="FP11" s="96" t="e">
        <v>#REF!</v>
      </c>
      <c r="FQ11" s="96" t="e">
        <v>#REF!</v>
      </c>
      <c r="FR11" s="32" t="e">
        <v>#REF!</v>
      </c>
      <c r="FS11" s="32" t="e">
        <v>#REF!</v>
      </c>
      <c r="FT11" s="32" t="e">
        <v>#REF!</v>
      </c>
      <c r="FU11" s="32" t="e">
        <v>#REF!</v>
      </c>
      <c r="FV11" s="32" t="e">
        <v>#REF!</v>
      </c>
      <c r="FW11" s="32" t="e">
        <v>#REF!</v>
      </c>
      <c r="FX11" s="32" t="e">
        <v>#REF!</v>
      </c>
      <c r="FY11" s="69" t="e">
        <v>#REF!</v>
      </c>
      <c r="GA11" s="68">
        <v>304609.25999999995</v>
      </c>
      <c r="GB11" s="50" t="e">
        <v>#REF!</v>
      </c>
      <c r="GC11" s="50" t="e">
        <v>#REF!</v>
      </c>
      <c r="GD11" s="50" t="e">
        <v>#REF!</v>
      </c>
      <c r="GE11" s="50" t="e">
        <v>#REF!</v>
      </c>
      <c r="GF11" s="50" t="e">
        <v>#REF!</v>
      </c>
      <c r="GG11" s="50" t="e">
        <v>#REF!</v>
      </c>
      <c r="GH11" s="50" t="e">
        <v>#REF!</v>
      </c>
      <c r="GI11" s="50" t="e">
        <v>#REF!</v>
      </c>
      <c r="GJ11" s="46" t="e">
        <v>#REF!</v>
      </c>
      <c r="GK11" s="46" t="e">
        <v>#REF!</v>
      </c>
      <c r="GL11" s="46" t="e">
        <v>#REF!</v>
      </c>
      <c r="GM11" s="50" t="e">
        <v>#REF!</v>
      </c>
      <c r="GN11" s="46" t="e">
        <v>#REF!</v>
      </c>
      <c r="GO11" s="46" t="e">
        <v>#REF!</v>
      </c>
      <c r="GP11" s="69" t="e">
        <v>#REF!</v>
      </c>
      <c r="GQ11" s="86" t="e">
        <v>#REF!</v>
      </c>
      <c r="GR11" s="96" t="e">
        <v>#REF!</v>
      </c>
      <c r="GS11" s="32" t="e">
        <v>#REF!</v>
      </c>
      <c r="GT11" s="32" t="e">
        <v>#REF!</v>
      </c>
      <c r="GU11" s="32" t="e">
        <v>#REF!</v>
      </c>
      <c r="GV11" s="32" t="e">
        <v>#REF!</v>
      </c>
      <c r="GW11" s="32" t="e">
        <v>#REF!</v>
      </c>
      <c r="GX11" s="32" t="e">
        <v>#REF!</v>
      </c>
      <c r="GY11" s="32" t="e">
        <v>#REF!</v>
      </c>
      <c r="GZ11" s="32" t="e">
        <v>#REF!</v>
      </c>
      <c r="HA11" s="32" t="e">
        <v>#REF!</v>
      </c>
      <c r="HB11" s="32" t="e">
        <v>#REF!</v>
      </c>
      <c r="HC11" s="32" t="e">
        <v>#REF!</v>
      </c>
      <c r="HD11" s="32" t="e">
        <v>#REF!</v>
      </c>
      <c r="HE11" s="69" t="e">
        <v>#REF!</v>
      </c>
    </row>
    <row r="12" spans="2:213" ht="15.75" x14ac:dyDescent="0.25">
      <c r="B12" s="2" t="s">
        <v>7</v>
      </c>
      <c r="C12" s="1321">
        <v>1802.3258333333335</v>
      </c>
      <c r="D12" s="1322"/>
      <c r="E12" s="1323"/>
      <c r="F12" s="1321">
        <v>1865.8266666666671</v>
      </c>
      <c r="G12" s="1322"/>
      <c r="H12" s="1323"/>
      <c r="I12" s="1321">
        <v>2955.6595833333322</v>
      </c>
      <c r="J12" s="1322"/>
      <c r="K12" s="1323"/>
      <c r="L12" s="1321">
        <v>2286.2324999999996</v>
      </c>
      <c r="M12" s="1322"/>
      <c r="N12" s="1323"/>
      <c r="O12" s="1321">
        <v>382.34166666666664</v>
      </c>
      <c r="P12" s="1322"/>
      <c r="Q12" s="1323"/>
      <c r="R12" s="945"/>
      <c r="S12" s="340" t="s">
        <v>7</v>
      </c>
      <c r="T12" s="1321">
        <v>1749.3608333333334</v>
      </c>
      <c r="U12" s="1322"/>
      <c r="V12" s="1323"/>
      <c r="W12" s="1321">
        <v>1679.7483333333332</v>
      </c>
      <c r="X12" s="1322"/>
      <c r="Y12" s="1323"/>
      <c r="Z12" s="1321">
        <v>1730.1870833333332</v>
      </c>
      <c r="AA12" s="1322"/>
      <c r="AB12" s="1323"/>
      <c r="AC12" s="1321">
        <v>2163.1512500000003</v>
      </c>
      <c r="AD12" s="1322"/>
      <c r="AE12" s="1323"/>
      <c r="AF12" s="1321">
        <v>1382.1404166666669</v>
      </c>
      <c r="AG12" s="1322"/>
      <c r="AH12" s="1323"/>
      <c r="AI12" s="945"/>
      <c r="AJ12" s="340" t="s">
        <v>7</v>
      </c>
      <c r="AK12" s="1321">
        <v>3000.1229166666667</v>
      </c>
      <c r="AL12" s="1322"/>
      <c r="AM12" s="1323"/>
      <c r="AN12" s="1321">
        <v>2940.4683333333342</v>
      </c>
      <c r="AO12" s="1322"/>
      <c r="AP12" s="1323"/>
      <c r="AQ12" s="1321">
        <v>3152.0262499999985</v>
      </c>
      <c r="AR12" s="1322"/>
      <c r="AS12" s="1323"/>
      <c r="AT12" s="1321">
        <v>2858.8225000000002</v>
      </c>
      <c r="AU12" s="1322"/>
      <c r="AV12" s="1323"/>
      <c r="AW12" s="1321">
        <v>740.61250000000007</v>
      </c>
      <c r="AX12" s="1322"/>
      <c r="AY12" s="1323"/>
      <c r="AZ12" s="945"/>
      <c r="BA12" s="340" t="s">
        <v>7</v>
      </c>
      <c r="BB12" s="1321">
        <v>9292.3862499999996</v>
      </c>
      <c r="BC12" s="1322"/>
      <c r="BD12" s="1323"/>
      <c r="BE12" s="1321">
        <v>8704.5879166666655</v>
      </c>
      <c r="BF12" s="1322"/>
      <c r="BG12" s="1323"/>
      <c r="BH12" s="1321">
        <v>12692.052499999998</v>
      </c>
      <c r="BI12" s="1322"/>
      <c r="BJ12" s="1323"/>
      <c r="BK12" s="944"/>
      <c r="BL12" s="1321">
        <v>30689.026666666661</v>
      </c>
      <c r="BM12" s="1322"/>
      <c r="BN12" s="1323"/>
      <c r="BO12" s="944"/>
      <c r="BP12" s="944"/>
      <c r="BQ12" s="944"/>
      <c r="BR12" s="944"/>
      <c r="BS12" s="944"/>
      <c r="BT12" s="944"/>
      <c r="BU12" s="944"/>
      <c r="BV12" s="944"/>
      <c r="BW12" s="944"/>
      <c r="BX12" s="944"/>
      <c r="BY12" s="68">
        <v>30689.026666666661</v>
      </c>
      <c r="BZ12" s="50" t="e">
        <v>#REF!</v>
      </c>
      <c r="CA12" s="50" t="e">
        <v>#REF!</v>
      </c>
      <c r="CB12" s="50" t="e">
        <v>#REF!</v>
      </c>
      <c r="CC12" s="50" t="e">
        <v>#REF!</v>
      </c>
      <c r="CD12" s="50" t="e">
        <v>#REF!</v>
      </c>
      <c r="CE12" s="50" t="e">
        <v>#REF!</v>
      </c>
      <c r="CF12" s="50" t="e">
        <v>#REF!</v>
      </c>
      <c r="CG12" s="50" t="e">
        <v>#REF!</v>
      </c>
      <c r="CH12" s="46" t="e">
        <v>#REF!</v>
      </c>
      <c r="CI12" s="46" t="e">
        <v>#REF!</v>
      </c>
      <c r="CJ12" s="46" t="e">
        <v>#REF!</v>
      </c>
      <c r="CK12" s="46" t="e">
        <v>#REF!</v>
      </c>
      <c r="CL12" s="46" t="e">
        <v>#REF!</v>
      </c>
      <c r="CM12" s="46" t="e">
        <v>#REF!</v>
      </c>
      <c r="CN12" s="171" t="e">
        <v>#REF!</v>
      </c>
      <c r="CO12" s="86" t="e">
        <v>#REF!</v>
      </c>
      <c r="CP12" s="96" t="e">
        <v>#REF!</v>
      </c>
      <c r="CQ12" s="96" t="e">
        <v>#REF!</v>
      </c>
      <c r="CR12" s="96" t="e">
        <v>#REF!</v>
      </c>
      <c r="CS12" s="96" t="e">
        <v>#REF!</v>
      </c>
      <c r="CT12" s="96" t="e">
        <v>#REF!</v>
      </c>
      <c r="CU12" s="96" t="e">
        <v>#REF!</v>
      </c>
      <c r="CV12" s="96" t="e">
        <v>#REF!</v>
      </c>
      <c r="CW12" s="32" t="e">
        <v>#REF!</v>
      </c>
      <c r="CX12" s="32" t="e">
        <v>#REF!</v>
      </c>
      <c r="CY12" s="32" t="e">
        <v>#REF!</v>
      </c>
      <c r="CZ12" s="32" t="e">
        <v>#REF!</v>
      </c>
      <c r="DA12" s="96" t="e">
        <v>#REF!</v>
      </c>
      <c r="DB12" s="32" t="e">
        <v>#REF!</v>
      </c>
      <c r="DC12" s="87" t="e">
        <v>#REF!</v>
      </c>
      <c r="DD12" s="297"/>
      <c r="DE12" s="11"/>
      <c r="DO12" s="68">
        <v>9292.3862499999996</v>
      </c>
      <c r="DP12" s="50" t="e">
        <v>#REF!</v>
      </c>
      <c r="DQ12" s="50" t="e">
        <v>#REF!</v>
      </c>
      <c r="DR12" s="50" t="e">
        <v>#REF!</v>
      </c>
      <c r="DS12" s="50" t="e">
        <v>#REF!</v>
      </c>
      <c r="DT12" s="50" t="e">
        <v>#REF!</v>
      </c>
      <c r="DU12" s="50" t="e">
        <v>#REF!</v>
      </c>
      <c r="DV12" s="50" t="e">
        <v>#REF!</v>
      </c>
      <c r="DW12" s="50" t="e">
        <v>#REF!</v>
      </c>
      <c r="DX12" s="46" t="e">
        <v>#REF!</v>
      </c>
      <c r="DY12" s="46" t="e">
        <v>#REF!</v>
      </c>
      <c r="DZ12" s="46" t="e">
        <v>#REF!</v>
      </c>
      <c r="EA12" s="46" t="e">
        <v>#REF!</v>
      </c>
      <c r="EB12" s="46" t="e">
        <v>#REF!</v>
      </c>
      <c r="EC12" s="46" t="e">
        <v>#REF!</v>
      </c>
      <c r="ED12" s="69" t="e">
        <v>#REF!</v>
      </c>
      <c r="EE12" s="32" t="e">
        <v>#REF!</v>
      </c>
      <c r="EF12" s="32" t="e">
        <v>#REF!</v>
      </c>
      <c r="EG12" s="32" t="e">
        <v>#REF!</v>
      </c>
      <c r="EH12" s="32" t="e">
        <v>#REF!</v>
      </c>
      <c r="EI12" s="32" t="e">
        <v>#REF!</v>
      </c>
      <c r="EJ12" s="32" t="e">
        <v>#REF!</v>
      </c>
      <c r="EK12" s="32" t="e">
        <v>#REF!</v>
      </c>
      <c r="EL12" s="32" t="e">
        <v>#REF!</v>
      </c>
      <c r="EM12" s="32" t="e">
        <v>#REF!</v>
      </c>
      <c r="EN12" s="32" t="e">
        <v>#REF!</v>
      </c>
      <c r="EO12" s="32" t="e">
        <v>#REF!</v>
      </c>
      <c r="EP12" s="32" t="e">
        <v>#REF!</v>
      </c>
      <c r="EQ12" s="32" t="e">
        <v>#REF!</v>
      </c>
      <c r="ER12" s="32" t="e">
        <v>#REF!</v>
      </c>
      <c r="ES12" s="69" t="e">
        <v>#REF!</v>
      </c>
      <c r="ET12" s="170"/>
      <c r="EU12" s="68">
        <v>7322.4475000000002</v>
      </c>
      <c r="EV12" s="50" t="e">
        <v>#REF!</v>
      </c>
      <c r="EW12" s="50" t="e">
        <v>#REF!</v>
      </c>
      <c r="EX12" s="50" t="e">
        <v>#REF!</v>
      </c>
      <c r="EY12" s="50" t="e">
        <v>#REF!</v>
      </c>
      <c r="EZ12" s="50" t="e">
        <v>#REF!</v>
      </c>
      <c r="FA12" s="50" t="e">
        <v>#REF!</v>
      </c>
      <c r="FB12" s="50" t="e">
        <v>#REF!</v>
      </c>
      <c r="FC12" s="50" t="e">
        <v>#REF!</v>
      </c>
      <c r="FD12" s="46" t="e">
        <v>#REF!</v>
      </c>
      <c r="FE12" s="46" t="e">
        <v>#REF!</v>
      </c>
      <c r="FF12" s="46" t="e">
        <v>#REF!</v>
      </c>
      <c r="FG12" s="46" t="e">
        <v>#REF!</v>
      </c>
      <c r="FH12" s="46" t="e">
        <v>#REF!</v>
      </c>
      <c r="FI12" s="50" t="e">
        <v>#REF!</v>
      </c>
      <c r="FJ12" s="69" t="e">
        <v>#REF!</v>
      </c>
      <c r="FK12" s="86" t="e">
        <v>#REF!</v>
      </c>
      <c r="FL12" s="96" t="e">
        <v>#REF!</v>
      </c>
      <c r="FM12" s="96" t="e">
        <v>#REF!</v>
      </c>
      <c r="FN12" s="96" t="e">
        <v>#REF!</v>
      </c>
      <c r="FO12" s="96" t="e">
        <v>#REF!</v>
      </c>
      <c r="FP12" s="96" t="e">
        <v>#REF!</v>
      </c>
      <c r="FQ12" s="96" t="e">
        <v>#REF!</v>
      </c>
      <c r="FR12" s="32" t="e">
        <v>#REF!</v>
      </c>
      <c r="FS12" s="32" t="e">
        <v>#REF!</v>
      </c>
      <c r="FT12" s="32" t="e">
        <v>#REF!</v>
      </c>
      <c r="FU12" s="32" t="e">
        <v>#REF!</v>
      </c>
      <c r="FV12" s="32" t="e">
        <v>#REF!</v>
      </c>
      <c r="FW12" s="32" t="e">
        <v>#REF!</v>
      </c>
      <c r="FX12" s="32" t="e">
        <v>#REF!</v>
      </c>
      <c r="FY12" s="69" t="e">
        <v>#REF!</v>
      </c>
      <c r="GA12" s="68">
        <v>12692.0525</v>
      </c>
      <c r="GB12" s="50" t="e">
        <v>#REF!</v>
      </c>
      <c r="GC12" s="50" t="e">
        <v>#REF!</v>
      </c>
      <c r="GD12" s="50" t="e">
        <v>#REF!</v>
      </c>
      <c r="GE12" s="50" t="e">
        <v>#REF!</v>
      </c>
      <c r="GF12" s="50" t="e">
        <v>#REF!</v>
      </c>
      <c r="GG12" s="50" t="e">
        <v>#REF!</v>
      </c>
      <c r="GH12" s="50" t="e">
        <v>#REF!</v>
      </c>
      <c r="GI12" s="50" t="e">
        <v>#REF!</v>
      </c>
      <c r="GJ12" s="46" t="e">
        <v>#REF!</v>
      </c>
      <c r="GK12" s="46" t="e">
        <v>#REF!</v>
      </c>
      <c r="GL12" s="46" t="e">
        <v>#REF!</v>
      </c>
      <c r="GM12" s="50" t="e">
        <v>#REF!</v>
      </c>
      <c r="GN12" s="46" t="e">
        <v>#REF!</v>
      </c>
      <c r="GO12" s="46" t="e">
        <v>#REF!</v>
      </c>
      <c r="GP12" s="69" t="e">
        <v>#REF!</v>
      </c>
      <c r="GQ12" s="86" t="e">
        <v>#REF!</v>
      </c>
      <c r="GR12" s="96" t="e">
        <v>#REF!</v>
      </c>
      <c r="GS12" s="32" t="e">
        <v>#REF!</v>
      </c>
      <c r="GT12" s="32" t="e">
        <v>#REF!</v>
      </c>
      <c r="GU12" s="32" t="e">
        <v>#REF!</v>
      </c>
      <c r="GV12" s="32" t="e">
        <v>#REF!</v>
      </c>
      <c r="GW12" s="32" t="e">
        <v>#REF!</v>
      </c>
      <c r="GX12" s="32" t="e">
        <v>#REF!</v>
      </c>
      <c r="GY12" s="32" t="e">
        <v>#REF!</v>
      </c>
      <c r="GZ12" s="32" t="e">
        <v>#REF!</v>
      </c>
      <c r="HA12" s="32" t="e">
        <v>#REF!</v>
      </c>
      <c r="HB12" s="32" t="e">
        <v>#REF!</v>
      </c>
      <c r="HC12" s="32" t="e">
        <v>#REF!</v>
      </c>
      <c r="HD12" s="32" t="e">
        <v>#REF!</v>
      </c>
      <c r="HE12" s="69" t="e">
        <v>#REF!</v>
      </c>
    </row>
    <row r="13" spans="2:213" ht="15.75" x14ac:dyDescent="0.25">
      <c r="B13" s="201" t="s">
        <v>8</v>
      </c>
      <c r="C13" s="1243">
        <v>25673.190000000002</v>
      </c>
      <c r="D13" s="1244"/>
      <c r="E13" s="1245"/>
      <c r="F13" s="1243">
        <v>26598.000000000007</v>
      </c>
      <c r="G13" s="1244"/>
      <c r="H13" s="1245"/>
      <c r="I13" s="1243">
        <v>42996.05999999999</v>
      </c>
      <c r="J13" s="1244"/>
      <c r="K13" s="1245"/>
      <c r="L13" s="1243">
        <v>33345.46</v>
      </c>
      <c r="M13" s="1244"/>
      <c r="N13" s="1245"/>
      <c r="O13" s="1243">
        <v>5952.92</v>
      </c>
      <c r="P13" s="1244"/>
      <c r="Q13" s="1245"/>
      <c r="R13" s="943"/>
      <c r="S13" s="341" t="s">
        <v>8</v>
      </c>
      <c r="T13" s="1243">
        <v>25983.089999999997</v>
      </c>
      <c r="U13" s="1244"/>
      <c r="V13" s="1245"/>
      <c r="W13" s="1243">
        <v>24627.370000000003</v>
      </c>
      <c r="X13" s="1244"/>
      <c r="Y13" s="1245"/>
      <c r="Z13" s="1243">
        <v>21972.500000000004</v>
      </c>
      <c r="AA13" s="1244"/>
      <c r="AB13" s="1245"/>
      <c r="AC13" s="1243">
        <v>34000.949999999997</v>
      </c>
      <c r="AD13" s="1244"/>
      <c r="AE13" s="1245"/>
      <c r="AF13" s="1243">
        <v>20250.259999999998</v>
      </c>
      <c r="AG13" s="1244"/>
      <c r="AH13" s="1245"/>
      <c r="AI13" s="943"/>
      <c r="AJ13" s="341" t="s">
        <v>8</v>
      </c>
      <c r="AK13" s="1243">
        <v>60698.58</v>
      </c>
      <c r="AL13" s="1244"/>
      <c r="AM13" s="1245"/>
      <c r="AN13" s="1243">
        <v>60296.680000000008</v>
      </c>
      <c r="AO13" s="1244"/>
      <c r="AP13" s="1245"/>
      <c r="AQ13" s="1243">
        <v>67308.77</v>
      </c>
      <c r="AR13" s="1244"/>
      <c r="AS13" s="1245"/>
      <c r="AT13" s="1243">
        <v>56895.339999999989</v>
      </c>
      <c r="AU13" s="1244"/>
      <c r="AV13" s="1245"/>
      <c r="AW13" s="1243">
        <v>14249.189999999997</v>
      </c>
      <c r="AX13" s="1244"/>
      <c r="AY13" s="1245"/>
      <c r="AZ13" s="943"/>
      <c r="BA13" s="341" t="s">
        <v>8</v>
      </c>
      <c r="BB13" s="1243">
        <v>134565.63</v>
      </c>
      <c r="BC13" s="1244"/>
      <c r="BD13" s="1245"/>
      <c r="BE13" s="1243">
        <v>126834.17</v>
      </c>
      <c r="BF13" s="1244"/>
      <c r="BG13" s="1245"/>
      <c r="BH13" s="1243">
        <v>259448.56000000003</v>
      </c>
      <c r="BI13" s="1244"/>
      <c r="BJ13" s="1245"/>
      <c r="BK13" s="942"/>
      <c r="BL13" s="1243">
        <v>520848.36</v>
      </c>
      <c r="BM13" s="1244"/>
      <c r="BN13" s="1245"/>
      <c r="BO13" s="942"/>
      <c r="BP13" s="942"/>
      <c r="BQ13" s="942"/>
      <c r="BR13" s="942"/>
      <c r="BS13" s="942"/>
      <c r="BT13" s="942"/>
      <c r="BU13" s="942"/>
      <c r="BV13" s="942"/>
      <c r="BW13" s="942"/>
      <c r="BX13" s="942"/>
      <c r="BY13" s="129">
        <v>520848.36</v>
      </c>
      <c r="BZ13" s="130" t="e">
        <v>#REF!</v>
      </c>
      <c r="CA13" s="130" t="e">
        <v>#REF!</v>
      </c>
      <c r="CB13" s="130" t="e">
        <v>#REF!</v>
      </c>
      <c r="CC13" s="130" t="e">
        <v>#REF!</v>
      </c>
      <c r="CD13" s="130" t="e">
        <v>#REF!</v>
      </c>
      <c r="CE13" s="130" t="e">
        <v>#REF!</v>
      </c>
      <c r="CF13" s="130" t="e">
        <v>#REF!</v>
      </c>
      <c r="CG13" s="130" t="e">
        <v>#REF!</v>
      </c>
      <c r="CH13" s="131" t="e">
        <v>#REF!</v>
      </c>
      <c r="CI13" s="131" t="e">
        <v>#REF!</v>
      </c>
      <c r="CJ13" s="131" t="e">
        <v>#REF!</v>
      </c>
      <c r="CK13" s="131" t="e">
        <v>#REF!</v>
      </c>
      <c r="CL13" s="131" t="e">
        <v>#REF!</v>
      </c>
      <c r="CM13" s="131" t="e">
        <v>#REF!</v>
      </c>
      <c r="CN13" s="132" t="e">
        <v>#REF!</v>
      </c>
      <c r="CO13" s="133" t="e">
        <v>#REF!</v>
      </c>
      <c r="CP13" s="134" t="e">
        <v>#REF!</v>
      </c>
      <c r="CQ13" s="134" t="e">
        <v>#REF!</v>
      </c>
      <c r="CR13" s="134" t="e">
        <v>#REF!</v>
      </c>
      <c r="CS13" s="134" t="e">
        <v>#REF!</v>
      </c>
      <c r="CT13" s="134" t="e">
        <v>#REF!</v>
      </c>
      <c r="CU13" s="134" t="e">
        <v>#REF!</v>
      </c>
      <c r="CV13" s="134" t="e">
        <v>#REF!</v>
      </c>
      <c r="CW13" s="135" t="e">
        <v>#REF!</v>
      </c>
      <c r="CX13" s="135" t="e">
        <v>#REF!</v>
      </c>
      <c r="CY13" s="135" t="e">
        <v>#REF!</v>
      </c>
      <c r="CZ13" s="135" t="e">
        <v>#REF!</v>
      </c>
      <c r="DA13" s="134" t="e">
        <v>#REF!</v>
      </c>
      <c r="DB13" s="135" t="e">
        <v>#REF!</v>
      </c>
      <c r="DC13" s="136" t="e">
        <v>#REF!</v>
      </c>
      <c r="DD13" s="297"/>
      <c r="DE13" s="11"/>
      <c r="DF13" s="297"/>
      <c r="DO13" s="68">
        <v>134565.63</v>
      </c>
      <c r="DP13" s="50" t="e">
        <v>#REF!</v>
      </c>
      <c r="DQ13" s="50" t="e">
        <v>#REF!</v>
      </c>
      <c r="DR13" s="50" t="e">
        <v>#REF!</v>
      </c>
      <c r="DS13" s="50" t="e">
        <v>#REF!</v>
      </c>
      <c r="DT13" s="50" t="e">
        <v>#REF!</v>
      </c>
      <c r="DU13" s="50" t="e">
        <v>#REF!</v>
      </c>
      <c r="DV13" s="50" t="e">
        <v>#REF!</v>
      </c>
      <c r="DW13" s="50" t="e">
        <v>#REF!</v>
      </c>
      <c r="DX13" s="46" t="e">
        <v>#REF!</v>
      </c>
      <c r="DY13" s="46" t="e">
        <v>#REF!</v>
      </c>
      <c r="DZ13" s="46" t="e">
        <v>#REF!</v>
      </c>
      <c r="EA13" s="46" t="e">
        <v>#REF!</v>
      </c>
      <c r="EB13" s="46" t="e">
        <v>#REF!</v>
      </c>
      <c r="EC13" s="46" t="e">
        <v>#REF!</v>
      </c>
      <c r="ED13" s="69" t="e">
        <v>#REF!</v>
      </c>
      <c r="EE13" s="32" t="e">
        <v>#REF!</v>
      </c>
      <c r="EF13" s="32" t="e">
        <v>#REF!</v>
      </c>
      <c r="EG13" s="32" t="e">
        <v>#REF!</v>
      </c>
      <c r="EH13" s="32" t="e">
        <v>#REF!</v>
      </c>
      <c r="EI13" s="32" t="e">
        <v>#REF!</v>
      </c>
      <c r="EJ13" s="32" t="e">
        <v>#REF!</v>
      </c>
      <c r="EK13" s="32" t="e">
        <v>#REF!</v>
      </c>
      <c r="EL13" s="32" t="e">
        <v>#REF!</v>
      </c>
      <c r="EM13" s="32" t="e">
        <v>#REF!</v>
      </c>
      <c r="EN13" s="32" t="e">
        <v>#REF!</v>
      </c>
      <c r="EO13" s="32" t="e">
        <v>#REF!</v>
      </c>
      <c r="EP13" s="32" t="e">
        <v>#REF!</v>
      </c>
      <c r="EQ13" s="32" t="e">
        <v>#REF!</v>
      </c>
      <c r="ER13" s="32" t="e">
        <v>#REF!</v>
      </c>
      <c r="ES13" s="69" t="e">
        <v>#REF!</v>
      </c>
      <c r="ET13" s="170"/>
      <c r="EU13" s="68">
        <v>106583.91</v>
      </c>
      <c r="EV13" s="50" t="e">
        <v>#REF!</v>
      </c>
      <c r="EW13" s="50" t="e">
        <v>#REF!</v>
      </c>
      <c r="EX13" s="50" t="e">
        <v>#REF!</v>
      </c>
      <c r="EY13" s="50" t="e">
        <v>#REF!</v>
      </c>
      <c r="EZ13" s="50" t="e">
        <v>#REF!</v>
      </c>
      <c r="FA13" s="50" t="e">
        <v>#REF!</v>
      </c>
      <c r="FB13" s="50" t="e">
        <v>#REF!</v>
      </c>
      <c r="FC13" s="50" t="e">
        <v>#REF!</v>
      </c>
      <c r="FD13" s="46" t="e">
        <v>#REF!</v>
      </c>
      <c r="FE13" s="46" t="e">
        <v>#REF!</v>
      </c>
      <c r="FF13" s="46" t="e">
        <v>#REF!</v>
      </c>
      <c r="FG13" s="46" t="e">
        <v>#REF!</v>
      </c>
      <c r="FH13" s="46" t="e">
        <v>#REF!</v>
      </c>
      <c r="FI13" s="50" t="e">
        <v>#REF!</v>
      </c>
      <c r="FJ13" s="69" t="e">
        <v>#REF!</v>
      </c>
      <c r="FK13" s="86" t="e">
        <v>#REF!</v>
      </c>
      <c r="FL13" s="96" t="e">
        <v>#REF!</v>
      </c>
      <c r="FM13" s="96" t="e">
        <v>#REF!</v>
      </c>
      <c r="FN13" s="96" t="e">
        <v>#REF!</v>
      </c>
      <c r="FO13" s="96" t="e">
        <v>#REF!</v>
      </c>
      <c r="FP13" s="96" t="e">
        <v>#REF!</v>
      </c>
      <c r="FQ13" s="96" t="e">
        <v>#REF!</v>
      </c>
      <c r="FR13" s="32" t="e">
        <v>#REF!</v>
      </c>
      <c r="FS13" s="32" t="e">
        <v>#REF!</v>
      </c>
      <c r="FT13" s="32" t="e">
        <v>#REF!</v>
      </c>
      <c r="FU13" s="32" t="e">
        <v>#REF!</v>
      </c>
      <c r="FV13" s="32" t="e">
        <v>#REF!</v>
      </c>
      <c r="FW13" s="32" t="e">
        <v>#REF!</v>
      </c>
      <c r="FX13" s="32" t="e">
        <v>#REF!</v>
      </c>
      <c r="FY13" s="69" t="e">
        <v>#REF!</v>
      </c>
      <c r="GA13" s="68">
        <v>259448.56000000003</v>
      </c>
      <c r="GB13" s="50" t="e">
        <v>#REF!</v>
      </c>
      <c r="GC13" s="50" t="e">
        <v>#REF!</v>
      </c>
      <c r="GD13" s="50" t="e">
        <v>#REF!</v>
      </c>
      <c r="GE13" s="50" t="e">
        <v>#REF!</v>
      </c>
      <c r="GF13" s="50" t="e">
        <v>#REF!</v>
      </c>
      <c r="GG13" s="50" t="e">
        <v>#REF!</v>
      </c>
      <c r="GH13" s="50" t="e">
        <v>#REF!</v>
      </c>
      <c r="GI13" s="50" t="e">
        <v>#REF!</v>
      </c>
      <c r="GJ13" s="46" t="e">
        <v>#REF!</v>
      </c>
      <c r="GK13" s="46" t="e">
        <v>#REF!</v>
      </c>
      <c r="GL13" s="46" t="e">
        <v>#REF!</v>
      </c>
      <c r="GM13" s="50" t="e">
        <v>#REF!</v>
      </c>
      <c r="GN13" s="46" t="e">
        <v>#REF!</v>
      </c>
      <c r="GO13" s="46" t="e">
        <v>#REF!</v>
      </c>
      <c r="GP13" s="69" t="e">
        <v>#REF!</v>
      </c>
      <c r="GQ13" s="86" t="e">
        <v>#REF!</v>
      </c>
      <c r="GR13" s="96" t="e">
        <v>#REF!</v>
      </c>
      <c r="GS13" s="32" t="e">
        <v>#REF!</v>
      </c>
      <c r="GT13" s="32" t="e">
        <v>#REF!</v>
      </c>
      <c r="GU13" s="32" t="e">
        <v>#REF!</v>
      </c>
      <c r="GV13" s="32" t="e">
        <v>#REF!</v>
      </c>
      <c r="GW13" s="32" t="e">
        <v>#REF!</v>
      </c>
      <c r="GX13" s="32" t="e">
        <v>#REF!</v>
      </c>
      <c r="GY13" s="32" t="e">
        <v>#REF!</v>
      </c>
      <c r="GZ13" s="32" t="e">
        <v>#REF!</v>
      </c>
      <c r="HA13" s="32" t="e">
        <v>#REF!</v>
      </c>
      <c r="HB13" s="32" t="e">
        <v>#REF!</v>
      </c>
      <c r="HC13" s="32" t="e">
        <v>#REF!</v>
      </c>
      <c r="HD13" s="32" t="e">
        <v>#REF!</v>
      </c>
      <c r="HE13" s="69" t="e">
        <v>#REF!</v>
      </c>
    </row>
    <row r="14" spans="2:213" ht="15.75" x14ac:dyDescent="0.25">
      <c r="B14" s="3" t="s">
        <v>9</v>
      </c>
      <c r="C14" s="1303">
        <v>0.5935199009058203</v>
      </c>
      <c r="D14" s="1304"/>
      <c r="E14" s="1305"/>
      <c r="F14" s="1303">
        <v>0.59397264483303203</v>
      </c>
      <c r="G14" s="1304"/>
      <c r="H14" s="1305"/>
      <c r="I14" s="1303">
        <v>0.60612612836136559</v>
      </c>
      <c r="J14" s="1304"/>
      <c r="K14" s="1305"/>
      <c r="L14" s="1303">
        <v>0.60772216590686501</v>
      </c>
      <c r="M14" s="1304"/>
      <c r="N14" s="1305"/>
      <c r="O14" s="1303">
        <v>0.64873477038425498</v>
      </c>
      <c r="P14" s="1304"/>
      <c r="Q14" s="1305"/>
      <c r="R14" s="949"/>
      <c r="S14" s="343" t="s">
        <v>9</v>
      </c>
      <c r="T14" s="1303">
        <v>0.61887103527812293</v>
      </c>
      <c r="U14" s="1304"/>
      <c r="V14" s="1305"/>
      <c r="W14" s="1303">
        <v>0.61088937926217135</v>
      </c>
      <c r="X14" s="1304"/>
      <c r="Y14" s="1305"/>
      <c r="Z14" s="1303">
        <v>0.52914557168552834</v>
      </c>
      <c r="AA14" s="1304"/>
      <c r="AB14" s="1305"/>
      <c r="AC14" s="1303">
        <v>0.6549270422028971</v>
      </c>
      <c r="AD14" s="1304"/>
      <c r="AE14" s="1305"/>
      <c r="AF14" s="1303">
        <v>0.61047403227542296</v>
      </c>
      <c r="AG14" s="1304"/>
      <c r="AH14" s="1305"/>
      <c r="AI14" s="949"/>
      <c r="AJ14" s="343" t="s">
        <v>9</v>
      </c>
      <c r="AK14" s="1303">
        <v>0.84300129369699439</v>
      </c>
      <c r="AL14" s="1304"/>
      <c r="AM14" s="1305"/>
      <c r="AN14" s="1303">
        <v>0.85440867979647217</v>
      </c>
      <c r="AO14" s="1304"/>
      <c r="AP14" s="1305"/>
      <c r="AQ14" s="1303">
        <v>0.88975530687072635</v>
      </c>
      <c r="AR14" s="1304"/>
      <c r="AS14" s="1305"/>
      <c r="AT14" s="1303">
        <v>0.82923622108985995</v>
      </c>
      <c r="AU14" s="1304"/>
      <c r="AV14" s="1305"/>
      <c r="AW14" s="1303">
        <v>0.80165572414724273</v>
      </c>
      <c r="AX14" s="1304"/>
      <c r="AY14" s="1305"/>
      <c r="AZ14" s="949"/>
      <c r="BA14" s="343" t="s">
        <v>9</v>
      </c>
      <c r="BB14" s="1303">
        <v>0.60338658974706316</v>
      </c>
      <c r="BC14" s="1304"/>
      <c r="BD14" s="1305"/>
      <c r="BE14" s="1303">
        <v>0.60712317848092656</v>
      </c>
      <c r="BF14" s="1304"/>
      <c r="BG14" s="1305"/>
      <c r="BH14" s="1303">
        <v>0.85174219588728217</v>
      </c>
      <c r="BI14" s="1304"/>
      <c r="BJ14" s="1305"/>
      <c r="BK14" s="948"/>
      <c r="BL14" s="1303">
        <v>0.70715879117704183</v>
      </c>
      <c r="BM14" s="1304"/>
      <c r="BN14" s="1305"/>
      <c r="BO14" s="948"/>
      <c r="BP14" s="948"/>
      <c r="BQ14" s="948"/>
      <c r="BR14" s="948"/>
      <c r="BS14" s="948"/>
      <c r="BT14" s="948"/>
      <c r="BU14" s="948"/>
      <c r="BV14" s="948"/>
      <c r="BW14" s="948"/>
      <c r="BX14" s="948"/>
      <c r="BY14" s="264">
        <v>0.70715879117704172</v>
      </c>
      <c r="BZ14" s="47" t="e">
        <v>#REF!</v>
      </c>
      <c r="CA14" s="47" t="e">
        <v>#REF!</v>
      </c>
      <c r="CB14" s="47" t="e">
        <v>#REF!</v>
      </c>
      <c r="CC14" s="47" t="e">
        <v>#REF!</v>
      </c>
      <c r="CD14" s="47" t="e">
        <v>#REF!</v>
      </c>
      <c r="CE14" s="47" t="e">
        <v>#REF!</v>
      </c>
      <c r="CF14" s="47" t="e">
        <v>#REF!</v>
      </c>
      <c r="CG14" s="47" t="e">
        <v>#REF!</v>
      </c>
      <c r="CH14" s="47" t="e">
        <v>#REF!</v>
      </c>
      <c r="CI14" s="47" t="e">
        <v>#REF!</v>
      </c>
      <c r="CJ14" s="47" t="e">
        <v>#REF!</v>
      </c>
      <c r="CK14" s="47" t="e">
        <v>#REF!</v>
      </c>
      <c r="CL14" s="47" t="e">
        <v>#REF!</v>
      </c>
      <c r="CM14" s="47" t="e">
        <v>#REF!</v>
      </c>
      <c r="CN14" s="41" t="e">
        <v>#REF!</v>
      </c>
      <c r="CO14" s="88" t="e">
        <v>#REF!</v>
      </c>
      <c r="CP14" s="97" t="e">
        <v>#REF!</v>
      </c>
      <c r="CQ14" s="97" t="e">
        <v>#REF!</v>
      </c>
      <c r="CR14" s="97" t="e">
        <v>#REF!</v>
      </c>
      <c r="CS14" s="97" t="e">
        <v>#REF!</v>
      </c>
      <c r="CT14" s="97" t="e">
        <v>#REF!</v>
      </c>
      <c r="CU14" s="97" t="e">
        <v>#REF!</v>
      </c>
      <c r="CV14" s="97" t="e">
        <v>#REF!</v>
      </c>
      <c r="CW14" s="33" t="e">
        <v>#REF!</v>
      </c>
      <c r="CX14" s="33" t="e">
        <v>#REF!</v>
      </c>
      <c r="CY14" s="33" t="e">
        <v>#REF!</v>
      </c>
      <c r="CZ14" s="33" t="e">
        <v>#REF!</v>
      </c>
      <c r="DA14" s="97" t="e">
        <v>#REF!</v>
      </c>
      <c r="DB14" s="33" t="e">
        <v>#REF!</v>
      </c>
      <c r="DC14" s="89" t="e">
        <v>#REF!</v>
      </c>
      <c r="DD14" s="9"/>
      <c r="DE14" s="11"/>
      <c r="DF14" s="9"/>
      <c r="DO14" s="70">
        <v>0.60338658974706316</v>
      </c>
      <c r="DP14" s="105" t="e">
        <v>#REF!</v>
      </c>
      <c r="DQ14" s="47" t="e">
        <v>#REF!</v>
      </c>
      <c r="DR14" s="47" t="e">
        <v>#REF!</v>
      </c>
      <c r="DS14" s="47" t="e">
        <v>#REF!</v>
      </c>
      <c r="DT14" s="47" t="e">
        <v>#REF!</v>
      </c>
      <c r="DU14" s="47" t="e">
        <v>#REF!</v>
      </c>
      <c r="DV14" s="47" t="e">
        <v>#REF!</v>
      </c>
      <c r="DW14" s="47" t="e">
        <v>#REF!</v>
      </c>
      <c r="DX14" s="47" t="e">
        <v>#REF!</v>
      </c>
      <c r="DY14" s="47" t="e">
        <v>#REF!</v>
      </c>
      <c r="DZ14" s="47" t="e">
        <v>#REF!</v>
      </c>
      <c r="EA14" s="47" t="e">
        <v>#REF!</v>
      </c>
      <c r="EB14" s="47" t="e">
        <v>#REF!</v>
      </c>
      <c r="EC14" s="47" t="e">
        <v>#REF!</v>
      </c>
      <c r="ED14" s="71" t="e">
        <v>#REF!</v>
      </c>
      <c r="EE14" s="97" t="e">
        <v>#REF!</v>
      </c>
      <c r="EF14" s="97" t="e">
        <v>#REF!</v>
      </c>
      <c r="EG14" s="97" t="e">
        <v>#REF!</v>
      </c>
      <c r="EH14" s="97" t="e">
        <v>#REF!</v>
      </c>
      <c r="EI14" s="97" t="e">
        <v>#REF!</v>
      </c>
      <c r="EJ14" s="97" t="e">
        <v>#REF!</v>
      </c>
      <c r="EK14" s="97" t="e">
        <v>#REF!</v>
      </c>
      <c r="EL14" s="33" t="e">
        <v>#REF!</v>
      </c>
      <c r="EM14" s="33" t="e">
        <v>#REF!</v>
      </c>
      <c r="EN14" s="33" t="e">
        <v>#REF!</v>
      </c>
      <c r="EO14" s="33" t="e">
        <v>#REF!</v>
      </c>
      <c r="EP14" s="33" t="e">
        <v>#REF!</v>
      </c>
      <c r="EQ14" s="33" t="e">
        <v>#REF!</v>
      </c>
      <c r="ER14" s="33" t="e">
        <v>#REF!</v>
      </c>
      <c r="ES14" s="71" t="e">
        <v>#REF!</v>
      </c>
      <c r="ET14" s="170"/>
      <c r="EU14" s="70">
        <v>0.60649069180762316</v>
      </c>
      <c r="EV14" s="105" t="e">
        <v>#REF!</v>
      </c>
      <c r="EW14" s="105" t="e">
        <v>#REF!</v>
      </c>
      <c r="EX14" s="105" t="e">
        <v>#REF!</v>
      </c>
      <c r="EY14" s="105" t="e">
        <v>#REF!</v>
      </c>
      <c r="EZ14" s="105" t="e">
        <v>#REF!</v>
      </c>
      <c r="FA14" s="105" t="e">
        <v>#REF!</v>
      </c>
      <c r="FB14" s="47" t="e">
        <v>#REF!</v>
      </c>
      <c r="FC14" s="47" t="e">
        <v>#REF!</v>
      </c>
      <c r="FD14" s="47" t="e">
        <v>#REF!</v>
      </c>
      <c r="FE14" s="47" t="e">
        <v>#REF!</v>
      </c>
      <c r="FF14" s="47" t="e">
        <v>#REF!</v>
      </c>
      <c r="FG14" s="47" t="e">
        <v>#REF!</v>
      </c>
      <c r="FH14" s="47" t="e">
        <v>#REF!</v>
      </c>
      <c r="FI14" s="105" t="e">
        <v>#REF!</v>
      </c>
      <c r="FJ14" s="71" t="e">
        <v>#REF!</v>
      </c>
      <c r="FK14" s="88" t="e">
        <v>#REF!</v>
      </c>
      <c r="FL14" s="97" t="e">
        <v>#REF!</v>
      </c>
      <c r="FM14" s="97" t="e">
        <v>#REF!</v>
      </c>
      <c r="FN14" s="97" t="e">
        <v>#REF!</v>
      </c>
      <c r="FO14" s="97" t="e">
        <v>#REF!</v>
      </c>
      <c r="FP14" s="97" t="e">
        <v>#REF!</v>
      </c>
      <c r="FQ14" s="97" t="e">
        <v>#REF!</v>
      </c>
      <c r="FR14" s="33" t="e">
        <v>#REF!</v>
      </c>
      <c r="FS14" s="33" t="e">
        <v>#REF!</v>
      </c>
      <c r="FT14" s="33" t="e">
        <v>#REF!</v>
      </c>
      <c r="FU14" s="33" t="e">
        <v>#REF!</v>
      </c>
      <c r="FV14" s="33" t="e">
        <v>#REF!</v>
      </c>
      <c r="FW14" s="33" t="e">
        <v>#REF!</v>
      </c>
      <c r="FX14" s="33" t="e">
        <v>#REF!</v>
      </c>
      <c r="FY14" s="71" t="e">
        <v>#REF!</v>
      </c>
      <c r="GA14" s="70">
        <v>0.85174219588728217</v>
      </c>
      <c r="GB14" s="47" t="e">
        <v>#REF!</v>
      </c>
      <c r="GC14" s="47" t="e">
        <v>#REF!</v>
      </c>
      <c r="GD14" s="47" t="e">
        <v>#REF!</v>
      </c>
      <c r="GE14" s="47" t="e">
        <v>#REF!</v>
      </c>
      <c r="GF14" s="47" t="e">
        <v>#REF!</v>
      </c>
      <c r="GG14" s="47" t="e">
        <v>#REF!</v>
      </c>
      <c r="GH14" s="47" t="e">
        <v>#REF!</v>
      </c>
      <c r="GI14" s="47" t="e">
        <v>#REF!</v>
      </c>
      <c r="GJ14" s="47" t="e">
        <v>#REF!</v>
      </c>
      <c r="GK14" s="47" t="e">
        <v>#REF!</v>
      </c>
      <c r="GL14" s="47" t="e">
        <v>#REF!</v>
      </c>
      <c r="GM14" s="105" t="e">
        <v>#REF!</v>
      </c>
      <c r="GN14" s="47" t="e">
        <v>#REF!</v>
      </c>
      <c r="GO14" s="47" t="e">
        <v>#REF!</v>
      </c>
      <c r="GP14" s="71" t="e">
        <v>#REF!</v>
      </c>
      <c r="GQ14" s="88" t="e">
        <v>#REF!</v>
      </c>
      <c r="GR14" s="33" t="e">
        <v>#REF!</v>
      </c>
      <c r="GS14" s="33" t="e">
        <v>#REF!</v>
      </c>
      <c r="GT14" s="33" t="e">
        <v>#REF!</v>
      </c>
      <c r="GU14" s="33" t="e">
        <v>#REF!</v>
      </c>
      <c r="GV14" s="33" t="e">
        <v>#REF!</v>
      </c>
      <c r="GW14" s="33" t="e">
        <v>#REF!</v>
      </c>
      <c r="GX14" s="33" t="e">
        <v>#REF!</v>
      </c>
      <c r="GY14" s="33" t="e">
        <v>#REF!</v>
      </c>
      <c r="GZ14" s="33" t="e">
        <v>#REF!</v>
      </c>
      <c r="HA14" s="33" t="e">
        <v>#REF!</v>
      </c>
      <c r="HB14" s="33" t="e">
        <v>#REF!</v>
      </c>
      <c r="HC14" s="33" t="e">
        <v>#REF!</v>
      </c>
      <c r="HD14" s="33" t="e">
        <v>#REF!</v>
      </c>
      <c r="HE14" s="71" t="e">
        <v>#REF!</v>
      </c>
    </row>
    <row r="15" spans="2:213" x14ac:dyDescent="0.25">
      <c r="B15" s="203" t="s">
        <v>42</v>
      </c>
      <c r="C15" s="883"/>
      <c r="D15" s="884"/>
      <c r="E15" s="885"/>
      <c r="F15" s="883"/>
      <c r="G15" s="884"/>
      <c r="H15" s="885"/>
      <c r="I15" s="883"/>
      <c r="J15" s="884"/>
      <c r="K15" s="885"/>
      <c r="L15" s="883"/>
      <c r="M15" s="884"/>
      <c r="N15" s="885"/>
      <c r="O15" s="883"/>
      <c r="P15" s="884"/>
      <c r="Q15" s="885"/>
      <c r="R15" s="226"/>
      <c r="S15" s="342" t="s">
        <v>42</v>
      </c>
      <c r="T15" s="883"/>
      <c r="U15" s="884"/>
      <c r="V15" s="885"/>
      <c r="W15" s="883"/>
      <c r="X15" s="884"/>
      <c r="Y15" s="885"/>
      <c r="Z15" s="883"/>
      <c r="AA15" s="884"/>
      <c r="AB15" s="885"/>
      <c r="AC15" s="883"/>
      <c r="AD15" s="884"/>
      <c r="AE15" s="885"/>
      <c r="AF15" s="883"/>
      <c r="AG15" s="884"/>
      <c r="AH15" s="885"/>
      <c r="AI15" s="226"/>
      <c r="AJ15" s="342" t="s">
        <v>42</v>
      </c>
      <c r="AK15" s="883"/>
      <c r="AL15" s="884"/>
      <c r="AM15" s="885"/>
      <c r="AN15" s="883"/>
      <c r="AO15" s="884"/>
      <c r="AP15" s="885"/>
      <c r="AQ15" s="883"/>
      <c r="AR15" s="884"/>
      <c r="AS15" s="885"/>
      <c r="AT15" s="883"/>
      <c r="AU15" s="884"/>
      <c r="AV15" s="885"/>
      <c r="AW15" s="883"/>
      <c r="AX15" s="884"/>
      <c r="AY15" s="885"/>
      <c r="AZ15" s="226"/>
      <c r="BA15" s="342" t="s">
        <v>42</v>
      </c>
      <c r="BB15" s="883"/>
      <c r="BC15" s="884"/>
      <c r="BD15" s="885"/>
      <c r="BE15" s="883"/>
      <c r="BF15" s="884"/>
      <c r="BG15" s="885"/>
      <c r="BH15" s="883"/>
      <c r="BI15" s="884"/>
      <c r="BJ15" s="885"/>
      <c r="BK15" s="225"/>
      <c r="BL15" s="883"/>
      <c r="BM15" s="884"/>
      <c r="BN15" s="885"/>
      <c r="BO15" s="225"/>
      <c r="BP15" s="225"/>
      <c r="BQ15" s="225"/>
      <c r="BR15" s="225"/>
      <c r="BS15" s="225"/>
      <c r="BT15" s="225"/>
      <c r="BU15" s="225"/>
      <c r="BV15" s="225"/>
      <c r="BW15" s="225"/>
      <c r="BX15" s="225"/>
      <c r="BY15" s="137"/>
      <c r="BZ15" s="138"/>
      <c r="CA15" s="138"/>
      <c r="CB15" s="138"/>
      <c r="CC15" s="138"/>
      <c r="CD15" s="138"/>
      <c r="CE15" s="138"/>
      <c r="CF15" s="138"/>
      <c r="CG15" s="138"/>
      <c r="CH15" s="139"/>
      <c r="CI15" s="139"/>
      <c r="CJ15" s="139"/>
      <c r="CK15" s="139"/>
      <c r="CL15" s="139"/>
      <c r="CM15" s="139"/>
      <c r="CN15" s="197"/>
      <c r="CO15" s="126"/>
      <c r="CP15" s="125"/>
      <c r="CQ15" s="125"/>
      <c r="CR15" s="125"/>
      <c r="CS15" s="125"/>
      <c r="CT15" s="125"/>
      <c r="CU15" s="125"/>
      <c r="CV15" s="125"/>
      <c r="CW15" s="127"/>
      <c r="CX15" s="127"/>
      <c r="CY15" s="127"/>
      <c r="CZ15" s="127"/>
      <c r="DA15" s="125"/>
      <c r="DB15" s="127"/>
      <c r="DC15" s="128"/>
      <c r="DE15" s="11"/>
      <c r="DO15" s="119"/>
      <c r="DP15" s="118"/>
      <c r="DQ15" s="118"/>
      <c r="DR15" s="118"/>
      <c r="DS15" s="118"/>
      <c r="DT15" s="118"/>
      <c r="DU15" s="118"/>
      <c r="DV15" s="118"/>
      <c r="DW15" s="118"/>
      <c r="DX15" s="117"/>
      <c r="DY15" s="117"/>
      <c r="DZ15" s="117"/>
      <c r="EA15" s="117"/>
      <c r="EB15" s="117"/>
      <c r="EC15" s="117"/>
      <c r="ED15" s="199"/>
      <c r="EE15" s="38"/>
      <c r="EF15" s="38"/>
      <c r="EG15" s="38"/>
      <c r="EH15" s="38"/>
      <c r="EI15" s="38"/>
      <c r="EJ15" s="38"/>
      <c r="EK15" s="38"/>
      <c r="EL15" s="30"/>
      <c r="EM15" s="30"/>
      <c r="EN15" s="30"/>
      <c r="EO15" s="30"/>
      <c r="EP15" s="30"/>
      <c r="EQ15" s="30"/>
      <c r="ER15" s="30"/>
      <c r="ES15" s="199"/>
      <c r="ET15" s="170"/>
      <c r="EU15" s="119"/>
      <c r="EV15" s="118"/>
      <c r="EW15" s="118"/>
      <c r="EX15" s="118"/>
      <c r="EY15" s="118"/>
      <c r="EZ15" s="118"/>
      <c r="FA15" s="118"/>
      <c r="FB15" s="118"/>
      <c r="FC15" s="118"/>
      <c r="FD15" s="117"/>
      <c r="FE15" s="117"/>
      <c r="FF15" s="117"/>
      <c r="FG15" s="117"/>
      <c r="FH15" s="117"/>
      <c r="FI15" s="118"/>
      <c r="FJ15" s="199"/>
      <c r="FK15" s="82"/>
      <c r="FL15" s="38"/>
      <c r="FM15" s="38"/>
      <c r="FN15" s="38"/>
      <c r="FO15" s="38"/>
      <c r="FP15" s="38"/>
      <c r="FQ15" s="38"/>
      <c r="FR15" s="30"/>
      <c r="FS15" s="30"/>
      <c r="FT15" s="30"/>
      <c r="FU15" s="30"/>
      <c r="FV15" s="30"/>
      <c r="FW15" s="30"/>
      <c r="FX15" s="30"/>
      <c r="FY15" s="199"/>
      <c r="GA15" s="119"/>
      <c r="GB15" s="118"/>
      <c r="GC15" s="118"/>
      <c r="GD15" s="118"/>
      <c r="GE15" s="118"/>
      <c r="GF15" s="118"/>
      <c r="GG15" s="118"/>
      <c r="GH15" s="118"/>
      <c r="GI15" s="118"/>
      <c r="GJ15" s="117"/>
      <c r="GK15" s="117"/>
      <c r="GL15" s="117"/>
      <c r="GM15" s="118"/>
      <c r="GN15" s="117"/>
      <c r="GO15" s="117"/>
      <c r="GP15" s="199"/>
      <c r="GQ15" s="82"/>
      <c r="GR15" s="38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199"/>
    </row>
    <row r="16" spans="2:213" ht="15.75" x14ac:dyDescent="0.25">
      <c r="B16" s="2" t="s">
        <v>10</v>
      </c>
      <c r="C16" s="1294">
        <v>8232.159999999998</v>
      </c>
      <c r="D16" s="1295"/>
      <c r="E16" s="1296"/>
      <c r="F16" s="1294">
        <v>6525.1899999999987</v>
      </c>
      <c r="G16" s="1295"/>
      <c r="H16" s="1296"/>
      <c r="I16" s="1294">
        <v>2593.5700000000002</v>
      </c>
      <c r="J16" s="1295"/>
      <c r="K16" s="1296"/>
      <c r="L16" s="1294">
        <v>4072.0800000000004</v>
      </c>
      <c r="M16" s="1295"/>
      <c r="N16" s="1296"/>
      <c r="O16" s="1294">
        <v>292.7</v>
      </c>
      <c r="P16" s="1295"/>
      <c r="Q16" s="1296"/>
      <c r="R16" s="943"/>
      <c r="S16" s="340" t="s">
        <v>10</v>
      </c>
      <c r="T16" s="1294">
        <v>6448.7699999999986</v>
      </c>
      <c r="U16" s="1295"/>
      <c r="V16" s="1296"/>
      <c r="W16" s="1294">
        <v>6289.0399999999991</v>
      </c>
      <c r="X16" s="1295"/>
      <c r="Y16" s="1296"/>
      <c r="Z16" s="1294">
        <v>5364.4699999999993</v>
      </c>
      <c r="AA16" s="1295"/>
      <c r="AB16" s="1296"/>
      <c r="AC16" s="1294">
        <v>10367.99</v>
      </c>
      <c r="AD16" s="1295"/>
      <c r="AE16" s="1296"/>
      <c r="AF16" s="1294">
        <v>6037.0899999999983</v>
      </c>
      <c r="AG16" s="1295"/>
      <c r="AH16" s="1296"/>
      <c r="AI16" s="943"/>
      <c r="AJ16" s="340" t="s">
        <v>10</v>
      </c>
      <c r="AK16" s="1294">
        <v>3588.2100000000005</v>
      </c>
      <c r="AL16" s="1295"/>
      <c r="AM16" s="1296"/>
      <c r="AN16" s="1294">
        <v>3199.8</v>
      </c>
      <c r="AO16" s="1295"/>
      <c r="AP16" s="1296"/>
      <c r="AQ16" s="1294">
        <v>3882.69</v>
      </c>
      <c r="AR16" s="1295"/>
      <c r="AS16" s="1296"/>
      <c r="AT16" s="1294">
        <v>5867.64</v>
      </c>
      <c r="AU16" s="1295"/>
      <c r="AV16" s="1296"/>
      <c r="AW16" s="1294">
        <v>1482.2500000000002</v>
      </c>
      <c r="AX16" s="1295"/>
      <c r="AY16" s="1296"/>
      <c r="AZ16" s="943"/>
      <c r="BA16" s="340" t="s">
        <v>10</v>
      </c>
      <c r="BB16" s="1294">
        <v>21715.7</v>
      </c>
      <c r="BC16" s="1295"/>
      <c r="BD16" s="1296"/>
      <c r="BE16" s="1294">
        <v>34507.359999999993</v>
      </c>
      <c r="BF16" s="1295"/>
      <c r="BG16" s="1296"/>
      <c r="BH16" s="1294">
        <v>18020.59</v>
      </c>
      <c r="BI16" s="1295"/>
      <c r="BJ16" s="1296"/>
      <c r="BK16" s="942"/>
      <c r="BL16" s="1243">
        <v>74243.649999999994</v>
      </c>
      <c r="BM16" s="1244"/>
      <c r="BN16" s="1245"/>
      <c r="BO16" s="942"/>
      <c r="BP16" s="942"/>
      <c r="BQ16" s="942"/>
      <c r="BR16" s="942"/>
      <c r="BS16" s="942"/>
      <c r="BT16" s="942"/>
      <c r="BU16" s="942"/>
      <c r="BV16" s="942"/>
      <c r="BW16" s="942"/>
      <c r="BX16" s="942"/>
      <c r="BY16" s="68">
        <v>74243.649999999994</v>
      </c>
      <c r="BZ16" s="50" t="e">
        <v>#REF!</v>
      </c>
      <c r="CA16" s="50" t="e">
        <v>#REF!</v>
      </c>
      <c r="CB16" s="50" t="e">
        <v>#REF!</v>
      </c>
      <c r="CC16" s="50" t="e">
        <v>#REF!</v>
      </c>
      <c r="CD16" s="50" t="e">
        <v>#REF!</v>
      </c>
      <c r="CE16" s="50" t="e">
        <v>#REF!</v>
      </c>
      <c r="CF16" s="50" t="e">
        <v>#REF!</v>
      </c>
      <c r="CG16" s="50" t="e">
        <v>#REF!</v>
      </c>
      <c r="CH16" s="46" t="e">
        <v>#REF!</v>
      </c>
      <c r="CI16" s="46" t="e">
        <v>#REF!</v>
      </c>
      <c r="CJ16" s="46" t="e">
        <v>#REF!</v>
      </c>
      <c r="CK16" s="46" t="e">
        <v>#REF!</v>
      </c>
      <c r="CL16" s="46" t="e">
        <v>#REF!</v>
      </c>
      <c r="CM16" s="46" t="e">
        <v>#REF!</v>
      </c>
      <c r="CN16" s="171" t="e">
        <v>#REF!</v>
      </c>
      <c r="CO16" s="287" t="e">
        <v>#REF!</v>
      </c>
      <c r="CP16" s="96" t="e">
        <v>#REF!</v>
      </c>
      <c r="CQ16" s="96" t="e">
        <v>#REF!</v>
      </c>
      <c r="CR16" s="96" t="e">
        <v>#REF!</v>
      </c>
      <c r="CS16" s="96" t="e">
        <v>#REF!</v>
      </c>
      <c r="CT16" s="96" t="e">
        <v>#REF!</v>
      </c>
      <c r="CU16" s="96" t="e">
        <v>#REF!</v>
      </c>
      <c r="CV16" s="96" t="e">
        <v>#REF!</v>
      </c>
      <c r="CW16" s="32" t="e">
        <v>#REF!</v>
      </c>
      <c r="CX16" s="32" t="e">
        <v>#REF!</v>
      </c>
      <c r="CY16" s="32" t="e">
        <v>#REF!</v>
      </c>
      <c r="CZ16" s="32" t="e">
        <v>#REF!</v>
      </c>
      <c r="DA16" s="96" t="e">
        <v>#REF!</v>
      </c>
      <c r="DB16" s="32" t="e">
        <v>#REF!</v>
      </c>
      <c r="DC16" s="87" t="e">
        <v>#REF!</v>
      </c>
      <c r="DD16" s="297"/>
      <c r="DE16" s="21"/>
      <c r="DF16" s="297"/>
      <c r="DG16" s="17"/>
      <c r="DO16" s="68">
        <v>21715.7</v>
      </c>
      <c r="DP16" s="50" t="e">
        <v>#REF!</v>
      </c>
      <c r="DQ16" s="50" t="e">
        <v>#REF!</v>
      </c>
      <c r="DR16" s="50" t="e">
        <v>#REF!</v>
      </c>
      <c r="DS16" s="50" t="e">
        <v>#REF!</v>
      </c>
      <c r="DT16" s="50" t="e">
        <v>#REF!</v>
      </c>
      <c r="DU16" s="50" t="e">
        <v>#REF!</v>
      </c>
      <c r="DV16" s="50" t="e">
        <v>#REF!</v>
      </c>
      <c r="DW16" s="50" t="e">
        <v>#REF!</v>
      </c>
      <c r="DX16" s="46" t="e">
        <v>#REF!</v>
      </c>
      <c r="DY16" s="46" t="e">
        <v>#REF!</v>
      </c>
      <c r="DZ16" s="46" t="e">
        <v>#REF!</v>
      </c>
      <c r="EA16" s="46" t="e">
        <v>#REF!</v>
      </c>
      <c r="EB16" s="46" t="e">
        <v>#REF!</v>
      </c>
      <c r="EC16" s="46" t="e">
        <v>#REF!</v>
      </c>
      <c r="ED16" s="69" t="e">
        <v>#REF!</v>
      </c>
      <c r="EE16" s="32" t="e">
        <v>#REF!</v>
      </c>
      <c r="EF16" s="32" t="e">
        <v>#REF!</v>
      </c>
      <c r="EG16" s="32" t="e">
        <v>#REF!</v>
      </c>
      <c r="EH16" s="32" t="e">
        <v>#REF!</v>
      </c>
      <c r="EI16" s="32" t="e">
        <v>#REF!</v>
      </c>
      <c r="EJ16" s="32" t="e">
        <v>#REF!</v>
      </c>
      <c r="EK16" s="32" t="e">
        <v>#REF!</v>
      </c>
      <c r="EL16" s="32" t="e">
        <v>#REF!</v>
      </c>
      <c r="EM16" s="32" t="e">
        <v>#REF!</v>
      </c>
      <c r="EN16" s="32" t="e">
        <v>#REF!</v>
      </c>
      <c r="EO16" s="32" t="e">
        <v>#REF!</v>
      </c>
      <c r="EP16" s="32" t="e">
        <v>#REF!</v>
      </c>
      <c r="EQ16" s="32" t="e">
        <v>#REF!</v>
      </c>
      <c r="ER16" s="32" t="e">
        <v>#REF!</v>
      </c>
      <c r="ES16" s="69" t="e">
        <v>#REF!</v>
      </c>
      <c r="ET16" s="170"/>
      <c r="EU16" s="68">
        <v>28470.269999999997</v>
      </c>
      <c r="EV16" s="50" t="e">
        <v>#REF!</v>
      </c>
      <c r="EW16" s="50" t="e">
        <v>#REF!</v>
      </c>
      <c r="EX16" s="50" t="e">
        <v>#REF!</v>
      </c>
      <c r="EY16" s="50" t="e">
        <v>#REF!</v>
      </c>
      <c r="EZ16" s="50" t="e">
        <v>#REF!</v>
      </c>
      <c r="FA16" s="50" t="e">
        <v>#REF!</v>
      </c>
      <c r="FB16" s="50" t="e">
        <v>#REF!</v>
      </c>
      <c r="FC16" s="50" t="e">
        <v>#REF!</v>
      </c>
      <c r="FD16" s="46" t="e">
        <v>#REF!</v>
      </c>
      <c r="FE16" s="46" t="e">
        <v>#REF!</v>
      </c>
      <c r="FF16" s="46" t="e">
        <v>#REF!</v>
      </c>
      <c r="FG16" s="46" t="e">
        <v>#REF!</v>
      </c>
      <c r="FH16" s="46" t="e">
        <v>#REF!</v>
      </c>
      <c r="FI16" s="50" t="e">
        <v>#REF!</v>
      </c>
      <c r="FJ16" s="69" t="e">
        <v>#REF!</v>
      </c>
      <c r="FK16" s="86" t="e">
        <v>#REF!</v>
      </c>
      <c r="FL16" s="96" t="e">
        <v>#REF!</v>
      </c>
      <c r="FM16" s="96" t="e">
        <v>#REF!</v>
      </c>
      <c r="FN16" s="96" t="e">
        <v>#REF!</v>
      </c>
      <c r="FO16" s="96" t="e">
        <v>#REF!</v>
      </c>
      <c r="FP16" s="96" t="e">
        <v>#REF!</v>
      </c>
      <c r="FQ16" s="96" t="e">
        <v>#REF!</v>
      </c>
      <c r="FR16" s="32" t="e">
        <v>#REF!</v>
      </c>
      <c r="FS16" s="32" t="e">
        <v>#REF!</v>
      </c>
      <c r="FT16" s="32" t="e">
        <v>#REF!</v>
      </c>
      <c r="FU16" s="32" t="e">
        <v>#REF!</v>
      </c>
      <c r="FV16" s="32" t="e">
        <v>#REF!</v>
      </c>
      <c r="FW16" s="32" t="e">
        <v>#REF!</v>
      </c>
      <c r="FX16" s="32" t="e">
        <v>#REF!</v>
      </c>
      <c r="FY16" s="69" t="e">
        <v>#REF!</v>
      </c>
      <c r="GA16" s="68">
        <v>18020.59</v>
      </c>
      <c r="GB16" s="50" t="e">
        <v>#REF!</v>
      </c>
      <c r="GC16" s="50" t="e">
        <v>#REF!</v>
      </c>
      <c r="GD16" s="50" t="e">
        <v>#REF!</v>
      </c>
      <c r="GE16" s="50" t="e">
        <v>#REF!</v>
      </c>
      <c r="GF16" s="50" t="e">
        <v>#REF!</v>
      </c>
      <c r="GG16" s="50" t="e">
        <v>#REF!</v>
      </c>
      <c r="GH16" s="50" t="e">
        <v>#REF!</v>
      </c>
      <c r="GI16" s="50" t="e">
        <v>#REF!</v>
      </c>
      <c r="GJ16" s="46" t="e">
        <v>#REF!</v>
      </c>
      <c r="GK16" s="46" t="e">
        <v>#REF!</v>
      </c>
      <c r="GL16" s="46" t="e">
        <v>#REF!</v>
      </c>
      <c r="GM16" s="50" t="e">
        <v>#REF!</v>
      </c>
      <c r="GN16" s="46" t="e">
        <v>#REF!</v>
      </c>
      <c r="GO16" s="46" t="e">
        <v>#REF!</v>
      </c>
      <c r="GP16" s="69" t="e">
        <v>#REF!</v>
      </c>
      <c r="GQ16" s="86" t="e">
        <v>#REF!</v>
      </c>
      <c r="GR16" s="96" t="e">
        <v>#REF!</v>
      </c>
      <c r="GS16" s="32" t="e">
        <v>#REF!</v>
      </c>
      <c r="GT16" s="32" t="e">
        <v>#REF!</v>
      </c>
      <c r="GU16" s="32" t="e">
        <v>#REF!</v>
      </c>
      <c r="GV16" s="32" t="e">
        <v>#REF!</v>
      </c>
      <c r="GW16" s="32" t="e">
        <v>#REF!</v>
      </c>
      <c r="GX16" s="32" t="e">
        <v>#REF!</v>
      </c>
      <c r="GY16" s="32" t="e">
        <v>#REF!</v>
      </c>
      <c r="GZ16" s="32" t="e">
        <v>#REF!</v>
      </c>
      <c r="HA16" s="32" t="e">
        <v>#REF!</v>
      </c>
      <c r="HB16" s="32" t="e">
        <v>#REF!</v>
      </c>
      <c r="HC16" s="32" t="e">
        <v>#REF!</v>
      </c>
      <c r="HD16" s="32" t="e">
        <v>#REF!</v>
      </c>
      <c r="HE16" s="69" t="e">
        <v>#REF!</v>
      </c>
    </row>
    <row r="17" spans="2:213" ht="15.75" x14ac:dyDescent="0.25">
      <c r="B17" s="201" t="s">
        <v>11</v>
      </c>
      <c r="C17" s="1291">
        <v>343.0066666666666</v>
      </c>
      <c r="D17" s="1292"/>
      <c r="E17" s="1293"/>
      <c r="F17" s="1291">
        <v>271.88291666666663</v>
      </c>
      <c r="G17" s="1292"/>
      <c r="H17" s="1293"/>
      <c r="I17" s="1291">
        <v>108.06541666666668</v>
      </c>
      <c r="J17" s="1292"/>
      <c r="K17" s="1293"/>
      <c r="L17" s="1291">
        <v>169.67000000000002</v>
      </c>
      <c r="M17" s="1292"/>
      <c r="N17" s="1293"/>
      <c r="O17" s="1291">
        <v>12.195833333333333</v>
      </c>
      <c r="P17" s="1292"/>
      <c r="Q17" s="1293"/>
      <c r="R17" s="951"/>
      <c r="S17" s="341" t="s">
        <v>11</v>
      </c>
      <c r="T17" s="1291">
        <v>268.69874999999996</v>
      </c>
      <c r="U17" s="1292"/>
      <c r="V17" s="1293"/>
      <c r="W17" s="1291">
        <v>262.04333333333329</v>
      </c>
      <c r="X17" s="1292"/>
      <c r="Y17" s="1293"/>
      <c r="Z17" s="1291">
        <v>223.51958333333332</v>
      </c>
      <c r="AA17" s="1292"/>
      <c r="AB17" s="1293"/>
      <c r="AC17" s="1291">
        <v>431.99958333333331</v>
      </c>
      <c r="AD17" s="1292"/>
      <c r="AE17" s="1293"/>
      <c r="AF17" s="1291">
        <v>251.5454166666666</v>
      </c>
      <c r="AG17" s="1292"/>
      <c r="AH17" s="1293"/>
      <c r="AI17" s="951"/>
      <c r="AJ17" s="341" t="s">
        <v>11</v>
      </c>
      <c r="AK17" s="1291">
        <v>149.50875000000002</v>
      </c>
      <c r="AL17" s="1292"/>
      <c r="AM17" s="1293"/>
      <c r="AN17" s="1291">
        <v>133.32500000000002</v>
      </c>
      <c r="AO17" s="1292"/>
      <c r="AP17" s="1293"/>
      <c r="AQ17" s="1291">
        <v>161.77875</v>
      </c>
      <c r="AR17" s="1292"/>
      <c r="AS17" s="1293"/>
      <c r="AT17" s="1291">
        <v>244.48500000000001</v>
      </c>
      <c r="AU17" s="1292"/>
      <c r="AV17" s="1293"/>
      <c r="AW17" s="1291">
        <v>61.760416666666679</v>
      </c>
      <c r="AX17" s="1292"/>
      <c r="AY17" s="1293"/>
      <c r="AZ17" s="951"/>
      <c r="BA17" s="341" t="s">
        <v>11</v>
      </c>
      <c r="BB17" s="1291">
        <v>904.82083333333333</v>
      </c>
      <c r="BC17" s="1292"/>
      <c r="BD17" s="1293"/>
      <c r="BE17" s="1291">
        <v>1437.8066666666664</v>
      </c>
      <c r="BF17" s="1292"/>
      <c r="BG17" s="1293"/>
      <c r="BH17" s="1291">
        <v>750.85791666666671</v>
      </c>
      <c r="BI17" s="1292"/>
      <c r="BJ17" s="1293"/>
      <c r="BK17" s="950"/>
      <c r="BL17" s="1291">
        <v>3093.4854166666664</v>
      </c>
      <c r="BM17" s="1292"/>
      <c r="BN17" s="1293"/>
      <c r="BO17" s="950"/>
      <c r="BP17" s="950"/>
      <c r="BQ17" s="950"/>
      <c r="BR17" s="950"/>
      <c r="BS17" s="950"/>
      <c r="BT17" s="950"/>
      <c r="BU17" s="950"/>
      <c r="BV17" s="950"/>
      <c r="BW17" s="950"/>
      <c r="BX17" s="950"/>
      <c r="BY17" s="129">
        <v>3093.485416666666</v>
      </c>
      <c r="BZ17" s="130" t="e">
        <v>#REF!</v>
      </c>
      <c r="CA17" s="130" t="e">
        <v>#REF!</v>
      </c>
      <c r="CB17" s="130" t="e">
        <v>#REF!</v>
      </c>
      <c r="CC17" s="130" t="e">
        <v>#REF!</v>
      </c>
      <c r="CD17" s="130" t="e">
        <v>#REF!</v>
      </c>
      <c r="CE17" s="130" t="e">
        <v>#REF!</v>
      </c>
      <c r="CF17" s="130" t="e">
        <v>#REF!</v>
      </c>
      <c r="CG17" s="130" t="e">
        <v>#REF!</v>
      </c>
      <c r="CH17" s="131" t="e">
        <v>#REF!</v>
      </c>
      <c r="CI17" s="131" t="e">
        <v>#REF!</v>
      </c>
      <c r="CJ17" s="131" t="e">
        <v>#REF!</v>
      </c>
      <c r="CK17" s="131" t="e">
        <v>#REF!</v>
      </c>
      <c r="CL17" s="131" t="e">
        <v>#REF!</v>
      </c>
      <c r="CM17" s="131" t="e">
        <v>#REF!</v>
      </c>
      <c r="CN17" s="132" t="e">
        <v>#REF!</v>
      </c>
      <c r="CO17" s="133" t="e">
        <v>#REF!</v>
      </c>
      <c r="CP17" s="134" t="e">
        <v>#REF!</v>
      </c>
      <c r="CQ17" s="134" t="e">
        <v>#REF!</v>
      </c>
      <c r="CR17" s="134" t="e">
        <v>#REF!</v>
      </c>
      <c r="CS17" s="134" t="e">
        <v>#REF!</v>
      </c>
      <c r="CT17" s="134" t="e">
        <v>#REF!</v>
      </c>
      <c r="CU17" s="134" t="e">
        <v>#REF!</v>
      </c>
      <c r="CV17" s="134" t="e">
        <v>#REF!</v>
      </c>
      <c r="CW17" s="135" t="e">
        <v>#REF!</v>
      </c>
      <c r="CX17" s="135" t="e">
        <v>#REF!</v>
      </c>
      <c r="CY17" s="135" t="e">
        <v>#REF!</v>
      </c>
      <c r="CZ17" s="135" t="e">
        <v>#REF!</v>
      </c>
      <c r="DA17" s="134" t="e">
        <v>#REF!</v>
      </c>
      <c r="DB17" s="135" t="e">
        <v>#REF!</v>
      </c>
      <c r="DC17" s="136" t="e">
        <v>#REF!</v>
      </c>
      <c r="DD17" s="297"/>
      <c r="DE17" s="11"/>
      <c r="DF17" s="12"/>
      <c r="DO17" s="68">
        <v>904.82083333333333</v>
      </c>
      <c r="DP17" s="50" t="e">
        <v>#REF!</v>
      </c>
      <c r="DQ17" s="50" t="e">
        <v>#REF!</v>
      </c>
      <c r="DR17" s="50" t="e">
        <v>#REF!</v>
      </c>
      <c r="DS17" s="50" t="e">
        <v>#REF!</v>
      </c>
      <c r="DT17" s="50" t="e">
        <v>#REF!</v>
      </c>
      <c r="DU17" s="50" t="e">
        <v>#REF!</v>
      </c>
      <c r="DV17" s="50" t="e">
        <v>#REF!</v>
      </c>
      <c r="DW17" s="50" t="e">
        <v>#REF!</v>
      </c>
      <c r="DX17" s="46" t="e">
        <v>#REF!</v>
      </c>
      <c r="DY17" s="46" t="e">
        <v>#REF!</v>
      </c>
      <c r="DZ17" s="46" t="e">
        <v>#REF!</v>
      </c>
      <c r="EA17" s="46" t="e">
        <v>#REF!</v>
      </c>
      <c r="EB17" s="46" t="e">
        <v>#REF!</v>
      </c>
      <c r="EC17" s="46" t="e">
        <v>#REF!</v>
      </c>
      <c r="ED17" s="69" t="e">
        <v>#REF!</v>
      </c>
      <c r="EE17" s="96" t="e">
        <v>#REF!</v>
      </c>
      <c r="EF17" s="96" t="e">
        <v>#REF!</v>
      </c>
      <c r="EG17" s="96" t="e">
        <v>#REF!</v>
      </c>
      <c r="EH17" s="96" t="e">
        <v>#REF!</v>
      </c>
      <c r="EI17" s="96" t="e">
        <v>#REF!</v>
      </c>
      <c r="EJ17" s="96" t="e">
        <v>#REF!</v>
      </c>
      <c r="EK17" s="96" t="e">
        <v>#REF!</v>
      </c>
      <c r="EL17" s="32" t="e">
        <v>#REF!</v>
      </c>
      <c r="EM17" s="32" t="e">
        <v>#REF!</v>
      </c>
      <c r="EN17" s="32" t="e">
        <v>#REF!</v>
      </c>
      <c r="EO17" s="32" t="e">
        <v>#REF!</v>
      </c>
      <c r="EP17" s="32" t="e">
        <v>#REF!</v>
      </c>
      <c r="EQ17" s="32" t="e">
        <v>#REF!</v>
      </c>
      <c r="ER17" s="32" t="e">
        <v>#REF!</v>
      </c>
      <c r="ES17" s="69" t="e">
        <v>#REF!</v>
      </c>
      <c r="ET17" s="170"/>
      <c r="EU17" s="68">
        <v>1186.26125</v>
      </c>
      <c r="EV17" s="50" t="e">
        <v>#REF!</v>
      </c>
      <c r="EW17" s="50" t="e">
        <v>#REF!</v>
      </c>
      <c r="EX17" s="50" t="e">
        <v>#REF!</v>
      </c>
      <c r="EY17" s="50" t="e">
        <v>#REF!</v>
      </c>
      <c r="EZ17" s="50" t="e">
        <v>#REF!</v>
      </c>
      <c r="FA17" s="50" t="e">
        <v>#REF!</v>
      </c>
      <c r="FB17" s="50" t="e">
        <v>#REF!</v>
      </c>
      <c r="FC17" s="50" t="e">
        <v>#REF!</v>
      </c>
      <c r="FD17" s="46" t="e">
        <v>#REF!</v>
      </c>
      <c r="FE17" s="46" t="e">
        <v>#REF!</v>
      </c>
      <c r="FF17" s="46" t="e">
        <v>#REF!</v>
      </c>
      <c r="FG17" s="46" t="e">
        <v>#REF!</v>
      </c>
      <c r="FH17" s="46" t="e">
        <v>#REF!</v>
      </c>
      <c r="FI17" s="50" t="e">
        <v>#REF!</v>
      </c>
      <c r="FJ17" s="69" t="e">
        <v>#REF!</v>
      </c>
      <c r="FK17" s="86" t="e">
        <v>#REF!</v>
      </c>
      <c r="FL17" s="96" t="e">
        <v>#REF!</v>
      </c>
      <c r="FM17" s="96" t="e">
        <v>#REF!</v>
      </c>
      <c r="FN17" s="96" t="e">
        <v>#REF!</v>
      </c>
      <c r="FO17" s="96" t="e">
        <v>#REF!</v>
      </c>
      <c r="FP17" s="96" t="e">
        <v>#REF!</v>
      </c>
      <c r="FQ17" s="96" t="e">
        <v>#REF!</v>
      </c>
      <c r="FR17" s="32" t="e">
        <v>#REF!</v>
      </c>
      <c r="FS17" s="32" t="e">
        <v>#REF!</v>
      </c>
      <c r="FT17" s="32" t="e">
        <v>#REF!</v>
      </c>
      <c r="FU17" s="32" t="e">
        <v>#REF!</v>
      </c>
      <c r="FV17" s="32" t="e">
        <v>#REF!</v>
      </c>
      <c r="FW17" s="32" t="e">
        <v>#REF!</v>
      </c>
      <c r="FX17" s="32" t="e">
        <v>#REF!</v>
      </c>
      <c r="FY17" s="69" t="e">
        <v>#REF!</v>
      </c>
      <c r="GA17" s="68">
        <v>750.85791666666671</v>
      </c>
      <c r="GB17" s="50" t="e">
        <v>#REF!</v>
      </c>
      <c r="GC17" s="50" t="e">
        <v>#REF!</v>
      </c>
      <c r="GD17" s="50" t="e">
        <v>#REF!</v>
      </c>
      <c r="GE17" s="50" t="e">
        <v>#REF!</v>
      </c>
      <c r="GF17" s="50" t="e">
        <v>#REF!</v>
      </c>
      <c r="GG17" s="50" t="e">
        <v>#REF!</v>
      </c>
      <c r="GH17" s="50" t="e">
        <v>#REF!</v>
      </c>
      <c r="GI17" s="50" t="e">
        <v>#REF!</v>
      </c>
      <c r="GJ17" s="46" t="e">
        <v>#REF!</v>
      </c>
      <c r="GK17" s="46" t="e">
        <v>#REF!</v>
      </c>
      <c r="GL17" s="46" t="e">
        <v>#REF!</v>
      </c>
      <c r="GM17" s="50" t="e">
        <v>#REF!</v>
      </c>
      <c r="GN17" s="46" t="e">
        <v>#REF!</v>
      </c>
      <c r="GO17" s="46" t="e">
        <v>#REF!</v>
      </c>
      <c r="GP17" s="69" t="e">
        <v>#REF!</v>
      </c>
      <c r="GQ17" s="86" t="e">
        <v>#REF!</v>
      </c>
      <c r="GR17" s="32" t="e">
        <v>#REF!</v>
      </c>
      <c r="GS17" s="32" t="e">
        <v>#REF!</v>
      </c>
      <c r="GT17" s="32" t="e">
        <v>#REF!</v>
      </c>
      <c r="GU17" s="32" t="e">
        <v>#REF!</v>
      </c>
      <c r="GV17" s="32" t="e">
        <v>#REF!</v>
      </c>
      <c r="GW17" s="32" t="e">
        <v>#REF!</v>
      </c>
      <c r="GX17" s="32" t="e">
        <v>#REF!</v>
      </c>
      <c r="GY17" s="32" t="e">
        <v>#REF!</v>
      </c>
      <c r="GZ17" s="32" t="e">
        <v>#REF!</v>
      </c>
      <c r="HA17" s="32" t="e">
        <v>#REF!</v>
      </c>
      <c r="HB17" s="32" t="e">
        <v>#REF!</v>
      </c>
      <c r="HC17" s="32" t="e">
        <v>#REF!</v>
      </c>
      <c r="HD17" s="32" t="e">
        <v>#REF!</v>
      </c>
      <c r="HE17" s="69" t="e">
        <v>#REF!</v>
      </c>
    </row>
    <row r="18" spans="2:213" ht="15.75" x14ac:dyDescent="0.25">
      <c r="B18" s="4" t="s">
        <v>12</v>
      </c>
      <c r="C18" s="1282">
        <v>0.19031334974114458</v>
      </c>
      <c r="D18" s="1283"/>
      <c r="E18" s="1284"/>
      <c r="F18" s="1282">
        <v>0.14571713521084481</v>
      </c>
      <c r="G18" s="1283"/>
      <c r="H18" s="1284"/>
      <c r="I18" s="1282">
        <v>3.6562199948883392E-2</v>
      </c>
      <c r="J18" s="1283"/>
      <c r="K18" s="1284"/>
      <c r="L18" s="1282">
        <v>7.4213799340180853E-2</v>
      </c>
      <c r="M18" s="1283"/>
      <c r="N18" s="1284"/>
      <c r="O18" s="1282">
        <v>3.1897735446045204E-2</v>
      </c>
      <c r="P18" s="1283"/>
      <c r="Q18" s="1284"/>
      <c r="R18" s="237"/>
      <c r="S18" s="337" t="s">
        <v>12</v>
      </c>
      <c r="T18" s="1282">
        <v>0.15359824278677017</v>
      </c>
      <c r="U18" s="1283"/>
      <c r="V18" s="1284"/>
      <c r="W18" s="1282">
        <v>0.1560015438820696</v>
      </c>
      <c r="X18" s="1283"/>
      <c r="Y18" s="1284"/>
      <c r="Z18" s="1282">
        <v>0.12918810080509116</v>
      </c>
      <c r="AA18" s="1283"/>
      <c r="AB18" s="1284"/>
      <c r="AC18" s="1282">
        <v>0.19970845003710824</v>
      </c>
      <c r="AD18" s="1283"/>
      <c r="AE18" s="1284"/>
      <c r="AF18" s="1282">
        <v>0.18199700524880336</v>
      </c>
      <c r="AG18" s="1283"/>
      <c r="AH18" s="1284"/>
      <c r="AI18" s="237"/>
      <c r="AJ18" s="337" t="s">
        <v>12</v>
      </c>
      <c r="AK18" s="1282">
        <v>4.9834208181748114E-2</v>
      </c>
      <c r="AL18" s="1283"/>
      <c r="AM18" s="1284"/>
      <c r="AN18" s="1282">
        <v>4.5341416701761214E-2</v>
      </c>
      <c r="AO18" s="1283"/>
      <c r="AP18" s="1284"/>
      <c r="AQ18" s="1282">
        <v>5.1325318118781556E-2</v>
      </c>
      <c r="AR18" s="1283"/>
      <c r="AS18" s="1284"/>
      <c r="AT18" s="1282">
        <v>8.5519475238494166E-2</v>
      </c>
      <c r="AU18" s="1283"/>
      <c r="AV18" s="1284"/>
      <c r="AW18" s="1282">
        <v>8.3390999566800017E-2</v>
      </c>
      <c r="AX18" s="1283"/>
      <c r="AY18" s="1284"/>
      <c r="AZ18" s="237"/>
      <c r="BA18" s="337" t="s">
        <v>12</v>
      </c>
      <c r="BB18" s="1282">
        <v>9.7372279734210726E-2</v>
      </c>
      <c r="BC18" s="1283"/>
      <c r="BD18" s="1284"/>
      <c r="BE18" s="1282">
        <v>0.16517802800448478</v>
      </c>
      <c r="BF18" s="1283"/>
      <c r="BG18" s="1284"/>
      <c r="BH18" s="1282">
        <v>5.9159691993605192E-2</v>
      </c>
      <c r="BI18" s="1283"/>
      <c r="BJ18" s="1284"/>
      <c r="BK18" s="236"/>
      <c r="BL18" s="1282">
        <v>0.10080102735961649</v>
      </c>
      <c r="BM18" s="1283"/>
      <c r="BN18" s="1284"/>
      <c r="BO18" s="236"/>
      <c r="BP18" s="236"/>
      <c r="BQ18" s="236"/>
      <c r="BR18" s="236"/>
      <c r="BS18" s="236"/>
      <c r="BT18" s="236"/>
      <c r="BU18" s="236"/>
      <c r="BV18" s="236"/>
      <c r="BW18" s="236"/>
      <c r="BX18" s="236"/>
      <c r="BY18" s="264">
        <v>0.10080102735961648</v>
      </c>
      <c r="BZ18" s="47" t="e">
        <v>#REF!</v>
      </c>
      <c r="CA18" s="47" t="e">
        <v>#REF!</v>
      </c>
      <c r="CB18" s="47" t="e">
        <v>#REF!</v>
      </c>
      <c r="CC18" s="47" t="e">
        <v>#REF!</v>
      </c>
      <c r="CD18" s="47" t="e">
        <v>#REF!</v>
      </c>
      <c r="CE18" s="47" t="e">
        <v>#REF!</v>
      </c>
      <c r="CF18" s="47" t="e">
        <v>#REF!</v>
      </c>
      <c r="CG18" s="47" t="e">
        <v>#REF!</v>
      </c>
      <c r="CH18" s="47" t="e">
        <v>#REF!</v>
      </c>
      <c r="CI18" s="47" t="e">
        <v>#REF!</v>
      </c>
      <c r="CJ18" s="47" t="e">
        <v>#REF!</v>
      </c>
      <c r="CK18" s="47" t="e">
        <v>#REF!</v>
      </c>
      <c r="CL18" s="47" t="e">
        <v>#REF!</v>
      </c>
      <c r="CM18" s="47" t="e">
        <v>#REF!</v>
      </c>
      <c r="CN18" s="41" t="e">
        <v>#REF!</v>
      </c>
      <c r="CO18" s="88" t="e">
        <v>#REF!</v>
      </c>
      <c r="CP18" s="97" t="e">
        <v>#REF!</v>
      </c>
      <c r="CQ18" s="97" t="e">
        <v>#REF!</v>
      </c>
      <c r="CR18" s="97" t="e">
        <v>#REF!</v>
      </c>
      <c r="CS18" s="97" t="e">
        <v>#REF!</v>
      </c>
      <c r="CT18" s="97" t="e">
        <v>#REF!</v>
      </c>
      <c r="CU18" s="97" t="e">
        <v>#REF!</v>
      </c>
      <c r="CV18" s="97" t="e">
        <v>#REF!</v>
      </c>
      <c r="CW18" s="33" t="e">
        <v>#REF!</v>
      </c>
      <c r="CX18" s="33" t="e">
        <v>#REF!</v>
      </c>
      <c r="CY18" s="33" t="e">
        <v>#REF!</v>
      </c>
      <c r="CZ18" s="33" t="e">
        <v>#REF!</v>
      </c>
      <c r="DA18" s="97" t="e">
        <v>#REF!</v>
      </c>
      <c r="DB18" s="33" t="e">
        <v>#REF!</v>
      </c>
      <c r="DC18" s="89" t="e">
        <v>#REF!</v>
      </c>
      <c r="DD18" s="9"/>
      <c r="DE18" s="11"/>
      <c r="DF18" s="9"/>
      <c r="DO18" s="70">
        <v>9.7372279734210726E-2</v>
      </c>
      <c r="DP18" s="105" t="e">
        <v>#REF!</v>
      </c>
      <c r="DQ18" s="47" t="e">
        <v>#REF!</v>
      </c>
      <c r="DR18" s="47" t="e">
        <v>#REF!</v>
      </c>
      <c r="DS18" s="47" t="e">
        <v>#REF!</v>
      </c>
      <c r="DT18" s="47" t="e">
        <v>#REF!</v>
      </c>
      <c r="DU18" s="47" t="e">
        <v>#REF!</v>
      </c>
      <c r="DV18" s="47" t="e">
        <v>#REF!</v>
      </c>
      <c r="DW18" s="47" t="e">
        <v>#REF!</v>
      </c>
      <c r="DX18" s="47" t="e">
        <v>#REF!</v>
      </c>
      <c r="DY18" s="47" t="e">
        <v>#REF!</v>
      </c>
      <c r="DZ18" s="47" t="e">
        <v>#REF!</v>
      </c>
      <c r="EA18" s="47" t="e">
        <v>#REF!</v>
      </c>
      <c r="EB18" s="47" t="e">
        <v>#REF!</v>
      </c>
      <c r="EC18" s="47" t="e">
        <v>#REF!</v>
      </c>
      <c r="ED18" s="71" t="e">
        <v>#REF!</v>
      </c>
      <c r="EE18" s="97" t="e">
        <v>#REF!</v>
      </c>
      <c r="EF18" s="97" t="e">
        <v>#REF!</v>
      </c>
      <c r="EG18" s="97" t="e">
        <v>#REF!</v>
      </c>
      <c r="EH18" s="97" t="e">
        <v>#REF!</v>
      </c>
      <c r="EI18" s="97" t="e">
        <v>#REF!</v>
      </c>
      <c r="EJ18" s="97" t="e">
        <v>#REF!</v>
      </c>
      <c r="EK18" s="97" t="e">
        <v>#REF!</v>
      </c>
      <c r="EL18" s="33" t="e">
        <v>#REF!</v>
      </c>
      <c r="EM18" s="33" t="e">
        <v>#REF!</v>
      </c>
      <c r="EN18" s="33" t="e">
        <v>#REF!</v>
      </c>
      <c r="EO18" s="33" t="e">
        <v>#REF!</v>
      </c>
      <c r="EP18" s="33" t="e">
        <v>#REF!</v>
      </c>
      <c r="EQ18" s="33" t="e">
        <v>#REF!</v>
      </c>
      <c r="ER18" s="33" t="e">
        <v>#REF!</v>
      </c>
      <c r="ES18" s="71" t="e">
        <v>#REF!</v>
      </c>
      <c r="ET18" s="170"/>
      <c r="EU18" s="70">
        <v>0.16200338070023718</v>
      </c>
      <c r="EV18" s="105" t="e">
        <v>#REF!</v>
      </c>
      <c r="EW18" s="105" t="e">
        <v>#REF!</v>
      </c>
      <c r="EX18" s="105" t="e">
        <v>#REF!</v>
      </c>
      <c r="EY18" s="105" t="e">
        <v>#REF!</v>
      </c>
      <c r="EZ18" s="105" t="e">
        <v>#REF!</v>
      </c>
      <c r="FA18" s="105" t="e">
        <v>#REF!</v>
      </c>
      <c r="FB18" s="47" t="e">
        <v>#REF!</v>
      </c>
      <c r="FC18" s="47" t="e">
        <v>#REF!</v>
      </c>
      <c r="FD18" s="47" t="e">
        <v>#REF!</v>
      </c>
      <c r="FE18" s="47" t="e">
        <v>#REF!</v>
      </c>
      <c r="FF18" s="47" t="e">
        <v>#REF!</v>
      </c>
      <c r="FG18" s="47" t="e">
        <v>#REF!</v>
      </c>
      <c r="FH18" s="47" t="e">
        <v>#REF!</v>
      </c>
      <c r="FI18" s="105" t="e">
        <v>#REF!</v>
      </c>
      <c r="FJ18" s="71" t="e">
        <v>#REF!</v>
      </c>
      <c r="FK18" s="88" t="e">
        <v>#REF!</v>
      </c>
      <c r="FL18" s="97" t="e">
        <v>#REF!</v>
      </c>
      <c r="FM18" s="97" t="e">
        <v>#REF!</v>
      </c>
      <c r="FN18" s="97" t="e">
        <v>#REF!</v>
      </c>
      <c r="FO18" s="97" t="e">
        <v>#REF!</v>
      </c>
      <c r="FP18" s="97" t="e">
        <v>#REF!</v>
      </c>
      <c r="FQ18" s="97" t="e">
        <v>#REF!</v>
      </c>
      <c r="FR18" s="33" t="e">
        <v>#REF!</v>
      </c>
      <c r="FS18" s="33" t="e">
        <v>#REF!</v>
      </c>
      <c r="FT18" s="33" t="e">
        <v>#REF!</v>
      </c>
      <c r="FU18" s="33" t="e">
        <v>#REF!</v>
      </c>
      <c r="FV18" s="33" t="e">
        <v>#REF!</v>
      </c>
      <c r="FW18" s="33" t="e">
        <v>#REF!</v>
      </c>
      <c r="FX18" s="33" t="e">
        <v>#REF!</v>
      </c>
      <c r="FY18" s="71" t="e">
        <v>#REF!</v>
      </c>
      <c r="GA18" s="70">
        <v>5.9159691993605192E-2</v>
      </c>
      <c r="GB18" s="47" t="e">
        <v>#REF!</v>
      </c>
      <c r="GC18" s="47" t="e">
        <v>#REF!</v>
      </c>
      <c r="GD18" s="47" t="e">
        <v>#REF!</v>
      </c>
      <c r="GE18" s="47" t="e">
        <v>#REF!</v>
      </c>
      <c r="GF18" s="47" t="e">
        <v>#REF!</v>
      </c>
      <c r="GG18" s="47" t="e">
        <v>#REF!</v>
      </c>
      <c r="GH18" s="47" t="e">
        <v>#REF!</v>
      </c>
      <c r="GI18" s="47" t="e">
        <v>#REF!</v>
      </c>
      <c r="GJ18" s="47" t="e">
        <v>#REF!</v>
      </c>
      <c r="GK18" s="47" t="e">
        <v>#REF!</v>
      </c>
      <c r="GL18" s="47" t="e">
        <v>#REF!</v>
      </c>
      <c r="GM18" s="105" t="e">
        <v>#REF!</v>
      </c>
      <c r="GN18" s="47" t="e">
        <v>#REF!</v>
      </c>
      <c r="GO18" s="47" t="e">
        <v>#REF!</v>
      </c>
      <c r="GP18" s="71" t="e">
        <v>#REF!</v>
      </c>
      <c r="GQ18" s="88" t="e">
        <v>#REF!</v>
      </c>
      <c r="GR18" s="33" t="e">
        <v>#REF!</v>
      </c>
      <c r="GS18" s="33" t="e">
        <v>#REF!</v>
      </c>
      <c r="GT18" s="33" t="e">
        <v>#REF!</v>
      </c>
      <c r="GU18" s="33" t="e">
        <v>#REF!</v>
      </c>
      <c r="GV18" s="33" t="e">
        <v>#REF!</v>
      </c>
      <c r="GW18" s="33" t="e">
        <v>#REF!</v>
      </c>
      <c r="GX18" s="33" t="e">
        <v>#REF!</v>
      </c>
      <c r="GY18" s="33" t="e">
        <v>#REF!</v>
      </c>
      <c r="GZ18" s="33" t="e">
        <v>#REF!</v>
      </c>
      <c r="HA18" s="33" t="e">
        <v>#REF!</v>
      </c>
      <c r="HB18" s="33" t="e">
        <v>#REF!</v>
      </c>
      <c r="HC18" s="33" t="e">
        <v>#REF!</v>
      </c>
      <c r="HD18" s="33" t="e">
        <v>#REF!</v>
      </c>
      <c r="HE18" s="71" t="e">
        <v>#REF!</v>
      </c>
    </row>
    <row r="19" spans="2:213" ht="15.75" x14ac:dyDescent="0.25">
      <c r="B19" s="204"/>
      <c r="C19" s="880"/>
      <c r="D19" s="881"/>
      <c r="E19" s="882"/>
      <c r="F19" s="880"/>
      <c r="G19" s="881"/>
      <c r="H19" s="882"/>
      <c r="I19" s="880"/>
      <c r="J19" s="881"/>
      <c r="K19" s="882"/>
      <c r="L19" s="880"/>
      <c r="M19" s="881"/>
      <c r="N19" s="882"/>
      <c r="O19" s="880"/>
      <c r="P19" s="881"/>
      <c r="Q19" s="882"/>
      <c r="R19" s="237"/>
      <c r="S19" s="336"/>
      <c r="T19" s="880"/>
      <c r="U19" s="881"/>
      <c r="V19" s="882"/>
      <c r="W19" s="880"/>
      <c r="X19" s="881"/>
      <c r="Y19" s="882"/>
      <c r="Z19" s="880"/>
      <c r="AA19" s="881"/>
      <c r="AB19" s="882"/>
      <c r="AC19" s="880"/>
      <c r="AD19" s="881"/>
      <c r="AE19" s="882"/>
      <c r="AF19" s="880"/>
      <c r="AG19" s="881"/>
      <c r="AH19" s="882"/>
      <c r="AI19" s="237"/>
      <c r="AJ19" s="336"/>
      <c r="AK19" s="880"/>
      <c r="AL19" s="881"/>
      <c r="AM19" s="882"/>
      <c r="AN19" s="880"/>
      <c r="AO19" s="881"/>
      <c r="AP19" s="882"/>
      <c r="AQ19" s="880"/>
      <c r="AR19" s="881"/>
      <c r="AS19" s="882"/>
      <c r="AT19" s="880"/>
      <c r="AU19" s="881"/>
      <c r="AV19" s="882"/>
      <c r="AW19" s="880"/>
      <c r="AX19" s="881"/>
      <c r="AY19" s="882"/>
      <c r="AZ19" s="237"/>
      <c r="BA19" s="336"/>
      <c r="BB19" s="880"/>
      <c r="BC19" s="881"/>
      <c r="BD19" s="882"/>
      <c r="BE19" s="880"/>
      <c r="BF19" s="881"/>
      <c r="BG19" s="882"/>
      <c r="BH19" s="880"/>
      <c r="BI19" s="881"/>
      <c r="BJ19" s="882"/>
      <c r="BK19" s="236"/>
      <c r="BL19" s="880"/>
      <c r="BM19" s="881"/>
      <c r="BN19" s="882"/>
      <c r="BO19" s="236"/>
      <c r="BP19" s="236"/>
      <c r="BQ19" s="236"/>
      <c r="BR19" s="236"/>
      <c r="BS19" s="236"/>
      <c r="BT19" s="236"/>
      <c r="BU19" s="236"/>
      <c r="BV19" s="236"/>
      <c r="BW19" s="236"/>
      <c r="BX19" s="236"/>
      <c r="BY19" s="137"/>
      <c r="BZ19" s="138"/>
      <c r="CA19" s="138"/>
      <c r="CB19" s="138"/>
      <c r="CC19" s="138"/>
      <c r="CD19" s="138"/>
      <c r="CE19" s="138"/>
      <c r="CF19" s="138"/>
      <c r="CG19" s="138"/>
      <c r="CH19" s="139"/>
      <c r="CI19" s="139"/>
      <c r="CJ19" s="139"/>
      <c r="CK19" s="139"/>
      <c r="CL19" s="139"/>
      <c r="CM19" s="139"/>
      <c r="CN19" s="197"/>
      <c r="CO19" s="126"/>
      <c r="CP19" s="125"/>
      <c r="CQ19" s="125"/>
      <c r="CR19" s="125"/>
      <c r="CS19" s="125"/>
      <c r="CT19" s="125"/>
      <c r="CU19" s="125"/>
      <c r="CV19" s="125"/>
      <c r="CW19" s="127"/>
      <c r="CX19" s="127"/>
      <c r="CY19" s="127"/>
      <c r="CZ19" s="127"/>
      <c r="DA19" s="125"/>
      <c r="DB19" s="127"/>
      <c r="DC19" s="128"/>
      <c r="DE19" s="11"/>
      <c r="DO19" s="119"/>
      <c r="DP19" s="118"/>
      <c r="DQ19" s="118"/>
      <c r="DR19" s="118"/>
      <c r="DS19" s="118"/>
      <c r="DT19" s="118"/>
      <c r="DU19" s="118"/>
      <c r="DV19" s="118"/>
      <c r="DW19" s="118"/>
      <c r="DX19" s="117"/>
      <c r="DY19" s="117"/>
      <c r="DZ19" s="117"/>
      <c r="EA19" s="117"/>
      <c r="EB19" s="117"/>
      <c r="EC19" s="117"/>
      <c r="ED19" s="122"/>
      <c r="EE19" s="38"/>
      <c r="EF19" s="38"/>
      <c r="EG19" s="38"/>
      <c r="EH19" s="38"/>
      <c r="EI19" s="38"/>
      <c r="EJ19" s="38"/>
      <c r="EK19" s="38"/>
      <c r="EL19" s="30"/>
      <c r="EM19" s="30"/>
      <c r="EN19" s="30"/>
      <c r="EO19" s="30"/>
      <c r="EP19" s="30"/>
      <c r="EQ19" s="30"/>
      <c r="ER19" s="30"/>
      <c r="ES19" s="199"/>
      <c r="ET19" s="170"/>
      <c r="EU19" s="119"/>
      <c r="EV19" s="118"/>
      <c r="EW19" s="118"/>
      <c r="EX19" s="118"/>
      <c r="EY19" s="118"/>
      <c r="EZ19" s="118"/>
      <c r="FA19" s="118"/>
      <c r="FB19" s="118"/>
      <c r="FC19" s="118"/>
      <c r="FD19" s="117"/>
      <c r="FE19" s="117"/>
      <c r="FF19" s="117"/>
      <c r="FG19" s="117"/>
      <c r="FH19" s="117"/>
      <c r="FI19" s="118"/>
      <c r="FJ19" s="199"/>
      <c r="FK19" s="82"/>
      <c r="FL19" s="38"/>
      <c r="FM19" s="38"/>
      <c r="FN19" s="38"/>
      <c r="FO19" s="38"/>
      <c r="FP19" s="38"/>
      <c r="FQ19" s="38"/>
      <c r="FR19" s="30"/>
      <c r="FS19" s="30"/>
      <c r="FT19" s="30"/>
      <c r="FU19" s="30"/>
      <c r="FV19" s="30"/>
      <c r="FW19" s="30"/>
      <c r="FX19" s="30"/>
      <c r="FY19" s="199"/>
      <c r="GA19" s="119"/>
      <c r="GB19" s="118"/>
      <c r="GC19" s="118"/>
      <c r="GD19" s="118"/>
      <c r="GE19" s="118"/>
      <c r="GF19" s="118"/>
      <c r="GG19" s="118"/>
      <c r="GH19" s="118"/>
      <c r="GI19" s="118"/>
      <c r="GJ19" s="117"/>
      <c r="GK19" s="117"/>
      <c r="GL19" s="117"/>
      <c r="GM19" s="118"/>
      <c r="GN19" s="117"/>
      <c r="GO19" s="117"/>
      <c r="GP19" s="199"/>
      <c r="GQ19" s="82"/>
      <c r="GR19" s="38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199"/>
    </row>
    <row r="20" spans="2:213" ht="15.75" x14ac:dyDescent="0.25">
      <c r="B20" s="2" t="s">
        <v>13</v>
      </c>
      <c r="C20" s="1294">
        <v>5105.63</v>
      </c>
      <c r="D20" s="1295"/>
      <c r="E20" s="1296"/>
      <c r="F20" s="1294">
        <v>3529.1700000000005</v>
      </c>
      <c r="G20" s="1295"/>
      <c r="H20" s="1296"/>
      <c r="I20" s="1294">
        <v>4591.4399999999996</v>
      </c>
      <c r="J20" s="1295"/>
      <c r="K20" s="1296"/>
      <c r="L20" s="1294">
        <v>3010.7200000000003</v>
      </c>
      <c r="M20" s="1295"/>
      <c r="N20" s="1296"/>
      <c r="O20" s="1294">
        <v>717.56000000000006</v>
      </c>
      <c r="P20" s="1295"/>
      <c r="Q20" s="1296"/>
      <c r="R20" s="943"/>
      <c r="S20" s="340" t="s">
        <v>13</v>
      </c>
      <c r="T20" s="1294">
        <v>10108.260000000004</v>
      </c>
      <c r="U20" s="1295"/>
      <c r="V20" s="1296"/>
      <c r="W20" s="1294">
        <v>13330.450000000003</v>
      </c>
      <c r="X20" s="1295"/>
      <c r="Y20" s="1296"/>
      <c r="Z20" s="1294">
        <v>6651.3200000000006</v>
      </c>
      <c r="AA20" s="1295"/>
      <c r="AB20" s="1296"/>
      <c r="AC20" s="1294">
        <v>8667.5600000000013</v>
      </c>
      <c r="AD20" s="1295"/>
      <c r="AE20" s="1296"/>
      <c r="AF20" s="1294">
        <v>3141.46</v>
      </c>
      <c r="AG20" s="1295"/>
      <c r="AH20" s="1296"/>
      <c r="AI20" s="943"/>
      <c r="AJ20" s="340" t="s">
        <v>13</v>
      </c>
      <c r="AK20" s="1294">
        <v>4100.7600000000011</v>
      </c>
      <c r="AL20" s="1295"/>
      <c r="AM20" s="1296"/>
      <c r="AN20" s="1294">
        <v>4068.97</v>
      </c>
      <c r="AO20" s="1295"/>
      <c r="AP20" s="1296"/>
      <c r="AQ20" s="1294">
        <v>1225.3499999999999</v>
      </c>
      <c r="AR20" s="1295"/>
      <c r="AS20" s="1296"/>
      <c r="AT20" s="1294">
        <v>3624.72</v>
      </c>
      <c r="AU20" s="1295"/>
      <c r="AV20" s="1296"/>
      <c r="AW20" s="1294">
        <v>1597.54</v>
      </c>
      <c r="AX20" s="1295"/>
      <c r="AY20" s="1296"/>
      <c r="AZ20" s="943"/>
      <c r="BA20" s="340" t="s">
        <v>13</v>
      </c>
      <c r="BB20" s="1294">
        <v>16954.520000000004</v>
      </c>
      <c r="BC20" s="1295"/>
      <c r="BD20" s="1296"/>
      <c r="BE20" s="1294">
        <v>41899.05000000001</v>
      </c>
      <c r="BF20" s="1295"/>
      <c r="BG20" s="1296"/>
      <c r="BH20" s="1294">
        <v>14617.34</v>
      </c>
      <c r="BI20" s="1295"/>
      <c r="BJ20" s="1296"/>
      <c r="BK20" s="942"/>
      <c r="BL20" s="1243">
        <v>73470.910000000018</v>
      </c>
      <c r="BM20" s="1244"/>
      <c r="BN20" s="1245"/>
      <c r="BO20" s="942"/>
      <c r="BP20" s="942"/>
      <c r="BQ20" s="942"/>
      <c r="BR20" s="942"/>
      <c r="BS20" s="942"/>
      <c r="BT20" s="942"/>
      <c r="BU20" s="942"/>
      <c r="BV20" s="942"/>
      <c r="BW20" s="942"/>
      <c r="BX20" s="942"/>
      <c r="BY20" s="68">
        <v>73470.910000000018</v>
      </c>
      <c r="BZ20" s="50" t="e">
        <v>#REF!</v>
      </c>
      <c r="CA20" s="50" t="e">
        <v>#REF!</v>
      </c>
      <c r="CB20" s="50" t="e">
        <v>#REF!</v>
      </c>
      <c r="CC20" s="50" t="e">
        <v>#REF!</v>
      </c>
      <c r="CD20" s="50" t="e">
        <v>#REF!</v>
      </c>
      <c r="CE20" s="50" t="e">
        <v>#REF!</v>
      </c>
      <c r="CF20" s="50" t="e">
        <v>#REF!</v>
      </c>
      <c r="CG20" s="50" t="e">
        <v>#REF!</v>
      </c>
      <c r="CH20" s="46" t="e">
        <v>#REF!</v>
      </c>
      <c r="CI20" s="46" t="e">
        <v>#REF!</v>
      </c>
      <c r="CJ20" s="46" t="e">
        <v>#REF!</v>
      </c>
      <c r="CK20" s="46" t="e">
        <v>#REF!</v>
      </c>
      <c r="CL20" s="46" t="e">
        <v>#REF!</v>
      </c>
      <c r="CM20" s="46" t="e">
        <v>#REF!</v>
      </c>
      <c r="CN20" s="171" t="e">
        <v>#REF!</v>
      </c>
      <c r="CO20" s="287" t="e">
        <v>#REF!</v>
      </c>
      <c r="CP20" s="96" t="e">
        <v>#REF!</v>
      </c>
      <c r="CQ20" s="96" t="e">
        <v>#REF!</v>
      </c>
      <c r="CR20" s="96" t="e">
        <v>#REF!</v>
      </c>
      <c r="CS20" s="96" t="e">
        <v>#REF!</v>
      </c>
      <c r="CT20" s="96" t="e">
        <v>#REF!</v>
      </c>
      <c r="CU20" s="96" t="e">
        <v>#REF!</v>
      </c>
      <c r="CV20" s="96" t="e">
        <v>#REF!</v>
      </c>
      <c r="CW20" s="32" t="e">
        <v>#REF!</v>
      </c>
      <c r="CX20" s="32" t="e">
        <v>#REF!</v>
      </c>
      <c r="CY20" s="32" t="e">
        <v>#REF!</v>
      </c>
      <c r="CZ20" s="32" t="e">
        <v>#REF!</v>
      </c>
      <c r="DA20" s="96" t="e">
        <v>#REF!</v>
      </c>
      <c r="DB20" s="32" t="e">
        <v>#REF!</v>
      </c>
      <c r="DC20" s="87" t="e">
        <v>#REF!</v>
      </c>
      <c r="DD20" s="297"/>
      <c r="DE20" s="11"/>
      <c r="DO20" s="68">
        <v>16954.520000000004</v>
      </c>
      <c r="DP20" s="50" t="e">
        <v>#REF!</v>
      </c>
      <c r="DQ20" s="50" t="e">
        <v>#REF!</v>
      </c>
      <c r="DR20" s="50" t="e">
        <v>#REF!</v>
      </c>
      <c r="DS20" s="50" t="e">
        <v>#REF!</v>
      </c>
      <c r="DT20" s="50" t="e">
        <v>#REF!</v>
      </c>
      <c r="DU20" s="50" t="e">
        <v>#REF!</v>
      </c>
      <c r="DV20" s="50" t="e">
        <v>#REF!</v>
      </c>
      <c r="DW20" s="50" t="e">
        <v>#REF!</v>
      </c>
      <c r="DX20" s="46" t="e">
        <v>#REF!</v>
      </c>
      <c r="DY20" s="46" t="e">
        <v>#REF!</v>
      </c>
      <c r="DZ20" s="46" t="e">
        <v>#REF!</v>
      </c>
      <c r="EA20" s="46" t="e">
        <v>#REF!</v>
      </c>
      <c r="EB20" s="46" t="e">
        <v>#REF!</v>
      </c>
      <c r="EC20" s="46" t="e">
        <v>#REF!</v>
      </c>
      <c r="ED20" s="159" t="e">
        <v>#REF!</v>
      </c>
      <c r="EE20" s="32" t="e">
        <v>#REF!</v>
      </c>
      <c r="EF20" s="32" t="e">
        <v>#REF!</v>
      </c>
      <c r="EG20" s="32" t="e">
        <v>#REF!</v>
      </c>
      <c r="EH20" s="32" t="e">
        <v>#REF!</v>
      </c>
      <c r="EI20" s="32" t="e">
        <v>#REF!</v>
      </c>
      <c r="EJ20" s="32" t="e">
        <v>#REF!</v>
      </c>
      <c r="EK20" s="32" t="e">
        <v>#REF!</v>
      </c>
      <c r="EL20" s="32" t="e">
        <v>#REF!</v>
      </c>
      <c r="EM20" s="32" t="e">
        <v>#REF!</v>
      </c>
      <c r="EN20" s="32" t="e">
        <v>#REF!</v>
      </c>
      <c r="EO20" s="32" t="e">
        <v>#REF!</v>
      </c>
      <c r="EP20" s="32" t="e">
        <v>#REF!</v>
      </c>
      <c r="EQ20" s="32" t="e">
        <v>#REF!</v>
      </c>
      <c r="ER20" s="32" t="e">
        <v>#REF!</v>
      </c>
      <c r="ES20" s="69" t="e">
        <v>#REF!</v>
      </c>
      <c r="ET20" s="170"/>
      <c r="EU20" s="68">
        <v>38757.590000000011</v>
      </c>
      <c r="EV20" s="50" t="e">
        <v>#REF!</v>
      </c>
      <c r="EW20" s="50" t="e">
        <v>#REF!</v>
      </c>
      <c r="EX20" s="50" t="e">
        <v>#REF!</v>
      </c>
      <c r="EY20" s="50" t="e">
        <v>#REF!</v>
      </c>
      <c r="EZ20" s="50" t="e">
        <v>#REF!</v>
      </c>
      <c r="FA20" s="50" t="e">
        <v>#REF!</v>
      </c>
      <c r="FB20" s="50" t="e">
        <v>#REF!</v>
      </c>
      <c r="FC20" s="50" t="e">
        <v>#REF!</v>
      </c>
      <c r="FD20" s="46" t="e">
        <v>#REF!</v>
      </c>
      <c r="FE20" s="46" t="e">
        <v>#REF!</v>
      </c>
      <c r="FF20" s="46" t="e">
        <v>#REF!</v>
      </c>
      <c r="FG20" s="46" t="e">
        <v>#REF!</v>
      </c>
      <c r="FH20" s="46" t="e">
        <v>#REF!</v>
      </c>
      <c r="FI20" s="50" t="e">
        <v>#REF!</v>
      </c>
      <c r="FJ20" s="69" t="e">
        <v>#REF!</v>
      </c>
      <c r="FK20" s="86" t="e">
        <v>#REF!</v>
      </c>
      <c r="FL20" s="96" t="e">
        <v>#REF!</v>
      </c>
      <c r="FM20" s="96" t="e">
        <v>#REF!</v>
      </c>
      <c r="FN20" s="96" t="e">
        <v>#REF!</v>
      </c>
      <c r="FO20" s="96" t="e">
        <v>#REF!</v>
      </c>
      <c r="FP20" s="96" t="e">
        <v>#REF!</v>
      </c>
      <c r="FQ20" s="96" t="e">
        <v>#REF!</v>
      </c>
      <c r="FR20" s="32" t="e">
        <v>#REF!</v>
      </c>
      <c r="FS20" s="32" t="e">
        <v>#REF!</v>
      </c>
      <c r="FT20" s="32" t="e">
        <v>#REF!</v>
      </c>
      <c r="FU20" s="32" t="e">
        <v>#REF!</v>
      </c>
      <c r="FV20" s="32" t="e">
        <v>#REF!</v>
      </c>
      <c r="FW20" s="32" t="e">
        <v>#REF!</v>
      </c>
      <c r="FX20" s="32" t="e">
        <v>#REF!</v>
      </c>
      <c r="FY20" s="69" t="e">
        <v>#REF!</v>
      </c>
      <c r="GA20" s="68">
        <v>14617.34</v>
      </c>
      <c r="GB20" s="50" t="e">
        <v>#REF!</v>
      </c>
      <c r="GC20" s="50" t="e">
        <v>#REF!</v>
      </c>
      <c r="GD20" s="50" t="e">
        <v>#REF!</v>
      </c>
      <c r="GE20" s="50" t="e">
        <v>#REF!</v>
      </c>
      <c r="GF20" s="50" t="e">
        <v>#REF!</v>
      </c>
      <c r="GG20" s="50" t="e">
        <v>#REF!</v>
      </c>
      <c r="GH20" s="50" t="e">
        <v>#REF!</v>
      </c>
      <c r="GI20" s="50" t="e">
        <v>#REF!</v>
      </c>
      <c r="GJ20" s="46" t="e">
        <v>#REF!</v>
      </c>
      <c r="GK20" s="46" t="e">
        <v>#REF!</v>
      </c>
      <c r="GL20" s="46" t="e">
        <v>#REF!</v>
      </c>
      <c r="GM20" s="50" t="e">
        <v>#REF!</v>
      </c>
      <c r="GN20" s="46" t="e">
        <v>#REF!</v>
      </c>
      <c r="GO20" s="46" t="e">
        <v>#REF!</v>
      </c>
      <c r="GP20" s="69" t="e">
        <v>#REF!</v>
      </c>
      <c r="GQ20" s="86" t="e">
        <v>#REF!</v>
      </c>
      <c r="GR20" s="96" t="e">
        <v>#REF!</v>
      </c>
      <c r="GS20" s="32" t="e">
        <v>#REF!</v>
      </c>
      <c r="GT20" s="32" t="e">
        <v>#REF!</v>
      </c>
      <c r="GU20" s="32" t="e">
        <v>#REF!</v>
      </c>
      <c r="GV20" s="32" t="e">
        <v>#REF!</v>
      </c>
      <c r="GW20" s="32" t="e">
        <v>#REF!</v>
      </c>
      <c r="GX20" s="32" t="e">
        <v>#REF!</v>
      </c>
      <c r="GY20" s="32" t="e">
        <v>#REF!</v>
      </c>
      <c r="GZ20" s="32" t="e">
        <v>#REF!</v>
      </c>
      <c r="HA20" s="32" t="e">
        <v>#REF!</v>
      </c>
      <c r="HB20" s="32" t="e">
        <v>#REF!</v>
      </c>
      <c r="HC20" s="32" t="e">
        <v>#REF!</v>
      </c>
      <c r="HD20" s="32" t="e">
        <v>#REF!</v>
      </c>
      <c r="HE20" s="69" t="e">
        <v>#REF!</v>
      </c>
    </row>
    <row r="21" spans="2:213" ht="15.75" x14ac:dyDescent="0.25">
      <c r="B21" s="201" t="s">
        <v>14</v>
      </c>
      <c r="C21" s="1291">
        <v>212.73458333333335</v>
      </c>
      <c r="D21" s="1292"/>
      <c r="E21" s="1293"/>
      <c r="F21" s="1291">
        <v>147.04875000000001</v>
      </c>
      <c r="G21" s="1292"/>
      <c r="H21" s="1293"/>
      <c r="I21" s="1291">
        <v>191.30999999999997</v>
      </c>
      <c r="J21" s="1292"/>
      <c r="K21" s="1293"/>
      <c r="L21" s="1291">
        <v>125.44666666666667</v>
      </c>
      <c r="M21" s="1292"/>
      <c r="N21" s="1293"/>
      <c r="O21" s="1291">
        <v>29.898333333333337</v>
      </c>
      <c r="P21" s="1292"/>
      <c r="Q21" s="1293"/>
      <c r="R21" s="951"/>
      <c r="S21" s="341" t="s">
        <v>14</v>
      </c>
      <c r="T21" s="1291">
        <v>421.17750000000018</v>
      </c>
      <c r="U21" s="1292"/>
      <c r="V21" s="1293"/>
      <c r="W21" s="1291">
        <v>555.43541666666681</v>
      </c>
      <c r="X21" s="1292"/>
      <c r="Y21" s="1293"/>
      <c r="Z21" s="1291">
        <v>277.13833333333338</v>
      </c>
      <c r="AA21" s="1292"/>
      <c r="AB21" s="1293"/>
      <c r="AC21" s="1291">
        <v>361.14833333333337</v>
      </c>
      <c r="AD21" s="1292"/>
      <c r="AE21" s="1293"/>
      <c r="AF21" s="1291">
        <v>130.89416666666668</v>
      </c>
      <c r="AG21" s="1292"/>
      <c r="AH21" s="1293"/>
      <c r="AI21" s="951"/>
      <c r="AJ21" s="341" t="s">
        <v>14</v>
      </c>
      <c r="AK21" s="1291">
        <v>170.86500000000004</v>
      </c>
      <c r="AL21" s="1292"/>
      <c r="AM21" s="1293"/>
      <c r="AN21" s="1291">
        <v>169.54041666666666</v>
      </c>
      <c r="AO21" s="1292"/>
      <c r="AP21" s="1293"/>
      <c r="AQ21" s="1291">
        <v>51.056249999999999</v>
      </c>
      <c r="AR21" s="1292"/>
      <c r="AS21" s="1293"/>
      <c r="AT21" s="1291">
        <v>151.03</v>
      </c>
      <c r="AU21" s="1292"/>
      <c r="AV21" s="1293"/>
      <c r="AW21" s="1291">
        <v>66.564166666666665</v>
      </c>
      <c r="AX21" s="1292"/>
      <c r="AY21" s="1293"/>
      <c r="AZ21" s="951"/>
      <c r="BA21" s="341" t="s">
        <v>14</v>
      </c>
      <c r="BB21" s="1291">
        <v>706.4383333333335</v>
      </c>
      <c r="BC21" s="1292"/>
      <c r="BD21" s="1293"/>
      <c r="BE21" s="1291">
        <v>1745.7937500000005</v>
      </c>
      <c r="BF21" s="1292"/>
      <c r="BG21" s="1293"/>
      <c r="BH21" s="1291">
        <v>609.05583333333334</v>
      </c>
      <c r="BI21" s="1292"/>
      <c r="BJ21" s="1293"/>
      <c r="BK21" s="950"/>
      <c r="BL21" s="1291">
        <v>3061.2879166666676</v>
      </c>
      <c r="BM21" s="1292"/>
      <c r="BN21" s="1293"/>
      <c r="BO21" s="950"/>
      <c r="BP21" s="950"/>
      <c r="BQ21" s="950"/>
      <c r="BR21" s="950"/>
      <c r="BS21" s="950"/>
      <c r="BT21" s="950"/>
      <c r="BU21" s="950"/>
      <c r="BV21" s="950"/>
      <c r="BW21" s="950"/>
      <c r="BX21" s="950"/>
      <c r="BY21" s="129">
        <v>3061.2879166666676</v>
      </c>
      <c r="BZ21" s="130" t="e">
        <v>#REF!</v>
      </c>
      <c r="CA21" s="130" t="e">
        <v>#REF!</v>
      </c>
      <c r="CB21" s="130" t="e">
        <v>#REF!</v>
      </c>
      <c r="CC21" s="130" t="e">
        <v>#REF!</v>
      </c>
      <c r="CD21" s="130" t="e">
        <v>#REF!</v>
      </c>
      <c r="CE21" s="130" t="e">
        <v>#REF!</v>
      </c>
      <c r="CF21" s="130" t="e">
        <v>#REF!</v>
      </c>
      <c r="CG21" s="130" t="e">
        <v>#REF!</v>
      </c>
      <c r="CH21" s="131" t="e">
        <v>#REF!</v>
      </c>
      <c r="CI21" s="131" t="e">
        <v>#REF!</v>
      </c>
      <c r="CJ21" s="131" t="e">
        <v>#REF!</v>
      </c>
      <c r="CK21" s="131" t="e">
        <v>#REF!</v>
      </c>
      <c r="CL21" s="131" t="e">
        <v>#REF!</v>
      </c>
      <c r="CM21" s="131" t="e">
        <v>#REF!</v>
      </c>
      <c r="CN21" s="132" t="e">
        <v>#REF!</v>
      </c>
      <c r="CO21" s="133" t="e">
        <v>#REF!</v>
      </c>
      <c r="CP21" s="134" t="e">
        <v>#REF!</v>
      </c>
      <c r="CQ21" s="134" t="e">
        <v>#REF!</v>
      </c>
      <c r="CR21" s="134" t="e">
        <v>#REF!</v>
      </c>
      <c r="CS21" s="134" t="e">
        <v>#REF!</v>
      </c>
      <c r="CT21" s="134" t="e">
        <v>#REF!</v>
      </c>
      <c r="CU21" s="134" t="e">
        <v>#REF!</v>
      </c>
      <c r="CV21" s="134" t="e">
        <v>#REF!</v>
      </c>
      <c r="CW21" s="135" t="e">
        <v>#REF!</v>
      </c>
      <c r="CX21" s="135" t="e">
        <v>#REF!</v>
      </c>
      <c r="CY21" s="135" t="e">
        <v>#REF!</v>
      </c>
      <c r="CZ21" s="135" t="e">
        <v>#REF!</v>
      </c>
      <c r="DA21" s="134" t="e">
        <v>#REF!</v>
      </c>
      <c r="DB21" s="135" t="e">
        <v>#REF!</v>
      </c>
      <c r="DC21" s="136" t="e">
        <v>#REF!</v>
      </c>
      <c r="DD21" s="297"/>
      <c r="DE21" s="11"/>
      <c r="DO21" s="68">
        <v>706.43833333333339</v>
      </c>
      <c r="DP21" s="50" t="e">
        <v>#REF!</v>
      </c>
      <c r="DQ21" s="50" t="e">
        <v>#REF!</v>
      </c>
      <c r="DR21" s="50" t="e">
        <v>#REF!</v>
      </c>
      <c r="DS21" s="50" t="e">
        <v>#REF!</v>
      </c>
      <c r="DT21" s="50" t="e">
        <v>#REF!</v>
      </c>
      <c r="DU21" s="50" t="e">
        <v>#REF!</v>
      </c>
      <c r="DV21" s="50" t="e">
        <v>#REF!</v>
      </c>
      <c r="DW21" s="50" t="e">
        <v>#REF!</v>
      </c>
      <c r="DX21" s="46" t="e">
        <v>#REF!</v>
      </c>
      <c r="DY21" s="46" t="e">
        <v>#REF!</v>
      </c>
      <c r="DZ21" s="46" t="e">
        <v>#REF!</v>
      </c>
      <c r="EA21" s="46" t="e">
        <v>#REF!</v>
      </c>
      <c r="EB21" s="46" t="e">
        <v>#REF!</v>
      </c>
      <c r="EC21" s="46" t="e">
        <v>#REF!</v>
      </c>
      <c r="ED21" s="159" t="e">
        <v>#REF!</v>
      </c>
      <c r="EE21" s="96" t="e">
        <v>#REF!</v>
      </c>
      <c r="EF21" s="96" t="e">
        <v>#REF!</v>
      </c>
      <c r="EG21" s="96" t="e">
        <v>#REF!</v>
      </c>
      <c r="EH21" s="96" t="e">
        <v>#REF!</v>
      </c>
      <c r="EI21" s="96" t="e">
        <v>#REF!</v>
      </c>
      <c r="EJ21" s="96" t="e">
        <v>#REF!</v>
      </c>
      <c r="EK21" s="96" t="e">
        <v>#REF!</v>
      </c>
      <c r="EL21" s="32" t="e">
        <v>#REF!</v>
      </c>
      <c r="EM21" s="32" t="e">
        <v>#REF!</v>
      </c>
      <c r="EN21" s="32" t="e">
        <v>#REF!</v>
      </c>
      <c r="EO21" s="32" t="e">
        <v>#REF!</v>
      </c>
      <c r="EP21" s="32" t="e">
        <v>#REF!</v>
      </c>
      <c r="EQ21" s="32" t="e">
        <v>#REF!</v>
      </c>
      <c r="ER21" s="32" t="e">
        <v>#REF!</v>
      </c>
      <c r="ES21" s="69" t="e">
        <v>#REF!</v>
      </c>
      <c r="ET21" s="170"/>
      <c r="EU21" s="68">
        <v>1614.8995833333336</v>
      </c>
      <c r="EV21" s="50" t="e">
        <v>#REF!</v>
      </c>
      <c r="EW21" s="50" t="e">
        <v>#REF!</v>
      </c>
      <c r="EX21" s="50" t="e">
        <v>#REF!</v>
      </c>
      <c r="EY21" s="50" t="e">
        <v>#REF!</v>
      </c>
      <c r="EZ21" s="50" t="e">
        <v>#REF!</v>
      </c>
      <c r="FA21" s="50" t="e">
        <v>#REF!</v>
      </c>
      <c r="FB21" s="50" t="e">
        <v>#REF!</v>
      </c>
      <c r="FC21" s="50" t="e">
        <v>#REF!</v>
      </c>
      <c r="FD21" s="46" t="e">
        <v>#REF!</v>
      </c>
      <c r="FE21" s="46" t="e">
        <v>#REF!</v>
      </c>
      <c r="FF21" s="46" t="e">
        <v>#REF!</v>
      </c>
      <c r="FG21" s="46" t="e">
        <v>#REF!</v>
      </c>
      <c r="FH21" s="46" t="e">
        <v>#REF!</v>
      </c>
      <c r="FI21" s="50" t="e">
        <v>#REF!</v>
      </c>
      <c r="FJ21" s="69" t="e">
        <v>#REF!</v>
      </c>
      <c r="FK21" s="86" t="e">
        <v>#REF!</v>
      </c>
      <c r="FL21" s="96" t="e">
        <v>#REF!</v>
      </c>
      <c r="FM21" s="96" t="e">
        <v>#REF!</v>
      </c>
      <c r="FN21" s="96" t="e">
        <v>#REF!</v>
      </c>
      <c r="FO21" s="96" t="e">
        <v>#REF!</v>
      </c>
      <c r="FP21" s="96" t="e">
        <v>#REF!</v>
      </c>
      <c r="FQ21" s="96" t="e">
        <v>#REF!</v>
      </c>
      <c r="FR21" s="32" t="e">
        <v>#REF!</v>
      </c>
      <c r="FS21" s="32" t="e">
        <v>#REF!</v>
      </c>
      <c r="FT21" s="32" t="e">
        <v>#REF!</v>
      </c>
      <c r="FU21" s="32" t="e">
        <v>#REF!</v>
      </c>
      <c r="FV21" s="32" t="e">
        <v>#REF!</v>
      </c>
      <c r="FW21" s="32" t="e">
        <v>#REF!</v>
      </c>
      <c r="FX21" s="32" t="e">
        <v>#REF!</v>
      </c>
      <c r="FY21" s="69" t="e">
        <v>#REF!</v>
      </c>
      <c r="GA21" s="68">
        <v>609.05583333333334</v>
      </c>
      <c r="GB21" s="50" t="e">
        <v>#REF!</v>
      </c>
      <c r="GC21" s="50" t="e">
        <v>#REF!</v>
      </c>
      <c r="GD21" s="50" t="e">
        <v>#REF!</v>
      </c>
      <c r="GE21" s="50" t="e">
        <v>#REF!</v>
      </c>
      <c r="GF21" s="50" t="e">
        <v>#REF!</v>
      </c>
      <c r="GG21" s="50" t="e">
        <v>#REF!</v>
      </c>
      <c r="GH21" s="50" t="e">
        <v>#REF!</v>
      </c>
      <c r="GI21" s="50" t="e">
        <v>#REF!</v>
      </c>
      <c r="GJ21" s="46" t="e">
        <v>#REF!</v>
      </c>
      <c r="GK21" s="46" t="e">
        <v>#REF!</v>
      </c>
      <c r="GL21" s="46" t="e">
        <v>#REF!</v>
      </c>
      <c r="GM21" s="50" t="e">
        <v>#REF!</v>
      </c>
      <c r="GN21" s="46" t="e">
        <v>#REF!</v>
      </c>
      <c r="GO21" s="46" t="e">
        <v>#REF!</v>
      </c>
      <c r="GP21" s="69" t="e">
        <v>#REF!</v>
      </c>
      <c r="GQ21" s="86" t="e">
        <v>#REF!</v>
      </c>
      <c r="GR21" s="32" t="e">
        <v>#REF!</v>
      </c>
      <c r="GS21" s="32" t="e">
        <v>#REF!</v>
      </c>
      <c r="GT21" s="32" t="e">
        <v>#REF!</v>
      </c>
      <c r="GU21" s="32" t="e">
        <v>#REF!</v>
      </c>
      <c r="GV21" s="32" t="e">
        <v>#REF!</v>
      </c>
      <c r="GW21" s="32" t="e">
        <v>#REF!</v>
      </c>
      <c r="GX21" s="32" t="e">
        <v>#REF!</v>
      </c>
      <c r="GY21" s="32" t="e">
        <v>#REF!</v>
      </c>
      <c r="GZ21" s="32" t="e">
        <v>#REF!</v>
      </c>
      <c r="HA21" s="32" t="e">
        <v>#REF!</v>
      </c>
      <c r="HB21" s="32" t="e">
        <v>#REF!</v>
      </c>
      <c r="HC21" s="32" t="e">
        <v>#REF!</v>
      </c>
      <c r="HD21" s="32" t="e">
        <v>#REF!</v>
      </c>
      <c r="HE21" s="69" t="e">
        <v>#REF!</v>
      </c>
    </row>
    <row r="22" spans="2:213" ht="15.75" x14ac:dyDescent="0.25">
      <c r="B22" s="4" t="s">
        <v>15</v>
      </c>
      <c r="C22" s="1282">
        <v>0.11803336522114248</v>
      </c>
      <c r="D22" s="1283"/>
      <c r="E22" s="1284"/>
      <c r="F22" s="1282">
        <v>7.8811581283005916E-2</v>
      </c>
      <c r="G22" s="1283"/>
      <c r="H22" s="1284"/>
      <c r="I22" s="1282">
        <v>6.4726669159999986E-2</v>
      </c>
      <c r="J22" s="1283"/>
      <c r="K22" s="1284"/>
      <c r="L22" s="1282">
        <v>5.4870476500822503E-2</v>
      </c>
      <c r="M22" s="1283"/>
      <c r="N22" s="1284"/>
      <c r="O22" s="1282">
        <v>7.81979468625357E-2</v>
      </c>
      <c r="P22" s="1283"/>
      <c r="Q22" s="1284"/>
      <c r="R22" s="237"/>
      <c r="S22" s="337" t="s">
        <v>15</v>
      </c>
      <c r="T22" s="1282">
        <v>0.24076079215599228</v>
      </c>
      <c r="U22" s="1283"/>
      <c r="V22" s="1284"/>
      <c r="W22" s="1282">
        <v>0.33066585371419732</v>
      </c>
      <c r="X22" s="1283"/>
      <c r="Y22" s="1284"/>
      <c r="Z22" s="1282">
        <v>0.16017824662024749</v>
      </c>
      <c r="AA22" s="1283"/>
      <c r="AB22" s="1284"/>
      <c r="AC22" s="1282">
        <v>0.16695473020360149</v>
      </c>
      <c r="AD22" s="1283"/>
      <c r="AE22" s="1284"/>
      <c r="AF22" s="1282">
        <v>9.4703957056943983E-2</v>
      </c>
      <c r="AG22" s="1283"/>
      <c r="AH22" s="1284"/>
      <c r="AI22" s="237"/>
      <c r="AJ22" s="337" t="s">
        <v>15</v>
      </c>
      <c r="AK22" s="1282">
        <v>5.6952666522691105E-2</v>
      </c>
      <c r="AL22" s="1283"/>
      <c r="AM22" s="1284"/>
      <c r="AN22" s="1282">
        <v>5.7657623700532949E-2</v>
      </c>
      <c r="AO22" s="1283"/>
      <c r="AP22" s="1284"/>
      <c r="AQ22" s="1282">
        <v>1.6197913960900555E-2</v>
      </c>
      <c r="AR22" s="1283"/>
      <c r="AS22" s="1284"/>
      <c r="AT22" s="1282">
        <v>5.2829442891260292E-2</v>
      </c>
      <c r="AU22" s="1283"/>
      <c r="AV22" s="1284"/>
      <c r="AW22" s="1282">
        <v>8.9877184987650988E-2</v>
      </c>
      <c r="AX22" s="1283"/>
      <c r="AY22" s="1284"/>
      <c r="AZ22" s="237"/>
      <c r="BA22" s="337" t="s">
        <v>15</v>
      </c>
      <c r="BB22" s="1282">
        <v>6.478918805021977E-2</v>
      </c>
      <c r="BC22" s="1283"/>
      <c r="BD22" s="1284"/>
      <c r="BE22" s="1282">
        <v>0.20056018351625018</v>
      </c>
      <c r="BF22" s="1283"/>
      <c r="BG22" s="1284"/>
      <c r="BH22" s="1282">
        <v>4.7987182004906884E-2</v>
      </c>
      <c r="BI22" s="1283"/>
      <c r="BJ22" s="1284"/>
      <c r="BK22" s="236"/>
      <c r="BL22" s="1282">
        <v>9.9751873851109465E-2</v>
      </c>
      <c r="BM22" s="1283"/>
      <c r="BN22" s="1284"/>
      <c r="BO22" s="236"/>
      <c r="BP22" s="236"/>
      <c r="BQ22" s="236"/>
      <c r="BR22" s="236"/>
      <c r="BS22" s="236"/>
      <c r="BT22" s="236"/>
      <c r="BU22" s="236"/>
      <c r="BV22" s="236"/>
      <c r="BW22" s="236"/>
      <c r="BX22" s="236"/>
      <c r="BY22" s="264">
        <v>9.9751873851109452E-2</v>
      </c>
      <c r="BZ22" s="47" t="e">
        <v>#REF!</v>
      </c>
      <c r="CA22" s="47" t="e">
        <v>#REF!</v>
      </c>
      <c r="CB22" s="47" t="e">
        <v>#REF!</v>
      </c>
      <c r="CC22" s="47" t="e">
        <v>#REF!</v>
      </c>
      <c r="CD22" s="47" t="e">
        <v>#REF!</v>
      </c>
      <c r="CE22" s="47" t="e">
        <v>#REF!</v>
      </c>
      <c r="CF22" s="47" t="e">
        <v>#REF!</v>
      </c>
      <c r="CG22" s="47" t="e">
        <v>#REF!</v>
      </c>
      <c r="CH22" s="47" t="e">
        <v>#REF!</v>
      </c>
      <c r="CI22" s="47" t="e">
        <v>#REF!</v>
      </c>
      <c r="CJ22" s="47" t="e">
        <v>#REF!</v>
      </c>
      <c r="CK22" s="47" t="e">
        <v>#REF!</v>
      </c>
      <c r="CL22" s="47" t="e">
        <v>#REF!</v>
      </c>
      <c r="CM22" s="47" t="e">
        <v>#REF!</v>
      </c>
      <c r="CN22" s="41" t="e">
        <v>#REF!</v>
      </c>
      <c r="CO22" s="88" t="e">
        <v>#REF!</v>
      </c>
      <c r="CP22" s="97" t="e">
        <v>#REF!</v>
      </c>
      <c r="CQ22" s="97" t="e">
        <v>#REF!</v>
      </c>
      <c r="CR22" s="97" t="e">
        <v>#REF!</v>
      </c>
      <c r="CS22" s="97" t="e">
        <v>#REF!</v>
      </c>
      <c r="CT22" s="97" t="e">
        <v>#REF!</v>
      </c>
      <c r="CU22" s="97" t="e">
        <v>#REF!</v>
      </c>
      <c r="CV22" s="97" t="e">
        <v>#REF!</v>
      </c>
      <c r="CW22" s="33" t="e">
        <v>#REF!</v>
      </c>
      <c r="CX22" s="33" t="e">
        <v>#REF!</v>
      </c>
      <c r="CY22" s="33" t="e">
        <v>#REF!</v>
      </c>
      <c r="CZ22" s="33" t="e">
        <v>#REF!</v>
      </c>
      <c r="DA22" s="97" t="e">
        <v>#REF!</v>
      </c>
      <c r="DB22" s="33" t="e">
        <v>#REF!</v>
      </c>
      <c r="DC22" s="89" t="e">
        <v>#REF!</v>
      </c>
      <c r="DD22" s="9"/>
      <c r="DE22" s="11"/>
      <c r="DO22" s="70">
        <v>7.6023350119925712E-2</v>
      </c>
      <c r="DP22" s="105" t="e">
        <v>#REF!</v>
      </c>
      <c r="DQ22" s="47" t="e">
        <v>#REF!</v>
      </c>
      <c r="DR22" s="47" t="e">
        <v>#REF!</v>
      </c>
      <c r="DS22" s="47" t="e">
        <v>#REF!</v>
      </c>
      <c r="DT22" s="47" t="e">
        <v>#REF!</v>
      </c>
      <c r="DU22" s="47" t="e">
        <v>#REF!</v>
      </c>
      <c r="DV22" s="47" t="e">
        <v>#REF!</v>
      </c>
      <c r="DW22" s="47" t="e">
        <v>#REF!</v>
      </c>
      <c r="DX22" s="47" t="e">
        <v>#REF!</v>
      </c>
      <c r="DY22" s="47" t="e">
        <v>#REF!</v>
      </c>
      <c r="DZ22" s="47" t="e">
        <v>#REF!</v>
      </c>
      <c r="EA22" s="47" t="e">
        <v>#REF!</v>
      </c>
      <c r="EB22" s="47" t="e">
        <v>#REF!</v>
      </c>
      <c r="EC22" s="47" t="e">
        <v>#REF!</v>
      </c>
      <c r="ED22" s="160" t="e">
        <v>#REF!</v>
      </c>
      <c r="EE22" s="97" t="e">
        <v>#REF!</v>
      </c>
      <c r="EF22" s="97" t="e">
        <v>#REF!</v>
      </c>
      <c r="EG22" s="97" t="e">
        <v>#REF!</v>
      </c>
      <c r="EH22" s="97" t="e">
        <v>#REF!</v>
      </c>
      <c r="EI22" s="97" t="e">
        <v>#REF!</v>
      </c>
      <c r="EJ22" s="97" t="e">
        <v>#REF!</v>
      </c>
      <c r="EK22" s="97" t="e">
        <v>#REF!</v>
      </c>
      <c r="EL22" s="33" t="e">
        <v>#REF!</v>
      </c>
      <c r="EM22" s="33" t="e">
        <v>#REF!</v>
      </c>
      <c r="EN22" s="33" t="e">
        <v>#REF!</v>
      </c>
      <c r="EO22" s="33" t="e">
        <v>#REF!</v>
      </c>
      <c r="EP22" s="33" t="e">
        <v>#REF!</v>
      </c>
      <c r="EQ22" s="33" t="e">
        <v>#REF!</v>
      </c>
      <c r="ER22" s="33" t="e">
        <v>#REF!</v>
      </c>
      <c r="ES22" s="71" t="e">
        <v>#REF!</v>
      </c>
      <c r="ET22" s="170"/>
      <c r="EU22" s="70">
        <v>0.22054095756006908</v>
      </c>
      <c r="EV22" s="105" t="e">
        <v>#REF!</v>
      </c>
      <c r="EW22" s="105" t="e">
        <v>#REF!</v>
      </c>
      <c r="EX22" s="105" t="e">
        <v>#REF!</v>
      </c>
      <c r="EY22" s="105" t="e">
        <v>#REF!</v>
      </c>
      <c r="EZ22" s="105" t="e">
        <v>#REF!</v>
      </c>
      <c r="FA22" s="105" t="e">
        <v>#REF!</v>
      </c>
      <c r="FB22" s="47" t="e">
        <v>#REF!</v>
      </c>
      <c r="FC22" s="47" t="e">
        <v>#REF!</v>
      </c>
      <c r="FD22" s="47" t="e">
        <v>#REF!</v>
      </c>
      <c r="FE22" s="47" t="e">
        <v>#REF!</v>
      </c>
      <c r="FF22" s="47" t="e">
        <v>#REF!</v>
      </c>
      <c r="FG22" s="47" t="e">
        <v>#REF!</v>
      </c>
      <c r="FH22" s="47" t="e">
        <v>#REF!</v>
      </c>
      <c r="FI22" s="105" t="e">
        <v>#REF!</v>
      </c>
      <c r="FJ22" s="71" t="e">
        <v>#REF!</v>
      </c>
      <c r="FK22" s="88" t="e">
        <v>#REF!</v>
      </c>
      <c r="FL22" s="97" t="e">
        <v>#REF!</v>
      </c>
      <c r="FM22" s="97" t="e">
        <v>#REF!</v>
      </c>
      <c r="FN22" s="97" t="e">
        <v>#REF!</v>
      </c>
      <c r="FO22" s="97" t="e">
        <v>#REF!</v>
      </c>
      <c r="FP22" s="97" t="e">
        <v>#REF!</v>
      </c>
      <c r="FQ22" s="97" t="e">
        <v>#REF!</v>
      </c>
      <c r="FR22" s="33" t="e">
        <v>#REF!</v>
      </c>
      <c r="FS22" s="33" t="e">
        <v>#REF!</v>
      </c>
      <c r="FT22" s="33" t="e">
        <v>#REF!</v>
      </c>
      <c r="FU22" s="33" t="e">
        <v>#REF!</v>
      </c>
      <c r="FV22" s="33" t="e">
        <v>#REF!</v>
      </c>
      <c r="FW22" s="33" t="e">
        <v>#REF!</v>
      </c>
      <c r="FX22" s="33" t="e">
        <v>#REF!</v>
      </c>
      <c r="FY22" s="71" t="e">
        <v>#REF!</v>
      </c>
      <c r="GA22" s="70">
        <v>4.7987182004906884E-2</v>
      </c>
      <c r="GB22" s="47" t="e">
        <v>#REF!</v>
      </c>
      <c r="GC22" s="47" t="e">
        <v>#REF!</v>
      </c>
      <c r="GD22" s="47" t="e">
        <v>#REF!</v>
      </c>
      <c r="GE22" s="47" t="e">
        <v>#REF!</v>
      </c>
      <c r="GF22" s="47" t="e">
        <v>#REF!</v>
      </c>
      <c r="GG22" s="47" t="e">
        <v>#REF!</v>
      </c>
      <c r="GH22" s="47" t="e">
        <v>#REF!</v>
      </c>
      <c r="GI22" s="47" t="e">
        <v>#REF!</v>
      </c>
      <c r="GJ22" s="47" t="e">
        <v>#REF!</v>
      </c>
      <c r="GK22" s="47" t="e">
        <v>#REF!</v>
      </c>
      <c r="GL22" s="47" t="e">
        <v>#REF!</v>
      </c>
      <c r="GM22" s="105" t="e">
        <v>#REF!</v>
      </c>
      <c r="GN22" s="47" t="e">
        <v>#REF!</v>
      </c>
      <c r="GO22" s="47" t="e">
        <v>#REF!</v>
      </c>
      <c r="GP22" s="71" t="e">
        <v>#REF!</v>
      </c>
      <c r="GQ22" s="88" t="e">
        <v>#REF!</v>
      </c>
      <c r="GR22" s="33" t="e">
        <v>#REF!</v>
      </c>
      <c r="GS22" s="33" t="e">
        <v>#REF!</v>
      </c>
      <c r="GT22" s="33" t="e">
        <v>#REF!</v>
      </c>
      <c r="GU22" s="33" t="e">
        <v>#REF!</v>
      </c>
      <c r="GV22" s="33" t="e">
        <v>#REF!</v>
      </c>
      <c r="GW22" s="33" t="e">
        <v>#REF!</v>
      </c>
      <c r="GX22" s="33" t="e">
        <v>#REF!</v>
      </c>
      <c r="GY22" s="33" t="e">
        <v>#REF!</v>
      </c>
      <c r="GZ22" s="33" t="e">
        <v>#REF!</v>
      </c>
      <c r="HA22" s="33" t="e">
        <v>#REF!</v>
      </c>
      <c r="HB22" s="33" t="e">
        <v>#REF!</v>
      </c>
      <c r="HC22" s="33" t="e">
        <v>#REF!</v>
      </c>
      <c r="HD22" s="33" t="e">
        <v>#REF!</v>
      </c>
      <c r="HE22" s="71" t="e">
        <v>#REF!</v>
      </c>
    </row>
    <row r="23" spans="2:213" ht="15.75" x14ac:dyDescent="0.25">
      <c r="B23" s="202"/>
      <c r="C23" s="207"/>
      <c r="D23" s="959"/>
      <c r="E23" s="960"/>
      <c r="F23" s="207"/>
      <c r="G23" s="959"/>
      <c r="H23" s="960"/>
      <c r="I23" s="207"/>
      <c r="J23" s="959"/>
      <c r="K23" s="960"/>
      <c r="L23" s="207"/>
      <c r="M23" s="959"/>
      <c r="N23" s="960"/>
      <c r="O23" s="207"/>
      <c r="P23" s="959"/>
      <c r="Q23" s="960"/>
      <c r="R23" s="231"/>
      <c r="S23" s="338"/>
      <c r="T23" s="207"/>
      <c r="U23" s="959"/>
      <c r="V23" s="960"/>
      <c r="W23" s="207"/>
      <c r="X23" s="959"/>
      <c r="Y23" s="960"/>
      <c r="Z23" s="207"/>
      <c r="AA23" s="959"/>
      <c r="AB23" s="960"/>
      <c r="AC23" s="207"/>
      <c r="AD23" s="959"/>
      <c r="AE23" s="960"/>
      <c r="AF23" s="207"/>
      <c r="AG23" s="959"/>
      <c r="AH23" s="960"/>
      <c r="AI23" s="231"/>
      <c r="AJ23" s="338"/>
      <c r="AK23" s="207"/>
      <c r="AL23" s="959"/>
      <c r="AM23" s="960"/>
      <c r="AN23" s="207"/>
      <c r="AO23" s="959"/>
      <c r="AP23" s="960"/>
      <c r="AQ23" s="207"/>
      <c r="AR23" s="959"/>
      <c r="AS23" s="960"/>
      <c r="AT23" s="207"/>
      <c r="AU23" s="959"/>
      <c r="AV23" s="960"/>
      <c r="AW23" s="207"/>
      <c r="AX23" s="959"/>
      <c r="AY23" s="960"/>
      <c r="AZ23" s="231"/>
      <c r="BA23" s="338"/>
      <c r="BB23" s="207"/>
      <c r="BC23" s="959"/>
      <c r="BD23" s="960"/>
      <c r="BE23" s="207"/>
      <c r="BF23" s="959"/>
      <c r="BG23" s="960"/>
      <c r="BH23" s="207"/>
      <c r="BI23" s="959"/>
      <c r="BJ23" s="960"/>
      <c r="BK23" s="230"/>
      <c r="BL23" s="207"/>
      <c r="BM23" s="959"/>
      <c r="BN23" s="960"/>
      <c r="BO23" s="230"/>
      <c r="BP23" s="230"/>
      <c r="BQ23" s="230"/>
      <c r="BR23" s="230"/>
      <c r="BS23" s="230"/>
      <c r="BT23" s="230"/>
      <c r="BU23" s="230"/>
      <c r="BV23" s="230"/>
      <c r="BW23" s="230"/>
      <c r="BX23" s="230"/>
      <c r="BY23" s="137"/>
      <c r="BZ23" s="138"/>
      <c r="CA23" s="138"/>
      <c r="CB23" s="138"/>
      <c r="CC23" s="138"/>
      <c r="CD23" s="138"/>
      <c r="CE23" s="138"/>
      <c r="CF23" s="138"/>
      <c r="CG23" s="138"/>
      <c r="CH23" s="139"/>
      <c r="CI23" s="139"/>
      <c r="CJ23" s="139"/>
      <c r="CK23" s="139"/>
      <c r="CL23" s="139"/>
      <c r="CM23" s="139"/>
      <c r="CN23" s="197"/>
      <c r="CO23" s="126"/>
      <c r="CP23" s="125"/>
      <c r="CQ23" s="125"/>
      <c r="CR23" s="125"/>
      <c r="CS23" s="125"/>
      <c r="CT23" s="125"/>
      <c r="CU23" s="125"/>
      <c r="CV23" s="125"/>
      <c r="CW23" s="127"/>
      <c r="CX23" s="127"/>
      <c r="CY23" s="127"/>
      <c r="CZ23" s="127"/>
      <c r="DA23" s="125"/>
      <c r="DB23" s="127"/>
      <c r="DC23" s="128"/>
      <c r="DE23" s="11"/>
      <c r="DO23" s="119"/>
      <c r="DP23" s="118"/>
      <c r="DQ23" s="118"/>
      <c r="DR23" s="118"/>
      <c r="DS23" s="118"/>
      <c r="DT23" s="118"/>
      <c r="DU23" s="118"/>
      <c r="DV23" s="118"/>
      <c r="DW23" s="118"/>
      <c r="DX23" s="117"/>
      <c r="DY23" s="117"/>
      <c r="DZ23" s="117"/>
      <c r="EA23" s="117"/>
      <c r="EB23" s="117"/>
      <c r="EC23" s="117"/>
      <c r="ED23" s="122"/>
      <c r="EE23" s="38"/>
      <c r="EF23" s="38"/>
      <c r="EG23" s="38"/>
      <c r="EH23" s="38"/>
      <c r="EI23" s="38"/>
      <c r="EJ23" s="38"/>
      <c r="EK23" s="38"/>
      <c r="EL23" s="30"/>
      <c r="EM23" s="30"/>
      <c r="EN23" s="30"/>
      <c r="EO23" s="30"/>
      <c r="EP23" s="30"/>
      <c r="EQ23" s="30"/>
      <c r="ER23" s="30"/>
      <c r="ES23" s="199"/>
      <c r="ET23" s="170"/>
      <c r="EU23" s="119"/>
      <c r="EV23" s="118"/>
      <c r="EW23" s="118"/>
      <c r="EX23" s="118"/>
      <c r="EY23" s="118"/>
      <c r="EZ23" s="118"/>
      <c r="FA23" s="118"/>
      <c r="FB23" s="118"/>
      <c r="FC23" s="118"/>
      <c r="FD23" s="117"/>
      <c r="FE23" s="117"/>
      <c r="FF23" s="117"/>
      <c r="FG23" s="117"/>
      <c r="FH23" s="117"/>
      <c r="FI23" s="118"/>
      <c r="FJ23" s="199"/>
      <c r="FK23" s="82"/>
      <c r="FL23" s="38"/>
      <c r="FM23" s="38"/>
      <c r="FN23" s="38"/>
      <c r="FO23" s="38"/>
      <c r="FP23" s="38"/>
      <c r="FQ23" s="38"/>
      <c r="FR23" s="30"/>
      <c r="FS23" s="30"/>
      <c r="FT23" s="30"/>
      <c r="FU23" s="30"/>
      <c r="FV23" s="30"/>
      <c r="FW23" s="30"/>
      <c r="FX23" s="30"/>
      <c r="FY23" s="199"/>
      <c r="GA23" s="119"/>
      <c r="GB23" s="118"/>
      <c r="GC23" s="118"/>
      <c r="GD23" s="118"/>
      <c r="GE23" s="118"/>
      <c r="GF23" s="118"/>
      <c r="GG23" s="118"/>
      <c r="GH23" s="118"/>
      <c r="GI23" s="118"/>
      <c r="GJ23" s="117"/>
      <c r="GK23" s="117"/>
      <c r="GL23" s="117"/>
      <c r="GM23" s="118"/>
      <c r="GN23" s="117"/>
      <c r="GO23" s="117"/>
      <c r="GP23" s="199"/>
      <c r="GQ23" s="82"/>
      <c r="GR23" s="38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199"/>
    </row>
    <row r="24" spans="2:213" ht="15.75" hidden="1" x14ac:dyDescent="0.25">
      <c r="B24" s="1"/>
      <c r="C24" s="879"/>
      <c r="D24" s="957"/>
      <c r="E24" s="958"/>
      <c r="F24" s="879"/>
      <c r="G24" s="957"/>
      <c r="H24" s="958"/>
      <c r="I24" s="879"/>
      <c r="J24" s="957"/>
      <c r="K24" s="958"/>
      <c r="L24" s="879"/>
      <c r="M24" s="957"/>
      <c r="N24" s="958"/>
      <c r="O24" s="879"/>
      <c r="P24" s="957"/>
      <c r="Q24" s="958"/>
      <c r="R24" s="231"/>
      <c r="S24" s="339"/>
      <c r="T24" s="879"/>
      <c r="U24" s="957"/>
      <c r="V24" s="958"/>
      <c r="W24" s="879"/>
      <c r="X24" s="957"/>
      <c r="Y24" s="958"/>
      <c r="Z24" s="879"/>
      <c r="AA24" s="957"/>
      <c r="AB24" s="958"/>
      <c r="AC24" s="879"/>
      <c r="AD24" s="957"/>
      <c r="AE24" s="958"/>
      <c r="AF24" s="879"/>
      <c r="AG24" s="957"/>
      <c r="AH24" s="958"/>
      <c r="AI24" s="231"/>
      <c r="AJ24" s="339"/>
      <c r="AK24" s="879"/>
      <c r="AL24" s="957"/>
      <c r="AM24" s="958"/>
      <c r="AN24" s="879"/>
      <c r="AO24" s="957"/>
      <c r="AP24" s="958"/>
      <c r="AQ24" s="879"/>
      <c r="AR24" s="957"/>
      <c r="AS24" s="958"/>
      <c r="AT24" s="879"/>
      <c r="AU24" s="957"/>
      <c r="AV24" s="958"/>
      <c r="AW24" s="879"/>
      <c r="AX24" s="957"/>
      <c r="AY24" s="958"/>
      <c r="AZ24" s="231"/>
      <c r="BA24" s="339"/>
      <c r="BB24" s="879"/>
      <c r="BC24" s="957"/>
      <c r="BD24" s="958"/>
      <c r="BE24" s="879"/>
      <c r="BF24" s="957"/>
      <c r="BG24" s="958"/>
      <c r="BH24" s="879"/>
      <c r="BI24" s="957"/>
      <c r="BJ24" s="958"/>
      <c r="BK24" s="230"/>
      <c r="BL24" s="879"/>
      <c r="BM24" s="957"/>
      <c r="BN24" s="958"/>
      <c r="BO24" s="230"/>
      <c r="BP24" s="230"/>
      <c r="BQ24" s="230"/>
      <c r="BR24" s="230"/>
      <c r="BS24" s="230"/>
      <c r="BT24" s="230"/>
      <c r="BU24" s="230"/>
      <c r="BV24" s="230"/>
      <c r="BW24" s="230"/>
      <c r="BX24" s="230"/>
      <c r="BY24" s="119"/>
      <c r="BZ24" s="118"/>
      <c r="CA24" s="118"/>
      <c r="CB24" s="118"/>
      <c r="CC24" s="118"/>
      <c r="CD24" s="118"/>
      <c r="CE24" s="118"/>
      <c r="CF24" s="118"/>
      <c r="CG24" s="118"/>
      <c r="CH24" s="117"/>
      <c r="CI24" s="117"/>
      <c r="CJ24" s="117"/>
      <c r="CK24" s="117"/>
      <c r="CL24" s="117"/>
      <c r="CM24" s="117"/>
      <c r="CN24" s="369"/>
      <c r="CO24" s="82"/>
      <c r="CP24" s="38"/>
      <c r="CQ24" s="38"/>
      <c r="CR24" s="38"/>
      <c r="CS24" s="38"/>
      <c r="CT24" s="38"/>
      <c r="CU24" s="38"/>
      <c r="CV24" s="38"/>
      <c r="CW24" s="30"/>
      <c r="CX24" s="30"/>
      <c r="CY24" s="30"/>
      <c r="CZ24" s="30"/>
      <c r="DA24" s="38"/>
      <c r="DB24" s="30"/>
      <c r="DC24" s="83"/>
      <c r="DE24" s="11"/>
      <c r="DO24" s="119"/>
      <c r="DP24" s="118"/>
      <c r="DQ24" s="118"/>
      <c r="DR24" s="118"/>
      <c r="DS24" s="118"/>
      <c r="DT24" s="118"/>
      <c r="DU24" s="118"/>
      <c r="DV24" s="118"/>
      <c r="DW24" s="118"/>
      <c r="DX24" s="117"/>
      <c r="DY24" s="117"/>
      <c r="DZ24" s="117"/>
      <c r="EA24" s="117"/>
      <c r="EB24" s="117"/>
      <c r="EC24" s="117"/>
      <c r="ED24" s="122"/>
      <c r="EE24" s="38"/>
      <c r="EF24" s="38"/>
      <c r="EG24" s="38"/>
      <c r="EH24" s="38"/>
      <c r="EI24" s="38"/>
      <c r="EJ24" s="38"/>
      <c r="EK24" s="38"/>
      <c r="EL24" s="30"/>
      <c r="EM24" s="30"/>
      <c r="EN24" s="30"/>
      <c r="EO24" s="30"/>
      <c r="EP24" s="30"/>
      <c r="EQ24" s="30"/>
      <c r="ER24" s="30"/>
      <c r="ES24" s="199"/>
      <c r="ET24" s="170"/>
      <c r="EU24" s="119"/>
      <c r="EV24" s="118"/>
      <c r="EW24" s="118"/>
      <c r="EX24" s="118"/>
      <c r="EY24" s="118"/>
      <c r="EZ24" s="118"/>
      <c r="FA24" s="118"/>
      <c r="FB24" s="118"/>
      <c r="FC24" s="118"/>
      <c r="FD24" s="117"/>
      <c r="FE24" s="117"/>
      <c r="FF24" s="117"/>
      <c r="FG24" s="117"/>
      <c r="FH24" s="117"/>
      <c r="FI24" s="118"/>
      <c r="FJ24" s="199"/>
      <c r="FK24" s="82"/>
      <c r="FL24" s="38"/>
      <c r="FM24" s="38"/>
      <c r="FN24" s="38"/>
      <c r="FO24" s="38"/>
      <c r="FP24" s="38"/>
      <c r="FQ24" s="38"/>
      <c r="FR24" s="30"/>
      <c r="FS24" s="30"/>
      <c r="FT24" s="30"/>
      <c r="FU24" s="30"/>
      <c r="FV24" s="30"/>
      <c r="FW24" s="30"/>
      <c r="FX24" s="30"/>
      <c r="FY24" s="199"/>
      <c r="GA24" s="119"/>
      <c r="GB24" s="118"/>
      <c r="GC24" s="118"/>
      <c r="GD24" s="118"/>
      <c r="GE24" s="118"/>
      <c r="GF24" s="118"/>
      <c r="GG24" s="118"/>
      <c r="GH24" s="118"/>
      <c r="GI24" s="118"/>
      <c r="GJ24" s="117"/>
      <c r="GK24" s="117"/>
      <c r="GL24" s="117"/>
      <c r="GM24" s="118"/>
      <c r="GN24" s="117"/>
      <c r="GO24" s="117"/>
      <c r="GP24" s="199"/>
      <c r="GQ24" s="82"/>
      <c r="GR24" s="38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199"/>
    </row>
    <row r="25" spans="2:213" ht="15.6" hidden="1" customHeight="1" x14ac:dyDescent="0.25">
      <c r="B25" s="204" t="s">
        <v>16</v>
      </c>
      <c r="C25" s="1225">
        <v>0.14658177872823352</v>
      </c>
      <c r="D25" s="1226"/>
      <c r="E25" s="1227"/>
      <c r="F25" s="1225">
        <v>0.12543241406636541</v>
      </c>
      <c r="G25" s="1226"/>
      <c r="H25" s="1227"/>
      <c r="I25" s="1225">
        <v>3.247137984651724E-2</v>
      </c>
      <c r="J25" s="1226"/>
      <c r="K25" s="1227"/>
      <c r="L25" s="1225">
        <v>6.8786118974293722E-2</v>
      </c>
      <c r="M25" s="1226"/>
      <c r="N25" s="1227"/>
      <c r="O25" s="1225">
        <v>6.9963909975971877E-2</v>
      </c>
      <c r="P25" s="1226"/>
      <c r="Q25" s="1227"/>
      <c r="R25" s="352"/>
      <c r="S25" s="336" t="s">
        <v>16</v>
      </c>
      <c r="T25" s="1225">
        <v>0.11497425672910445</v>
      </c>
      <c r="U25" s="1226"/>
      <c r="V25" s="1227"/>
      <c r="W25" s="1225">
        <v>0.10470992270463118</v>
      </c>
      <c r="X25" s="1226"/>
      <c r="Y25" s="1227"/>
      <c r="Z25" s="1225">
        <v>0.10764765312995375</v>
      </c>
      <c r="AA25" s="1226"/>
      <c r="AB25" s="1227"/>
      <c r="AC25" s="1225">
        <v>0.14930537687753154</v>
      </c>
      <c r="AD25" s="1226"/>
      <c r="AE25" s="1227"/>
      <c r="AF25" s="1225">
        <v>0.14930537687753154</v>
      </c>
      <c r="AG25" s="1226"/>
      <c r="AH25" s="1227"/>
      <c r="AI25" s="352"/>
      <c r="AJ25" s="336" t="s">
        <v>16</v>
      </c>
      <c r="AK25" s="1225">
        <v>5.4613503092304012E-2</v>
      </c>
      <c r="AL25" s="1226"/>
      <c r="AM25" s="1227"/>
      <c r="AN25" s="1225">
        <v>5.7636117068854416E-2</v>
      </c>
      <c r="AO25" s="1226"/>
      <c r="AP25" s="1227"/>
      <c r="AQ25" s="1225">
        <v>5.6025698762698868E-2</v>
      </c>
      <c r="AR25" s="1226"/>
      <c r="AS25" s="1227"/>
      <c r="AT25" s="1225">
        <v>9.6274559598826095E-2</v>
      </c>
      <c r="AU25" s="1226"/>
      <c r="AV25" s="1227"/>
      <c r="AW25" s="1225">
        <v>8.61464680815624E-2</v>
      </c>
      <c r="AX25" s="1226"/>
      <c r="AY25" s="1227"/>
      <c r="AZ25" s="352"/>
      <c r="BA25" s="336" t="s">
        <v>16</v>
      </c>
      <c r="BB25" s="1225">
        <v>8.2983332523843628E-2</v>
      </c>
      <c r="BC25" s="1226"/>
      <c r="BD25" s="1227"/>
      <c r="BE25" s="1225">
        <v>0.12094413600726657</v>
      </c>
      <c r="BF25" s="1226"/>
      <c r="BG25" s="1227"/>
      <c r="BH25" s="1225">
        <v>5.3434363474793467E-2</v>
      </c>
      <c r="BI25" s="1226"/>
      <c r="BJ25" s="1227"/>
      <c r="BK25" s="260"/>
      <c r="BL25" s="1225">
        <v>8.3962168579196306E-2</v>
      </c>
      <c r="BM25" s="1226"/>
      <c r="BN25" s="1227"/>
      <c r="BO25" s="260"/>
      <c r="BP25" s="260"/>
      <c r="BQ25" s="260"/>
      <c r="BR25" s="260"/>
      <c r="BS25" s="260"/>
      <c r="BT25" s="260"/>
      <c r="BU25" s="260"/>
      <c r="BV25" s="260"/>
      <c r="BW25" s="260"/>
      <c r="BX25" s="260"/>
      <c r="BY25" s="137"/>
      <c r="BZ25" s="138"/>
      <c r="CA25" s="138"/>
      <c r="CB25" s="138"/>
      <c r="CC25" s="138"/>
      <c r="CD25" s="138"/>
      <c r="CE25" s="138"/>
      <c r="CF25" s="138"/>
      <c r="CG25" s="138"/>
      <c r="CH25" s="139"/>
      <c r="CI25" s="139"/>
      <c r="CJ25" s="139"/>
      <c r="CK25" s="139"/>
      <c r="CL25" s="139"/>
      <c r="CM25" s="139"/>
      <c r="CN25" s="197"/>
      <c r="CO25" s="126"/>
      <c r="CP25" s="125"/>
      <c r="CQ25" s="125"/>
      <c r="CR25" s="125"/>
      <c r="CS25" s="125"/>
      <c r="CT25" s="125"/>
      <c r="CU25" s="125"/>
      <c r="CV25" s="125"/>
      <c r="CW25" s="127"/>
      <c r="CX25" s="127"/>
      <c r="CY25" s="127"/>
      <c r="CZ25" s="127"/>
      <c r="DA25" s="125"/>
      <c r="DB25" s="127"/>
      <c r="DC25" s="128"/>
      <c r="DE25" s="11"/>
      <c r="DO25" s="119"/>
      <c r="DP25" s="118"/>
      <c r="DQ25" s="118"/>
      <c r="DR25" s="118"/>
      <c r="DS25" s="118"/>
      <c r="DT25" s="118"/>
      <c r="DU25" s="118"/>
      <c r="DV25" s="118"/>
      <c r="DW25" s="118"/>
      <c r="DX25" s="117"/>
      <c r="DY25" s="117"/>
      <c r="DZ25" s="117"/>
      <c r="EA25" s="117"/>
      <c r="EB25" s="117"/>
      <c r="EC25" s="117"/>
      <c r="ED25" s="122"/>
      <c r="EE25" s="38"/>
      <c r="EF25" s="38"/>
      <c r="EG25" s="38"/>
      <c r="EH25" s="38"/>
      <c r="EI25" s="38"/>
      <c r="EJ25" s="38"/>
      <c r="EK25" s="38"/>
      <c r="EL25" s="30"/>
      <c r="EM25" s="30"/>
      <c r="EN25" s="30"/>
      <c r="EO25" s="30"/>
      <c r="EP25" s="30"/>
      <c r="EQ25" s="30"/>
      <c r="ER25" s="30"/>
      <c r="ES25" s="199"/>
      <c r="ET25" s="170"/>
      <c r="EU25" s="119"/>
      <c r="EV25" s="118"/>
      <c r="EW25" s="118"/>
      <c r="EX25" s="118"/>
      <c r="EY25" s="118"/>
      <c r="EZ25" s="118"/>
      <c r="FA25" s="118"/>
      <c r="FB25" s="118"/>
      <c r="FC25" s="118"/>
      <c r="FD25" s="117"/>
      <c r="FE25" s="117"/>
      <c r="FF25" s="117"/>
      <c r="FG25" s="117"/>
      <c r="FH25" s="117"/>
      <c r="FI25" s="118"/>
      <c r="FJ25" s="199"/>
      <c r="FK25" s="82"/>
      <c r="FL25" s="38"/>
      <c r="FM25" s="38"/>
      <c r="FN25" s="38"/>
      <c r="FO25" s="38"/>
      <c r="FP25" s="38"/>
      <c r="FQ25" s="38"/>
      <c r="FR25" s="30"/>
      <c r="FS25" s="30"/>
      <c r="FT25" s="30"/>
      <c r="FU25" s="30"/>
      <c r="FV25" s="30"/>
      <c r="FW25" s="30"/>
      <c r="FX25" s="30"/>
      <c r="FY25" s="199"/>
      <c r="GA25" s="119"/>
      <c r="GB25" s="118"/>
      <c r="GC25" s="118"/>
      <c r="GD25" s="118"/>
      <c r="GE25" s="118"/>
      <c r="GF25" s="118"/>
      <c r="GG25" s="118"/>
      <c r="GH25" s="118"/>
      <c r="GI25" s="118"/>
      <c r="GJ25" s="117"/>
      <c r="GK25" s="117"/>
      <c r="GL25" s="117"/>
      <c r="GM25" s="118"/>
      <c r="GN25" s="117"/>
      <c r="GO25" s="117"/>
      <c r="GP25" s="199"/>
      <c r="GQ25" s="82"/>
      <c r="GR25" s="38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199"/>
    </row>
    <row r="26" spans="2:213" ht="15.6" hidden="1" customHeight="1" x14ac:dyDescent="0.25">
      <c r="B26" s="4" t="s">
        <v>17</v>
      </c>
      <c r="C26" s="1276">
        <v>9.4369227413788975E-2</v>
      </c>
      <c r="D26" s="1277"/>
      <c r="E26" s="1278"/>
      <c r="F26" s="1276">
        <v>6.9855530075488989E-2</v>
      </c>
      <c r="G26" s="1277"/>
      <c r="H26" s="1278"/>
      <c r="I26" s="1276">
        <v>5.9338643980891559E-2</v>
      </c>
      <c r="J26" s="1277"/>
      <c r="K26" s="1278"/>
      <c r="L26" s="1276">
        <v>4.8265978086957949E-2</v>
      </c>
      <c r="M26" s="1277"/>
      <c r="N26" s="1278"/>
      <c r="O26" s="1276">
        <v>0.12058806635969403</v>
      </c>
      <c r="P26" s="1277"/>
      <c r="Q26" s="1278"/>
      <c r="R26" s="352"/>
      <c r="S26" s="337" t="s">
        <v>17</v>
      </c>
      <c r="T26" s="1276">
        <v>0.17079945640879426</v>
      </c>
      <c r="U26" s="1277"/>
      <c r="V26" s="1278"/>
      <c r="W26" s="1276">
        <v>0.21752491470135463</v>
      </c>
      <c r="X26" s="1277"/>
      <c r="Y26" s="1278"/>
      <c r="Z26" s="1276">
        <v>0.10593890960179067</v>
      </c>
      <c r="AA26" s="1277"/>
      <c r="AB26" s="1278"/>
      <c r="AC26" s="1276">
        <v>0.1062085456285041</v>
      </c>
      <c r="AD26" s="1277"/>
      <c r="AE26" s="1278"/>
      <c r="AF26" s="1276">
        <v>0.1062085456285041</v>
      </c>
      <c r="AG26" s="1277"/>
      <c r="AH26" s="1278"/>
      <c r="AI26" s="352"/>
      <c r="AJ26" s="337" t="s">
        <v>17</v>
      </c>
      <c r="AK26" s="1276">
        <v>5.2923386689309349E-2</v>
      </c>
      <c r="AL26" s="1277"/>
      <c r="AM26" s="1278"/>
      <c r="AN26" s="1276">
        <v>5.3177816768364319E-2</v>
      </c>
      <c r="AO26" s="1277"/>
      <c r="AP26" s="1278"/>
      <c r="AQ26" s="1276">
        <v>1.4571359995858364E-2</v>
      </c>
      <c r="AR26" s="1277"/>
      <c r="AS26" s="1278"/>
      <c r="AT26" s="1276">
        <v>4.6019772254944954E-2</v>
      </c>
      <c r="AU26" s="1277"/>
      <c r="AV26" s="1278"/>
      <c r="AW26" s="1276">
        <v>6.3642546812320427E-2</v>
      </c>
      <c r="AX26" s="1277"/>
      <c r="AY26" s="1278"/>
      <c r="AZ26" s="352"/>
      <c r="BA26" s="337" t="s">
        <v>17</v>
      </c>
      <c r="BB26" s="1276">
        <v>6.478918805021977E-2</v>
      </c>
      <c r="BC26" s="1277"/>
      <c r="BD26" s="1278"/>
      <c r="BE26" s="1276">
        <v>0.14685111818972138</v>
      </c>
      <c r="BF26" s="1277"/>
      <c r="BG26" s="1278"/>
      <c r="BH26" s="1276">
        <v>4.3343101341001465E-2</v>
      </c>
      <c r="BI26" s="1277"/>
      <c r="BJ26" s="1278"/>
      <c r="BK26" s="260"/>
      <c r="BL26" s="1276">
        <v>8.3088276655134297E-2</v>
      </c>
      <c r="BM26" s="1277"/>
      <c r="BN26" s="1278"/>
      <c r="BO26" s="260"/>
      <c r="BP26" s="260"/>
      <c r="BQ26" s="260"/>
      <c r="BR26" s="260"/>
      <c r="BS26" s="260"/>
      <c r="BT26" s="260"/>
      <c r="BU26" s="260"/>
      <c r="BV26" s="260"/>
      <c r="BW26" s="260"/>
      <c r="BX26" s="260"/>
      <c r="BY26" s="140"/>
      <c r="BZ26" s="52"/>
      <c r="CA26" s="118"/>
      <c r="CB26" s="118"/>
      <c r="CC26" s="118"/>
      <c r="CD26" s="118"/>
      <c r="CE26" s="118"/>
      <c r="CF26" s="118"/>
      <c r="CG26" s="118"/>
      <c r="CH26" s="117"/>
      <c r="CI26" s="117"/>
      <c r="CJ26" s="117"/>
      <c r="CK26" s="117"/>
      <c r="CL26" s="117"/>
      <c r="CM26" s="117"/>
      <c r="CN26" s="369"/>
      <c r="CO26" s="82"/>
      <c r="CP26" s="38"/>
      <c r="CQ26" s="38"/>
      <c r="CR26" s="38"/>
      <c r="CS26" s="38"/>
      <c r="CT26" s="38"/>
      <c r="CU26" s="38"/>
      <c r="CV26" s="38"/>
      <c r="CW26" s="30"/>
      <c r="CX26" s="30"/>
      <c r="CY26" s="30"/>
      <c r="CZ26" s="30"/>
      <c r="DA26" s="30"/>
      <c r="DB26" s="38"/>
      <c r="DC26" s="83"/>
      <c r="DE26" s="11"/>
      <c r="DO26" s="119"/>
      <c r="DP26" s="118"/>
      <c r="DQ26" s="52"/>
      <c r="DR26" s="52"/>
      <c r="DS26" s="52"/>
      <c r="DT26" s="52"/>
      <c r="DU26" s="52"/>
      <c r="DV26" s="52"/>
      <c r="DW26" s="52"/>
      <c r="DX26" s="117"/>
      <c r="DY26" s="117"/>
      <c r="DZ26" s="117"/>
      <c r="EA26" s="117"/>
      <c r="EB26" s="117"/>
      <c r="EC26" s="117"/>
      <c r="ED26" s="122"/>
      <c r="EE26" s="38"/>
      <c r="EF26" s="38"/>
      <c r="EG26" s="38"/>
      <c r="EH26" s="38"/>
      <c r="EI26" s="38"/>
      <c r="EJ26" s="38"/>
      <c r="EK26" s="38"/>
      <c r="EL26" s="30"/>
      <c r="EM26" s="30"/>
      <c r="EN26" s="30"/>
      <c r="EO26" s="30"/>
      <c r="EP26" s="30"/>
      <c r="EQ26" s="30"/>
      <c r="ER26" s="30"/>
      <c r="ES26" s="199"/>
      <c r="ET26" s="170"/>
      <c r="EU26" s="119"/>
      <c r="EV26" s="118"/>
      <c r="EW26" s="118"/>
      <c r="EX26" s="118"/>
      <c r="EY26" s="118"/>
      <c r="EZ26" s="118"/>
      <c r="FA26" s="118"/>
      <c r="FB26" s="118"/>
      <c r="FC26" s="118"/>
      <c r="FD26" s="117"/>
      <c r="FE26" s="117"/>
      <c r="FF26" s="117"/>
      <c r="FG26" s="117"/>
      <c r="FH26" s="117"/>
      <c r="FI26" s="118"/>
      <c r="FJ26" s="199"/>
      <c r="FK26" s="82"/>
      <c r="FL26" s="38"/>
      <c r="FM26" s="38"/>
      <c r="FN26" s="38"/>
      <c r="FO26" s="38"/>
      <c r="FP26" s="38"/>
      <c r="FQ26" s="38"/>
      <c r="FR26" s="30"/>
      <c r="FS26" s="30"/>
      <c r="FT26" s="30"/>
      <c r="FU26" s="30"/>
      <c r="FV26" s="30"/>
      <c r="FW26" s="30"/>
      <c r="FX26" s="30"/>
      <c r="FY26" s="199"/>
      <c r="GA26" s="119"/>
      <c r="GB26" s="118"/>
      <c r="GC26" s="118"/>
      <c r="GD26" s="118"/>
      <c r="GE26" s="118"/>
      <c r="GF26" s="118"/>
      <c r="GG26" s="118"/>
      <c r="GH26" s="118"/>
      <c r="GI26" s="118"/>
      <c r="GJ26" s="117"/>
      <c r="GK26" s="117"/>
      <c r="GL26" s="117"/>
      <c r="GM26" s="118"/>
      <c r="GN26" s="117"/>
      <c r="GO26" s="117"/>
      <c r="GP26" s="199"/>
      <c r="GQ26" s="82"/>
      <c r="GR26" s="38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199"/>
    </row>
    <row r="27" spans="2:213" hidden="1" x14ac:dyDescent="0.25">
      <c r="B27" s="205"/>
      <c r="C27" s="207"/>
      <c r="D27" s="208"/>
      <c r="E27" s="209"/>
      <c r="F27" s="207"/>
      <c r="G27" s="208"/>
      <c r="H27" s="209"/>
      <c r="I27" s="207"/>
      <c r="J27" s="208"/>
      <c r="K27" s="209"/>
      <c r="L27" s="207"/>
      <c r="M27" s="208"/>
      <c r="N27" s="209"/>
      <c r="O27" s="207"/>
      <c r="P27" s="208"/>
      <c r="Q27" s="209"/>
      <c r="R27" s="172"/>
      <c r="S27" s="209"/>
      <c r="T27" s="207"/>
      <c r="U27" s="208"/>
      <c r="V27" s="209"/>
      <c r="W27" s="207"/>
      <c r="X27" s="208"/>
      <c r="Y27" s="209"/>
      <c r="Z27" s="207"/>
      <c r="AA27" s="208"/>
      <c r="AB27" s="209"/>
      <c r="AC27" s="207"/>
      <c r="AD27" s="208"/>
      <c r="AE27" s="209"/>
      <c r="AF27" s="207"/>
      <c r="AG27" s="208"/>
      <c r="AH27" s="209"/>
      <c r="AI27" s="172"/>
      <c r="AJ27" s="209"/>
      <c r="AK27" s="207"/>
      <c r="AL27" s="208"/>
      <c r="AM27" s="209"/>
      <c r="AN27" s="207"/>
      <c r="AO27" s="208"/>
      <c r="AP27" s="209"/>
      <c r="AQ27" s="207"/>
      <c r="AR27" s="208"/>
      <c r="AS27" s="209"/>
      <c r="AT27" s="207"/>
      <c r="AU27" s="208"/>
      <c r="AV27" s="209"/>
      <c r="AW27" s="207"/>
      <c r="AX27" s="208"/>
      <c r="AY27" s="209"/>
      <c r="AZ27" s="172"/>
      <c r="BA27" s="209"/>
      <c r="BB27" s="207"/>
      <c r="BC27" s="208"/>
      <c r="BD27" s="209"/>
      <c r="BE27" s="207"/>
      <c r="BF27" s="208"/>
      <c r="BG27" s="209"/>
      <c r="BH27" s="207"/>
      <c r="BI27" s="208"/>
      <c r="BJ27" s="209"/>
      <c r="BK27" s="192"/>
      <c r="BL27" s="207"/>
      <c r="BM27" s="208"/>
      <c r="BN27" s="209"/>
      <c r="BO27" s="192"/>
      <c r="BP27" s="192"/>
      <c r="BQ27" s="192"/>
      <c r="BR27" s="192"/>
      <c r="BS27" s="192"/>
      <c r="BT27" s="192"/>
      <c r="BU27" s="192"/>
      <c r="BV27" s="192"/>
      <c r="BW27" s="192"/>
      <c r="BX27" s="192"/>
      <c r="BY27" s="137"/>
      <c r="BZ27" s="138"/>
      <c r="CA27" s="138"/>
      <c r="CB27" s="138"/>
      <c r="CC27" s="138"/>
      <c r="CD27" s="138"/>
      <c r="CE27" s="138"/>
      <c r="CF27" s="138"/>
      <c r="CG27" s="138"/>
      <c r="CH27" s="139"/>
      <c r="CI27" s="139"/>
      <c r="CJ27" s="139"/>
      <c r="CK27" s="139"/>
      <c r="CL27" s="139"/>
      <c r="CM27" s="139"/>
      <c r="CN27" s="197"/>
      <c r="CO27" s="126"/>
      <c r="CP27" s="125"/>
      <c r="CQ27" s="125"/>
      <c r="CR27" s="125"/>
      <c r="CS27" s="125"/>
      <c r="CT27" s="125"/>
      <c r="CU27" s="125"/>
      <c r="CV27" s="125"/>
      <c r="CW27" s="127"/>
      <c r="CX27" s="127"/>
      <c r="CY27" s="127"/>
      <c r="CZ27" s="127"/>
      <c r="DA27" s="127"/>
      <c r="DB27" s="125"/>
      <c r="DC27" s="128"/>
      <c r="DE27" s="11"/>
      <c r="DO27" s="119"/>
      <c r="DP27" s="118"/>
      <c r="DQ27" s="118"/>
      <c r="DR27" s="118"/>
      <c r="DS27" s="118"/>
      <c r="DT27" s="118"/>
      <c r="DU27" s="118"/>
      <c r="DV27" s="118"/>
      <c r="DW27" s="118"/>
      <c r="DX27" s="117"/>
      <c r="DY27" s="117"/>
      <c r="DZ27" s="117"/>
      <c r="EA27" s="118"/>
      <c r="EB27" s="117"/>
      <c r="EC27" s="117"/>
      <c r="ED27" s="122"/>
      <c r="EE27" s="38"/>
      <c r="EF27" s="38"/>
      <c r="EG27" s="38"/>
      <c r="EH27" s="38"/>
      <c r="EI27" s="38"/>
      <c r="EJ27" s="38"/>
      <c r="EK27" s="38"/>
      <c r="EL27" s="30"/>
      <c r="EM27" s="30"/>
      <c r="EN27" s="30"/>
      <c r="EO27" s="30"/>
      <c r="EP27" s="30"/>
      <c r="EQ27" s="30"/>
      <c r="ER27" s="30"/>
      <c r="ES27" s="199"/>
      <c r="ET27" s="170"/>
      <c r="EU27" s="119"/>
      <c r="EV27" s="118"/>
      <c r="EW27" s="118"/>
      <c r="EX27" s="118"/>
      <c r="EY27" s="118"/>
      <c r="EZ27" s="118"/>
      <c r="FA27" s="118"/>
      <c r="FB27" s="118"/>
      <c r="FC27" s="118"/>
      <c r="FD27" s="117"/>
      <c r="FE27" s="117"/>
      <c r="FF27" s="117"/>
      <c r="FG27" s="117"/>
      <c r="FH27" s="117"/>
      <c r="FI27" s="118"/>
      <c r="FJ27" s="199"/>
      <c r="FK27" s="82"/>
      <c r="FL27" s="38"/>
      <c r="FM27" s="38"/>
      <c r="FN27" s="38"/>
      <c r="FO27" s="38"/>
      <c r="FP27" s="38"/>
      <c r="FQ27" s="38"/>
      <c r="FR27" s="30"/>
      <c r="FS27" s="30"/>
      <c r="FT27" s="30"/>
      <c r="FU27" s="30"/>
      <c r="FV27" s="30"/>
      <c r="FW27" s="30"/>
      <c r="FX27" s="30"/>
      <c r="FY27" s="199"/>
      <c r="GA27" s="119"/>
      <c r="GB27" s="118"/>
      <c r="GC27" s="118"/>
      <c r="GD27" s="118"/>
      <c r="GE27" s="118"/>
      <c r="GF27" s="118"/>
      <c r="GG27" s="118"/>
      <c r="GH27" s="118"/>
      <c r="GI27" s="118"/>
      <c r="GJ27" s="117"/>
      <c r="GK27" s="117"/>
      <c r="GL27" s="117"/>
      <c r="GM27" s="118"/>
      <c r="GN27" s="117"/>
      <c r="GO27" s="117"/>
      <c r="GP27" s="199"/>
      <c r="GQ27" s="82"/>
      <c r="GR27" s="38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199"/>
    </row>
    <row r="28" spans="2:213" s="371" customFormat="1" ht="26.1" customHeight="1" x14ac:dyDescent="0.25">
      <c r="B28" s="53"/>
      <c r="C28" s="1392" t="s">
        <v>0</v>
      </c>
      <c r="D28" s="1393"/>
      <c r="E28" s="1394"/>
      <c r="F28" s="1392" t="s">
        <v>84</v>
      </c>
      <c r="G28" s="1393"/>
      <c r="H28" s="1394"/>
      <c r="I28" s="1392" t="s">
        <v>19</v>
      </c>
      <c r="J28" s="1393"/>
      <c r="K28" s="1394"/>
      <c r="L28" s="1392" t="s">
        <v>20</v>
      </c>
      <c r="M28" s="1393"/>
      <c r="N28" s="1394"/>
      <c r="O28" s="1392" t="s">
        <v>149</v>
      </c>
      <c r="P28" s="1393"/>
      <c r="Q28" s="1394"/>
      <c r="R28" s="353"/>
      <c r="S28" s="953"/>
      <c r="T28" s="1392" t="s">
        <v>21</v>
      </c>
      <c r="U28" s="1393"/>
      <c r="V28" s="1394"/>
      <c r="W28" s="1392" t="s">
        <v>22</v>
      </c>
      <c r="X28" s="1393"/>
      <c r="Y28" s="1394"/>
      <c r="Z28" s="1392" t="s">
        <v>30</v>
      </c>
      <c r="AA28" s="1393"/>
      <c r="AB28" s="1394"/>
      <c r="AC28" s="1392" t="s">
        <v>86</v>
      </c>
      <c r="AD28" s="1393"/>
      <c r="AE28" s="1394"/>
      <c r="AF28" s="1392" t="s">
        <v>201</v>
      </c>
      <c r="AG28" s="1393"/>
      <c r="AH28" s="1394"/>
      <c r="AI28" s="353"/>
      <c r="AJ28" s="953"/>
      <c r="AK28" s="1392" t="s">
        <v>23</v>
      </c>
      <c r="AL28" s="1393"/>
      <c r="AM28" s="1394"/>
      <c r="AN28" s="1392" t="s">
        <v>24</v>
      </c>
      <c r="AO28" s="1393"/>
      <c r="AP28" s="1394"/>
      <c r="AQ28" s="1392" t="s">
        <v>25</v>
      </c>
      <c r="AR28" s="1393"/>
      <c r="AS28" s="1394"/>
      <c r="AT28" s="1392" t="s">
        <v>27</v>
      </c>
      <c r="AU28" s="1393"/>
      <c r="AV28" s="1394"/>
      <c r="AW28" s="1392" t="s">
        <v>147</v>
      </c>
      <c r="AX28" s="1393"/>
      <c r="AY28" s="1394"/>
      <c r="AZ28" s="353"/>
      <c r="BA28" s="953"/>
      <c r="BB28" s="1392" t="s">
        <v>187</v>
      </c>
      <c r="BC28" s="1393"/>
      <c r="BD28" s="1394"/>
      <c r="BE28" s="1392" t="s">
        <v>188</v>
      </c>
      <c r="BF28" s="1393"/>
      <c r="BG28" s="1394"/>
      <c r="BH28" s="1392" t="s">
        <v>189</v>
      </c>
      <c r="BI28" s="1393"/>
      <c r="BJ28" s="1394"/>
      <c r="BK28" s="261"/>
      <c r="BL28" s="1392" t="s">
        <v>197</v>
      </c>
      <c r="BM28" s="1393"/>
      <c r="BN28" s="1394"/>
      <c r="BO28" s="261"/>
      <c r="BP28" s="261"/>
      <c r="BQ28" s="261"/>
      <c r="BR28" s="261"/>
      <c r="BS28" s="261"/>
      <c r="BT28" s="261"/>
      <c r="BU28" s="261"/>
      <c r="BV28" s="261"/>
      <c r="BW28" s="261"/>
      <c r="BX28" s="261"/>
      <c r="BY28" s="72"/>
      <c r="BZ28" s="54"/>
      <c r="CA28" s="54"/>
      <c r="CB28" s="54"/>
      <c r="CC28" s="54"/>
      <c r="CD28" s="54"/>
      <c r="CE28" s="54"/>
      <c r="CF28" s="54"/>
      <c r="CG28" s="54"/>
      <c r="CH28" s="55"/>
      <c r="CI28" s="55"/>
      <c r="CJ28" s="55"/>
      <c r="CK28" s="48"/>
      <c r="CL28" s="48"/>
      <c r="CM28" s="106"/>
      <c r="CN28" s="42"/>
      <c r="CO28" s="90"/>
      <c r="CP28" s="113"/>
      <c r="CQ28" s="113"/>
      <c r="CR28" s="113"/>
      <c r="CS28" s="56"/>
      <c r="CT28" s="56"/>
      <c r="CU28" s="113"/>
      <c r="CV28" s="56"/>
      <c r="CW28" s="56"/>
      <c r="CX28" s="113"/>
      <c r="CY28" s="113"/>
      <c r="CZ28" s="34"/>
      <c r="DA28" s="34"/>
      <c r="DB28" s="98"/>
      <c r="DC28" s="100"/>
      <c r="DD28" s="672"/>
      <c r="DE28" s="57"/>
      <c r="DF28" s="672"/>
      <c r="DG28" s="672"/>
      <c r="DH28" s="672"/>
      <c r="DI28" s="672"/>
      <c r="DJ28" s="672"/>
      <c r="DK28" s="672"/>
      <c r="DL28" s="952"/>
      <c r="DM28" s="672"/>
      <c r="DN28" s="672"/>
      <c r="DO28" s="72"/>
      <c r="DP28" s="54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48"/>
      <c r="EB28" s="48"/>
      <c r="EC28" s="48"/>
      <c r="ED28" s="104"/>
      <c r="EE28" s="56"/>
      <c r="EF28" s="56"/>
      <c r="EG28" s="56"/>
      <c r="EH28" s="56"/>
      <c r="EI28" s="56"/>
      <c r="EJ28" s="56"/>
      <c r="EK28" s="56"/>
      <c r="EL28" s="56"/>
      <c r="EM28" s="34"/>
      <c r="EN28" s="34"/>
      <c r="EO28" s="34"/>
      <c r="EP28" s="34"/>
      <c r="EQ28" s="34"/>
      <c r="ER28" s="98"/>
      <c r="ES28" s="100"/>
      <c r="ET28" s="53"/>
      <c r="EU28" s="54"/>
      <c r="EV28" s="54"/>
      <c r="EW28" s="54"/>
      <c r="EX28" s="54"/>
      <c r="EY28" s="54"/>
      <c r="EZ28" s="54"/>
      <c r="FA28" s="54"/>
      <c r="FB28" s="54"/>
      <c r="FC28" s="54"/>
      <c r="FD28" s="55"/>
      <c r="FE28" s="55"/>
      <c r="FF28" s="55"/>
      <c r="FG28" s="48"/>
      <c r="FH28" s="48"/>
      <c r="FI28" s="106"/>
      <c r="FJ28" s="104"/>
      <c r="FK28" s="90"/>
      <c r="FL28" s="113"/>
      <c r="FM28" s="113"/>
      <c r="FN28" s="113"/>
      <c r="FO28" s="113"/>
      <c r="FP28" s="113"/>
      <c r="FQ28" s="113"/>
      <c r="FR28" s="56"/>
      <c r="FS28" s="34"/>
      <c r="FT28" s="34"/>
      <c r="FU28" s="34"/>
      <c r="FV28" s="34"/>
      <c r="FW28" s="34"/>
      <c r="FX28" s="34"/>
      <c r="FY28" s="104"/>
      <c r="FZ28" s="672"/>
      <c r="GA28" s="72"/>
      <c r="GB28" s="54"/>
      <c r="GC28" s="54"/>
      <c r="GD28" s="54"/>
      <c r="GE28" s="54"/>
      <c r="GF28" s="54"/>
      <c r="GG28" s="54"/>
      <c r="GH28" s="54"/>
      <c r="GI28" s="54"/>
      <c r="GJ28" s="55"/>
      <c r="GK28" s="55"/>
      <c r="GL28" s="55"/>
      <c r="GM28" s="106"/>
      <c r="GN28" s="48"/>
      <c r="GO28" s="48"/>
      <c r="GP28" s="104"/>
      <c r="GQ28" s="90"/>
      <c r="GR28" s="113"/>
      <c r="GS28" s="56"/>
      <c r="GT28" s="56"/>
      <c r="GU28" s="56"/>
      <c r="GV28" s="56"/>
      <c r="GW28" s="56"/>
      <c r="GX28" s="56"/>
      <c r="GY28" s="34"/>
      <c r="GZ28" s="34"/>
      <c r="HA28" s="34"/>
      <c r="HB28" s="34"/>
      <c r="HC28" s="34"/>
      <c r="HD28" s="34"/>
      <c r="HE28" s="104"/>
    </row>
    <row r="29" spans="2:213" s="19" customFormat="1" ht="15.75" customHeight="1" x14ac:dyDescent="0.25">
      <c r="B29" s="215" t="s">
        <v>130</v>
      </c>
      <c r="C29" s="1213">
        <v>32.065201091099304</v>
      </c>
      <c r="D29" s="1214"/>
      <c r="E29" s="1215"/>
      <c r="F29" s="1213">
        <v>24.532634032634022</v>
      </c>
      <c r="G29" s="1214"/>
      <c r="H29" s="1215"/>
      <c r="I29" s="1213">
        <v>6.032110849226652</v>
      </c>
      <c r="J29" s="1214"/>
      <c r="K29" s="1215"/>
      <c r="L29" s="1213">
        <v>12.211797348124755</v>
      </c>
      <c r="M29" s="1214"/>
      <c r="N29" s="1215"/>
      <c r="O29" s="1213">
        <v>4.9169147242025755</v>
      </c>
      <c r="P29" s="1214"/>
      <c r="Q29" s="1215"/>
      <c r="R29" s="354"/>
      <c r="S29" s="334" t="s">
        <v>130</v>
      </c>
      <c r="T29" s="1213">
        <v>24.819103501546579</v>
      </c>
      <c r="U29" s="1214"/>
      <c r="V29" s="1215"/>
      <c r="W29" s="1213">
        <v>25.536790976868414</v>
      </c>
      <c r="X29" s="1214"/>
      <c r="Y29" s="1215"/>
      <c r="Z29" s="1213">
        <v>24.414472636249851</v>
      </c>
      <c r="AA29" s="1214"/>
      <c r="AB29" s="1215"/>
      <c r="AC29" s="1213">
        <v>30.493236218399783</v>
      </c>
      <c r="AD29" s="1214"/>
      <c r="AE29" s="1215"/>
      <c r="AF29" s="1213">
        <v>29.812407346868628</v>
      </c>
      <c r="AG29" s="1214"/>
      <c r="AH29" s="1215"/>
      <c r="AI29" s="354"/>
      <c r="AJ29" s="334" t="s">
        <v>130</v>
      </c>
      <c r="AK29" s="1213">
        <v>5.9115221476350852</v>
      </c>
      <c r="AL29" s="1214"/>
      <c r="AM29" s="1215"/>
      <c r="AN29" s="1213">
        <v>5.3067598415037116</v>
      </c>
      <c r="AO29" s="1214"/>
      <c r="AP29" s="1215"/>
      <c r="AQ29" s="1213">
        <v>5.7684756384643485</v>
      </c>
      <c r="AR29" s="1214"/>
      <c r="AS29" s="1215"/>
      <c r="AT29" s="1213">
        <v>10.313041454713165</v>
      </c>
      <c r="AU29" s="1214"/>
      <c r="AV29" s="1215"/>
      <c r="AW29" s="1213">
        <v>10.402345677192883</v>
      </c>
      <c r="AX29" s="1214"/>
      <c r="AY29" s="1215"/>
      <c r="AZ29" s="354"/>
      <c r="BA29" s="334" t="s">
        <v>130</v>
      </c>
      <c r="BB29" s="1213">
        <v>16.137627416450989</v>
      </c>
      <c r="BC29" s="1214"/>
      <c r="BD29" s="1215"/>
      <c r="BE29" s="1213">
        <v>27.206674668190754</v>
      </c>
      <c r="BF29" s="1214"/>
      <c r="BG29" s="1215"/>
      <c r="BH29" s="1213">
        <v>6.9457275076030474</v>
      </c>
      <c r="BI29" s="1214"/>
      <c r="BJ29" s="1215"/>
      <c r="BK29" s="262"/>
      <c r="BL29" s="1213">
        <v>14.254369544333402</v>
      </c>
      <c r="BM29" s="1214"/>
      <c r="BN29" s="1215"/>
      <c r="BO29" s="262"/>
      <c r="BP29" s="262"/>
      <c r="BQ29" s="262"/>
      <c r="BR29" s="262"/>
      <c r="BS29" s="262"/>
      <c r="BT29" s="262"/>
      <c r="BU29" s="262"/>
      <c r="BV29" s="262"/>
      <c r="BW29" s="262"/>
      <c r="BX29" s="262"/>
      <c r="BY29" s="277">
        <v>14.254369544333402</v>
      </c>
      <c r="BZ29" s="278" t="e">
        <v>#REF!</v>
      </c>
      <c r="CA29" s="278" t="e">
        <v>#REF!</v>
      </c>
      <c r="CB29" s="278" t="e">
        <v>#REF!</v>
      </c>
      <c r="CC29" s="278" t="e">
        <v>#REF!</v>
      </c>
      <c r="CD29" s="278" t="e">
        <v>#REF!</v>
      </c>
      <c r="CE29" s="279" t="e">
        <v>#REF!</v>
      </c>
      <c r="CF29" s="278" t="e">
        <v>#REF!</v>
      </c>
      <c r="CG29" s="279" t="e">
        <v>#REF!</v>
      </c>
      <c r="CH29" s="278" t="e">
        <v>#REF!</v>
      </c>
      <c r="CI29" s="278" t="e">
        <v>#REF!</v>
      </c>
      <c r="CJ29" s="279" t="e">
        <v>#REF!</v>
      </c>
      <c r="CK29" s="278" t="e">
        <v>#REF!</v>
      </c>
      <c r="CL29" s="278" t="e">
        <v>#REF!</v>
      </c>
      <c r="CM29" s="279" t="e">
        <v>#REF!</v>
      </c>
      <c r="CN29" s="280" t="e">
        <v>#REF!</v>
      </c>
      <c r="CO29" s="293" t="e">
        <v>#REF!</v>
      </c>
      <c r="CP29" s="294" t="e">
        <v>#REF!</v>
      </c>
      <c r="CQ29" s="294" t="e">
        <v>#REF!</v>
      </c>
      <c r="CR29" s="295" t="e">
        <v>#REF!</v>
      </c>
      <c r="CS29" s="294" t="e">
        <v>#REF!</v>
      </c>
      <c r="CT29" s="294" t="e">
        <v>#REF!</v>
      </c>
      <c r="CU29" s="295" t="e">
        <v>#REF!</v>
      </c>
      <c r="CV29" s="294" t="e">
        <v>#REF!</v>
      </c>
      <c r="CW29" s="295" t="e">
        <v>#REF!</v>
      </c>
      <c r="CX29" s="294" t="e">
        <v>#REF!</v>
      </c>
      <c r="CY29" s="294" t="e">
        <v>#REF!</v>
      </c>
      <c r="CZ29" s="295" t="e">
        <v>#REF!</v>
      </c>
      <c r="DA29" s="294" t="e">
        <v>#REF!</v>
      </c>
      <c r="DB29" s="294" t="e">
        <v>#REF!</v>
      </c>
      <c r="DC29" s="296" t="e">
        <v>#REF!</v>
      </c>
      <c r="DL29" s="42"/>
      <c r="DM29" s="42"/>
      <c r="DO29" s="175">
        <v>16.137627416450989</v>
      </c>
      <c r="DP29" s="177" t="e">
        <v>#REF!</v>
      </c>
      <c r="DQ29" s="178" t="e">
        <v>#REF!</v>
      </c>
      <c r="DR29" s="178" t="e">
        <v>#REF!</v>
      </c>
      <c r="DS29" s="178" t="e">
        <v>#REF!</v>
      </c>
      <c r="DT29" s="178" t="e">
        <v>#REF!</v>
      </c>
      <c r="DU29" s="178" t="e">
        <v>#REF!</v>
      </c>
      <c r="DV29" s="178" t="e">
        <v>#REF!</v>
      </c>
      <c r="DW29" s="178" t="e">
        <v>#REF!</v>
      </c>
      <c r="DX29" s="178" t="e">
        <v>#REF!</v>
      </c>
      <c r="DY29" s="178" t="e">
        <v>#REF!</v>
      </c>
      <c r="DZ29" s="178" t="e">
        <v>#REF!</v>
      </c>
      <c r="EA29" s="178" t="e">
        <v>#REF!</v>
      </c>
      <c r="EB29" s="178" t="e">
        <v>#REF!</v>
      </c>
      <c r="EC29" s="178" t="e">
        <v>#REF!</v>
      </c>
      <c r="ED29" s="179" t="e">
        <v>#REF!</v>
      </c>
      <c r="EE29" s="185" t="e">
        <v>#REF!</v>
      </c>
      <c r="EF29" s="180" t="e">
        <v>#REF!</v>
      </c>
      <c r="EG29" s="180" t="e">
        <v>#REF!</v>
      </c>
      <c r="EH29" s="180" t="e">
        <v>#REF!</v>
      </c>
      <c r="EI29" s="180" t="e">
        <v>#REF!</v>
      </c>
      <c r="EJ29" s="180" t="e">
        <v>#REF!</v>
      </c>
      <c r="EK29" s="180" t="e">
        <v>#REF!</v>
      </c>
      <c r="EL29" s="180" t="e">
        <v>#REF!</v>
      </c>
      <c r="EM29" s="180" t="e">
        <v>#REF!</v>
      </c>
      <c r="EN29" s="180" t="e">
        <v>#REF!</v>
      </c>
      <c r="EO29" s="180" t="e">
        <v>#REF!</v>
      </c>
      <c r="EP29" s="180" t="e">
        <v>#REF!</v>
      </c>
      <c r="EQ29" s="180" t="e">
        <v>#REF!</v>
      </c>
      <c r="ER29" s="185" t="e">
        <v>#REF!</v>
      </c>
      <c r="ES29" s="186" t="e">
        <v>#REF!</v>
      </c>
      <c r="ET29" s="18"/>
      <c r="EU29" s="175">
        <v>26.711602154584114</v>
      </c>
      <c r="EV29" s="178" t="e">
        <v>#REF!</v>
      </c>
      <c r="EW29" s="178" t="e">
        <v>#REF!</v>
      </c>
      <c r="EX29" s="178" t="e">
        <v>#REF!</v>
      </c>
      <c r="EY29" s="178" t="e">
        <v>#REF!</v>
      </c>
      <c r="EZ29" s="178" t="e">
        <v>#REF!</v>
      </c>
      <c r="FA29" s="178" t="e">
        <v>#REF!</v>
      </c>
      <c r="FB29" s="178" t="e">
        <v>#REF!</v>
      </c>
      <c r="FC29" s="178" t="e">
        <v>#REF!</v>
      </c>
      <c r="FD29" s="178" t="e">
        <v>#REF!</v>
      </c>
      <c r="FE29" s="178" t="e">
        <v>#REF!</v>
      </c>
      <c r="FF29" s="178" t="e">
        <v>#REF!</v>
      </c>
      <c r="FG29" s="178" t="e">
        <v>#REF!</v>
      </c>
      <c r="FH29" s="178" t="e">
        <v>#REF!</v>
      </c>
      <c r="FI29" s="178" t="e">
        <v>#REF!</v>
      </c>
      <c r="FJ29" s="177" t="e">
        <v>#REF!</v>
      </c>
      <c r="FK29" s="184" t="e">
        <v>#REF!</v>
      </c>
      <c r="FL29" s="185" t="e">
        <v>#REF!</v>
      </c>
      <c r="FM29" s="185" t="e">
        <v>#REF!</v>
      </c>
      <c r="FN29" s="185" t="e">
        <v>#REF!</v>
      </c>
      <c r="FO29" s="180" t="e">
        <v>#REF!</v>
      </c>
      <c r="FP29" s="180" t="e">
        <v>#REF!</v>
      </c>
      <c r="FQ29" s="180" t="e">
        <v>#REF!</v>
      </c>
      <c r="FR29" s="180" t="e">
        <v>#REF!</v>
      </c>
      <c r="FS29" s="180" t="e">
        <v>#REF!</v>
      </c>
      <c r="FT29" s="180" t="e">
        <v>#REF!</v>
      </c>
      <c r="FU29" s="180" t="e">
        <v>#REF!</v>
      </c>
      <c r="FV29" s="180" t="e">
        <v>#REF!</v>
      </c>
      <c r="FW29" s="180" t="e">
        <v>#REF!</v>
      </c>
      <c r="FX29" s="185" t="e">
        <v>#REF!</v>
      </c>
      <c r="FY29" s="186" t="e">
        <v>#REF!</v>
      </c>
      <c r="GA29" s="175">
        <v>6.9457275076030474</v>
      </c>
      <c r="GB29" s="178" t="e">
        <v>#REF!</v>
      </c>
      <c r="GC29" s="178" t="e">
        <v>#REF!</v>
      </c>
      <c r="GD29" s="178" t="e">
        <v>#REF!</v>
      </c>
      <c r="GE29" s="178" t="e">
        <v>#REF!</v>
      </c>
      <c r="GF29" s="178" t="e">
        <v>#REF!</v>
      </c>
      <c r="GG29" s="178" t="e">
        <v>#REF!</v>
      </c>
      <c r="GH29" s="178" t="e">
        <v>#REF!</v>
      </c>
      <c r="GI29" s="178" t="e">
        <v>#REF!</v>
      </c>
      <c r="GJ29" s="178" t="e">
        <v>#REF!</v>
      </c>
      <c r="GK29" s="178" t="e">
        <v>#REF!</v>
      </c>
      <c r="GL29" s="178" t="e">
        <v>#REF!</v>
      </c>
      <c r="GM29" s="178" t="e">
        <v>#REF!</v>
      </c>
      <c r="GN29" s="178" t="e">
        <v>#REF!</v>
      </c>
      <c r="GO29" s="178" t="e">
        <v>#REF!</v>
      </c>
      <c r="GP29" s="177" t="e">
        <v>#REF!</v>
      </c>
      <c r="GQ29" s="184" t="e">
        <v>#REF!</v>
      </c>
      <c r="GR29" s="180" t="e">
        <v>#REF!</v>
      </c>
      <c r="GS29" s="180" t="e">
        <v>#REF!</v>
      </c>
      <c r="GT29" s="180" t="e">
        <v>#REF!</v>
      </c>
      <c r="GU29" s="180" t="e">
        <v>#REF!</v>
      </c>
      <c r="GV29" s="180" t="e">
        <v>#REF!</v>
      </c>
      <c r="GW29" s="180" t="e">
        <v>#REF!</v>
      </c>
      <c r="GX29" s="180" t="e">
        <v>#REF!</v>
      </c>
      <c r="GY29" s="180" t="e">
        <v>#REF!</v>
      </c>
      <c r="GZ29" s="180" t="e">
        <v>#REF!</v>
      </c>
      <c r="HA29" s="180" t="e">
        <v>#REF!</v>
      </c>
      <c r="HB29" s="180" t="e">
        <v>#REF!</v>
      </c>
      <c r="HC29" s="180" t="e">
        <v>#REF!</v>
      </c>
      <c r="HD29" s="185" t="e">
        <v>#REF!</v>
      </c>
      <c r="HE29" s="186" t="e">
        <v>#REF!</v>
      </c>
    </row>
    <row r="30" spans="2:213" s="19" customFormat="1" ht="15.75" customHeight="1" x14ac:dyDescent="0.25">
      <c r="B30" s="216" t="s">
        <v>192</v>
      </c>
      <c r="C30" s="1210" t="e">
        <v>#REF!</v>
      </c>
      <c r="D30" s="1211"/>
      <c r="E30" s="1212"/>
      <c r="F30" s="1210" t="e">
        <v>#REF!</v>
      </c>
      <c r="G30" s="1400"/>
      <c r="H30" s="1212"/>
      <c r="I30" s="1210" t="e">
        <v>#REF!</v>
      </c>
      <c r="J30" s="1400"/>
      <c r="K30" s="1212"/>
      <c r="L30" s="1210" t="e">
        <v>#REF!</v>
      </c>
      <c r="M30" s="1400"/>
      <c r="N30" s="1212"/>
      <c r="O30" s="1210" t="e">
        <v>#REF!</v>
      </c>
      <c r="P30" s="1211"/>
      <c r="Q30" s="1212"/>
      <c r="R30" s="224"/>
      <c r="S30" s="335" t="s">
        <v>192</v>
      </c>
      <c r="T30" s="1210" t="e">
        <v>#REF!</v>
      </c>
      <c r="U30" s="1211"/>
      <c r="V30" s="1212"/>
      <c r="W30" s="1210" t="e">
        <v>#REF!</v>
      </c>
      <c r="X30" s="1211"/>
      <c r="Y30" s="1212"/>
      <c r="Z30" s="1210" t="e">
        <v>#REF!</v>
      </c>
      <c r="AA30" s="1211"/>
      <c r="AB30" s="1212"/>
      <c r="AC30" s="1210" t="e">
        <v>#REF!</v>
      </c>
      <c r="AD30" s="1211"/>
      <c r="AE30" s="1212"/>
      <c r="AF30" s="1210" t="e">
        <v>#REF!</v>
      </c>
      <c r="AG30" s="1211"/>
      <c r="AH30" s="1212"/>
      <c r="AI30" s="224"/>
      <c r="AJ30" s="335" t="s">
        <v>192</v>
      </c>
      <c r="AK30" s="1210" t="e">
        <v>#REF!</v>
      </c>
      <c r="AL30" s="1211"/>
      <c r="AM30" s="1212"/>
      <c r="AN30" s="1210" t="e">
        <v>#REF!</v>
      </c>
      <c r="AO30" s="1211"/>
      <c r="AP30" s="1212"/>
      <c r="AQ30" s="1210" t="e">
        <v>#REF!</v>
      </c>
      <c r="AR30" s="1211"/>
      <c r="AS30" s="1212"/>
      <c r="AT30" s="1210" t="e">
        <v>#REF!</v>
      </c>
      <c r="AU30" s="1211"/>
      <c r="AV30" s="1212"/>
      <c r="AW30" s="1210" t="e">
        <v>#REF!</v>
      </c>
      <c r="AX30" s="1211"/>
      <c r="AY30" s="1212"/>
      <c r="AZ30" s="224"/>
      <c r="BA30" s="335" t="s">
        <v>192</v>
      </c>
      <c r="BB30" s="1210" t="e">
        <v>#REF!</v>
      </c>
      <c r="BC30" s="1211"/>
      <c r="BD30" s="1212"/>
      <c r="BE30" s="1210" t="e">
        <v>#REF!</v>
      </c>
      <c r="BF30" s="1211"/>
      <c r="BG30" s="1212"/>
      <c r="BH30" s="1210" t="e">
        <v>#REF!</v>
      </c>
      <c r="BI30" s="1211"/>
      <c r="BJ30" s="1212"/>
      <c r="BK30" s="223"/>
      <c r="BL30" s="1210" t="e">
        <v>#REF!</v>
      </c>
      <c r="BM30" s="1211"/>
      <c r="BN30" s="1212"/>
      <c r="BO30" s="223"/>
      <c r="BP30" s="223"/>
      <c r="BQ30" s="223"/>
      <c r="BR30" s="223"/>
      <c r="BS30" s="223"/>
      <c r="BT30" s="223"/>
      <c r="BU30" s="223"/>
      <c r="BV30" s="223"/>
      <c r="BW30" s="223"/>
      <c r="BX30" s="224"/>
      <c r="BY30" s="274" t="e">
        <v>#REF!</v>
      </c>
      <c r="BZ30" s="275" t="e">
        <v>#REF!</v>
      </c>
      <c r="CA30" s="275" t="e">
        <v>#REF!</v>
      </c>
      <c r="CB30" s="275" t="e">
        <v>#REF!</v>
      </c>
      <c r="CC30" s="275" t="e">
        <v>#REF!</v>
      </c>
      <c r="CD30" s="275" t="e">
        <v>#REF!</v>
      </c>
      <c r="CE30" s="275" t="e">
        <v>#REF!</v>
      </c>
      <c r="CF30" s="275" t="e">
        <v>#REF!</v>
      </c>
      <c r="CG30" s="275" t="e">
        <v>#REF!</v>
      </c>
      <c r="CH30" s="275" t="e">
        <v>#REF!</v>
      </c>
      <c r="CI30" s="275" t="e">
        <v>#REF!</v>
      </c>
      <c r="CJ30" s="275" t="e">
        <v>#REF!</v>
      </c>
      <c r="CK30" s="275" t="e">
        <v>#REF!</v>
      </c>
      <c r="CL30" s="275" t="e">
        <v>#REF!</v>
      </c>
      <c r="CM30" s="275" t="e">
        <v>#REF!</v>
      </c>
      <c r="CN30" s="276" t="e">
        <v>#REF!</v>
      </c>
      <c r="CO30" s="176"/>
      <c r="CP30" s="98"/>
      <c r="CQ30" s="98"/>
      <c r="CR30" s="98"/>
      <c r="CS30" s="34"/>
      <c r="CT30" s="34"/>
      <c r="CU30" s="98"/>
      <c r="CV30" s="34"/>
      <c r="CW30" s="34"/>
      <c r="CX30" s="98"/>
      <c r="CY30" s="98"/>
      <c r="CZ30" s="98"/>
      <c r="DA30" s="98"/>
      <c r="DC30" s="100"/>
      <c r="DL30" s="42"/>
      <c r="DM30" s="42"/>
      <c r="DO30" s="212" t="e">
        <v>#REF!</v>
      </c>
      <c r="DP30" s="213" t="e">
        <v>#REF!</v>
      </c>
      <c r="DQ30" s="183" t="e">
        <v>#REF!</v>
      </c>
      <c r="DR30" s="211" t="e">
        <v>#REF!</v>
      </c>
      <c r="DS30" s="183" t="e">
        <v>#REF!</v>
      </c>
      <c r="DT30" s="183" t="e">
        <v>#REF!</v>
      </c>
      <c r="DU30" s="183" t="e">
        <v>#REF!</v>
      </c>
      <c r="DV30" s="183" t="e">
        <v>#REF!</v>
      </c>
      <c r="DW30" s="183" t="e">
        <v>#REF!</v>
      </c>
      <c r="DX30" s="183" t="e">
        <v>#REF!</v>
      </c>
      <c r="DY30" s="183" t="e">
        <v>#REF!</v>
      </c>
      <c r="DZ30" s="183" t="e">
        <v>#REF!</v>
      </c>
      <c r="EA30" s="183" t="e">
        <v>#REF!</v>
      </c>
      <c r="EB30" s="183" t="e">
        <v>#REF!</v>
      </c>
      <c r="EC30" s="183" t="e">
        <v>#REF!</v>
      </c>
      <c r="ED30" s="190" t="e">
        <v>#REF!</v>
      </c>
      <c r="EE30" s="98"/>
      <c r="EF30" s="98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98"/>
      <c r="ES30" s="100"/>
      <c r="ET30" s="18"/>
      <c r="EU30" s="182" t="e">
        <v>#REF!</v>
      </c>
      <c r="EV30" s="183" t="e">
        <v>#REF!</v>
      </c>
      <c r="EW30" s="183" t="e">
        <v>#REF!</v>
      </c>
      <c r="EX30" s="183" t="e">
        <v>#REF!</v>
      </c>
      <c r="EY30" s="183" t="e">
        <v>#REF!</v>
      </c>
      <c r="EZ30" s="183" t="e">
        <v>#REF!</v>
      </c>
      <c r="FA30" s="183" t="e">
        <v>#REF!</v>
      </c>
      <c r="FB30" s="183" t="e">
        <v>#REF!</v>
      </c>
      <c r="FC30" s="183" t="e">
        <v>#REF!</v>
      </c>
      <c r="FD30" s="183" t="e">
        <v>#REF!</v>
      </c>
      <c r="FE30" s="183" t="e">
        <v>#REF!</v>
      </c>
      <c r="FF30" s="183" t="e">
        <v>#REF!</v>
      </c>
      <c r="FG30" s="183" t="e">
        <v>#REF!</v>
      </c>
      <c r="FH30" s="183" t="e">
        <v>#REF!</v>
      </c>
      <c r="FI30" s="183" t="e">
        <v>#REF!</v>
      </c>
      <c r="FJ30" s="181" t="e">
        <v>#REF!</v>
      </c>
      <c r="FK30" s="176"/>
      <c r="FL30" s="98"/>
      <c r="FM30" s="98"/>
      <c r="FN30" s="98"/>
      <c r="FO30" s="34"/>
      <c r="FP30" s="34"/>
      <c r="FQ30" s="34"/>
      <c r="FR30" s="34"/>
      <c r="FS30" s="34"/>
      <c r="FT30" s="34"/>
      <c r="FU30" s="34"/>
      <c r="FV30" s="34"/>
      <c r="FW30" s="34"/>
      <c r="FX30" s="98"/>
      <c r="FY30" s="100"/>
      <c r="GA30" s="182" t="e">
        <v>#REF!</v>
      </c>
      <c r="GB30" s="183" t="e">
        <v>#REF!</v>
      </c>
      <c r="GC30" s="183" t="e">
        <v>#REF!</v>
      </c>
      <c r="GD30" s="183" t="e">
        <v>#REF!</v>
      </c>
      <c r="GE30" s="183" t="e">
        <v>#REF!</v>
      </c>
      <c r="GF30" s="183" t="e">
        <v>#REF!</v>
      </c>
      <c r="GG30" s="183" t="e">
        <v>#REF!</v>
      </c>
      <c r="GH30" s="183" t="e">
        <v>#REF!</v>
      </c>
      <c r="GI30" s="183" t="e">
        <v>#REF!</v>
      </c>
      <c r="GJ30" s="183" t="e">
        <v>#REF!</v>
      </c>
      <c r="GK30" s="183" t="e">
        <v>#REF!</v>
      </c>
      <c r="GL30" s="183" t="e">
        <v>#REF!</v>
      </c>
      <c r="GM30" s="183" t="e">
        <v>#REF!</v>
      </c>
      <c r="GN30" s="183" t="e">
        <v>#REF!</v>
      </c>
      <c r="GO30" s="183" t="e">
        <v>#REF!</v>
      </c>
      <c r="GP30" s="181" t="e">
        <v>#REF!</v>
      </c>
      <c r="GQ30" s="176"/>
      <c r="GR30" s="98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98"/>
      <c r="HE30" s="100"/>
    </row>
    <row r="31" spans="2:213" s="173" customFormat="1" ht="7.5" customHeight="1" x14ac:dyDescent="0.25">
      <c r="B31" s="218"/>
      <c r="C31" s="219"/>
      <c r="D31" s="240"/>
      <c r="E31" s="221"/>
      <c r="F31" s="219"/>
      <c r="G31" s="220"/>
      <c r="H31" s="221"/>
      <c r="I31" s="219"/>
      <c r="J31" s="220"/>
      <c r="K31" s="221"/>
      <c r="L31" s="219"/>
      <c r="M31" s="220"/>
      <c r="N31" s="221"/>
      <c r="O31" s="219"/>
      <c r="P31" s="220"/>
      <c r="Q31" s="221"/>
      <c r="R31" s="221"/>
      <c r="S31" s="333"/>
      <c r="T31" s="219"/>
      <c r="U31" s="240"/>
      <c r="V31" s="221"/>
      <c r="W31" s="219"/>
      <c r="X31" s="240"/>
      <c r="Y31" s="221"/>
      <c r="Z31" s="219"/>
      <c r="AA31" s="240"/>
      <c r="AB31" s="221"/>
      <c r="AC31" s="219"/>
      <c r="AD31" s="240"/>
      <c r="AE31" s="221"/>
      <c r="AF31" s="219"/>
      <c r="AG31" s="240"/>
      <c r="AH31" s="221"/>
      <c r="AI31" s="221"/>
      <c r="AJ31" s="333"/>
      <c r="AK31" s="219"/>
      <c r="AL31" s="240"/>
      <c r="AM31" s="221"/>
      <c r="AN31" s="219"/>
      <c r="AO31" s="240"/>
      <c r="AP31" s="221"/>
      <c r="AQ31" s="219"/>
      <c r="AR31" s="240"/>
      <c r="AS31" s="221"/>
      <c r="AT31" s="219"/>
      <c r="AU31" s="240"/>
      <c r="AV31" s="221"/>
      <c r="AW31" s="219"/>
      <c r="AX31" s="240"/>
      <c r="AY31" s="221"/>
      <c r="AZ31" s="221"/>
      <c r="BA31" s="333"/>
      <c r="BB31" s="219"/>
      <c r="BC31" s="240"/>
      <c r="BD31" s="221"/>
      <c r="BE31" s="219"/>
      <c r="BF31" s="240"/>
      <c r="BG31" s="221"/>
      <c r="BH31" s="219"/>
      <c r="BI31" s="240"/>
      <c r="BJ31" s="221"/>
      <c r="BK31" s="240"/>
      <c r="BL31" s="219"/>
      <c r="BM31" s="240"/>
      <c r="BN31" s="221"/>
      <c r="BO31" s="240"/>
      <c r="BP31" s="240"/>
      <c r="BQ31" s="240"/>
      <c r="BR31" s="240"/>
      <c r="BS31" s="240"/>
      <c r="BT31" s="240"/>
      <c r="BU31" s="240"/>
      <c r="BV31" s="240"/>
      <c r="BW31" s="240"/>
      <c r="BX31" s="240"/>
      <c r="BZ31" s="108"/>
      <c r="CA31" s="108"/>
      <c r="CB31" s="241"/>
      <c r="CC31" s="242"/>
      <c r="CD31" s="242"/>
      <c r="CE31" s="108"/>
      <c r="CF31" s="241"/>
      <c r="CG31" s="241"/>
      <c r="CH31" s="108"/>
      <c r="CI31" s="241"/>
      <c r="CJ31" s="242"/>
      <c r="CK31" s="242"/>
      <c r="CL31" s="242"/>
      <c r="CM31" s="241"/>
      <c r="CN31" s="241"/>
      <c r="CO31" s="243"/>
      <c r="CP31" s="244"/>
      <c r="CQ31" s="244"/>
      <c r="CR31" s="244"/>
      <c r="CS31" s="244"/>
      <c r="CT31" s="244"/>
      <c r="CU31" s="244"/>
      <c r="CV31" s="245"/>
      <c r="CW31" s="245"/>
      <c r="CX31" s="244"/>
      <c r="CY31" s="244"/>
      <c r="CZ31" s="244"/>
      <c r="DA31" s="244"/>
      <c r="DC31" s="246"/>
      <c r="DL31" s="247"/>
      <c r="DM31" s="247"/>
      <c r="DO31" s="248"/>
      <c r="DP31" s="249"/>
      <c r="DQ31" s="250"/>
      <c r="DR31" s="251"/>
      <c r="DS31" s="250"/>
      <c r="DT31" s="250"/>
      <c r="DU31" s="250"/>
      <c r="DV31" s="250"/>
      <c r="DW31" s="250"/>
      <c r="DX31" s="250"/>
      <c r="DY31" s="250"/>
      <c r="DZ31" s="250"/>
      <c r="EA31" s="250"/>
      <c r="EB31" s="250"/>
      <c r="EC31" s="250"/>
      <c r="ED31" s="252"/>
      <c r="EE31" s="244"/>
      <c r="EF31" s="244"/>
      <c r="EG31" s="244"/>
      <c r="EH31" s="244"/>
      <c r="EI31" s="244"/>
      <c r="EJ31" s="244"/>
      <c r="EK31" s="245"/>
      <c r="EL31" s="245"/>
      <c r="EM31" s="245"/>
      <c r="EN31" s="245"/>
      <c r="EO31" s="245"/>
      <c r="EP31" s="245"/>
      <c r="EQ31" s="245"/>
      <c r="ER31" s="244"/>
      <c r="ES31" s="246"/>
      <c r="ET31" s="253"/>
      <c r="EU31" s="254"/>
      <c r="EV31" s="251"/>
      <c r="EW31" s="251"/>
      <c r="EX31" s="251"/>
      <c r="EY31" s="251"/>
      <c r="EZ31" s="251"/>
      <c r="FA31" s="251"/>
      <c r="FB31" s="250"/>
      <c r="FC31" s="250"/>
      <c r="FD31" s="250"/>
      <c r="FE31" s="250"/>
      <c r="FF31" s="250"/>
      <c r="FG31" s="250"/>
      <c r="FH31" s="250"/>
      <c r="FI31" s="251"/>
      <c r="FJ31" s="255"/>
      <c r="FK31" s="243"/>
      <c r="FL31" s="244"/>
      <c r="FM31" s="244"/>
      <c r="FN31" s="244"/>
      <c r="FO31" s="244"/>
      <c r="FP31" s="244"/>
      <c r="FQ31" s="244"/>
      <c r="FR31" s="245"/>
      <c r="FS31" s="245"/>
      <c r="FT31" s="245"/>
      <c r="FU31" s="245"/>
      <c r="FV31" s="245"/>
      <c r="FW31" s="245"/>
      <c r="FX31" s="244"/>
      <c r="FY31" s="253"/>
      <c r="GA31" s="254"/>
      <c r="GB31" s="250"/>
      <c r="GC31" s="250"/>
      <c r="GD31" s="250"/>
      <c r="GE31" s="250"/>
      <c r="GF31" s="250"/>
      <c r="GG31" s="249"/>
      <c r="GH31" s="256"/>
      <c r="GI31" s="256"/>
      <c r="GJ31" s="250"/>
      <c r="GK31" s="250"/>
      <c r="GL31" s="249"/>
      <c r="GM31" s="250"/>
      <c r="GN31" s="250"/>
      <c r="GO31" s="249"/>
      <c r="GP31" s="255"/>
      <c r="GQ31" s="243"/>
      <c r="GR31" s="244"/>
      <c r="GS31" s="245"/>
      <c r="GT31" s="245"/>
      <c r="GU31" s="245"/>
      <c r="GV31" s="245"/>
      <c r="GW31" s="245"/>
      <c r="GX31" s="245"/>
      <c r="GY31" s="245"/>
      <c r="GZ31" s="245"/>
      <c r="HA31" s="245"/>
      <c r="HB31" s="245"/>
      <c r="HC31" s="245"/>
      <c r="HD31" s="244"/>
      <c r="HE31" s="253"/>
    </row>
    <row r="32" spans="2:213" ht="15.75" customHeight="1" x14ac:dyDescent="0.25">
      <c r="B32" s="217" t="s">
        <v>145</v>
      </c>
      <c r="C32" s="1222">
        <v>50.902906884574911</v>
      </c>
      <c r="D32" s="1223"/>
      <c r="E32" s="1224"/>
      <c r="F32" s="1222">
        <v>33.731746747875775</v>
      </c>
      <c r="G32" s="1223"/>
      <c r="H32" s="1224"/>
      <c r="I32" s="1222">
        <v>12.459723053693759</v>
      </c>
      <c r="J32" s="1223"/>
      <c r="K32" s="1224"/>
      <c r="L32" s="1222">
        <v>19.069462529531762</v>
      </c>
      <c r="M32" s="1223"/>
      <c r="N32" s="1224"/>
      <c r="O32" s="1222">
        <v>12.014271987528812</v>
      </c>
      <c r="P32" s="1223"/>
      <c r="Q32" s="1224"/>
      <c r="R32" s="355"/>
      <c r="S32" s="331" t="s">
        <v>145</v>
      </c>
      <c r="T32" s="1222">
        <v>37.386353970986512</v>
      </c>
      <c r="U32" s="1223"/>
      <c r="V32" s="1224"/>
      <c r="W32" s="1222">
        <v>32.679331979013583</v>
      </c>
      <c r="X32" s="1223"/>
      <c r="Y32" s="1224"/>
      <c r="Z32" s="1222">
        <v>37.204687677779035</v>
      </c>
      <c r="AA32" s="1223"/>
      <c r="AB32" s="1224"/>
      <c r="AC32" s="1222">
        <v>41.815978671184197</v>
      </c>
      <c r="AD32" s="1223"/>
      <c r="AE32" s="1224"/>
      <c r="AF32" s="1222">
        <v>44.824905951824825</v>
      </c>
      <c r="AG32" s="1223"/>
      <c r="AH32" s="1224"/>
      <c r="AI32" s="355"/>
      <c r="AJ32" s="331" t="s">
        <v>145</v>
      </c>
      <c r="AK32" s="1222">
        <v>8.7403362648681409</v>
      </c>
      <c r="AL32" s="1223"/>
      <c r="AM32" s="1224"/>
      <c r="AN32" s="1222">
        <v>8.5150625208552118</v>
      </c>
      <c r="AO32" s="1223"/>
      <c r="AP32" s="1224"/>
      <c r="AQ32" s="1222">
        <v>8.7422931662545604</v>
      </c>
      <c r="AR32" s="1223"/>
      <c r="AS32" s="1224"/>
      <c r="AT32" s="1222">
        <v>15.207765697507041</v>
      </c>
      <c r="AU32" s="1223"/>
      <c r="AV32" s="1224"/>
      <c r="AW32" s="1222">
        <v>17.495380439168827</v>
      </c>
      <c r="AX32" s="1223"/>
      <c r="AY32" s="1224"/>
      <c r="AZ32" s="355"/>
      <c r="BA32" s="331" t="s">
        <v>145</v>
      </c>
      <c r="BB32" s="1222">
        <v>25.616912728755473</v>
      </c>
      <c r="BC32" s="1223"/>
      <c r="BD32" s="1224"/>
      <c r="BE32" s="1222">
        <v>38.816022527683195</v>
      </c>
      <c r="BF32" s="1223"/>
      <c r="BG32" s="1224"/>
      <c r="BH32" s="1222">
        <v>10.587590079513255</v>
      </c>
      <c r="BI32" s="1223"/>
      <c r="BJ32" s="1224"/>
      <c r="BK32" s="263"/>
      <c r="BL32" s="1222">
        <v>21.344579063280531</v>
      </c>
      <c r="BM32" s="1223"/>
      <c r="BN32" s="1224"/>
      <c r="BO32" s="263"/>
      <c r="BP32" s="263"/>
      <c r="BQ32" s="263"/>
      <c r="BR32" s="263"/>
      <c r="BS32" s="263"/>
      <c r="BT32" s="263"/>
      <c r="BU32" s="263"/>
      <c r="BV32" s="263"/>
      <c r="BW32" s="263"/>
      <c r="BX32" s="263"/>
      <c r="BY32" s="266">
        <v>21.344579063280527</v>
      </c>
      <c r="BZ32" s="267" t="e">
        <v>#REF!</v>
      </c>
      <c r="CA32" s="267" t="e">
        <v>#REF!</v>
      </c>
      <c r="CB32" s="268" t="e">
        <v>#REF!</v>
      </c>
      <c r="CC32" s="269" t="e">
        <v>#REF!</v>
      </c>
      <c r="CD32" s="267" t="e">
        <v>#REF!</v>
      </c>
      <c r="CE32" s="267" t="e">
        <v>#REF!</v>
      </c>
      <c r="CF32" s="267" t="e">
        <v>#REF!</v>
      </c>
      <c r="CG32" s="268" t="e">
        <v>#REF!</v>
      </c>
      <c r="CH32" s="267" t="e">
        <v>#REF!</v>
      </c>
      <c r="CI32" s="267" t="e">
        <v>#REF!</v>
      </c>
      <c r="CJ32" s="267" t="e">
        <v>#REF!</v>
      </c>
      <c r="CK32" s="267" t="e">
        <v>#REF!</v>
      </c>
      <c r="CL32" s="267" t="e">
        <v>#REF!</v>
      </c>
      <c r="CM32" s="268" t="e">
        <v>#REF!</v>
      </c>
      <c r="CN32" s="270" t="e">
        <v>#REF!</v>
      </c>
      <c r="CO32" s="289" t="e">
        <v>#REF!</v>
      </c>
      <c r="CP32" s="290" t="e">
        <v>#REF!</v>
      </c>
      <c r="CQ32" s="290" t="e">
        <v>#REF!</v>
      </c>
      <c r="CR32" s="290" t="e">
        <v>#REF!</v>
      </c>
      <c r="CS32" s="290" t="e">
        <v>#REF!</v>
      </c>
      <c r="CT32" s="290" t="e">
        <v>#REF!</v>
      </c>
      <c r="CU32" s="291" t="e">
        <v>#REF!</v>
      </c>
      <c r="CV32" s="291" t="e">
        <v>#REF!</v>
      </c>
      <c r="CW32" s="291" t="e">
        <v>#REF!</v>
      </c>
      <c r="CX32" s="290" t="e">
        <v>#REF!</v>
      </c>
      <c r="CY32" s="290" t="e">
        <v>#REF!</v>
      </c>
      <c r="CZ32" s="291" t="e">
        <v>#REF!</v>
      </c>
      <c r="DA32" s="291" t="e">
        <v>#REF!</v>
      </c>
      <c r="DB32" s="290" t="e">
        <v>#REF!</v>
      </c>
      <c r="DC32" s="292" t="e">
        <v>#REF!</v>
      </c>
      <c r="DD32" s="22"/>
      <c r="DE32" s="22"/>
      <c r="DF32" s="25"/>
      <c r="DG32" s="16"/>
      <c r="DH32" s="9"/>
      <c r="DI32" s="9"/>
      <c r="DJ32" s="9"/>
      <c r="DL32" s="369"/>
      <c r="DO32" s="73">
        <v>25.616912728755473</v>
      </c>
      <c r="DP32" s="107" t="e">
        <v>#REF!</v>
      </c>
      <c r="DQ32" s="49" t="e">
        <v>#REF!</v>
      </c>
      <c r="DR32" s="49" t="e">
        <v>#REF!</v>
      </c>
      <c r="DS32" s="49" t="e">
        <v>#REF!</v>
      </c>
      <c r="DT32" s="49" t="e">
        <v>#REF!</v>
      </c>
      <c r="DU32" s="49" t="e">
        <v>#REF!</v>
      </c>
      <c r="DV32" s="49" t="e">
        <v>#REF!</v>
      </c>
      <c r="DW32" s="49" t="e">
        <v>#REF!</v>
      </c>
      <c r="DX32" s="49" t="e">
        <v>#REF!</v>
      </c>
      <c r="DY32" s="49" t="e">
        <v>#REF!</v>
      </c>
      <c r="DZ32" s="49" t="e">
        <v>#REF!</v>
      </c>
      <c r="EA32" s="49" t="e">
        <v>#REF!</v>
      </c>
      <c r="EB32" s="49" t="e">
        <v>#REF!</v>
      </c>
      <c r="EC32" s="49" t="e">
        <v>#REF!</v>
      </c>
      <c r="ED32" s="150" t="e">
        <v>#REF!</v>
      </c>
      <c r="EE32" s="99" t="e">
        <v>#REF!</v>
      </c>
      <c r="EF32" s="99" t="e">
        <v>#REF!</v>
      </c>
      <c r="EG32" s="99" t="e">
        <v>#REF!</v>
      </c>
      <c r="EH32" s="99" t="e">
        <v>#REF!</v>
      </c>
      <c r="EI32" s="99" t="e">
        <v>#REF!</v>
      </c>
      <c r="EJ32" s="99" t="e">
        <v>#REF!</v>
      </c>
      <c r="EK32" s="35" t="e">
        <v>#REF!</v>
      </c>
      <c r="EL32" s="35" t="e">
        <v>#REF!</v>
      </c>
      <c r="EM32" s="35" t="e">
        <v>#REF!</v>
      </c>
      <c r="EN32" s="35" t="e">
        <v>#REF!</v>
      </c>
      <c r="EO32" s="35" t="e">
        <v>#REF!</v>
      </c>
      <c r="EP32" s="35" t="e">
        <v>#REF!</v>
      </c>
      <c r="EQ32" s="35" t="e">
        <v>#REF!</v>
      </c>
      <c r="ER32" s="99" t="e">
        <v>#REF!</v>
      </c>
      <c r="ES32" s="92" t="e">
        <v>#REF!</v>
      </c>
      <c r="ET32" s="199"/>
      <c r="EU32" s="73">
        <v>37.674373176964508</v>
      </c>
      <c r="EV32" s="107" t="e">
        <v>#REF!</v>
      </c>
      <c r="EW32" s="107" t="e">
        <v>#REF!</v>
      </c>
      <c r="EX32" s="107" t="e">
        <v>#REF!</v>
      </c>
      <c r="EY32" s="107" t="e">
        <v>#REF!</v>
      </c>
      <c r="EZ32" s="107" t="e">
        <v>#REF!</v>
      </c>
      <c r="FA32" s="107" t="e">
        <v>#REF!</v>
      </c>
      <c r="FB32" s="49" t="e">
        <v>#REF!</v>
      </c>
      <c r="FC32" s="49" t="e">
        <v>#REF!</v>
      </c>
      <c r="FD32" s="49" t="e">
        <v>#REF!</v>
      </c>
      <c r="FE32" s="49" t="e">
        <v>#REF!</v>
      </c>
      <c r="FF32" s="49" t="e">
        <v>#REF!</v>
      </c>
      <c r="FG32" s="49" t="e">
        <v>#REF!</v>
      </c>
      <c r="FH32" s="49" t="e">
        <v>#REF!</v>
      </c>
      <c r="FI32" s="107" t="e">
        <v>#REF!</v>
      </c>
      <c r="FJ32" s="74" t="e">
        <v>#REF!</v>
      </c>
      <c r="FK32" s="91" t="e">
        <v>#REF!</v>
      </c>
      <c r="FL32" s="99" t="e">
        <v>#REF!</v>
      </c>
      <c r="FM32" s="99" t="e">
        <v>#REF!</v>
      </c>
      <c r="FN32" s="99" t="e">
        <v>#REF!</v>
      </c>
      <c r="FO32" s="99" t="e">
        <v>#REF!</v>
      </c>
      <c r="FP32" s="99" t="e">
        <v>#REF!</v>
      </c>
      <c r="FQ32" s="99" t="e">
        <v>#REF!</v>
      </c>
      <c r="FR32" s="35" t="e">
        <v>#REF!</v>
      </c>
      <c r="FS32" s="35" t="e">
        <v>#REF!</v>
      </c>
      <c r="FT32" s="35" t="e">
        <v>#REF!</v>
      </c>
      <c r="FU32" s="35" t="e">
        <v>#REF!</v>
      </c>
      <c r="FV32" s="35" t="e">
        <v>#REF!</v>
      </c>
      <c r="FW32" s="35" t="e">
        <v>#REF!</v>
      </c>
      <c r="FX32" s="35" t="e">
        <v>#REF!</v>
      </c>
      <c r="FY32" s="74" t="e">
        <v>#REF!</v>
      </c>
      <c r="GA32" s="73">
        <v>10.587590079513255</v>
      </c>
      <c r="GB32" s="49" t="e">
        <v>#REF!</v>
      </c>
      <c r="GC32" s="49" t="e">
        <v>#REF!</v>
      </c>
      <c r="GD32" s="49" t="e">
        <v>#REF!</v>
      </c>
      <c r="GE32" s="49" t="e">
        <v>#REF!</v>
      </c>
      <c r="GF32" s="49" t="e">
        <v>#REF!</v>
      </c>
      <c r="GG32" s="45" t="e">
        <v>#REF!</v>
      </c>
      <c r="GH32" s="151" t="e">
        <v>#REF!</v>
      </c>
      <c r="GI32" s="151" t="e">
        <v>#REF!</v>
      </c>
      <c r="GJ32" s="49" t="e">
        <v>#REF!</v>
      </c>
      <c r="GK32" s="49" t="e">
        <v>#REF!</v>
      </c>
      <c r="GL32" s="45" t="e">
        <v>#REF!</v>
      </c>
      <c r="GM32" s="49" t="e">
        <v>#REF!</v>
      </c>
      <c r="GN32" s="49" t="e">
        <v>#REF!</v>
      </c>
      <c r="GO32" s="45" t="e">
        <v>#REF!</v>
      </c>
      <c r="GP32" s="150" t="e">
        <v>#REF!</v>
      </c>
      <c r="GQ32" s="91" t="e">
        <v>#REF!</v>
      </c>
      <c r="GR32" s="35" t="e">
        <v>#REF!</v>
      </c>
      <c r="GS32" s="35" t="e">
        <v>#REF!</v>
      </c>
      <c r="GT32" s="35" t="e">
        <v>#REF!</v>
      </c>
      <c r="GU32" s="35" t="e">
        <v>#REF!</v>
      </c>
      <c r="GV32" s="35" t="e">
        <v>#REF!</v>
      </c>
      <c r="GW32" s="35" t="e">
        <v>#REF!</v>
      </c>
      <c r="GX32" s="35" t="e">
        <v>#REF!</v>
      </c>
      <c r="GY32" s="35" t="e">
        <v>#REF!</v>
      </c>
      <c r="GZ32" s="35" t="e">
        <v>#REF!</v>
      </c>
      <c r="HA32" s="35" t="e">
        <v>#REF!</v>
      </c>
      <c r="HB32" s="35" t="e">
        <v>#REF!</v>
      </c>
      <c r="HC32" s="35" t="e">
        <v>#REF!</v>
      </c>
      <c r="HD32" s="35" t="e">
        <v>#REF!</v>
      </c>
      <c r="HE32" s="74" t="e">
        <v>#REF!</v>
      </c>
    </row>
    <row r="33" spans="2:224" ht="15.75" x14ac:dyDescent="0.25">
      <c r="B33" s="214" t="s">
        <v>193</v>
      </c>
      <c r="C33" s="1216" t="e">
        <v>#REF!</v>
      </c>
      <c r="D33" s="1217"/>
      <c r="E33" s="1218"/>
      <c r="F33" s="1216" t="e">
        <v>#REF!</v>
      </c>
      <c r="G33" s="1399"/>
      <c r="H33" s="1218"/>
      <c r="I33" s="1216" t="e">
        <v>#REF!</v>
      </c>
      <c r="J33" s="1399"/>
      <c r="K33" s="1218"/>
      <c r="L33" s="1216" t="e">
        <v>#REF!</v>
      </c>
      <c r="M33" s="1399"/>
      <c r="N33" s="1218"/>
      <c r="O33" s="1216" t="e">
        <v>#REF!</v>
      </c>
      <c r="P33" s="1217"/>
      <c r="Q33" s="1218"/>
      <c r="R33" s="224"/>
      <c r="S33" s="332" t="s">
        <v>193</v>
      </c>
      <c r="T33" s="1216" t="e">
        <v>#REF!</v>
      </c>
      <c r="U33" s="1217"/>
      <c r="V33" s="1218"/>
      <c r="W33" s="1216" t="e">
        <v>#REF!</v>
      </c>
      <c r="X33" s="1217"/>
      <c r="Y33" s="1218"/>
      <c r="Z33" s="1216" t="e">
        <v>#REF!</v>
      </c>
      <c r="AA33" s="1217"/>
      <c r="AB33" s="1218"/>
      <c r="AC33" s="1216" t="e">
        <v>#REF!</v>
      </c>
      <c r="AD33" s="1217"/>
      <c r="AE33" s="1218"/>
      <c r="AF33" s="1216" t="e">
        <v>#REF!</v>
      </c>
      <c r="AG33" s="1217"/>
      <c r="AH33" s="1218"/>
      <c r="AI33" s="224"/>
      <c r="AJ33" s="332" t="s">
        <v>193</v>
      </c>
      <c r="AK33" s="1216" t="e">
        <v>#REF!</v>
      </c>
      <c r="AL33" s="1217"/>
      <c r="AM33" s="1218"/>
      <c r="AN33" s="1216" t="e">
        <v>#REF!</v>
      </c>
      <c r="AO33" s="1217"/>
      <c r="AP33" s="1218"/>
      <c r="AQ33" s="1216" t="e">
        <v>#REF!</v>
      </c>
      <c r="AR33" s="1217"/>
      <c r="AS33" s="1218"/>
      <c r="AT33" s="1216" t="e">
        <v>#REF!</v>
      </c>
      <c r="AU33" s="1217"/>
      <c r="AV33" s="1218"/>
      <c r="AW33" s="1216" t="e">
        <v>#REF!</v>
      </c>
      <c r="AX33" s="1217"/>
      <c r="AY33" s="1218"/>
      <c r="AZ33" s="224"/>
      <c r="BA33" s="332" t="s">
        <v>193</v>
      </c>
      <c r="BB33" s="1216" t="e">
        <v>#REF!</v>
      </c>
      <c r="BC33" s="1217"/>
      <c r="BD33" s="1218"/>
      <c r="BE33" s="1216" t="e">
        <v>#REF!</v>
      </c>
      <c r="BF33" s="1217"/>
      <c r="BG33" s="1218"/>
      <c r="BH33" s="1216" t="e">
        <v>#REF!</v>
      </c>
      <c r="BI33" s="1217"/>
      <c r="BJ33" s="1218"/>
      <c r="BK33" s="223"/>
      <c r="BL33" s="1216" t="e">
        <v>#REF!</v>
      </c>
      <c r="BM33" s="1217"/>
      <c r="BN33" s="1218"/>
      <c r="BO33" s="223"/>
      <c r="BP33" s="223"/>
      <c r="BQ33" s="223"/>
      <c r="BR33" s="223"/>
      <c r="BS33" s="223"/>
      <c r="BT33" s="223"/>
      <c r="BU33" s="223"/>
      <c r="BV33" s="223"/>
      <c r="BW33" s="223"/>
      <c r="BX33" s="223"/>
      <c r="BY33" s="271" t="e">
        <v>#REF!</v>
      </c>
      <c r="BZ33" s="272" t="e">
        <v>#REF!</v>
      </c>
      <c r="CA33" s="272" t="e">
        <v>#REF!</v>
      </c>
      <c r="CB33" s="273" t="e">
        <v>#REF!</v>
      </c>
      <c r="CC33" s="273" t="e">
        <v>#REF!</v>
      </c>
      <c r="CD33" s="273" t="e">
        <v>#REF!</v>
      </c>
      <c r="CE33" s="273" t="e">
        <v>#REF!</v>
      </c>
      <c r="CF33" s="273" t="e">
        <v>#REF!</v>
      </c>
      <c r="CG33" s="273" t="e">
        <v>#REF!</v>
      </c>
      <c r="CH33" s="272" t="e">
        <v>#REF!</v>
      </c>
      <c r="CI33" s="272" t="e">
        <v>#REF!</v>
      </c>
      <c r="CJ33" s="272" t="e">
        <v>#REF!</v>
      </c>
      <c r="CK33" s="272" t="e">
        <v>#REF!</v>
      </c>
      <c r="CL33" s="272" t="e">
        <v>#REF!</v>
      </c>
      <c r="CM33" s="272" t="e">
        <v>#REF!</v>
      </c>
      <c r="CN33" s="272" t="e">
        <v>#REF!</v>
      </c>
      <c r="CO33" s="120"/>
      <c r="CP33" s="116"/>
      <c r="CQ33" s="116"/>
      <c r="CR33" s="116"/>
      <c r="CS33" s="116"/>
      <c r="CT33" s="116"/>
      <c r="CU33" s="116"/>
      <c r="CV33" s="116"/>
      <c r="CW33" s="115"/>
      <c r="CX33" s="115"/>
      <c r="CY33" s="115"/>
      <c r="CZ33" s="115"/>
      <c r="DA33" s="115"/>
      <c r="DB33" s="116"/>
      <c r="DC33" s="121"/>
      <c r="DD33" s="193"/>
      <c r="DE33" s="22"/>
      <c r="DF33" s="193"/>
      <c r="DL33" s="369"/>
      <c r="DO33" s="75" t="e">
        <v>#REF!</v>
      </c>
      <c r="DP33" s="60" t="e">
        <v>#REF!</v>
      </c>
      <c r="DQ33" s="60" t="e">
        <v>#REF!</v>
      </c>
      <c r="DR33" s="60" t="e">
        <v>#REF!</v>
      </c>
      <c r="DS33" s="60" t="e">
        <v>#REF!</v>
      </c>
      <c r="DT33" s="60" t="e">
        <v>#REF!</v>
      </c>
      <c r="DU33" s="60" t="e">
        <v>#REF!</v>
      </c>
      <c r="DV33" s="60" t="e">
        <v>#REF!</v>
      </c>
      <c r="DW33" s="61" t="e">
        <v>#REF!</v>
      </c>
      <c r="DX33" s="61" t="e">
        <v>#REF!</v>
      </c>
      <c r="DY33" s="61" t="e">
        <v>#REF!</v>
      </c>
      <c r="DZ33" s="61" t="e">
        <v>#REF!</v>
      </c>
      <c r="EA33" s="61" t="e">
        <v>#REF!</v>
      </c>
      <c r="EB33" s="60" t="e">
        <v>#REF!</v>
      </c>
      <c r="EC33" s="61" t="e">
        <v>#REF!</v>
      </c>
      <c r="ED33" s="143" t="e">
        <v>#REF!</v>
      </c>
      <c r="EE33" s="116"/>
      <c r="EF33" s="116"/>
      <c r="EG33" s="116"/>
      <c r="EH33" s="116"/>
      <c r="EI33" s="116"/>
      <c r="EJ33" s="116"/>
      <c r="EK33" s="116"/>
      <c r="EL33" s="115"/>
      <c r="EM33" s="115"/>
      <c r="EN33" s="115"/>
      <c r="EO33" s="115"/>
      <c r="EP33" s="115"/>
      <c r="EQ33" s="115"/>
      <c r="ER33" s="115"/>
      <c r="ES33" s="172"/>
      <c r="ET33" s="170"/>
      <c r="EU33" s="75" t="e">
        <v>#REF!</v>
      </c>
      <c r="EV33" s="60" t="e">
        <v>#REF!</v>
      </c>
      <c r="EW33" s="60" t="e">
        <v>#REF!</v>
      </c>
      <c r="EX33" s="60" t="e">
        <v>#REF!</v>
      </c>
      <c r="EY33" s="60" t="e">
        <v>#REF!</v>
      </c>
      <c r="EZ33" s="60" t="e">
        <v>#REF!</v>
      </c>
      <c r="FA33" s="60" t="e">
        <v>#REF!</v>
      </c>
      <c r="FB33" s="60" t="e">
        <v>#REF!</v>
      </c>
      <c r="FC33" s="60" t="e">
        <v>#REF!</v>
      </c>
      <c r="FD33" s="61" t="e">
        <v>#REF!</v>
      </c>
      <c r="FE33" s="61" t="e">
        <v>#REF!</v>
      </c>
      <c r="FF33" s="61" t="e">
        <v>#REF!</v>
      </c>
      <c r="FG33" s="61" t="e">
        <v>#REF!</v>
      </c>
      <c r="FH33" s="61" t="e">
        <v>#REF!</v>
      </c>
      <c r="FI33" s="61" t="e">
        <v>#REF!</v>
      </c>
      <c r="FJ33" s="143" t="e">
        <v>#REF!</v>
      </c>
      <c r="FK33" s="120"/>
      <c r="FL33" s="116"/>
      <c r="FM33" s="116"/>
      <c r="FN33" s="116"/>
      <c r="FO33" s="116"/>
      <c r="FP33" s="116"/>
      <c r="FQ33" s="116"/>
      <c r="FR33" s="115"/>
      <c r="FS33" s="115"/>
      <c r="FT33" s="115"/>
      <c r="FU33" s="115"/>
      <c r="FV33" s="115"/>
      <c r="FW33" s="115"/>
      <c r="FX33" s="115"/>
      <c r="FY33" s="172"/>
      <c r="GA33" s="75" t="e">
        <v>#REF!</v>
      </c>
      <c r="GB33" s="60" t="e">
        <v>#REF!</v>
      </c>
      <c r="GC33" s="60" t="e">
        <v>#REF!</v>
      </c>
      <c r="GD33" s="60" t="e">
        <v>#REF!</v>
      </c>
      <c r="GE33" s="60" t="e">
        <v>#REF!</v>
      </c>
      <c r="GF33" s="60" t="e">
        <v>#REF!</v>
      </c>
      <c r="GG33" s="60" t="e">
        <v>#REF!</v>
      </c>
      <c r="GH33" s="60" t="e">
        <v>#REF!</v>
      </c>
      <c r="GI33" s="60" t="e">
        <v>#REF!</v>
      </c>
      <c r="GJ33" s="60" t="e">
        <v>#REF!</v>
      </c>
      <c r="GK33" s="60" t="e">
        <v>#REF!</v>
      </c>
      <c r="GL33" s="61" t="e">
        <v>#REF!</v>
      </c>
      <c r="GM33" s="61" t="e">
        <v>#REF!</v>
      </c>
      <c r="GN33" s="61" t="e">
        <v>#REF!</v>
      </c>
      <c r="GO33" s="61" t="e">
        <v>#REF!</v>
      </c>
      <c r="GP33" s="143" t="e">
        <v>#REF!</v>
      </c>
      <c r="GQ33" s="120"/>
      <c r="GR33" s="116"/>
      <c r="GS33" s="115"/>
      <c r="GT33" s="115"/>
      <c r="GU33" s="115"/>
      <c r="GV33" s="115"/>
      <c r="GW33" s="115"/>
      <c r="GX33" s="115"/>
      <c r="GY33" s="115"/>
      <c r="GZ33" s="115"/>
      <c r="HA33" s="115"/>
      <c r="HB33" s="115"/>
      <c r="HC33" s="115"/>
      <c r="HD33" s="115"/>
      <c r="HE33" s="172"/>
    </row>
    <row r="34" spans="2:224" s="15" customFormat="1" ht="20.25" customHeight="1" thickBot="1" x14ac:dyDescent="0.3">
      <c r="B34" s="152" t="s">
        <v>18</v>
      </c>
      <c r="C34" s="153"/>
      <c r="D34" s="154">
        <v>13068.399999999998</v>
      </c>
      <c r="E34" s="155"/>
      <c r="F34" s="153"/>
      <c r="G34" s="154">
        <v>8971.9700000000012</v>
      </c>
      <c r="H34" s="155"/>
      <c r="I34" s="153"/>
      <c r="J34" s="154">
        <v>5357.19</v>
      </c>
      <c r="K34" s="155"/>
      <c r="L34" s="153"/>
      <c r="M34" s="154">
        <v>6358.8000000000011</v>
      </c>
      <c r="N34" s="155"/>
      <c r="O34" s="153"/>
      <c r="P34" s="154">
        <v>715.20000000000016</v>
      </c>
      <c r="Q34" s="155"/>
      <c r="R34" s="285"/>
      <c r="S34" s="325" t="s">
        <v>18</v>
      </c>
      <c r="T34" s="153"/>
      <c r="U34" s="154">
        <v>9714.1299999999992</v>
      </c>
      <c r="V34" s="155"/>
      <c r="W34" s="153"/>
      <c r="X34" s="154">
        <v>8048.0599999999986</v>
      </c>
      <c r="Y34" s="155"/>
      <c r="Z34" s="153"/>
      <c r="AA34" s="154">
        <v>8174.7999999999993</v>
      </c>
      <c r="AB34" s="155"/>
      <c r="AC34" s="153"/>
      <c r="AD34" s="154">
        <v>14217.83</v>
      </c>
      <c r="AE34" s="155"/>
      <c r="AF34" s="153"/>
      <c r="AG34" s="154">
        <v>9077.16</v>
      </c>
      <c r="AH34" s="155"/>
      <c r="AI34" s="285"/>
      <c r="AJ34" s="325" t="s">
        <v>18</v>
      </c>
      <c r="AK34" s="153"/>
      <c r="AL34" s="154">
        <v>5305.26</v>
      </c>
      <c r="AM34" s="155"/>
      <c r="AN34" s="153"/>
      <c r="AO34" s="154">
        <v>5134.3000000000011</v>
      </c>
      <c r="AP34" s="155"/>
      <c r="AQ34" s="153"/>
      <c r="AR34" s="154">
        <v>5884.33</v>
      </c>
      <c r="AS34" s="155"/>
      <c r="AT34" s="153"/>
      <c r="AU34" s="154">
        <v>8652.51</v>
      </c>
      <c r="AV34" s="155"/>
      <c r="AW34" s="153"/>
      <c r="AX34" s="154">
        <v>2492.9499999999998</v>
      </c>
      <c r="AY34" s="155"/>
      <c r="AZ34" s="285"/>
      <c r="BA34" s="325" t="s">
        <v>18</v>
      </c>
      <c r="BB34" s="153"/>
      <c r="BC34" s="154">
        <v>34471.56</v>
      </c>
      <c r="BD34" s="155"/>
      <c r="BE34" s="153"/>
      <c r="BF34" s="154">
        <v>49231.979999999996</v>
      </c>
      <c r="BG34" s="155"/>
      <c r="BH34" s="153"/>
      <c r="BI34" s="154">
        <v>27469.350000000002</v>
      </c>
      <c r="BJ34" s="155"/>
      <c r="BK34" s="286"/>
      <c r="BL34" s="372"/>
      <c r="BM34" s="154">
        <v>111172.89</v>
      </c>
      <c r="BN34" s="155"/>
      <c r="BO34" s="286"/>
      <c r="BP34" s="286"/>
      <c r="BQ34" s="286"/>
      <c r="BR34" s="286"/>
      <c r="BS34" s="286"/>
      <c r="BT34" s="286"/>
      <c r="BU34" s="286"/>
      <c r="BV34" s="286"/>
      <c r="BW34" s="286"/>
      <c r="BX34" s="285"/>
      <c r="BY34" s="144">
        <v>111172.88999999998</v>
      </c>
      <c r="BZ34" s="145" t="e">
        <v>#REF!</v>
      </c>
      <c r="CA34" s="145" t="e">
        <v>#REF!</v>
      </c>
      <c r="CB34" s="145" t="e">
        <v>#REF!</v>
      </c>
      <c r="CC34" s="145" t="e">
        <v>#REF!</v>
      </c>
      <c r="CD34" s="145" t="e">
        <v>#REF!</v>
      </c>
      <c r="CE34" s="145" t="e">
        <v>#REF!</v>
      </c>
      <c r="CF34" s="145" t="e">
        <v>#REF!</v>
      </c>
      <c r="CG34" s="145" t="e">
        <v>#REF!</v>
      </c>
      <c r="CH34" s="146" t="e">
        <v>#REF!</v>
      </c>
      <c r="CI34" s="146" t="e">
        <v>#REF!</v>
      </c>
      <c r="CJ34" s="146" t="e">
        <v>#REF!</v>
      </c>
      <c r="CK34" s="146" t="e">
        <v>#REF!</v>
      </c>
      <c r="CL34" s="146" t="e">
        <v>#REF!</v>
      </c>
      <c r="CM34" s="146" t="e">
        <v>#REF!</v>
      </c>
      <c r="CN34" s="156" t="e">
        <v>#REF!</v>
      </c>
      <c r="CO34" s="148" t="e">
        <v>#REF!</v>
      </c>
      <c r="CP34" s="157" t="e">
        <v>#REF!</v>
      </c>
      <c r="CQ34" s="157" t="e">
        <v>#REF!</v>
      </c>
      <c r="CR34" s="157" t="e">
        <v>#REF!</v>
      </c>
      <c r="CS34" s="157" t="e">
        <v>#REF!</v>
      </c>
      <c r="CT34" s="157" t="e">
        <v>#REF!</v>
      </c>
      <c r="CU34" s="157" t="e">
        <v>#REF!</v>
      </c>
      <c r="CV34" s="149" t="e">
        <v>#REF!</v>
      </c>
      <c r="CW34" s="149" t="e">
        <v>#REF!</v>
      </c>
      <c r="CX34" s="149" t="e">
        <v>#REF!</v>
      </c>
      <c r="CY34" s="149" t="e">
        <v>#REF!</v>
      </c>
      <c r="CZ34" s="149" t="e">
        <v>#REF!</v>
      </c>
      <c r="DA34" s="157" t="e">
        <v>#REF!</v>
      </c>
      <c r="DB34" s="149" t="e">
        <v>#REF!</v>
      </c>
      <c r="DC34" s="158" t="e">
        <v>#REF!</v>
      </c>
      <c r="DD34" s="26"/>
      <c r="DE34" s="27"/>
      <c r="DF34" s="972"/>
      <c r="DG34" s="20"/>
      <c r="DO34" s="144">
        <v>34471.56</v>
      </c>
      <c r="DP34" s="145" t="e">
        <v>#REF!</v>
      </c>
      <c r="DQ34" s="145" t="e">
        <v>#REF!</v>
      </c>
      <c r="DR34" s="145" t="e">
        <v>#REF!</v>
      </c>
      <c r="DS34" s="145" t="e">
        <v>#REF!</v>
      </c>
      <c r="DT34" s="145" t="e">
        <v>#REF!</v>
      </c>
      <c r="DU34" s="145" t="e">
        <v>#REF!</v>
      </c>
      <c r="DV34" s="145" t="e">
        <v>#REF!</v>
      </c>
      <c r="DW34" s="145" t="e">
        <v>#REF!</v>
      </c>
      <c r="DX34" s="146" t="e">
        <v>#REF!</v>
      </c>
      <c r="DY34" s="146" t="e">
        <v>#REF!</v>
      </c>
      <c r="DZ34" s="146" t="e">
        <v>#REF!</v>
      </c>
      <c r="EA34" s="146" t="e">
        <v>#REF!</v>
      </c>
      <c r="EB34" s="146" t="e">
        <v>#REF!</v>
      </c>
      <c r="EC34" s="146" t="e">
        <v>#REF!</v>
      </c>
      <c r="ED34" s="161" t="e">
        <v>#REF!</v>
      </c>
      <c r="EE34" s="149" t="e">
        <v>#REF!</v>
      </c>
      <c r="EF34" s="149" t="e">
        <v>#REF!</v>
      </c>
      <c r="EG34" s="149" t="e">
        <v>#REF!</v>
      </c>
      <c r="EH34" s="149" t="e">
        <v>#REF!</v>
      </c>
      <c r="EI34" s="149" t="e">
        <v>#REF!</v>
      </c>
      <c r="EJ34" s="149" t="e">
        <v>#REF!</v>
      </c>
      <c r="EK34" s="149" t="e">
        <v>#REF!</v>
      </c>
      <c r="EL34" s="149" t="e">
        <v>#REF!</v>
      </c>
      <c r="EM34" s="149" t="e">
        <v>#REF!</v>
      </c>
      <c r="EN34" s="149" t="e">
        <v>#REF!</v>
      </c>
      <c r="EO34" s="149" t="e">
        <v>#REF!</v>
      </c>
      <c r="EP34" s="149" t="e">
        <v>#REF!</v>
      </c>
      <c r="EQ34" s="149" t="e">
        <v>#REF!</v>
      </c>
      <c r="ER34" s="149" t="e">
        <v>#REF!</v>
      </c>
      <c r="ES34" s="147" t="e">
        <v>#REF!</v>
      </c>
      <c r="ET34" s="123"/>
      <c r="EU34" s="144">
        <v>40154.82</v>
      </c>
      <c r="EV34" s="144" t="e">
        <v>#REF!</v>
      </c>
      <c r="EW34" s="144" t="e">
        <v>#REF!</v>
      </c>
      <c r="EX34" s="144" t="e">
        <v>#REF!</v>
      </c>
      <c r="EY34" s="145" t="e">
        <v>#REF!</v>
      </c>
      <c r="EZ34" s="145" t="e">
        <v>#REF!</v>
      </c>
      <c r="FA34" s="145" t="e">
        <v>#REF!</v>
      </c>
      <c r="FB34" s="145" t="e">
        <v>#REF!</v>
      </c>
      <c r="FC34" s="145" t="e">
        <v>#REF!</v>
      </c>
      <c r="FD34" s="146" t="e">
        <v>#REF!</v>
      </c>
      <c r="FE34" s="146" t="e">
        <v>#REF!</v>
      </c>
      <c r="FF34" s="146" t="e">
        <v>#REF!</v>
      </c>
      <c r="FG34" s="146" t="e">
        <v>#REF!</v>
      </c>
      <c r="FH34" s="146" t="e">
        <v>#REF!</v>
      </c>
      <c r="FI34" s="145" t="e">
        <v>#REF!</v>
      </c>
      <c r="FJ34" s="147" t="e">
        <v>#REF!</v>
      </c>
      <c r="FK34" s="148" t="e">
        <v>#REF!</v>
      </c>
      <c r="FL34" s="157" t="e">
        <v>#REF!</v>
      </c>
      <c r="FM34" s="157" t="e">
        <v>#REF!</v>
      </c>
      <c r="FN34" s="157" t="e">
        <v>#REF!</v>
      </c>
      <c r="FO34" s="157" t="e">
        <v>#REF!</v>
      </c>
      <c r="FP34" s="157" t="e">
        <v>#REF!</v>
      </c>
      <c r="FQ34" s="157" t="e">
        <v>#REF!</v>
      </c>
      <c r="FR34" s="149" t="e">
        <v>#REF!</v>
      </c>
      <c r="FS34" s="149" t="e">
        <v>#REF!</v>
      </c>
      <c r="FT34" s="149" t="e">
        <v>#REF!</v>
      </c>
      <c r="FU34" s="149" t="e">
        <v>#REF!</v>
      </c>
      <c r="FV34" s="149" t="e">
        <v>#REF!</v>
      </c>
      <c r="FW34" s="149" t="e">
        <v>#REF!</v>
      </c>
      <c r="FX34" s="149" t="e">
        <v>#REF!</v>
      </c>
      <c r="FY34" s="147" t="e">
        <v>#REF!</v>
      </c>
      <c r="FZ34" s="123"/>
      <c r="GA34" s="144">
        <v>27469.350000000002</v>
      </c>
      <c r="GB34" s="145" t="e">
        <v>#REF!</v>
      </c>
      <c r="GC34" s="145" t="e">
        <v>#REF!</v>
      </c>
      <c r="GD34" s="145" t="e">
        <v>#REF!</v>
      </c>
      <c r="GE34" s="145" t="e">
        <v>#REF!</v>
      </c>
      <c r="GF34" s="145" t="e">
        <v>#REF!</v>
      </c>
      <c r="GG34" s="145" t="e">
        <v>#REF!</v>
      </c>
      <c r="GH34" s="145" t="e">
        <v>#REF!</v>
      </c>
      <c r="GI34" s="145" t="e">
        <v>#REF!</v>
      </c>
      <c r="GJ34" s="146" t="e">
        <v>#REF!</v>
      </c>
      <c r="GK34" s="146" t="e">
        <v>#REF!</v>
      </c>
      <c r="GL34" s="146" t="e">
        <v>#REF!</v>
      </c>
      <c r="GM34" s="145" t="e">
        <v>#REF!</v>
      </c>
      <c r="GN34" s="146" t="e">
        <v>#REF!</v>
      </c>
      <c r="GO34" s="146" t="e">
        <v>#REF!</v>
      </c>
      <c r="GP34" s="147" t="e">
        <v>#REF!</v>
      </c>
      <c r="GQ34" s="148" t="e">
        <v>#REF!</v>
      </c>
      <c r="GR34" s="149" t="e">
        <v>#REF!</v>
      </c>
      <c r="GS34" s="149" t="e">
        <v>#REF!</v>
      </c>
      <c r="GT34" s="149" t="e">
        <v>#REF!</v>
      </c>
      <c r="GU34" s="149" t="e">
        <v>#REF!</v>
      </c>
      <c r="GV34" s="149" t="e">
        <v>#REF!</v>
      </c>
      <c r="GW34" s="149" t="e">
        <v>#REF!</v>
      </c>
      <c r="GX34" s="149" t="e">
        <v>#REF!</v>
      </c>
      <c r="GY34" s="149" t="e">
        <v>#REF!</v>
      </c>
      <c r="GZ34" s="149" t="e">
        <v>#REF!</v>
      </c>
      <c r="HA34" s="149" t="e">
        <v>#REF!</v>
      </c>
      <c r="HB34" s="149" t="e">
        <v>#REF!</v>
      </c>
      <c r="HC34" s="149" t="e">
        <v>#REF!</v>
      </c>
      <c r="HD34" s="149" t="e">
        <v>#REF!</v>
      </c>
      <c r="HE34" s="147" t="e">
        <v>#REF!</v>
      </c>
    </row>
    <row r="35" spans="2:224" ht="15" customHeight="1" thickTop="1" x14ac:dyDescent="0.25">
      <c r="B35" s="302"/>
      <c r="C35" s="303" t="s">
        <v>163</v>
      </c>
      <c r="D35" s="304" t="s">
        <v>164</v>
      </c>
      <c r="E35" s="370" t="s">
        <v>165</v>
      </c>
      <c r="F35" s="303" t="s">
        <v>163</v>
      </c>
      <c r="G35" s="304" t="s">
        <v>164</v>
      </c>
      <c r="H35" s="370" t="s">
        <v>165</v>
      </c>
      <c r="I35" s="303" t="s">
        <v>163</v>
      </c>
      <c r="J35" s="304" t="s">
        <v>164</v>
      </c>
      <c r="K35" s="370" t="s">
        <v>165</v>
      </c>
      <c r="L35" s="303" t="s">
        <v>163</v>
      </c>
      <c r="M35" s="304" t="s">
        <v>164</v>
      </c>
      <c r="N35" s="370" t="s">
        <v>165</v>
      </c>
      <c r="O35" s="303" t="s">
        <v>163</v>
      </c>
      <c r="P35" s="304" t="s">
        <v>164</v>
      </c>
      <c r="Q35" s="370" t="s">
        <v>165</v>
      </c>
      <c r="R35" s="370"/>
      <c r="S35" s="326"/>
      <c r="T35" s="303" t="s">
        <v>163</v>
      </c>
      <c r="U35" s="304" t="s">
        <v>164</v>
      </c>
      <c r="V35" s="370" t="s">
        <v>165</v>
      </c>
      <c r="W35" s="303" t="s">
        <v>163</v>
      </c>
      <c r="X35" s="304" t="s">
        <v>164</v>
      </c>
      <c r="Y35" s="370" t="s">
        <v>165</v>
      </c>
      <c r="Z35" s="303" t="s">
        <v>163</v>
      </c>
      <c r="AA35" s="304" t="s">
        <v>164</v>
      </c>
      <c r="AB35" s="370" t="s">
        <v>165</v>
      </c>
      <c r="AC35" s="303" t="s">
        <v>163</v>
      </c>
      <c r="AD35" s="304" t="s">
        <v>164</v>
      </c>
      <c r="AE35" s="370" t="s">
        <v>165</v>
      </c>
      <c r="AF35" s="303" t="s">
        <v>163</v>
      </c>
      <c r="AG35" s="304" t="s">
        <v>164</v>
      </c>
      <c r="AH35" s="370" t="s">
        <v>165</v>
      </c>
      <c r="AI35" s="304"/>
      <c r="AJ35" s="357"/>
      <c r="AK35" s="303" t="s">
        <v>163</v>
      </c>
      <c r="AL35" s="304" t="s">
        <v>164</v>
      </c>
      <c r="AM35" s="370" t="s">
        <v>165</v>
      </c>
      <c r="AN35" s="303" t="s">
        <v>163</v>
      </c>
      <c r="AO35" s="304" t="s">
        <v>164</v>
      </c>
      <c r="AP35" s="370" t="s">
        <v>165</v>
      </c>
      <c r="AQ35" s="303" t="s">
        <v>163</v>
      </c>
      <c r="AR35" s="304" t="s">
        <v>164</v>
      </c>
      <c r="AS35" s="370" t="s">
        <v>165</v>
      </c>
      <c r="AT35" s="303" t="s">
        <v>163</v>
      </c>
      <c r="AU35" s="304" t="s">
        <v>164</v>
      </c>
      <c r="AV35" s="370" t="s">
        <v>165</v>
      </c>
      <c r="AW35" s="303" t="s">
        <v>163</v>
      </c>
      <c r="AX35" s="304" t="s">
        <v>164</v>
      </c>
      <c r="AY35" s="370" t="s">
        <v>165</v>
      </c>
      <c r="AZ35" s="192"/>
      <c r="BA35" s="288"/>
      <c r="BB35" s="304"/>
      <c r="BC35" s="304"/>
      <c r="BD35" s="304"/>
      <c r="BE35" s="358"/>
      <c r="BF35" s="304"/>
      <c r="BG35" s="304"/>
      <c r="BH35" s="358"/>
      <c r="BI35" s="304"/>
      <c r="BJ35" s="358"/>
      <c r="BK35" s="192"/>
      <c r="BL35" s="358"/>
      <c r="BM35" s="304"/>
      <c r="BN35" s="358"/>
      <c r="BO35" s="192"/>
      <c r="BP35" s="192"/>
      <c r="BQ35" s="192"/>
      <c r="BR35" s="192"/>
      <c r="BS35" s="192"/>
      <c r="BT35" s="192"/>
      <c r="BU35" s="192"/>
      <c r="BV35" s="192"/>
      <c r="BW35" s="192"/>
      <c r="BX35" s="192"/>
      <c r="BY35" s="194"/>
      <c r="BZ35" s="194"/>
      <c r="CA35" s="194"/>
      <c r="CB35" s="194"/>
      <c r="CC35" s="194"/>
      <c r="CD35" s="194"/>
      <c r="CE35" s="194"/>
      <c r="CF35" s="194"/>
      <c r="CG35" s="194"/>
      <c r="CH35" s="369"/>
      <c r="CI35" s="194"/>
      <c r="CJ35" s="194"/>
      <c r="CK35" s="194"/>
      <c r="CL35" s="369"/>
      <c r="CM35" s="194"/>
      <c r="CN35" s="369"/>
      <c r="CO35" s="288"/>
      <c r="CP35" s="288"/>
      <c r="CQ35" s="192"/>
      <c r="CR35" s="288"/>
      <c r="CS35" s="192"/>
      <c r="CT35" s="288"/>
      <c r="CU35" s="288"/>
      <c r="CV35" s="288"/>
      <c r="CW35" s="288"/>
      <c r="CX35" s="288"/>
      <c r="CY35" s="192"/>
      <c r="CZ35" s="288"/>
      <c r="DA35" s="192"/>
      <c r="DB35" s="288"/>
      <c r="DC35" s="192"/>
      <c r="DD35" s="192"/>
      <c r="DE35" s="193"/>
      <c r="DF35" s="193"/>
      <c r="DL35" s="369"/>
      <c r="DN35" s="369"/>
      <c r="DO35" s="369"/>
      <c r="DP35" s="369"/>
      <c r="DQ35" s="369"/>
      <c r="DR35" s="369"/>
      <c r="DS35" s="369"/>
      <c r="DT35" s="369"/>
      <c r="DU35" s="369"/>
      <c r="DV35" s="369"/>
      <c r="DW35" s="369"/>
      <c r="DX35" s="369"/>
      <c r="DY35" s="369"/>
      <c r="DZ35" s="369"/>
      <c r="EA35" s="369"/>
      <c r="EB35" s="369"/>
      <c r="EC35" s="369"/>
      <c r="ED35" s="369"/>
      <c r="EE35" s="192"/>
      <c r="EF35" s="192"/>
      <c r="EG35" s="192"/>
      <c r="EH35" s="192"/>
      <c r="EI35" s="192"/>
      <c r="EJ35" s="192"/>
      <c r="EK35" s="192"/>
      <c r="EL35" s="192"/>
      <c r="EM35" s="192"/>
      <c r="EN35" s="192"/>
      <c r="EO35" s="192"/>
      <c r="EP35" s="192"/>
      <c r="EQ35" s="192"/>
      <c r="ER35" s="192"/>
      <c r="ES35" s="192"/>
      <c r="ET35" s="369"/>
      <c r="EU35" s="369"/>
      <c r="EV35" s="369"/>
      <c r="EW35" s="369"/>
      <c r="EX35" s="369"/>
      <c r="EY35" s="369"/>
      <c r="EZ35" s="369"/>
      <c r="FA35" s="369"/>
      <c r="FB35" s="369"/>
      <c r="FC35" s="369"/>
      <c r="FD35" s="369"/>
      <c r="FE35" s="369"/>
      <c r="FF35" s="369"/>
      <c r="FG35" s="369"/>
      <c r="FH35" s="369"/>
      <c r="FI35" s="369"/>
      <c r="FJ35" s="369"/>
      <c r="FK35" s="192"/>
      <c r="FL35" s="192"/>
      <c r="FM35" s="192"/>
      <c r="FN35" s="192"/>
      <c r="FO35" s="192"/>
      <c r="FP35" s="192"/>
      <c r="FQ35" s="192"/>
      <c r="FR35" s="192"/>
      <c r="FS35" s="192"/>
      <c r="FT35" s="192"/>
      <c r="FU35" s="192"/>
      <c r="FV35" s="192"/>
      <c r="FW35" s="192"/>
      <c r="FX35" s="192"/>
      <c r="FY35" s="192"/>
      <c r="FZ35" s="369"/>
      <c r="GA35" s="369"/>
      <c r="GB35" s="369"/>
      <c r="GC35" s="369"/>
      <c r="GD35" s="369"/>
      <c r="GE35" s="369"/>
      <c r="GF35" s="369"/>
      <c r="GG35" s="369"/>
      <c r="GH35" s="369"/>
      <c r="GI35" s="369"/>
      <c r="GJ35" s="369"/>
      <c r="GK35" s="369"/>
      <c r="GL35" s="369"/>
      <c r="GM35" s="369"/>
      <c r="GN35" s="369"/>
      <c r="GO35" s="369"/>
      <c r="GP35" s="369"/>
      <c r="GQ35" s="192"/>
      <c r="GR35" s="192"/>
      <c r="GS35" s="192"/>
      <c r="GT35" s="192"/>
      <c r="GU35" s="192"/>
      <c r="GV35" s="192"/>
      <c r="GW35" s="192"/>
      <c r="GX35" s="192"/>
      <c r="GY35" s="192"/>
      <c r="GZ35" s="192"/>
      <c r="HA35" s="192"/>
      <c r="HB35" s="192"/>
      <c r="HC35" s="192"/>
      <c r="HD35" s="192"/>
      <c r="HE35" s="192"/>
      <c r="HF35" s="369"/>
      <c r="HG35" s="369"/>
      <c r="HH35" s="369"/>
      <c r="HI35" s="369"/>
      <c r="HJ35" s="369"/>
      <c r="HK35" s="369"/>
      <c r="HL35" s="369"/>
      <c r="HM35" s="369"/>
      <c r="HN35" s="369"/>
      <c r="HO35" s="369"/>
      <c r="HP35" s="369"/>
    </row>
    <row r="36" spans="2:224" ht="15" customHeight="1" x14ac:dyDescent="0.25">
      <c r="B36" s="299" t="s">
        <v>18</v>
      </c>
      <c r="C36" s="307">
        <v>13068.399999999998</v>
      </c>
      <c r="D36" s="308">
        <v>0.30211888249951097</v>
      </c>
      <c r="E36" s="309">
        <v>0.50902906884574906</v>
      </c>
      <c r="F36" s="307">
        <v>8971.9700000000012</v>
      </c>
      <c r="G36" s="308">
        <v>0.20035734830673801</v>
      </c>
      <c r="H36" s="309">
        <v>0.33731746747875774</v>
      </c>
      <c r="I36" s="307">
        <v>5357.19</v>
      </c>
      <c r="J36" s="308">
        <v>7.5521636949902493E-2</v>
      </c>
      <c r="K36" s="309">
        <v>0.12459723053693759</v>
      </c>
      <c r="L36" s="307">
        <v>6358.8000000000011</v>
      </c>
      <c r="M36" s="308">
        <v>0.11588935071126846</v>
      </c>
      <c r="N36" s="309">
        <v>0.19069462529531761</v>
      </c>
      <c r="O36" s="307">
        <v>715.20000000000016</v>
      </c>
      <c r="P36" s="308">
        <v>7.7940759791634909E-2</v>
      </c>
      <c r="Q36" s="309">
        <v>0.12014271987528811</v>
      </c>
      <c r="R36" s="309"/>
      <c r="S36" s="327" t="s">
        <v>18</v>
      </c>
      <c r="T36" s="307">
        <v>9714.1299999999992</v>
      </c>
      <c r="U36" s="308">
        <v>0.23137331587298784</v>
      </c>
      <c r="V36" s="309">
        <v>0.37386353970986519</v>
      </c>
      <c r="W36" s="307">
        <v>8048.0599999999986</v>
      </c>
      <c r="X36" s="308">
        <v>0.19963456827362033</v>
      </c>
      <c r="Y36" s="309">
        <v>0.32679331979013582</v>
      </c>
      <c r="Z36" s="307">
        <v>8174.7999999999993</v>
      </c>
      <c r="AA36" s="308">
        <v>0.19686695730639919</v>
      </c>
      <c r="AB36" s="309">
        <v>0.3720468767777903</v>
      </c>
      <c r="AC36" s="307">
        <v>14217.83</v>
      </c>
      <c r="AD36" s="308">
        <v>0.27386415227938093</v>
      </c>
      <c r="AE36" s="309">
        <v>0.4181597867118419</v>
      </c>
      <c r="AF36" s="307">
        <v>9077.16</v>
      </c>
      <c r="AG36" s="308">
        <v>0.27364441082777102</v>
      </c>
      <c r="AH36" s="309">
        <v>0.44824905951824817</v>
      </c>
      <c r="AI36" s="309"/>
      <c r="AJ36" s="347" t="s">
        <v>171</v>
      </c>
      <c r="AK36" s="307">
        <v>5305.26</v>
      </c>
      <c r="AL36" s="308">
        <v>7.3681147786305981E-2</v>
      </c>
      <c r="AM36" s="309">
        <v>8.7403362648681399E-2</v>
      </c>
      <c r="AN36" s="307">
        <v>5134.3000000000011</v>
      </c>
      <c r="AO36" s="308">
        <v>7.2753433268283221E-2</v>
      </c>
      <c r="AP36" s="309">
        <v>8.5150625208552114E-2</v>
      </c>
      <c r="AQ36" s="307">
        <v>5884.33</v>
      </c>
      <c r="AR36" s="308">
        <v>7.7785017388946803E-2</v>
      </c>
      <c r="AS36" s="309">
        <v>8.7422931662545597E-2</v>
      </c>
      <c r="AT36" s="307">
        <v>8652.51</v>
      </c>
      <c r="AU36" s="308">
        <v>0.12610830158220734</v>
      </c>
      <c r="AV36" s="309">
        <v>0.15207765697507039</v>
      </c>
      <c r="AW36" s="307">
        <v>2492.9499999999998</v>
      </c>
      <c r="AX36" s="308">
        <v>0.1402527187519339</v>
      </c>
      <c r="AY36" s="309">
        <v>0.17495380439168826</v>
      </c>
      <c r="AZ36" s="192"/>
      <c r="BA36" s="192"/>
      <c r="BB36" s="359"/>
      <c r="BC36" s="308"/>
      <c r="BD36" s="308"/>
      <c r="BE36" s="359"/>
      <c r="BF36" s="308"/>
      <c r="BG36" s="308"/>
      <c r="BH36" s="359"/>
      <c r="BI36" s="308"/>
      <c r="BJ36" s="308"/>
      <c r="BK36" s="192"/>
      <c r="BL36" s="359"/>
      <c r="BM36" s="308"/>
      <c r="BN36" s="308"/>
      <c r="BO36" s="192"/>
      <c r="BP36" s="192"/>
      <c r="BQ36" s="192"/>
      <c r="BR36" s="192"/>
      <c r="BS36" s="192"/>
      <c r="BT36" s="192"/>
      <c r="BU36" s="192"/>
      <c r="BV36" s="192"/>
      <c r="BW36" s="192"/>
      <c r="BX36" s="192"/>
      <c r="BY36" s="369"/>
      <c r="BZ36" s="369"/>
      <c r="CA36" s="369"/>
      <c r="CB36" s="369"/>
      <c r="CC36" s="369"/>
      <c r="CD36" s="369"/>
      <c r="CE36" s="369"/>
      <c r="CF36" s="369"/>
      <c r="CG36" s="369"/>
      <c r="CH36" s="369"/>
      <c r="CI36" s="369"/>
      <c r="CJ36" s="369"/>
      <c r="CK36" s="369"/>
      <c r="CL36" s="369"/>
      <c r="CM36" s="369"/>
      <c r="CN36" s="369"/>
      <c r="CO36" s="192"/>
      <c r="CP36" s="192"/>
      <c r="CQ36" s="192"/>
      <c r="CR36" s="192"/>
      <c r="CS36" s="192"/>
      <c r="CT36" s="192"/>
      <c r="CU36" s="192"/>
      <c r="CV36" s="192"/>
      <c r="CW36" s="192"/>
      <c r="CX36" s="192"/>
      <c r="CY36" s="192"/>
      <c r="CZ36" s="192"/>
      <c r="DA36" s="192"/>
      <c r="DB36" s="192"/>
      <c r="DC36" s="192"/>
      <c r="DD36" s="192"/>
      <c r="DE36" s="193"/>
      <c r="DF36" s="193"/>
      <c r="DL36" s="369"/>
      <c r="DN36" s="369"/>
      <c r="DO36" s="369"/>
      <c r="DP36" s="369"/>
      <c r="DQ36" s="369"/>
      <c r="DR36" s="369"/>
      <c r="DS36" s="369"/>
      <c r="DT36" s="369"/>
      <c r="DU36" s="369"/>
      <c r="DV36" s="369"/>
      <c r="DW36" s="369"/>
      <c r="DX36" s="369"/>
      <c r="DY36" s="369"/>
      <c r="DZ36" s="369"/>
      <c r="EA36" s="369"/>
      <c r="EB36" s="369"/>
      <c r="EC36" s="369"/>
      <c r="ED36" s="369"/>
      <c r="EE36" s="192"/>
      <c r="EF36" s="192"/>
      <c r="EG36" s="192"/>
      <c r="EH36" s="192"/>
      <c r="EI36" s="192"/>
      <c r="EJ36" s="192"/>
      <c r="EK36" s="192"/>
      <c r="EL36" s="192"/>
      <c r="EM36" s="192"/>
      <c r="EN36" s="192"/>
      <c r="EO36" s="192"/>
      <c r="EP36" s="192"/>
      <c r="EQ36" s="192"/>
      <c r="ER36" s="192"/>
      <c r="ES36" s="192"/>
      <c r="ET36" s="369"/>
      <c r="EU36" s="369"/>
      <c r="EV36" s="369"/>
      <c r="EW36" s="369"/>
      <c r="EX36" s="369"/>
      <c r="EY36" s="369"/>
      <c r="EZ36" s="369"/>
      <c r="FA36" s="369"/>
      <c r="FB36" s="369"/>
      <c r="FC36" s="369"/>
      <c r="FD36" s="369"/>
      <c r="FE36" s="369"/>
      <c r="FF36" s="369"/>
      <c r="FG36" s="369"/>
      <c r="FH36" s="369"/>
      <c r="FI36" s="369"/>
      <c r="FJ36" s="369"/>
      <c r="FK36" s="192"/>
      <c r="FL36" s="192"/>
      <c r="FM36" s="192"/>
      <c r="FN36" s="192"/>
      <c r="FO36" s="192"/>
      <c r="FP36" s="192"/>
      <c r="FQ36" s="192"/>
      <c r="FR36" s="192"/>
      <c r="FS36" s="192"/>
      <c r="FT36" s="192"/>
      <c r="FU36" s="192"/>
      <c r="FV36" s="192"/>
      <c r="FW36" s="192"/>
      <c r="FX36" s="192"/>
      <c r="FY36" s="192"/>
      <c r="FZ36" s="369"/>
      <c r="GA36" s="369"/>
      <c r="GB36" s="369"/>
      <c r="GC36" s="369"/>
      <c r="GD36" s="369"/>
      <c r="GE36" s="369"/>
      <c r="GF36" s="369"/>
      <c r="GG36" s="369"/>
      <c r="GH36" s="369"/>
      <c r="GI36" s="369"/>
      <c r="GJ36" s="369"/>
      <c r="GK36" s="369"/>
      <c r="GL36" s="369"/>
      <c r="GM36" s="369"/>
      <c r="GN36" s="369"/>
      <c r="GO36" s="369"/>
      <c r="GP36" s="369"/>
      <c r="GQ36" s="192"/>
      <c r="GR36" s="192"/>
      <c r="GS36" s="192"/>
      <c r="GT36" s="192"/>
      <c r="GU36" s="192"/>
      <c r="GV36" s="192"/>
      <c r="GW36" s="192"/>
      <c r="GX36" s="192"/>
      <c r="GY36" s="192"/>
      <c r="GZ36" s="192"/>
      <c r="HA36" s="192"/>
      <c r="HB36" s="192"/>
      <c r="HC36" s="192"/>
      <c r="HD36" s="192"/>
      <c r="HE36" s="192"/>
      <c r="HF36" s="369"/>
      <c r="HG36" s="369"/>
      <c r="HH36" s="369"/>
      <c r="HI36" s="369"/>
      <c r="HJ36" s="369"/>
      <c r="HK36" s="369"/>
      <c r="HL36" s="369"/>
      <c r="HM36" s="369"/>
      <c r="HN36" s="369"/>
      <c r="HO36" s="369"/>
      <c r="HP36" s="369"/>
    </row>
    <row r="37" spans="2:224" ht="15" customHeight="1" x14ac:dyDescent="0.25">
      <c r="B37" s="205" t="s">
        <v>152</v>
      </c>
      <c r="C37" s="319">
        <v>11827.16</v>
      </c>
      <c r="D37" s="315">
        <v>0.27342355317735273</v>
      </c>
      <c r="E37" s="316">
        <v>0.46068135669934274</v>
      </c>
      <c r="F37" s="319">
        <v>7618.9800000000005</v>
      </c>
      <c r="G37" s="315">
        <v>0.1701430822441527</v>
      </c>
      <c r="H37" s="316">
        <v>0.2864493570945183</v>
      </c>
      <c r="I37" s="319">
        <v>4804.47</v>
      </c>
      <c r="J37" s="315">
        <v>6.7729805938691379E-2</v>
      </c>
      <c r="K37" s="316">
        <v>0.1117420991597835</v>
      </c>
      <c r="L37" s="319">
        <v>6115.08</v>
      </c>
      <c r="M37" s="315">
        <v>0.11144754525184994</v>
      </c>
      <c r="N37" s="316">
        <v>0.18338568428805602</v>
      </c>
      <c r="O37" s="319">
        <v>364.83</v>
      </c>
      <c r="P37" s="315">
        <v>3.9758287744382212E-2</v>
      </c>
      <c r="Q37" s="316">
        <v>6.128588994980614E-2</v>
      </c>
      <c r="R37" s="318"/>
      <c r="S37" s="328" t="s">
        <v>152</v>
      </c>
      <c r="T37" s="313">
        <v>2407.2200000000003</v>
      </c>
      <c r="U37" s="315">
        <v>5.7335703087746812E-2</v>
      </c>
      <c r="V37" s="316">
        <v>9.2645639914267344E-2</v>
      </c>
      <c r="W37" s="313">
        <v>2824.7</v>
      </c>
      <c r="X37" s="315">
        <v>7.0067539879485913E-2</v>
      </c>
      <c r="Y37" s="316">
        <v>0.11469759052631277</v>
      </c>
      <c r="Z37" s="313">
        <v>2837.2599999999993</v>
      </c>
      <c r="AA37" s="315">
        <v>6.8327389451381573E-2</v>
      </c>
      <c r="AB37" s="316">
        <v>0.12912777335305489</v>
      </c>
      <c r="AC37" s="313">
        <v>9024.34</v>
      </c>
      <c r="AD37" s="315">
        <v>0.17382703436325433</v>
      </c>
      <c r="AE37" s="316">
        <v>0.26541434871672703</v>
      </c>
      <c r="AF37" s="313">
        <v>5489</v>
      </c>
      <c r="AG37" s="315">
        <v>0.16547402172415548</v>
      </c>
      <c r="AH37" s="316">
        <v>0.27105824814101154</v>
      </c>
      <c r="AI37" s="318"/>
      <c r="AJ37" s="300" t="s">
        <v>172</v>
      </c>
      <c r="AK37" s="311">
        <v>4.05</v>
      </c>
      <c r="AL37" s="315">
        <v>5.6247695406924297E-5</v>
      </c>
      <c r="AM37" s="316">
        <v>6.6723142452426392E-5</v>
      </c>
      <c r="AN37" s="311">
        <v>0.32</v>
      </c>
      <c r="AO37" s="315">
        <v>4.5344250717431055E-6</v>
      </c>
      <c r="AP37" s="316">
        <v>5.3070915347246312E-6</v>
      </c>
      <c r="AQ37" s="311">
        <v>0</v>
      </c>
      <c r="AR37" s="315">
        <v>0</v>
      </c>
      <c r="AS37" s="316">
        <v>0</v>
      </c>
      <c r="AT37" s="311">
        <v>8.75</v>
      </c>
      <c r="AU37" s="315">
        <v>1.2752919544089684E-4</v>
      </c>
      <c r="AV37" s="316">
        <v>1.5379115407342678E-4</v>
      </c>
      <c r="AW37" s="311">
        <v>0.15</v>
      </c>
      <c r="AX37" s="315">
        <v>8.4389609951222794E-6</v>
      </c>
      <c r="AY37" s="316">
        <v>1.0526914161436547E-5</v>
      </c>
      <c r="AZ37" s="192"/>
      <c r="BA37" s="192"/>
      <c r="BB37" s="360"/>
      <c r="BC37" s="317"/>
      <c r="BD37" s="348"/>
      <c r="BE37" s="360"/>
      <c r="BF37" s="317"/>
      <c r="BG37" s="348"/>
      <c r="BH37" s="360"/>
      <c r="BI37" s="317"/>
      <c r="BJ37" s="348"/>
      <c r="BK37" s="192"/>
      <c r="BL37" s="360"/>
      <c r="BM37" s="317"/>
      <c r="BN37" s="348"/>
      <c r="BO37" s="192"/>
      <c r="BP37" s="192"/>
      <c r="BQ37" s="192"/>
      <c r="BR37" s="192"/>
      <c r="BS37" s="192"/>
      <c r="BT37" s="192"/>
      <c r="BU37" s="192"/>
      <c r="BV37" s="192"/>
      <c r="BW37" s="192"/>
      <c r="BX37" s="192"/>
      <c r="BY37" s="369"/>
      <c r="BZ37" s="369"/>
      <c r="CA37" s="369"/>
      <c r="CB37" s="369"/>
      <c r="CC37" s="369"/>
      <c r="CD37" s="369"/>
      <c r="CE37" s="369"/>
      <c r="CF37" s="369"/>
      <c r="CG37" s="369"/>
      <c r="CH37" s="369"/>
      <c r="CI37" s="369"/>
      <c r="CJ37" s="369"/>
      <c r="CK37" s="369"/>
      <c r="CL37" s="369"/>
      <c r="CM37" s="369"/>
      <c r="CN37" s="369"/>
      <c r="CO37" s="192"/>
      <c r="CP37" s="192"/>
      <c r="CQ37" s="192"/>
      <c r="CR37" s="192"/>
      <c r="CS37" s="192"/>
      <c r="CT37" s="192"/>
      <c r="CU37" s="192"/>
      <c r="CV37" s="192"/>
      <c r="CW37" s="192"/>
      <c r="CX37" s="192"/>
      <c r="CY37" s="192"/>
      <c r="CZ37" s="192"/>
      <c r="DA37" s="192"/>
      <c r="DB37" s="192"/>
      <c r="DC37" s="192"/>
      <c r="DD37" s="192"/>
      <c r="DE37" s="193"/>
      <c r="DF37" s="193"/>
      <c r="DL37" s="369"/>
      <c r="DN37" s="369"/>
      <c r="DO37" s="369"/>
      <c r="DP37" s="369"/>
      <c r="DQ37" s="369"/>
      <c r="DR37" s="369"/>
      <c r="DS37" s="369"/>
      <c r="DT37" s="369"/>
      <c r="DU37" s="369"/>
      <c r="DV37" s="369"/>
      <c r="DW37" s="369"/>
      <c r="DX37" s="369"/>
      <c r="DY37" s="369"/>
      <c r="DZ37" s="369"/>
      <c r="EA37" s="369"/>
      <c r="EB37" s="369"/>
      <c r="EC37" s="369"/>
      <c r="ED37" s="369"/>
      <c r="EE37" s="192"/>
      <c r="EF37" s="192"/>
      <c r="EG37" s="192"/>
      <c r="EH37" s="192"/>
      <c r="EI37" s="192"/>
      <c r="EJ37" s="192"/>
      <c r="EK37" s="192"/>
      <c r="EL37" s="192"/>
      <c r="EM37" s="192"/>
      <c r="EN37" s="192"/>
      <c r="EO37" s="192"/>
      <c r="EP37" s="192"/>
      <c r="EQ37" s="192"/>
      <c r="ER37" s="192"/>
      <c r="ES37" s="192"/>
      <c r="ET37" s="369"/>
      <c r="EU37" s="369"/>
      <c r="EV37" s="369"/>
      <c r="EW37" s="369"/>
      <c r="EX37" s="369"/>
      <c r="EY37" s="369"/>
      <c r="EZ37" s="369"/>
      <c r="FA37" s="369"/>
      <c r="FB37" s="369"/>
      <c r="FC37" s="369"/>
      <c r="FD37" s="369"/>
      <c r="FE37" s="369"/>
      <c r="FF37" s="369"/>
      <c r="FG37" s="369"/>
      <c r="FH37" s="369"/>
      <c r="FI37" s="369"/>
      <c r="FJ37" s="369"/>
      <c r="FK37" s="192"/>
      <c r="FL37" s="192"/>
      <c r="FM37" s="192"/>
      <c r="FN37" s="192"/>
      <c r="FO37" s="192"/>
      <c r="FP37" s="192"/>
      <c r="FQ37" s="192"/>
      <c r="FR37" s="192"/>
      <c r="FS37" s="192"/>
      <c r="FT37" s="192"/>
      <c r="FU37" s="192"/>
      <c r="FV37" s="192"/>
      <c r="FW37" s="192"/>
      <c r="FX37" s="192"/>
      <c r="FY37" s="192"/>
      <c r="FZ37" s="369"/>
      <c r="GA37" s="369"/>
      <c r="GB37" s="369"/>
      <c r="GC37" s="369"/>
      <c r="GD37" s="369"/>
      <c r="GE37" s="369"/>
      <c r="GF37" s="369"/>
      <c r="GG37" s="369"/>
      <c r="GH37" s="369"/>
      <c r="GI37" s="369"/>
      <c r="GJ37" s="369"/>
      <c r="GK37" s="369"/>
      <c r="GL37" s="369"/>
      <c r="GM37" s="369"/>
      <c r="GN37" s="369"/>
      <c r="GO37" s="369"/>
      <c r="GP37" s="369"/>
      <c r="GQ37" s="192"/>
      <c r="GR37" s="192"/>
      <c r="GS37" s="192"/>
      <c r="GT37" s="192"/>
      <c r="GU37" s="192"/>
      <c r="GV37" s="192"/>
      <c r="GW37" s="192"/>
      <c r="GX37" s="192"/>
      <c r="GY37" s="192"/>
      <c r="GZ37" s="192"/>
      <c r="HA37" s="192"/>
      <c r="HB37" s="192"/>
      <c r="HC37" s="192"/>
      <c r="HD37" s="192"/>
      <c r="HE37" s="192"/>
      <c r="HF37" s="369"/>
      <c r="HG37" s="369"/>
      <c r="HH37" s="369"/>
      <c r="HI37" s="369"/>
      <c r="HJ37" s="369"/>
      <c r="HK37" s="369"/>
      <c r="HL37" s="369"/>
      <c r="HM37" s="369"/>
      <c r="HN37" s="369"/>
      <c r="HO37" s="369"/>
      <c r="HP37" s="369"/>
    </row>
    <row r="38" spans="2:224" ht="15" customHeight="1" x14ac:dyDescent="0.25">
      <c r="B38" s="305" t="s">
        <v>153</v>
      </c>
      <c r="C38" s="320">
        <v>13.03</v>
      </c>
      <c r="D38" s="317">
        <v>3.0123114068812007E-4</v>
      </c>
      <c r="E38" s="318">
        <v>5.075333450965773E-4</v>
      </c>
      <c r="F38" s="320">
        <v>1.5799999999999998</v>
      </c>
      <c r="G38" s="317">
        <v>3.5283734823527717E-5</v>
      </c>
      <c r="H38" s="318">
        <v>5.940296262876906E-5</v>
      </c>
      <c r="I38" s="320">
        <v>8.92</v>
      </c>
      <c r="J38" s="317">
        <v>1.2574745371979158E-4</v>
      </c>
      <c r="K38" s="318">
        <v>2.074608696703838E-4</v>
      </c>
      <c r="L38" s="320">
        <v>4.74</v>
      </c>
      <c r="M38" s="317">
        <v>8.6386664523402596E-5</v>
      </c>
      <c r="N38" s="318">
        <v>1.4214828645338828E-4</v>
      </c>
      <c r="O38" s="320">
        <v>31.830000000000005</v>
      </c>
      <c r="P38" s="317">
        <v>3.4687561299884492E-3</v>
      </c>
      <c r="Q38" s="318">
        <v>5.3469557796845925E-3</v>
      </c>
      <c r="R38" s="318"/>
      <c r="S38" s="329" t="s">
        <v>153</v>
      </c>
      <c r="T38" s="314">
        <v>21.71</v>
      </c>
      <c r="U38" s="317">
        <v>5.1709362419512272E-4</v>
      </c>
      <c r="V38" s="318">
        <v>8.3554342458883849E-4</v>
      </c>
      <c r="W38" s="314">
        <v>2.09</v>
      </c>
      <c r="X38" s="317">
        <v>5.1843083636536822E-5</v>
      </c>
      <c r="Y38" s="318">
        <v>8.4864928735792718E-5</v>
      </c>
      <c r="Z38" s="314">
        <v>13.680000000000003</v>
      </c>
      <c r="AA38" s="317">
        <v>3.2944414248073855E-4</v>
      </c>
      <c r="AB38" s="318">
        <v>6.2259642735237235E-4</v>
      </c>
      <c r="AC38" s="314">
        <v>0</v>
      </c>
      <c r="AD38" s="317">
        <v>0</v>
      </c>
      <c r="AE38" s="318">
        <v>0</v>
      </c>
      <c r="AF38" s="314">
        <v>4.9800000000000004</v>
      </c>
      <c r="AG38" s="317">
        <v>1.5012946405288657E-4</v>
      </c>
      <c r="AH38" s="318">
        <v>2.4592276839902305E-4</v>
      </c>
      <c r="AI38" s="318"/>
      <c r="AJ38" s="301" t="s">
        <v>173</v>
      </c>
      <c r="AK38" s="312">
        <v>1.3199999999999998</v>
      </c>
      <c r="AL38" s="317">
        <v>1.8332582206701252E-5</v>
      </c>
      <c r="AM38" s="318">
        <v>2.1746801984494525E-5</v>
      </c>
      <c r="AN38" s="312">
        <v>6.71</v>
      </c>
      <c r="AO38" s="317">
        <v>9.5081225723113235E-5</v>
      </c>
      <c r="AP38" s="318">
        <v>1.112830756187571E-4</v>
      </c>
      <c r="AQ38" s="312">
        <v>6.87</v>
      </c>
      <c r="AR38" s="317">
        <v>9.0814599021819738E-5</v>
      </c>
      <c r="AS38" s="318">
        <v>1.0206693719109709E-4</v>
      </c>
      <c r="AT38" s="312">
        <v>11.09</v>
      </c>
      <c r="AU38" s="317">
        <v>1.6163414599309095E-4</v>
      </c>
      <c r="AV38" s="318">
        <v>1.9491930270563461E-4</v>
      </c>
      <c r="AW38" s="312">
        <v>23.520000000000003</v>
      </c>
      <c r="AX38" s="317">
        <v>1.3232290840351738E-3</v>
      </c>
      <c r="AY38" s="318">
        <v>1.6506201405132508E-3</v>
      </c>
      <c r="AZ38" s="192"/>
      <c r="BA38" s="192"/>
      <c r="BB38" s="360"/>
      <c r="BC38" s="317"/>
      <c r="BD38" s="348"/>
      <c r="BE38" s="360"/>
      <c r="BF38" s="317"/>
      <c r="BG38" s="348"/>
      <c r="BH38" s="360"/>
      <c r="BI38" s="317"/>
      <c r="BJ38" s="348"/>
      <c r="BK38" s="192"/>
      <c r="BL38" s="360"/>
      <c r="BM38" s="317"/>
      <c r="BN38" s="348"/>
      <c r="BO38" s="192"/>
      <c r="BP38" s="192"/>
      <c r="BQ38" s="192"/>
      <c r="BR38" s="192"/>
      <c r="BS38" s="192"/>
      <c r="BT38" s="192"/>
      <c r="BU38" s="192"/>
      <c r="BV38" s="192"/>
      <c r="BW38" s="192"/>
      <c r="BX38" s="192"/>
      <c r="BY38" s="369"/>
      <c r="BZ38" s="369"/>
      <c r="CA38" s="369"/>
      <c r="CB38" s="369"/>
      <c r="CC38" s="369"/>
      <c r="CD38" s="369"/>
      <c r="CE38" s="369"/>
      <c r="CF38" s="369"/>
      <c r="CG38" s="369"/>
      <c r="CH38" s="369"/>
      <c r="CI38" s="369"/>
      <c r="CJ38" s="369"/>
      <c r="CK38" s="369"/>
      <c r="CL38" s="369"/>
      <c r="CM38" s="369"/>
      <c r="CN38" s="369"/>
      <c r="CO38" s="192"/>
      <c r="CP38" s="192"/>
      <c r="CQ38" s="192"/>
      <c r="CR38" s="192"/>
      <c r="CS38" s="192"/>
      <c r="CT38" s="192"/>
      <c r="CU38" s="192"/>
      <c r="CV38" s="192"/>
      <c r="CW38" s="192"/>
      <c r="CX38" s="192"/>
      <c r="CY38" s="192"/>
      <c r="CZ38" s="192"/>
      <c r="DA38" s="192"/>
      <c r="DB38" s="192"/>
      <c r="DC38" s="192"/>
      <c r="DD38" s="192"/>
      <c r="DE38" s="193"/>
      <c r="DF38" s="193"/>
      <c r="DL38" s="369"/>
      <c r="DN38" s="369"/>
      <c r="DO38" s="369"/>
      <c r="DP38" s="369"/>
      <c r="DQ38" s="369"/>
      <c r="DR38" s="369"/>
      <c r="DS38" s="369"/>
      <c r="DT38" s="369"/>
      <c r="DU38" s="369"/>
      <c r="DV38" s="369"/>
      <c r="DW38" s="369"/>
      <c r="DX38" s="369"/>
      <c r="DY38" s="369"/>
      <c r="DZ38" s="369"/>
      <c r="EA38" s="369"/>
      <c r="EB38" s="369"/>
      <c r="EC38" s="369"/>
      <c r="ED38" s="369"/>
      <c r="EE38" s="192"/>
      <c r="EF38" s="192"/>
      <c r="EG38" s="192"/>
      <c r="EH38" s="192"/>
      <c r="EI38" s="192"/>
      <c r="EJ38" s="192"/>
      <c r="EK38" s="192"/>
      <c r="EL38" s="192"/>
      <c r="EM38" s="192"/>
      <c r="EN38" s="192"/>
      <c r="EO38" s="192"/>
      <c r="EP38" s="192"/>
      <c r="EQ38" s="192"/>
      <c r="ER38" s="192"/>
      <c r="ES38" s="192"/>
      <c r="ET38" s="369"/>
      <c r="EU38" s="369"/>
      <c r="EV38" s="369"/>
      <c r="EW38" s="369"/>
      <c r="EX38" s="369"/>
      <c r="EY38" s="369"/>
      <c r="EZ38" s="369"/>
      <c r="FA38" s="369"/>
      <c r="FB38" s="369"/>
      <c r="FC38" s="369"/>
      <c r="FD38" s="369"/>
      <c r="FE38" s="369"/>
      <c r="FF38" s="369"/>
      <c r="FG38" s="369"/>
      <c r="FH38" s="369"/>
      <c r="FI38" s="369"/>
      <c r="FJ38" s="369"/>
      <c r="FK38" s="192"/>
      <c r="FL38" s="192"/>
      <c r="FM38" s="192"/>
      <c r="FN38" s="192"/>
      <c r="FO38" s="192"/>
      <c r="FP38" s="192"/>
      <c r="FQ38" s="192"/>
      <c r="FR38" s="192"/>
      <c r="FS38" s="192"/>
      <c r="FT38" s="192"/>
      <c r="FU38" s="192"/>
      <c r="FV38" s="192"/>
      <c r="FW38" s="192"/>
      <c r="FX38" s="192"/>
      <c r="FY38" s="192"/>
      <c r="FZ38" s="369"/>
      <c r="GA38" s="369"/>
      <c r="GB38" s="369"/>
      <c r="GC38" s="369"/>
      <c r="GD38" s="369"/>
      <c r="GE38" s="369"/>
      <c r="GF38" s="369"/>
      <c r="GG38" s="369"/>
      <c r="GH38" s="369"/>
      <c r="GI38" s="369"/>
      <c r="GJ38" s="369"/>
      <c r="GK38" s="369"/>
      <c r="GL38" s="369"/>
      <c r="GM38" s="369"/>
      <c r="GN38" s="369"/>
      <c r="GO38" s="369"/>
      <c r="GP38" s="369"/>
      <c r="GQ38" s="192"/>
      <c r="GR38" s="192"/>
      <c r="GS38" s="192"/>
      <c r="GT38" s="192"/>
      <c r="GU38" s="192"/>
      <c r="GV38" s="192"/>
      <c r="GW38" s="192"/>
      <c r="GX38" s="192"/>
      <c r="GY38" s="192"/>
      <c r="GZ38" s="192"/>
      <c r="HA38" s="192"/>
      <c r="HB38" s="192"/>
      <c r="HC38" s="192"/>
      <c r="HD38" s="192"/>
      <c r="HE38" s="192"/>
      <c r="HF38" s="369"/>
      <c r="HG38" s="369"/>
      <c r="HH38" s="369"/>
      <c r="HI38" s="369"/>
      <c r="HJ38" s="369"/>
      <c r="HK38" s="369"/>
      <c r="HL38" s="369"/>
      <c r="HM38" s="369"/>
      <c r="HN38" s="369"/>
      <c r="HO38" s="369"/>
      <c r="HP38" s="369"/>
    </row>
    <row r="39" spans="2:224" ht="15" customHeight="1" x14ac:dyDescent="0.25">
      <c r="B39" s="205" t="s">
        <v>166</v>
      </c>
      <c r="C39" s="319">
        <v>80.42</v>
      </c>
      <c r="D39" s="315">
        <v>1.8591717831265247E-3</v>
      </c>
      <c r="E39" s="316">
        <v>3.1324506226144857E-3</v>
      </c>
      <c r="F39" s="319">
        <v>56.389999999999993</v>
      </c>
      <c r="G39" s="315">
        <v>1.2592720295561569E-3</v>
      </c>
      <c r="H39" s="316">
        <v>2.1200842168584096E-3</v>
      </c>
      <c r="I39" s="319">
        <v>44.879999999999995</v>
      </c>
      <c r="J39" s="315">
        <v>6.3268449808791987E-4</v>
      </c>
      <c r="K39" s="316">
        <v>1.0438165729604063E-3</v>
      </c>
      <c r="L39" s="319">
        <v>21.259999999999998</v>
      </c>
      <c r="M39" s="315">
        <v>3.8746423792564112E-4</v>
      </c>
      <c r="N39" s="316">
        <v>6.3756805274241225E-4</v>
      </c>
      <c r="O39" s="319">
        <v>22.529999999999998</v>
      </c>
      <c r="P39" s="315">
        <v>2.4552647065233975E-3</v>
      </c>
      <c r="Q39" s="316">
        <v>3.7846972578163317E-3</v>
      </c>
      <c r="R39" s="318"/>
      <c r="S39" s="328" t="s">
        <v>154</v>
      </c>
      <c r="T39" s="313">
        <v>811.8</v>
      </c>
      <c r="U39" s="315">
        <v>1.9335633538535263E-2</v>
      </c>
      <c r="V39" s="316">
        <v>3.1243397147914281E-2</v>
      </c>
      <c r="W39" s="313">
        <v>394.37</v>
      </c>
      <c r="X39" s="315">
        <v>9.782467413273219E-3</v>
      </c>
      <c r="Y39" s="316">
        <v>1.6013484184466305E-2</v>
      </c>
      <c r="Z39" s="313">
        <v>488.70999999999992</v>
      </c>
      <c r="AA39" s="315">
        <v>1.1769199332731118E-2</v>
      </c>
      <c r="AB39" s="316">
        <v>2.2241893275685508E-2</v>
      </c>
      <c r="AC39" s="313">
        <v>884.81999999999994</v>
      </c>
      <c r="AD39" s="315">
        <v>1.7043422183261568E-2</v>
      </c>
      <c r="AE39" s="316">
        <v>2.602339052291186E-2</v>
      </c>
      <c r="AF39" s="313">
        <v>617.18999999999994</v>
      </c>
      <c r="AG39" s="315">
        <v>1.8606105204578522E-2</v>
      </c>
      <c r="AH39" s="316">
        <v>3.0478127194416268E-2</v>
      </c>
      <c r="AI39" s="318"/>
      <c r="AJ39" s="300" t="s">
        <v>174</v>
      </c>
      <c r="AK39" s="311">
        <v>4.3499999999999996</v>
      </c>
      <c r="AL39" s="315">
        <v>6.0414191362992761E-5</v>
      </c>
      <c r="AM39" s="316">
        <v>7.1665597448902416E-5</v>
      </c>
      <c r="AN39" s="311">
        <v>26.86</v>
      </c>
      <c r="AO39" s="315">
        <v>3.8060830445943688E-4</v>
      </c>
      <c r="AP39" s="316">
        <v>4.4546399569594871E-4</v>
      </c>
      <c r="AQ39" s="311">
        <v>24.49</v>
      </c>
      <c r="AR39" s="315">
        <v>3.2373355604721477E-4</v>
      </c>
      <c r="AS39" s="316">
        <v>3.6384560288354692E-4</v>
      </c>
      <c r="AT39" s="311">
        <v>92.94</v>
      </c>
      <c r="AU39" s="315">
        <v>1.3545786770602232E-3</v>
      </c>
      <c r="AV39" s="316">
        <v>1.6335256982382041E-3</v>
      </c>
      <c r="AW39" s="311">
        <v>8.77</v>
      </c>
      <c r="AX39" s="315">
        <v>4.9339791951481598E-4</v>
      </c>
      <c r="AY39" s="316">
        <v>6.1547358130532338E-4</v>
      </c>
      <c r="AZ39" s="192"/>
      <c r="BA39" s="192"/>
      <c r="BB39" s="360"/>
      <c r="BC39" s="317"/>
      <c r="BD39" s="348"/>
      <c r="BE39" s="360"/>
      <c r="BF39" s="317"/>
      <c r="BG39" s="348"/>
      <c r="BH39" s="360"/>
      <c r="BI39" s="317"/>
      <c r="BJ39" s="348"/>
      <c r="BK39" s="192"/>
      <c r="BL39" s="360"/>
      <c r="BM39" s="317"/>
      <c r="BN39" s="348"/>
      <c r="BO39" s="192"/>
      <c r="BP39" s="192"/>
      <c r="BQ39" s="192"/>
      <c r="BR39" s="192"/>
      <c r="BS39" s="192"/>
      <c r="BT39" s="192"/>
      <c r="BU39" s="192"/>
      <c r="BV39" s="192"/>
      <c r="BW39" s="192"/>
      <c r="BX39" s="192"/>
      <c r="BY39" s="369"/>
      <c r="BZ39" s="369"/>
      <c r="CA39" s="369"/>
      <c r="CB39" s="369"/>
      <c r="CC39" s="369"/>
      <c r="CD39" s="369"/>
      <c r="CE39" s="369"/>
      <c r="CF39" s="369"/>
      <c r="CG39" s="369"/>
      <c r="CH39" s="369"/>
      <c r="CI39" s="369"/>
      <c r="CJ39" s="369"/>
      <c r="CK39" s="369"/>
      <c r="CL39" s="369"/>
      <c r="CM39" s="369"/>
      <c r="CN39" s="369"/>
      <c r="CO39" s="192"/>
      <c r="CP39" s="192"/>
      <c r="CQ39" s="192"/>
      <c r="CR39" s="192"/>
      <c r="CS39" s="192"/>
      <c r="CT39" s="192"/>
      <c r="CU39" s="192"/>
      <c r="CV39" s="192"/>
      <c r="CW39" s="192"/>
      <c r="CX39" s="192"/>
      <c r="CY39" s="192"/>
      <c r="CZ39" s="192"/>
      <c r="DA39" s="192"/>
      <c r="DB39" s="192"/>
      <c r="DC39" s="192"/>
      <c r="DD39" s="192"/>
      <c r="DE39" s="193"/>
      <c r="DF39" s="193"/>
      <c r="DL39" s="369"/>
      <c r="DN39" s="369"/>
      <c r="DO39" s="369"/>
      <c r="DP39" s="369"/>
      <c r="DQ39" s="369"/>
      <c r="DR39" s="369"/>
      <c r="DS39" s="369"/>
      <c r="DT39" s="369"/>
      <c r="DU39" s="369"/>
      <c r="DV39" s="369"/>
      <c r="DW39" s="369"/>
      <c r="DX39" s="369"/>
      <c r="DY39" s="369"/>
      <c r="DZ39" s="369"/>
      <c r="EA39" s="369"/>
      <c r="EB39" s="369"/>
      <c r="EC39" s="369"/>
      <c r="ED39" s="369"/>
      <c r="EE39" s="192"/>
      <c r="EF39" s="192"/>
      <c r="EG39" s="192"/>
      <c r="EH39" s="192"/>
      <c r="EI39" s="192"/>
      <c r="EJ39" s="192"/>
      <c r="EK39" s="192"/>
      <c r="EL39" s="192"/>
      <c r="EM39" s="192"/>
      <c r="EN39" s="192"/>
      <c r="EO39" s="192"/>
      <c r="EP39" s="192"/>
      <c r="EQ39" s="192"/>
      <c r="ER39" s="192"/>
      <c r="ES39" s="192"/>
      <c r="ET39" s="369"/>
      <c r="EU39" s="369"/>
      <c r="EV39" s="369"/>
      <c r="EW39" s="369"/>
      <c r="EX39" s="369"/>
      <c r="EY39" s="369"/>
      <c r="EZ39" s="369"/>
      <c r="FA39" s="369"/>
      <c r="FB39" s="369"/>
      <c r="FC39" s="369"/>
      <c r="FD39" s="369"/>
      <c r="FE39" s="369"/>
      <c r="FF39" s="369"/>
      <c r="FG39" s="369"/>
      <c r="FH39" s="369"/>
      <c r="FI39" s="369"/>
      <c r="FJ39" s="369"/>
      <c r="FK39" s="192"/>
      <c r="FL39" s="192"/>
      <c r="FM39" s="192"/>
      <c r="FN39" s="192"/>
      <c r="FO39" s="192"/>
      <c r="FP39" s="192"/>
      <c r="FQ39" s="192"/>
      <c r="FR39" s="192"/>
      <c r="FS39" s="192"/>
      <c r="FT39" s="192"/>
      <c r="FU39" s="192"/>
      <c r="FV39" s="192"/>
      <c r="FW39" s="192"/>
      <c r="FX39" s="192"/>
      <c r="FY39" s="192"/>
      <c r="FZ39" s="369"/>
      <c r="GA39" s="369"/>
      <c r="GB39" s="369"/>
      <c r="GC39" s="369"/>
      <c r="GD39" s="369"/>
      <c r="GE39" s="369"/>
      <c r="GF39" s="369"/>
      <c r="GG39" s="369"/>
      <c r="GH39" s="369"/>
      <c r="GI39" s="369"/>
      <c r="GJ39" s="369"/>
      <c r="GK39" s="369"/>
      <c r="GL39" s="369"/>
      <c r="GM39" s="369"/>
      <c r="GN39" s="369"/>
      <c r="GO39" s="369"/>
      <c r="GP39" s="369"/>
      <c r="GQ39" s="192"/>
      <c r="GR39" s="192"/>
      <c r="GS39" s="192"/>
      <c r="GT39" s="192"/>
      <c r="GU39" s="192"/>
      <c r="GV39" s="192"/>
      <c r="GW39" s="192"/>
      <c r="GX39" s="192"/>
      <c r="GY39" s="192"/>
      <c r="GZ39" s="192"/>
      <c r="HA39" s="192"/>
      <c r="HB39" s="192"/>
      <c r="HC39" s="192"/>
      <c r="HD39" s="192"/>
      <c r="HE39" s="192"/>
      <c r="HF39" s="369"/>
      <c r="HG39" s="369"/>
      <c r="HH39" s="369"/>
      <c r="HI39" s="369"/>
      <c r="HJ39" s="369"/>
      <c r="HK39" s="369"/>
      <c r="HL39" s="369"/>
      <c r="HM39" s="369"/>
      <c r="HN39" s="369"/>
      <c r="HO39" s="369"/>
      <c r="HP39" s="369"/>
    </row>
    <row r="40" spans="2:224" ht="15" customHeight="1" x14ac:dyDescent="0.25">
      <c r="B40" s="238" t="s">
        <v>167</v>
      </c>
      <c r="C40" s="320">
        <v>263.35999999999996</v>
      </c>
      <c r="D40" s="317">
        <v>6.0884292564561231E-3</v>
      </c>
      <c r="E40" s="318">
        <v>1.0258172046403268E-2</v>
      </c>
      <c r="F40" s="320">
        <v>461.31</v>
      </c>
      <c r="G40" s="317">
        <v>1.0301733994583274E-2</v>
      </c>
      <c r="H40" s="318">
        <v>1.7343785247011047E-2</v>
      </c>
      <c r="I40" s="320">
        <v>59.52</v>
      </c>
      <c r="J40" s="317">
        <v>8.3906821136793671E-4</v>
      </c>
      <c r="K40" s="318">
        <v>1.3843128882041753E-3</v>
      </c>
      <c r="L40" s="320">
        <v>27.869999999999997</v>
      </c>
      <c r="M40" s="317">
        <v>5.0793171735595566E-4</v>
      </c>
      <c r="N40" s="318">
        <v>8.3579593743796001E-4</v>
      </c>
      <c r="O40" s="320">
        <v>0.13</v>
      </c>
      <c r="P40" s="317">
        <v>1.4167084414027595E-5</v>
      </c>
      <c r="Q40" s="318">
        <v>2.1838022348696102E-5</v>
      </c>
      <c r="R40" s="318"/>
      <c r="S40" s="329" t="s">
        <v>155</v>
      </c>
      <c r="T40" s="314">
        <v>509.06000000000006</v>
      </c>
      <c r="U40" s="317">
        <v>1.2124904667561914E-2</v>
      </c>
      <c r="V40" s="318">
        <v>1.959197308711166E-2</v>
      </c>
      <c r="W40" s="314">
        <v>358.02</v>
      </c>
      <c r="X40" s="317">
        <v>8.8807946428482842E-3</v>
      </c>
      <c r="Y40" s="318">
        <v>1.4537484108128475E-2</v>
      </c>
      <c r="Z40" s="314">
        <v>702.59000000000015</v>
      </c>
      <c r="AA40" s="317">
        <v>1.6919894741633194E-2</v>
      </c>
      <c r="AB40" s="318">
        <v>3.197587893958357E-2</v>
      </c>
      <c r="AC40" s="314">
        <v>842.1400000000001</v>
      </c>
      <c r="AD40" s="317">
        <v>1.6221319090223885E-2</v>
      </c>
      <c r="AE40" s="318">
        <v>2.4768131478679276E-2</v>
      </c>
      <c r="AF40" s="314">
        <v>1733.21</v>
      </c>
      <c r="AG40" s="317">
        <v>5.2250178391787853E-2</v>
      </c>
      <c r="AH40" s="318">
        <v>8.5589518356801356E-2</v>
      </c>
      <c r="AI40" s="318"/>
      <c r="AJ40" s="301" t="s">
        <v>175</v>
      </c>
      <c r="AK40" s="312">
        <v>73.259999999999991</v>
      </c>
      <c r="AL40" s="317">
        <v>1.0174583124719194E-3</v>
      </c>
      <c r="AM40" s="318">
        <v>1.2069475101394462E-3</v>
      </c>
      <c r="AN40" s="312">
        <v>3.23</v>
      </c>
      <c r="AO40" s="317">
        <v>4.5769353067906971E-5</v>
      </c>
      <c r="AP40" s="318">
        <v>5.3568455178626744E-5</v>
      </c>
      <c r="AQ40" s="312">
        <v>9.1199999999999992</v>
      </c>
      <c r="AR40" s="317">
        <v>1.2055737162721921E-4</v>
      </c>
      <c r="AS40" s="318">
        <v>1.3549497338905464E-4</v>
      </c>
      <c r="AT40" s="312">
        <v>5.15</v>
      </c>
      <c r="AU40" s="317">
        <v>7.5060040745213575E-5</v>
      </c>
      <c r="AV40" s="318">
        <v>9.0517079254645477E-5</v>
      </c>
      <c r="AW40" s="312">
        <v>7.0600000000000005</v>
      </c>
      <c r="AX40" s="317">
        <v>3.9719376417042204E-4</v>
      </c>
      <c r="AY40" s="318">
        <v>4.9546675986494686E-4</v>
      </c>
      <c r="AZ40" s="192"/>
      <c r="BA40" s="192"/>
      <c r="BB40" s="360"/>
      <c r="BC40" s="317"/>
      <c r="BD40" s="348"/>
      <c r="BE40" s="360"/>
      <c r="BF40" s="317"/>
      <c r="BG40" s="348"/>
      <c r="BH40" s="360"/>
      <c r="BI40" s="317"/>
      <c r="BJ40" s="348"/>
      <c r="BK40" s="192"/>
      <c r="BL40" s="360"/>
      <c r="BM40" s="317"/>
      <c r="BN40" s="348"/>
      <c r="BO40" s="192"/>
      <c r="BP40" s="192"/>
      <c r="BQ40" s="192"/>
      <c r="BR40" s="192"/>
      <c r="BS40" s="192"/>
      <c r="BT40" s="192"/>
      <c r="BU40" s="192"/>
      <c r="BV40" s="192"/>
      <c r="BW40" s="192"/>
      <c r="BX40" s="192"/>
      <c r="BY40" s="369"/>
      <c r="BZ40" s="369"/>
      <c r="CA40" s="369"/>
      <c r="CB40" s="369"/>
      <c r="CC40" s="369"/>
      <c r="CD40" s="369"/>
      <c r="CE40" s="369"/>
      <c r="CF40" s="369"/>
      <c r="CG40" s="369"/>
      <c r="CH40" s="369"/>
      <c r="CI40" s="369"/>
      <c r="CJ40" s="369"/>
      <c r="CK40" s="369"/>
      <c r="CL40" s="369"/>
      <c r="CM40" s="369"/>
      <c r="CN40" s="369"/>
      <c r="CO40" s="192"/>
      <c r="CP40" s="192"/>
      <c r="CQ40" s="192"/>
      <c r="CR40" s="192"/>
      <c r="CS40" s="192"/>
      <c r="CT40" s="192"/>
      <c r="CU40" s="192"/>
      <c r="CV40" s="192"/>
      <c r="CW40" s="192"/>
      <c r="CX40" s="192"/>
      <c r="CY40" s="192"/>
      <c r="CZ40" s="192"/>
      <c r="DA40" s="192"/>
      <c r="DB40" s="192"/>
      <c r="DC40" s="192"/>
      <c r="DD40" s="192"/>
      <c r="DE40" s="193"/>
      <c r="DF40" s="193"/>
      <c r="DL40" s="369"/>
      <c r="DN40" s="369"/>
      <c r="DO40" s="369"/>
      <c r="DP40" s="369"/>
      <c r="DQ40" s="369"/>
      <c r="DR40" s="369"/>
      <c r="DS40" s="369"/>
      <c r="DT40" s="369"/>
      <c r="DU40" s="369"/>
      <c r="DV40" s="369"/>
      <c r="DW40" s="369"/>
      <c r="DX40" s="369"/>
      <c r="DY40" s="369"/>
      <c r="DZ40" s="369"/>
      <c r="EA40" s="369"/>
      <c r="EB40" s="369"/>
      <c r="EC40" s="369"/>
      <c r="ED40" s="369"/>
      <c r="EE40" s="192"/>
      <c r="EF40" s="192"/>
      <c r="EG40" s="192"/>
      <c r="EH40" s="192"/>
      <c r="EI40" s="192"/>
      <c r="EJ40" s="192"/>
      <c r="EK40" s="192"/>
      <c r="EL40" s="192"/>
      <c r="EM40" s="192"/>
      <c r="EN40" s="192"/>
      <c r="EO40" s="192"/>
      <c r="EP40" s="192"/>
      <c r="EQ40" s="192"/>
      <c r="ER40" s="192"/>
      <c r="ES40" s="192"/>
      <c r="ET40" s="369"/>
      <c r="EU40" s="369"/>
      <c r="EV40" s="369"/>
      <c r="EW40" s="369"/>
      <c r="EX40" s="369"/>
      <c r="EY40" s="369"/>
      <c r="EZ40" s="369"/>
      <c r="FA40" s="369"/>
      <c r="FB40" s="369"/>
      <c r="FC40" s="369"/>
      <c r="FD40" s="369"/>
      <c r="FE40" s="369"/>
      <c r="FF40" s="369"/>
      <c r="FG40" s="369"/>
      <c r="FH40" s="369"/>
      <c r="FI40" s="369"/>
      <c r="FJ40" s="369"/>
      <c r="FK40" s="192"/>
      <c r="FL40" s="192"/>
      <c r="FM40" s="192"/>
      <c r="FN40" s="192"/>
      <c r="FO40" s="192"/>
      <c r="FP40" s="192"/>
      <c r="FQ40" s="192"/>
      <c r="FR40" s="192"/>
      <c r="FS40" s="192"/>
      <c r="FT40" s="192"/>
      <c r="FU40" s="192"/>
      <c r="FV40" s="192"/>
      <c r="FW40" s="192"/>
      <c r="FX40" s="192"/>
      <c r="FY40" s="192"/>
      <c r="FZ40" s="369"/>
      <c r="GA40" s="369"/>
      <c r="GB40" s="369"/>
      <c r="GC40" s="369"/>
      <c r="GD40" s="369"/>
      <c r="GE40" s="369"/>
      <c r="GF40" s="369"/>
      <c r="GG40" s="369"/>
      <c r="GH40" s="369"/>
      <c r="GI40" s="369"/>
      <c r="GJ40" s="369"/>
      <c r="GK40" s="369"/>
      <c r="GL40" s="369"/>
      <c r="GM40" s="369"/>
      <c r="GN40" s="369"/>
      <c r="GO40" s="369"/>
      <c r="GP40" s="369"/>
      <c r="GQ40" s="192"/>
      <c r="GR40" s="192"/>
      <c r="GS40" s="192"/>
      <c r="GT40" s="192"/>
      <c r="GU40" s="192"/>
      <c r="GV40" s="192"/>
      <c r="GW40" s="192"/>
      <c r="GX40" s="192"/>
      <c r="GY40" s="192"/>
      <c r="GZ40" s="192"/>
      <c r="HA40" s="192"/>
      <c r="HB40" s="192"/>
      <c r="HC40" s="192"/>
      <c r="HD40" s="192"/>
      <c r="HE40" s="192"/>
      <c r="HF40" s="369"/>
      <c r="HG40" s="369"/>
      <c r="HH40" s="369"/>
      <c r="HI40" s="369"/>
      <c r="HJ40" s="369"/>
      <c r="HK40" s="369"/>
      <c r="HL40" s="369"/>
      <c r="HM40" s="369"/>
      <c r="HN40" s="369"/>
      <c r="HO40" s="369"/>
      <c r="HP40" s="369"/>
    </row>
    <row r="41" spans="2:224" ht="15" customHeight="1" x14ac:dyDescent="0.25">
      <c r="B41" s="205" t="s">
        <v>190</v>
      </c>
      <c r="C41" s="319">
        <v>64.42</v>
      </c>
      <c r="D41" s="315">
        <v>1.4892793617136374E-3</v>
      </c>
      <c r="E41" s="316">
        <v>2.5092323937929021E-3</v>
      </c>
      <c r="F41" s="319">
        <v>414.39000000000004</v>
      </c>
      <c r="G41" s="315">
        <v>9.2539410591909212E-3</v>
      </c>
      <c r="H41" s="316">
        <v>1.5579742837807352E-2</v>
      </c>
      <c r="I41" s="319">
        <v>100.38</v>
      </c>
      <c r="J41" s="315">
        <v>1.4150817717929012E-3</v>
      </c>
      <c r="K41" s="316">
        <v>2.3346325221427272E-3</v>
      </c>
      <c r="L41" s="319">
        <v>2.31</v>
      </c>
      <c r="M41" s="315">
        <v>4.2099830179126579E-5</v>
      </c>
      <c r="N41" s="316">
        <v>6.9274797828549971E-5</v>
      </c>
      <c r="O41" s="319">
        <v>30.7</v>
      </c>
      <c r="P41" s="315">
        <v>3.3456114731588243E-3</v>
      </c>
      <c r="Q41" s="316">
        <v>5.1571329700382329E-3</v>
      </c>
      <c r="R41" s="318"/>
      <c r="S41" s="328" t="s">
        <v>156</v>
      </c>
      <c r="T41" s="313">
        <v>1048.54</v>
      </c>
      <c r="U41" s="315">
        <v>2.4974359682798427E-2</v>
      </c>
      <c r="V41" s="316">
        <v>4.0354707619455581E-2</v>
      </c>
      <c r="W41" s="313">
        <v>553.07000000000005</v>
      </c>
      <c r="X41" s="315">
        <v>1.3719069027205466E-2</v>
      </c>
      <c r="Y41" s="316">
        <v>2.245753403631813E-2</v>
      </c>
      <c r="Z41" s="313">
        <v>1074.3600000000001</v>
      </c>
      <c r="AA41" s="315">
        <v>2.587292462833379E-2</v>
      </c>
      <c r="AB41" s="316">
        <v>4.8895665035840252E-2</v>
      </c>
      <c r="AC41" s="313">
        <v>1085.8899999999999</v>
      </c>
      <c r="AD41" s="315">
        <v>2.091643691890091E-2</v>
      </c>
      <c r="AE41" s="316">
        <v>3.1937048817753617E-2</v>
      </c>
      <c r="AF41" s="313">
        <v>87.339999999999989</v>
      </c>
      <c r="AG41" s="315">
        <v>2.6329934518833555E-3</v>
      </c>
      <c r="AH41" s="316">
        <v>4.3130310425643914E-3</v>
      </c>
      <c r="AI41" s="318"/>
      <c r="AJ41" s="300" t="s">
        <v>176</v>
      </c>
      <c r="AK41" s="311">
        <v>221.04000000000002</v>
      </c>
      <c r="AL41" s="315">
        <v>3.0698742204312468E-3</v>
      </c>
      <c r="AM41" s="316">
        <v>3.6416008414035389E-3</v>
      </c>
      <c r="AN41" s="311">
        <v>11.909999999999998</v>
      </c>
      <c r="AO41" s="315">
        <v>1.6876563313893868E-4</v>
      </c>
      <c r="AP41" s="316">
        <v>1.9752331305803234E-4</v>
      </c>
      <c r="AQ41" s="311">
        <v>28.84</v>
      </c>
      <c r="AR41" s="315">
        <v>3.8123624975098711E-4</v>
      </c>
      <c r="AS41" s="316">
        <v>4.2847313953293156E-4</v>
      </c>
      <c r="AT41" s="311">
        <v>6.4300000000000006</v>
      </c>
      <c r="AU41" s="315">
        <v>9.3715740192567632E-5</v>
      </c>
      <c r="AV41" s="316">
        <v>1.1301452807910106E-4</v>
      </c>
      <c r="AW41" s="311">
        <v>23.979999999999997</v>
      </c>
      <c r="AX41" s="315">
        <v>1.3491085644202151E-3</v>
      </c>
      <c r="AY41" s="316">
        <v>1.6829026772749891E-3</v>
      </c>
      <c r="AZ41" s="192"/>
      <c r="BA41" s="192"/>
      <c r="BB41" s="360"/>
      <c r="BC41" s="317"/>
      <c r="BD41" s="348"/>
      <c r="BE41" s="360"/>
      <c r="BF41" s="317"/>
      <c r="BG41" s="348"/>
      <c r="BH41" s="360"/>
      <c r="BI41" s="317"/>
      <c r="BJ41" s="348"/>
      <c r="BK41" s="192"/>
      <c r="BL41" s="360"/>
      <c r="BM41" s="317"/>
      <c r="BN41" s="348"/>
      <c r="BO41" s="192"/>
      <c r="BP41" s="192"/>
      <c r="BQ41" s="192"/>
      <c r="BR41" s="192"/>
      <c r="BS41" s="192"/>
      <c r="BT41" s="192"/>
      <c r="BU41" s="192"/>
      <c r="BV41" s="192"/>
      <c r="BW41" s="192"/>
      <c r="BX41" s="192"/>
      <c r="BY41" s="369"/>
      <c r="BZ41" s="369"/>
      <c r="CA41" s="369"/>
      <c r="CB41" s="369"/>
      <c r="CC41" s="369"/>
      <c r="CD41" s="369"/>
      <c r="CE41" s="369"/>
      <c r="CF41" s="369"/>
      <c r="CG41" s="369"/>
      <c r="CH41" s="369"/>
      <c r="CI41" s="369"/>
      <c r="CJ41" s="369"/>
      <c r="CK41" s="369"/>
      <c r="CL41" s="369"/>
      <c r="CM41" s="369"/>
      <c r="CN41" s="369"/>
      <c r="CO41" s="192"/>
      <c r="CP41" s="192"/>
      <c r="CQ41" s="192"/>
      <c r="CR41" s="192"/>
      <c r="CS41" s="192"/>
      <c r="CT41" s="192"/>
      <c r="CU41" s="192"/>
      <c r="CV41" s="192"/>
      <c r="CW41" s="192"/>
      <c r="CX41" s="192"/>
      <c r="CY41" s="192"/>
      <c r="CZ41" s="192"/>
      <c r="DA41" s="192"/>
      <c r="DB41" s="192"/>
      <c r="DC41" s="192"/>
      <c r="DD41" s="192"/>
      <c r="DE41" s="193"/>
      <c r="DF41" s="193"/>
      <c r="DL41" s="369"/>
      <c r="DN41" s="369"/>
      <c r="DO41" s="369"/>
      <c r="DP41" s="369"/>
      <c r="DQ41" s="369"/>
      <c r="DR41" s="369"/>
      <c r="DS41" s="369"/>
      <c r="DT41" s="369"/>
      <c r="DU41" s="369"/>
      <c r="DV41" s="369"/>
      <c r="DW41" s="369"/>
      <c r="DX41" s="369"/>
      <c r="DY41" s="369"/>
      <c r="DZ41" s="369"/>
      <c r="EA41" s="369"/>
      <c r="EB41" s="369"/>
      <c r="EC41" s="369"/>
      <c r="ED41" s="369"/>
      <c r="EE41" s="192"/>
      <c r="EF41" s="192"/>
      <c r="EG41" s="192"/>
      <c r="EH41" s="192"/>
      <c r="EI41" s="192"/>
      <c r="EJ41" s="192"/>
      <c r="EK41" s="192"/>
      <c r="EL41" s="192"/>
      <c r="EM41" s="192"/>
      <c r="EN41" s="192"/>
      <c r="EO41" s="192"/>
      <c r="EP41" s="192"/>
      <c r="EQ41" s="192"/>
      <c r="ER41" s="192"/>
      <c r="ES41" s="192"/>
      <c r="ET41" s="369"/>
      <c r="EU41" s="369"/>
      <c r="EV41" s="369"/>
      <c r="EW41" s="369"/>
      <c r="EX41" s="369"/>
      <c r="EY41" s="369"/>
      <c r="EZ41" s="369"/>
      <c r="FA41" s="369"/>
      <c r="FB41" s="369"/>
      <c r="FC41" s="369"/>
      <c r="FD41" s="369"/>
      <c r="FE41" s="369"/>
      <c r="FF41" s="369"/>
      <c r="FG41" s="369"/>
      <c r="FH41" s="369"/>
      <c r="FI41" s="369"/>
      <c r="FJ41" s="369"/>
      <c r="FK41" s="192"/>
      <c r="FL41" s="192"/>
      <c r="FM41" s="192"/>
      <c r="FN41" s="192"/>
      <c r="FO41" s="192"/>
      <c r="FP41" s="192"/>
      <c r="FQ41" s="192"/>
      <c r="FR41" s="192"/>
      <c r="FS41" s="192"/>
      <c r="FT41" s="192"/>
      <c r="FU41" s="192"/>
      <c r="FV41" s="192"/>
      <c r="FW41" s="192"/>
      <c r="FX41" s="192"/>
      <c r="FY41" s="192"/>
      <c r="FZ41" s="369"/>
      <c r="GA41" s="369"/>
      <c r="GB41" s="369"/>
      <c r="GC41" s="369"/>
      <c r="GD41" s="369"/>
      <c r="GE41" s="369"/>
      <c r="GF41" s="369"/>
      <c r="GG41" s="369"/>
      <c r="GH41" s="369"/>
      <c r="GI41" s="369"/>
      <c r="GJ41" s="369"/>
      <c r="GK41" s="369"/>
      <c r="GL41" s="369"/>
      <c r="GM41" s="369"/>
      <c r="GN41" s="369"/>
      <c r="GO41" s="369"/>
      <c r="GP41" s="369"/>
      <c r="GQ41" s="192"/>
      <c r="GR41" s="192"/>
      <c r="GS41" s="192"/>
      <c r="GT41" s="192"/>
      <c r="GU41" s="192"/>
      <c r="GV41" s="192"/>
      <c r="GW41" s="192"/>
      <c r="GX41" s="192"/>
      <c r="GY41" s="192"/>
      <c r="GZ41" s="192"/>
      <c r="HA41" s="192"/>
      <c r="HB41" s="192"/>
      <c r="HC41" s="192"/>
      <c r="HD41" s="192"/>
      <c r="HE41" s="192"/>
      <c r="HF41" s="369"/>
      <c r="HG41" s="369"/>
      <c r="HH41" s="369"/>
      <c r="HI41" s="369"/>
      <c r="HJ41" s="369"/>
      <c r="HK41" s="369"/>
      <c r="HL41" s="369"/>
      <c r="HM41" s="369"/>
      <c r="HN41" s="369"/>
      <c r="HO41" s="369"/>
      <c r="HP41" s="369"/>
    </row>
    <row r="42" spans="2:224" ht="15" customHeight="1" x14ac:dyDescent="0.25">
      <c r="B42" s="238" t="s">
        <v>168</v>
      </c>
      <c r="C42" s="320">
        <v>5.07</v>
      </c>
      <c r="D42" s="317">
        <v>1.1720966103520866E-4</v>
      </c>
      <c r="E42" s="318">
        <v>1.974822762578394E-4</v>
      </c>
      <c r="F42" s="320">
        <v>11.27</v>
      </c>
      <c r="G42" s="317">
        <v>2.5167575408934016E-4</v>
      </c>
      <c r="H42" s="318">
        <v>4.2371606887735909E-4</v>
      </c>
      <c r="I42" s="320">
        <v>5.66</v>
      </c>
      <c r="J42" s="317">
        <v>7.9790424669733224E-5</v>
      </c>
      <c r="K42" s="318">
        <v>1.3163996887156641E-4</v>
      </c>
      <c r="L42" s="320">
        <v>8.6999999999999993</v>
      </c>
      <c r="M42" s="317">
        <v>1.5855780197333386E-4</v>
      </c>
      <c r="N42" s="318">
        <v>2.609050827309025E-4</v>
      </c>
      <c r="O42" s="320">
        <v>3.41</v>
      </c>
      <c r="P42" s="317">
        <v>3.7161352193718539E-4</v>
      </c>
      <c r="Q42" s="318">
        <v>5.7282812468502852E-4</v>
      </c>
      <c r="R42" s="318"/>
      <c r="S42" s="330" t="s">
        <v>157</v>
      </c>
      <c r="T42" s="314">
        <v>21.049999999999997</v>
      </c>
      <c r="U42" s="317">
        <v>5.0137359692802074E-4</v>
      </c>
      <c r="V42" s="318">
        <v>8.1014228869622515E-4</v>
      </c>
      <c r="W42" s="314">
        <v>0.19</v>
      </c>
      <c r="X42" s="317">
        <v>4.7130076033215297E-6</v>
      </c>
      <c r="Y42" s="318">
        <v>7.7149935214357022E-6</v>
      </c>
      <c r="Z42" s="314">
        <v>24.34</v>
      </c>
      <c r="AA42" s="317">
        <v>5.8616011900447182E-4</v>
      </c>
      <c r="AB42" s="318">
        <v>1.1077483217658435E-3</v>
      </c>
      <c r="AC42" s="314">
        <v>0.49</v>
      </c>
      <c r="AD42" s="317">
        <v>9.4383907120071527E-6</v>
      </c>
      <c r="AE42" s="318">
        <v>1.4411362035472539E-5</v>
      </c>
      <c r="AF42" s="314">
        <v>12.24</v>
      </c>
      <c r="AG42" s="317">
        <v>3.6899289959986574E-4</v>
      </c>
      <c r="AH42" s="318">
        <v>6.0443668377591206E-4</v>
      </c>
      <c r="AI42" s="318"/>
      <c r="AJ42" s="301" t="s">
        <v>177</v>
      </c>
      <c r="AK42" s="312">
        <v>0.05</v>
      </c>
      <c r="AL42" s="317">
        <v>6.9441599267807789E-7</v>
      </c>
      <c r="AM42" s="318">
        <v>8.2374249941267165E-7</v>
      </c>
      <c r="AN42" s="312">
        <v>7.6400000000000006</v>
      </c>
      <c r="AO42" s="317">
        <v>1.0825939858786665E-4</v>
      </c>
      <c r="AP42" s="318">
        <v>1.2670681039155058E-4</v>
      </c>
      <c r="AQ42" s="312">
        <v>11.39</v>
      </c>
      <c r="AR42" s="317">
        <v>1.5056452443355559E-4</v>
      </c>
      <c r="AS42" s="318">
        <v>1.692201476865496E-4</v>
      </c>
      <c r="AT42" s="312">
        <v>75.47999999999999</v>
      </c>
      <c r="AU42" s="317">
        <v>1.1001032767861592E-3</v>
      </c>
      <c r="AV42" s="318">
        <v>1.3266464353671144E-3</v>
      </c>
      <c r="AW42" s="312">
        <v>1.1000000000000001</v>
      </c>
      <c r="AX42" s="317">
        <v>6.1885713964230057E-5</v>
      </c>
      <c r="AY42" s="318">
        <v>7.7197370517201352E-5</v>
      </c>
      <c r="AZ42" s="192"/>
      <c r="BA42" s="192"/>
      <c r="BB42" s="360"/>
      <c r="BC42" s="317"/>
      <c r="BD42" s="348"/>
      <c r="BE42" s="360"/>
      <c r="BF42" s="317"/>
      <c r="BG42" s="348"/>
      <c r="BH42" s="360"/>
      <c r="BI42" s="317"/>
      <c r="BJ42" s="348"/>
      <c r="BK42" s="192"/>
      <c r="BL42" s="360"/>
      <c r="BM42" s="317"/>
      <c r="BN42" s="348"/>
      <c r="BO42" s="192"/>
      <c r="BP42" s="192"/>
      <c r="BQ42" s="192"/>
      <c r="BR42" s="192"/>
      <c r="BS42" s="192"/>
      <c r="BT42" s="192"/>
      <c r="BU42" s="192"/>
      <c r="BV42" s="192"/>
      <c r="BW42" s="192"/>
      <c r="BX42" s="192"/>
      <c r="BY42" s="369"/>
      <c r="BZ42" s="369"/>
      <c r="CA42" s="369"/>
      <c r="CB42" s="369"/>
      <c r="CC42" s="369"/>
      <c r="CD42" s="369"/>
      <c r="CE42" s="369"/>
      <c r="CF42" s="369"/>
      <c r="CG42" s="369"/>
      <c r="CH42" s="369"/>
      <c r="CI42" s="369"/>
      <c r="CJ42" s="369"/>
      <c r="CK42" s="369"/>
      <c r="CL42" s="369"/>
      <c r="CM42" s="369"/>
      <c r="CN42" s="369"/>
      <c r="CO42" s="192"/>
      <c r="CP42" s="192"/>
      <c r="CQ42" s="192"/>
      <c r="CR42" s="192"/>
      <c r="CS42" s="192"/>
      <c r="CT42" s="192"/>
      <c r="CU42" s="192"/>
      <c r="CV42" s="192"/>
      <c r="CW42" s="192"/>
      <c r="CX42" s="192"/>
      <c r="CY42" s="192"/>
      <c r="CZ42" s="192"/>
      <c r="DA42" s="192"/>
      <c r="DB42" s="192"/>
      <c r="DC42" s="192"/>
      <c r="DD42" s="192"/>
      <c r="DE42" s="193"/>
      <c r="DF42" s="193"/>
      <c r="DL42" s="369"/>
      <c r="DN42" s="369"/>
      <c r="DO42" s="369"/>
      <c r="DP42" s="369"/>
      <c r="DQ42" s="369"/>
      <c r="DR42" s="369"/>
      <c r="DS42" s="369"/>
      <c r="DT42" s="369"/>
      <c r="DU42" s="369"/>
      <c r="DV42" s="369"/>
      <c r="DW42" s="369"/>
      <c r="DX42" s="369"/>
      <c r="DY42" s="369"/>
      <c r="DZ42" s="369"/>
      <c r="EA42" s="369"/>
      <c r="EB42" s="369"/>
      <c r="EC42" s="369"/>
      <c r="ED42" s="369"/>
      <c r="EE42" s="192"/>
      <c r="EF42" s="192"/>
      <c r="EG42" s="192"/>
      <c r="EH42" s="192"/>
      <c r="EI42" s="192"/>
      <c r="EJ42" s="192"/>
      <c r="EK42" s="192"/>
      <c r="EL42" s="192"/>
      <c r="EM42" s="192"/>
      <c r="EN42" s="192"/>
      <c r="EO42" s="192"/>
      <c r="EP42" s="192"/>
      <c r="EQ42" s="192"/>
      <c r="ER42" s="192"/>
      <c r="ES42" s="192"/>
      <c r="ET42" s="369"/>
      <c r="EU42" s="369"/>
      <c r="EV42" s="369"/>
      <c r="EW42" s="369"/>
      <c r="EX42" s="369"/>
      <c r="EY42" s="369"/>
      <c r="EZ42" s="369"/>
      <c r="FA42" s="369"/>
      <c r="FB42" s="369"/>
      <c r="FC42" s="369"/>
      <c r="FD42" s="369"/>
      <c r="FE42" s="369"/>
      <c r="FF42" s="369"/>
      <c r="FG42" s="369"/>
      <c r="FH42" s="369"/>
      <c r="FI42" s="369"/>
      <c r="FJ42" s="369"/>
      <c r="FK42" s="192"/>
      <c r="FL42" s="192"/>
      <c r="FM42" s="192"/>
      <c r="FN42" s="192"/>
      <c r="FO42" s="192"/>
      <c r="FP42" s="192"/>
      <c r="FQ42" s="192"/>
      <c r="FR42" s="192"/>
      <c r="FS42" s="192"/>
      <c r="FT42" s="192"/>
      <c r="FU42" s="192"/>
      <c r="FV42" s="192"/>
      <c r="FW42" s="192"/>
      <c r="FX42" s="192"/>
      <c r="FY42" s="192"/>
      <c r="FZ42" s="369"/>
      <c r="GA42" s="369"/>
      <c r="GB42" s="369"/>
      <c r="GC42" s="369"/>
      <c r="GD42" s="369"/>
      <c r="GE42" s="369"/>
      <c r="GF42" s="369"/>
      <c r="GG42" s="369"/>
      <c r="GH42" s="369"/>
      <c r="GI42" s="369"/>
      <c r="GJ42" s="369"/>
      <c r="GK42" s="369"/>
      <c r="GL42" s="369"/>
      <c r="GM42" s="369"/>
      <c r="GN42" s="369"/>
      <c r="GO42" s="369"/>
      <c r="GP42" s="369"/>
      <c r="GQ42" s="192"/>
      <c r="GR42" s="192"/>
      <c r="GS42" s="192"/>
      <c r="GT42" s="192"/>
      <c r="GU42" s="192"/>
      <c r="GV42" s="192"/>
      <c r="GW42" s="192"/>
      <c r="GX42" s="192"/>
      <c r="GY42" s="192"/>
      <c r="GZ42" s="192"/>
      <c r="HA42" s="192"/>
      <c r="HB42" s="192"/>
      <c r="HC42" s="192"/>
      <c r="HD42" s="192"/>
      <c r="HE42" s="192"/>
      <c r="HF42" s="369"/>
      <c r="HG42" s="369"/>
      <c r="HH42" s="369"/>
      <c r="HI42" s="369"/>
      <c r="HJ42" s="369"/>
      <c r="HK42" s="369"/>
      <c r="HL42" s="369"/>
      <c r="HM42" s="369"/>
      <c r="HN42" s="369"/>
      <c r="HO42" s="369"/>
      <c r="HP42" s="369"/>
    </row>
    <row r="43" spans="2:224" ht="15" customHeight="1" x14ac:dyDescent="0.25">
      <c r="B43" s="205" t="s">
        <v>198</v>
      </c>
      <c r="C43" s="319">
        <v>7.52</v>
      </c>
      <c r="D43" s="315">
        <v>1.7384943806405702E-4</v>
      </c>
      <c r="E43" s="316">
        <v>2.929125675461444E-4</v>
      </c>
      <c r="F43" s="319">
        <v>43.7</v>
      </c>
      <c r="G43" s="315">
        <v>9.7588557708111489E-4</v>
      </c>
      <c r="H43" s="316">
        <v>1.6429806752387393E-3</v>
      </c>
      <c r="I43" s="319">
        <v>6.16</v>
      </c>
      <c r="J43" s="315">
        <v>8.6839048757165487E-5</v>
      </c>
      <c r="K43" s="316">
        <v>1.4326894138672245E-4</v>
      </c>
      <c r="L43" s="319">
        <v>0.15</v>
      </c>
      <c r="M43" s="315">
        <v>2.7337552064367907E-6</v>
      </c>
      <c r="N43" s="316">
        <v>4.4983634953603882E-6</v>
      </c>
      <c r="O43" s="319">
        <v>18.560000000000002</v>
      </c>
      <c r="P43" s="315">
        <v>2.0226237440334784E-3</v>
      </c>
      <c r="Q43" s="316">
        <v>3.1177976522446132E-3</v>
      </c>
      <c r="R43" s="318"/>
      <c r="S43" s="328" t="s">
        <v>158</v>
      </c>
      <c r="T43" s="313">
        <v>894.03</v>
      </c>
      <c r="U43" s="315">
        <v>2.1294206026677361E-2</v>
      </c>
      <c r="V43" s="316">
        <v>3.4408147760716684E-2</v>
      </c>
      <c r="W43" s="313">
        <v>890.38999999999987</v>
      </c>
      <c r="X43" s="315">
        <v>2.2086393894323451E-2</v>
      </c>
      <c r="Y43" s="316">
        <v>3.6154489902900704E-2</v>
      </c>
      <c r="Z43" s="313">
        <v>451.80000000000007</v>
      </c>
      <c r="AA43" s="315">
        <v>1.0880326284561233E-2</v>
      </c>
      <c r="AB43" s="316">
        <v>2.0562066219137559E-2</v>
      </c>
      <c r="AC43" s="313">
        <v>489.74</v>
      </c>
      <c r="AD43" s="315">
        <v>9.4333825863232301E-3</v>
      </c>
      <c r="AE43" s="316">
        <v>1.440371519031086E-2</v>
      </c>
      <c r="AF43" s="313">
        <v>413.22</v>
      </c>
      <c r="AG43" s="315">
        <v>1.2457127938942528E-2</v>
      </c>
      <c r="AH43" s="316">
        <v>2.0405663927277974E-2</v>
      </c>
      <c r="AI43" s="318"/>
      <c r="AJ43" s="300" t="s">
        <v>198</v>
      </c>
      <c r="AK43" s="311">
        <v>0</v>
      </c>
      <c r="AL43" s="315">
        <v>0</v>
      </c>
      <c r="AM43" s="316">
        <v>0</v>
      </c>
      <c r="AN43" s="311">
        <v>0</v>
      </c>
      <c r="AO43" s="315">
        <v>0</v>
      </c>
      <c r="AP43" s="316">
        <v>0</v>
      </c>
      <c r="AQ43" s="311">
        <v>0</v>
      </c>
      <c r="AR43" s="315">
        <v>0</v>
      </c>
      <c r="AS43" s="316">
        <v>0</v>
      </c>
      <c r="AT43" s="311">
        <v>0</v>
      </c>
      <c r="AU43" s="315">
        <v>0</v>
      </c>
      <c r="AV43" s="316">
        <v>0</v>
      </c>
      <c r="AW43" s="311">
        <v>0</v>
      </c>
      <c r="AX43" s="315">
        <v>0</v>
      </c>
      <c r="AY43" s="316">
        <v>0</v>
      </c>
      <c r="AZ43" s="192"/>
      <c r="BA43" s="192"/>
      <c r="BB43" s="360"/>
      <c r="BC43" s="317"/>
      <c r="BD43" s="348"/>
      <c r="BE43" s="360"/>
      <c r="BF43" s="317"/>
      <c r="BG43" s="348"/>
      <c r="BH43" s="360"/>
      <c r="BI43" s="317"/>
      <c r="BJ43" s="348"/>
      <c r="BK43" s="192"/>
      <c r="BL43" s="360"/>
      <c r="BM43" s="317"/>
      <c r="BN43" s="348"/>
      <c r="BO43" s="192"/>
      <c r="BP43" s="192"/>
      <c r="BQ43" s="192"/>
      <c r="BR43" s="192"/>
      <c r="BS43" s="192"/>
      <c r="BT43" s="192"/>
      <c r="BU43" s="192"/>
      <c r="BV43" s="192"/>
      <c r="BW43" s="192"/>
      <c r="BX43" s="192"/>
      <c r="BY43" s="369"/>
      <c r="BZ43" s="369"/>
      <c r="CA43" s="369"/>
      <c r="CB43" s="369"/>
      <c r="CC43" s="369"/>
      <c r="CD43" s="369"/>
      <c r="CE43" s="369"/>
      <c r="CF43" s="369"/>
      <c r="CG43" s="369"/>
      <c r="CH43" s="369"/>
      <c r="CI43" s="369"/>
      <c r="CJ43" s="369"/>
      <c r="CK43" s="369"/>
      <c r="CL43" s="369"/>
      <c r="CM43" s="369"/>
      <c r="CN43" s="369"/>
      <c r="CO43" s="192"/>
      <c r="CP43" s="192"/>
      <c r="CQ43" s="192"/>
      <c r="CR43" s="192"/>
      <c r="CS43" s="192"/>
      <c r="CT43" s="192"/>
      <c r="CU43" s="192"/>
      <c r="CV43" s="192"/>
      <c r="CW43" s="192"/>
      <c r="CX43" s="192"/>
      <c r="CY43" s="192"/>
      <c r="CZ43" s="192"/>
      <c r="DA43" s="192"/>
      <c r="DB43" s="192"/>
      <c r="DC43" s="192"/>
      <c r="DD43" s="192"/>
      <c r="DE43" s="193"/>
      <c r="DF43" s="193"/>
      <c r="DL43" s="369"/>
      <c r="DN43" s="369"/>
      <c r="DO43" s="369"/>
      <c r="DP43" s="369"/>
      <c r="DQ43" s="369"/>
      <c r="DR43" s="369"/>
      <c r="DS43" s="369"/>
      <c r="DT43" s="369"/>
      <c r="DU43" s="369"/>
      <c r="DV43" s="369"/>
      <c r="DW43" s="369"/>
      <c r="DX43" s="369"/>
      <c r="DY43" s="369"/>
      <c r="DZ43" s="369"/>
      <c r="EA43" s="369"/>
      <c r="EB43" s="369"/>
      <c r="EC43" s="369"/>
      <c r="ED43" s="369"/>
      <c r="EE43" s="192"/>
      <c r="EF43" s="192"/>
      <c r="EG43" s="192"/>
      <c r="EH43" s="192"/>
      <c r="EI43" s="192"/>
      <c r="EJ43" s="192"/>
      <c r="EK43" s="192"/>
      <c r="EL43" s="192"/>
      <c r="EM43" s="192"/>
      <c r="EN43" s="192"/>
      <c r="EO43" s="192"/>
      <c r="EP43" s="192"/>
      <c r="EQ43" s="192"/>
      <c r="ER43" s="192"/>
      <c r="ES43" s="192"/>
      <c r="ET43" s="369"/>
      <c r="EU43" s="369"/>
      <c r="EV43" s="369"/>
      <c r="EW43" s="369"/>
      <c r="EX43" s="369"/>
      <c r="EY43" s="369"/>
      <c r="EZ43" s="369"/>
      <c r="FA43" s="369"/>
      <c r="FB43" s="369"/>
      <c r="FC43" s="369"/>
      <c r="FD43" s="369"/>
      <c r="FE43" s="369"/>
      <c r="FF43" s="369"/>
      <c r="FG43" s="369"/>
      <c r="FH43" s="369"/>
      <c r="FI43" s="369"/>
      <c r="FJ43" s="369"/>
      <c r="FK43" s="192"/>
      <c r="FL43" s="192"/>
      <c r="FM43" s="192"/>
      <c r="FN43" s="192"/>
      <c r="FO43" s="192"/>
      <c r="FP43" s="192"/>
      <c r="FQ43" s="192"/>
      <c r="FR43" s="192"/>
      <c r="FS43" s="192"/>
      <c r="FT43" s="192"/>
      <c r="FU43" s="192"/>
      <c r="FV43" s="192"/>
      <c r="FW43" s="192"/>
      <c r="FX43" s="192"/>
      <c r="FY43" s="192"/>
      <c r="FZ43" s="369"/>
      <c r="GA43" s="369"/>
      <c r="GB43" s="369"/>
      <c r="GC43" s="369"/>
      <c r="GD43" s="369"/>
      <c r="GE43" s="369"/>
      <c r="GF43" s="369"/>
      <c r="GG43" s="369"/>
      <c r="GH43" s="369"/>
      <c r="GI43" s="369"/>
      <c r="GJ43" s="369"/>
      <c r="GK43" s="369"/>
      <c r="GL43" s="369"/>
      <c r="GM43" s="369"/>
      <c r="GN43" s="369"/>
      <c r="GO43" s="369"/>
      <c r="GP43" s="369"/>
      <c r="GQ43" s="192"/>
      <c r="GR43" s="192"/>
      <c r="GS43" s="192"/>
      <c r="GT43" s="192"/>
      <c r="GU43" s="192"/>
      <c r="GV43" s="192"/>
      <c r="GW43" s="192"/>
      <c r="GX43" s="192"/>
      <c r="GY43" s="192"/>
      <c r="GZ43" s="192"/>
      <c r="HA43" s="192"/>
      <c r="HB43" s="192"/>
      <c r="HC43" s="192"/>
      <c r="HD43" s="192"/>
      <c r="HE43" s="192"/>
      <c r="HF43" s="369"/>
      <c r="HG43" s="369"/>
      <c r="HH43" s="369"/>
      <c r="HI43" s="369"/>
      <c r="HJ43" s="369"/>
      <c r="HK43" s="369"/>
      <c r="HL43" s="369"/>
      <c r="HM43" s="369"/>
      <c r="HN43" s="369"/>
      <c r="HO43" s="369"/>
      <c r="HP43" s="369"/>
    </row>
    <row r="44" spans="2:224" ht="15" customHeight="1" x14ac:dyDescent="0.25">
      <c r="B44" s="238" t="s">
        <v>156</v>
      </c>
      <c r="C44" s="320">
        <v>164.5</v>
      </c>
      <c r="D44" s="317">
        <v>3.8029564576512473E-3</v>
      </c>
      <c r="E44" s="318">
        <v>6.4074624150719092E-3</v>
      </c>
      <c r="F44" s="320">
        <v>68.42</v>
      </c>
      <c r="G44" s="317">
        <v>1.5279197067251688E-3</v>
      </c>
      <c r="H44" s="318">
        <v>2.5723738626964427E-3</v>
      </c>
      <c r="I44" s="320">
        <v>13.05</v>
      </c>
      <c r="J44" s="317">
        <v>1.8396908868198209E-4</v>
      </c>
      <c r="K44" s="318">
        <v>3.0351618264557275E-4</v>
      </c>
      <c r="L44" s="320">
        <v>94.5</v>
      </c>
      <c r="M44" s="317">
        <v>1.7222657800551784E-3</v>
      </c>
      <c r="N44" s="318">
        <v>2.8339690020770443E-3</v>
      </c>
      <c r="O44" s="320">
        <v>77.62</v>
      </c>
      <c r="P44" s="317">
        <v>8.4588391708986313E-3</v>
      </c>
      <c r="Q44" s="318">
        <v>1.303897919004455E-2</v>
      </c>
      <c r="R44" s="318"/>
      <c r="S44" s="329" t="s">
        <v>159</v>
      </c>
      <c r="T44" s="314">
        <v>1530.8000000000002</v>
      </c>
      <c r="U44" s="317">
        <v>3.6460935970423484E-2</v>
      </c>
      <c r="V44" s="318">
        <v>5.8915240643049011E-2</v>
      </c>
      <c r="W44" s="314">
        <v>1525.01</v>
      </c>
      <c r="X44" s="317">
        <v>3.7828335395480868E-2</v>
      </c>
      <c r="Y44" s="318">
        <v>6.1923380369077165E-2</v>
      </c>
      <c r="Z44" s="314">
        <v>1111.3899999999999</v>
      </c>
      <c r="AA44" s="317">
        <v>2.6764687537402625E-2</v>
      </c>
      <c r="AB44" s="318">
        <v>5.0580953464557959E-2</v>
      </c>
      <c r="AC44" s="314">
        <v>994.12</v>
      </c>
      <c r="AD44" s="317">
        <v>1.9148761172695001E-2</v>
      </c>
      <c r="AE44" s="318">
        <v>2.9238006585110124E-2</v>
      </c>
      <c r="AF44" s="314">
        <v>576.15000000000009</v>
      </c>
      <c r="AG44" s="317">
        <v>1.7368893717684859E-2</v>
      </c>
      <c r="AH44" s="318">
        <v>2.845148654881469E-2</v>
      </c>
      <c r="AI44" s="318"/>
      <c r="AJ44" s="301" t="s">
        <v>178</v>
      </c>
      <c r="AK44" s="312">
        <v>62.03</v>
      </c>
      <c r="AL44" s="317">
        <v>8.6149248051642336E-4</v>
      </c>
      <c r="AM44" s="318">
        <v>1.0219349447713603E-3</v>
      </c>
      <c r="AN44" s="312">
        <v>24.06</v>
      </c>
      <c r="AO44" s="317">
        <v>3.4093208508168471E-4</v>
      </c>
      <c r="AP44" s="318">
        <v>3.9902694476710816E-4</v>
      </c>
      <c r="AQ44" s="312">
        <v>11.76</v>
      </c>
      <c r="AR44" s="317">
        <v>1.5545555815088793E-4</v>
      </c>
      <c r="AS44" s="318">
        <v>1.7471720252799152E-4</v>
      </c>
      <c r="AT44" s="312">
        <v>55.989999999999995</v>
      </c>
      <c r="AU44" s="317">
        <v>8.1604110316980721E-4</v>
      </c>
      <c r="AV44" s="318">
        <v>9.8408762475099033E-4</v>
      </c>
      <c r="AW44" s="312">
        <v>7.28</v>
      </c>
      <c r="AX44" s="317">
        <v>4.0957090696326799E-4</v>
      </c>
      <c r="AY44" s="318">
        <v>5.1090623396838708E-4</v>
      </c>
      <c r="AZ44" s="192"/>
      <c r="BA44" s="192"/>
      <c r="BB44" s="360"/>
      <c r="BC44" s="317"/>
      <c r="BD44" s="348"/>
      <c r="BE44" s="360"/>
      <c r="BF44" s="317"/>
      <c r="BG44" s="348"/>
      <c r="BH44" s="360"/>
      <c r="BI44" s="317"/>
      <c r="BJ44" s="348"/>
      <c r="BK44" s="192"/>
      <c r="BL44" s="360"/>
      <c r="BM44" s="317"/>
      <c r="BN44" s="348"/>
      <c r="BO44" s="192"/>
      <c r="BP44" s="192"/>
      <c r="BQ44" s="192"/>
      <c r="BR44" s="192"/>
      <c r="BS44" s="192"/>
      <c r="BT44" s="192"/>
      <c r="BU44" s="192"/>
      <c r="BV44" s="192"/>
      <c r="BW44" s="192"/>
      <c r="BX44" s="192"/>
      <c r="BY44" s="369"/>
      <c r="BZ44" s="369"/>
      <c r="CA44" s="369"/>
      <c r="CB44" s="369"/>
      <c r="CC44" s="369"/>
      <c r="CD44" s="369"/>
      <c r="CE44" s="369"/>
      <c r="CF44" s="369"/>
      <c r="CG44" s="369"/>
      <c r="CH44" s="369"/>
      <c r="CI44" s="369"/>
      <c r="CJ44" s="369"/>
      <c r="CK44" s="369"/>
      <c r="CL44" s="369"/>
      <c r="CM44" s="369"/>
      <c r="CN44" s="369"/>
      <c r="CO44" s="192"/>
      <c r="CP44" s="192"/>
      <c r="CQ44" s="192"/>
      <c r="CR44" s="192"/>
      <c r="CS44" s="192"/>
      <c r="CT44" s="192"/>
      <c r="CU44" s="192"/>
      <c r="CV44" s="192"/>
      <c r="CW44" s="192"/>
      <c r="CX44" s="192"/>
      <c r="CY44" s="192"/>
      <c r="CZ44" s="192"/>
      <c r="DA44" s="192"/>
      <c r="DB44" s="192"/>
      <c r="DC44" s="192"/>
      <c r="DD44" s="192"/>
      <c r="DE44" s="193"/>
      <c r="DF44" s="193"/>
      <c r="DL44" s="369"/>
      <c r="DN44" s="369"/>
      <c r="DO44" s="369"/>
      <c r="DP44" s="369"/>
      <c r="DQ44" s="369"/>
      <c r="DR44" s="369"/>
      <c r="DS44" s="369"/>
      <c r="DT44" s="369"/>
      <c r="DU44" s="369"/>
      <c r="DV44" s="369"/>
      <c r="DW44" s="369"/>
      <c r="DX44" s="369"/>
      <c r="DY44" s="369"/>
      <c r="DZ44" s="369"/>
      <c r="EA44" s="369"/>
      <c r="EB44" s="369"/>
      <c r="EC44" s="369"/>
      <c r="ED44" s="369"/>
      <c r="EE44" s="192"/>
      <c r="EF44" s="192"/>
      <c r="EG44" s="192"/>
      <c r="EH44" s="192"/>
      <c r="EI44" s="192"/>
      <c r="EJ44" s="192"/>
      <c r="EK44" s="192"/>
      <c r="EL44" s="192"/>
      <c r="EM44" s="192"/>
      <c r="EN44" s="192"/>
      <c r="EO44" s="192"/>
      <c r="EP44" s="192"/>
      <c r="EQ44" s="192"/>
      <c r="ER44" s="192"/>
      <c r="ES44" s="192"/>
      <c r="ET44" s="369"/>
      <c r="EU44" s="369"/>
      <c r="EV44" s="369"/>
      <c r="EW44" s="369"/>
      <c r="EX44" s="369"/>
      <c r="EY44" s="369"/>
      <c r="EZ44" s="369"/>
      <c r="FA44" s="369"/>
      <c r="FB44" s="369"/>
      <c r="FC44" s="369"/>
      <c r="FD44" s="369"/>
      <c r="FE44" s="369"/>
      <c r="FF44" s="369"/>
      <c r="FG44" s="369"/>
      <c r="FH44" s="369"/>
      <c r="FI44" s="369"/>
      <c r="FJ44" s="369"/>
      <c r="FK44" s="192"/>
      <c r="FL44" s="192"/>
      <c r="FM44" s="192"/>
      <c r="FN44" s="192"/>
      <c r="FO44" s="192"/>
      <c r="FP44" s="192"/>
      <c r="FQ44" s="192"/>
      <c r="FR44" s="192"/>
      <c r="FS44" s="192"/>
      <c r="FT44" s="192"/>
      <c r="FU44" s="192"/>
      <c r="FV44" s="192"/>
      <c r="FW44" s="192"/>
      <c r="FX44" s="192"/>
      <c r="FY44" s="192"/>
      <c r="FZ44" s="369"/>
      <c r="GA44" s="369"/>
      <c r="GB44" s="369"/>
      <c r="GC44" s="369"/>
      <c r="GD44" s="369"/>
      <c r="GE44" s="369"/>
      <c r="GF44" s="369"/>
      <c r="GG44" s="369"/>
      <c r="GH44" s="369"/>
      <c r="GI44" s="369"/>
      <c r="GJ44" s="369"/>
      <c r="GK44" s="369"/>
      <c r="GL44" s="369"/>
      <c r="GM44" s="369"/>
      <c r="GN44" s="369"/>
      <c r="GO44" s="369"/>
      <c r="GP44" s="369"/>
      <c r="GQ44" s="192"/>
      <c r="GR44" s="192"/>
      <c r="GS44" s="192"/>
      <c r="GT44" s="192"/>
      <c r="GU44" s="192"/>
      <c r="GV44" s="192"/>
      <c r="GW44" s="192"/>
      <c r="GX44" s="192"/>
      <c r="GY44" s="192"/>
      <c r="GZ44" s="192"/>
      <c r="HA44" s="192"/>
      <c r="HB44" s="192"/>
      <c r="HC44" s="192"/>
      <c r="HD44" s="192"/>
      <c r="HE44" s="192"/>
      <c r="HF44" s="369"/>
      <c r="HG44" s="369"/>
      <c r="HH44" s="369"/>
      <c r="HI44" s="369"/>
      <c r="HJ44" s="369"/>
      <c r="HK44" s="369"/>
      <c r="HL44" s="369"/>
      <c r="HM44" s="369"/>
      <c r="HN44" s="369"/>
      <c r="HO44" s="369"/>
      <c r="HP44" s="369"/>
    </row>
    <row r="45" spans="2:224" ht="15" customHeight="1" x14ac:dyDescent="0.25">
      <c r="B45" s="205" t="s">
        <v>191</v>
      </c>
      <c r="C45" s="319">
        <v>0</v>
      </c>
      <c r="D45" s="315">
        <v>0</v>
      </c>
      <c r="E45" s="316">
        <v>0</v>
      </c>
      <c r="F45" s="319">
        <v>0</v>
      </c>
      <c r="G45" s="315">
        <v>0</v>
      </c>
      <c r="H45" s="316">
        <v>0</v>
      </c>
      <c r="I45" s="319">
        <v>0</v>
      </c>
      <c r="J45" s="315">
        <v>0</v>
      </c>
      <c r="K45" s="316">
        <v>0</v>
      </c>
      <c r="L45" s="319">
        <v>5.9499999999999993</v>
      </c>
      <c r="M45" s="315">
        <v>1.084389565219927E-4</v>
      </c>
      <c r="N45" s="316">
        <v>1.7843508531596204E-4</v>
      </c>
      <c r="O45" s="319">
        <v>2.88</v>
      </c>
      <c r="P45" s="315">
        <v>3.1385540855691902E-4</v>
      </c>
      <c r="Q45" s="316">
        <v>4.8379618741726746E-4</v>
      </c>
      <c r="R45" s="318"/>
      <c r="S45" s="328" t="s">
        <v>199</v>
      </c>
      <c r="T45" s="313">
        <v>0</v>
      </c>
      <c r="U45" s="315">
        <v>0</v>
      </c>
      <c r="V45" s="316">
        <v>0</v>
      </c>
      <c r="W45" s="313">
        <v>0</v>
      </c>
      <c r="X45" s="315">
        <v>0</v>
      </c>
      <c r="Y45" s="316">
        <v>0</v>
      </c>
      <c r="Z45" s="313">
        <v>0</v>
      </c>
      <c r="AA45" s="315">
        <v>0</v>
      </c>
      <c r="AB45" s="316">
        <v>0</v>
      </c>
      <c r="AC45" s="313">
        <v>0</v>
      </c>
      <c r="AD45" s="315">
        <v>0</v>
      </c>
      <c r="AE45" s="316">
        <v>0</v>
      </c>
      <c r="AF45" s="313">
        <v>0</v>
      </c>
      <c r="AG45" s="315">
        <v>0</v>
      </c>
      <c r="AH45" s="316">
        <v>0</v>
      </c>
      <c r="AI45" s="318"/>
      <c r="AJ45" s="300" t="s">
        <v>179</v>
      </c>
      <c r="AK45" s="311">
        <v>1.5</v>
      </c>
      <c r="AL45" s="315">
        <v>2.0832479780342333E-5</v>
      </c>
      <c r="AM45" s="316">
        <v>2.4712274982380148E-5</v>
      </c>
      <c r="AN45" s="311">
        <v>6.41</v>
      </c>
      <c r="AO45" s="315">
        <v>9.0830202218354078E-5</v>
      </c>
      <c r="AP45" s="316">
        <v>1.0630767730495276E-4</v>
      </c>
      <c r="AQ45" s="311">
        <v>0</v>
      </c>
      <c r="AR45" s="315">
        <v>0</v>
      </c>
      <c r="AS45" s="316">
        <v>0</v>
      </c>
      <c r="AT45" s="311">
        <v>2.8600000000000003</v>
      </c>
      <c r="AU45" s="315">
        <v>4.1683828452681714E-5</v>
      </c>
      <c r="AV45" s="316">
        <v>5.0267737217142928E-5</v>
      </c>
      <c r="AW45" s="311">
        <v>8.17</v>
      </c>
      <c r="AX45" s="315">
        <v>4.5964207553432686E-4</v>
      </c>
      <c r="AY45" s="316">
        <v>5.7336592465957726E-4</v>
      </c>
      <c r="AZ45" s="192"/>
      <c r="BA45" s="192"/>
      <c r="BB45" s="360"/>
      <c r="BC45" s="317"/>
      <c r="BD45" s="348"/>
      <c r="BE45" s="360"/>
      <c r="BF45" s="317"/>
      <c r="BG45" s="348"/>
      <c r="BH45" s="360"/>
      <c r="BI45" s="317"/>
      <c r="BJ45" s="348"/>
      <c r="BK45" s="192"/>
      <c r="BL45" s="360"/>
      <c r="BM45" s="317"/>
      <c r="BN45" s="348"/>
      <c r="BO45" s="192"/>
      <c r="BP45" s="192"/>
      <c r="BQ45" s="192"/>
      <c r="BR45" s="192"/>
      <c r="BS45" s="192"/>
      <c r="BT45" s="192"/>
      <c r="BU45" s="192"/>
      <c r="BV45" s="192"/>
      <c r="BW45" s="192"/>
      <c r="BX45" s="192"/>
      <c r="BY45" s="369"/>
      <c r="BZ45" s="369"/>
      <c r="CA45" s="369"/>
      <c r="CB45" s="369"/>
      <c r="CC45" s="369"/>
      <c r="CD45" s="369"/>
      <c r="CE45" s="369"/>
      <c r="CF45" s="369"/>
      <c r="CG45" s="369"/>
      <c r="CH45" s="369"/>
      <c r="CI45" s="369"/>
      <c r="CJ45" s="369"/>
      <c r="CK45" s="369"/>
      <c r="CL45" s="369"/>
      <c r="CM45" s="369"/>
      <c r="CN45" s="369"/>
      <c r="CO45" s="192"/>
      <c r="CP45" s="192"/>
      <c r="CQ45" s="192"/>
      <c r="CR45" s="192"/>
      <c r="CS45" s="192"/>
      <c r="CT45" s="192"/>
      <c r="CU45" s="192"/>
      <c r="CV45" s="192"/>
      <c r="CW45" s="192"/>
      <c r="CX45" s="192"/>
      <c r="CY45" s="192"/>
      <c r="CZ45" s="192"/>
      <c r="DA45" s="192"/>
      <c r="DB45" s="192"/>
      <c r="DC45" s="192"/>
      <c r="DD45" s="192"/>
      <c r="DE45" s="193"/>
      <c r="DF45" s="193"/>
      <c r="DL45" s="369"/>
      <c r="DN45" s="369"/>
      <c r="DO45" s="369"/>
      <c r="DP45" s="369"/>
      <c r="DQ45" s="369"/>
      <c r="DR45" s="369"/>
      <c r="DS45" s="369"/>
      <c r="DT45" s="369"/>
      <c r="DU45" s="369"/>
      <c r="DV45" s="369"/>
      <c r="DW45" s="369"/>
      <c r="DX45" s="369"/>
      <c r="DY45" s="369"/>
      <c r="DZ45" s="369"/>
      <c r="EA45" s="369"/>
      <c r="EB45" s="369"/>
      <c r="EC45" s="369"/>
      <c r="ED45" s="369"/>
      <c r="EE45" s="192"/>
      <c r="EF45" s="192"/>
      <c r="EG45" s="192"/>
      <c r="EH45" s="192"/>
      <c r="EI45" s="192"/>
      <c r="EJ45" s="192"/>
      <c r="EK45" s="192"/>
      <c r="EL45" s="192"/>
      <c r="EM45" s="192"/>
      <c r="EN45" s="192"/>
      <c r="EO45" s="192"/>
      <c r="EP45" s="192"/>
      <c r="EQ45" s="192"/>
      <c r="ER45" s="192"/>
      <c r="ES45" s="192"/>
      <c r="ET45" s="369"/>
      <c r="EU45" s="369"/>
      <c r="EV45" s="369"/>
      <c r="EW45" s="369"/>
      <c r="EX45" s="369"/>
      <c r="EY45" s="369"/>
      <c r="EZ45" s="369"/>
      <c r="FA45" s="369"/>
      <c r="FB45" s="369"/>
      <c r="FC45" s="369"/>
      <c r="FD45" s="369"/>
      <c r="FE45" s="369"/>
      <c r="FF45" s="369"/>
      <c r="FG45" s="369"/>
      <c r="FH45" s="369"/>
      <c r="FI45" s="369"/>
      <c r="FJ45" s="369"/>
      <c r="FK45" s="192"/>
      <c r="FL45" s="192"/>
      <c r="FM45" s="192"/>
      <c r="FN45" s="192"/>
      <c r="FO45" s="192"/>
      <c r="FP45" s="192"/>
      <c r="FQ45" s="192"/>
      <c r="FR45" s="192"/>
      <c r="FS45" s="192"/>
      <c r="FT45" s="192"/>
      <c r="FU45" s="192"/>
      <c r="FV45" s="192"/>
      <c r="FW45" s="192"/>
      <c r="FX45" s="192"/>
      <c r="FY45" s="192"/>
      <c r="FZ45" s="369"/>
      <c r="GA45" s="369"/>
      <c r="GB45" s="369"/>
      <c r="GC45" s="369"/>
      <c r="GD45" s="369"/>
      <c r="GE45" s="369"/>
      <c r="GF45" s="369"/>
      <c r="GG45" s="369"/>
      <c r="GH45" s="369"/>
      <c r="GI45" s="369"/>
      <c r="GJ45" s="369"/>
      <c r="GK45" s="369"/>
      <c r="GL45" s="369"/>
      <c r="GM45" s="369"/>
      <c r="GN45" s="369"/>
      <c r="GO45" s="369"/>
      <c r="GP45" s="369"/>
      <c r="GQ45" s="192"/>
      <c r="GR45" s="192"/>
      <c r="GS45" s="192"/>
      <c r="GT45" s="192"/>
      <c r="GU45" s="192"/>
      <c r="GV45" s="192"/>
      <c r="GW45" s="192"/>
      <c r="GX45" s="192"/>
      <c r="GY45" s="192"/>
      <c r="GZ45" s="192"/>
      <c r="HA45" s="192"/>
      <c r="HB45" s="192"/>
      <c r="HC45" s="192"/>
      <c r="HD45" s="192"/>
      <c r="HE45" s="192"/>
      <c r="HF45" s="369"/>
      <c r="HG45" s="369"/>
      <c r="HH45" s="369"/>
      <c r="HI45" s="369"/>
      <c r="HJ45" s="369"/>
      <c r="HK45" s="369"/>
      <c r="HL45" s="369"/>
      <c r="HM45" s="369"/>
      <c r="HN45" s="369"/>
      <c r="HO45" s="369"/>
      <c r="HP45" s="369"/>
    </row>
    <row r="46" spans="2:224" ht="15" customHeight="1" x14ac:dyDescent="0.25">
      <c r="B46" s="238" t="s">
        <v>200</v>
      </c>
      <c r="C46" s="320">
        <v>553.38</v>
      </c>
      <c r="D46" s="317">
        <v>1.2793191760091473E-2</v>
      </c>
      <c r="E46" s="318">
        <v>2.1554781466580505E-2</v>
      </c>
      <c r="F46" s="320">
        <v>165.25</v>
      </c>
      <c r="G46" s="317">
        <v>3.6902766959417445E-3</v>
      </c>
      <c r="H46" s="318">
        <v>6.2128731483570175E-3</v>
      </c>
      <c r="I46" s="320">
        <v>278.82</v>
      </c>
      <c r="J46" s="317">
        <v>3.9305947361157273E-3</v>
      </c>
      <c r="K46" s="318">
        <v>6.4847802333516157E-3</v>
      </c>
      <c r="L46" s="320">
        <v>56.61</v>
      </c>
      <c r="M46" s="317">
        <v>1.0317192149092449E-3</v>
      </c>
      <c r="N46" s="318">
        <v>1.6976823831490104E-3</v>
      </c>
      <c r="O46" s="320">
        <v>90.54</v>
      </c>
      <c r="P46" s="317">
        <v>9.866829406508142E-3</v>
      </c>
      <c r="Q46" s="318">
        <v>1.5209342641930348E-2</v>
      </c>
      <c r="R46" s="318"/>
      <c r="S46" s="329" t="s">
        <v>160</v>
      </c>
      <c r="T46" s="314">
        <v>167.21999999999997</v>
      </c>
      <c r="U46" s="317">
        <v>3.9828832721284383E-3</v>
      </c>
      <c r="V46" s="318">
        <v>6.4357241575193711E-3</v>
      </c>
      <c r="W46" s="314">
        <v>8.6999999999999993</v>
      </c>
      <c r="X46" s="317">
        <v>2.1580613762577528E-4</v>
      </c>
      <c r="Y46" s="318">
        <v>3.5326549282363478E-4</v>
      </c>
      <c r="Z46" s="314">
        <v>102.39</v>
      </c>
      <c r="AA46" s="317">
        <v>2.4657738120323694E-3</v>
      </c>
      <c r="AB46" s="318">
        <v>4.6599158038457154E-3</v>
      </c>
      <c r="AC46" s="314">
        <v>61.02000000000001</v>
      </c>
      <c r="AD46" s="317">
        <v>1.1753685739728094E-3</v>
      </c>
      <c r="AE46" s="318">
        <v>1.7946557375602746E-3</v>
      </c>
      <c r="AF46" s="314">
        <v>27.6</v>
      </c>
      <c r="AG46" s="317">
        <v>8.3204281282322676E-4</v>
      </c>
      <c r="AH46" s="318">
        <v>1.3629454634162723E-3</v>
      </c>
      <c r="AI46" s="318"/>
      <c r="AJ46" s="301" t="s">
        <v>206</v>
      </c>
      <c r="AK46" s="312">
        <v>0</v>
      </c>
      <c r="AL46" s="317">
        <v>0</v>
      </c>
      <c r="AM46" s="318">
        <v>0</v>
      </c>
      <c r="AN46" s="312">
        <v>0</v>
      </c>
      <c r="AO46" s="317">
        <v>0</v>
      </c>
      <c r="AP46" s="318">
        <v>0</v>
      </c>
      <c r="AQ46" s="312">
        <v>0.31</v>
      </c>
      <c r="AR46" s="317">
        <v>4.0978931145217058E-6</v>
      </c>
      <c r="AS46" s="318">
        <v>4.6056405428297081E-6</v>
      </c>
      <c r="AT46" s="312">
        <v>0</v>
      </c>
      <c r="AU46" s="317">
        <v>0</v>
      </c>
      <c r="AV46" s="318">
        <v>0</v>
      </c>
      <c r="AW46" s="312">
        <v>3.2399999999999998</v>
      </c>
      <c r="AX46" s="317">
        <v>1.8228155749464123E-4</v>
      </c>
      <c r="AY46" s="318">
        <v>2.2738134588702941E-4</v>
      </c>
      <c r="AZ46" s="192"/>
      <c r="BA46" s="192"/>
      <c r="BB46" s="360"/>
      <c r="BC46" s="317"/>
      <c r="BD46" s="348"/>
      <c r="BE46" s="360"/>
      <c r="BF46" s="317"/>
      <c r="BG46" s="348"/>
      <c r="BH46" s="360"/>
      <c r="BI46" s="317"/>
      <c r="BJ46" s="348"/>
      <c r="BK46" s="192"/>
      <c r="BL46" s="360"/>
      <c r="BM46" s="317"/>
      <c r="BN46" s="348"/>
      <c r="BO46" s="192"/>
      <c r="BP46" s="192"/>
      <c r="BQ46" s="192"/>
      <c r="BR46" s="192"/>
      <c r="BS46" s="192"/>
      <c r="BT46" s="192"/>
      <c r="BU46" s="192"/>
      <c r="BV46" s="192"/>
      <c r="BW46" s="192"/>
      <c r="BX46" s="192"/>
      <c r="BY46" s="369"/>
      <c r="BZ46" s="369"/>
      <c r="CA46" s="369"/>
      <c r="CB46" s="369"/>
      <c r="CC46" s="369"/>
      <c r="CD46" s="369"/>
      <c r="CE46" s="369"/>
      <c r="CF46" s="369"/>
      <c r="CG46" s="369"/>
      <c r="CH46" s="369"/>
      <c r="CI46" s="369"/>
      <c r="CJ46" s="369"/>
      <c r="CK46" s="369"/>
      <c r="CL46" s="369"/>
      <c r="CM46" s="369"/>
      <c r="CN46" s="369"/>
      <c r="CO46" s="192"/>
      <c r="CP46" s="192"/>
      <c r="CQ46" s="192"/>
      <c r="CR46" s="192"/>
      <c r="CS46" s="192"/>
      <c r="CT46" s="192"/>
      <c r="CU46" s="192"/>
      <c r="CV46" s="192"/>
      <c r="CW46" s="192"/>
      <c r="CX46" s="192"/>
      <c r="CY46" s="192"/>
      <c r="CZ46" s="192"/>
      <c r="DA46" s="192"/>
      <c r="DB46" s="192"/>
      <c r="DC46" s="192"/>
      <c r="DD46" s="192"/>
      <c r="DE46" s="193"/>
      <c r="DF46" s="193"/>
      <c r="DL46" s="369"/>
      <c r="DN46" s="369"/>
      <c r="DO46" s="369"/>
      <c r="DP46" s="369"/>
      <c r="DQ46" s="369"/>
      <c r="DR46" s="369"/>
      <c r="DS46" s="369"/>
      <c r="DT46" s="369"/>
      <c r="DU46" s="369"/>
      <c r="DV46" s="369"/>
      <c r="DW46" s="369"/>
      <c r="DX46" s="369"/>
      <c r="DY46" s="369"/>
      <c r="DZ46" s="369"/>
      <c r="EA46" s="369"/>
      <c r="EB46" s="369"/>
      <c r="EC46" s="369"/>
      <c r="ED46" s="369"/>
      <c r="EE46" s="192"/>
      <c r="EF46" s="192"/>
      <c r="EG46" s="192"/>
      <c r="EH46" s="192"/>
      <c r="EI46" s="192"/>
      <c r="EJ46" s="192"/>
      <c r="EK46" s="192"/>
      <c r="EL46" s="192"/>
      <c r="EM46" s="192"/>
      <c r="EN46" s="192"/>
      <c r="EO46" s="192"/>
      <c r="EP46" s="192"/>
      <c r="EQ46" s="192"/>
      <c r="ER46" s="192"/>
      <c r="ES46" s="192"/>
      <c r="ET46" s="369"/>
      <c r="EU46" s="369"/>
      <c r="EV46" s="369"/>
      <c r="EW46" s="369"/>
      <c r="EX46" s="369"/>
      <c r="EY46" s="369"/>
      <c r="EZ46" s="369"/>
      <c r="FA46" s="369"/>
      <c r="FB46" s="369"/>
      <c r="FC46" s="369"/>
      <c r="FD46" s="369"/>
      <c r="FE46" s="369"/>
      <c r="FF46" s="369"/>
      <c r="FG46" s="369"/>
      <c r="FH46" s="369"/>
      <c r="FI46" s="369"/>
      <c r="FJ46" s="369"/>
      <c r="FK46" s="192"/>
      <c r="FL46" s="192"/>
      <c r="FM46" s="192"/>
      <c r="FN46" s="192"/>
      <c r="FO46" s="192"/>
      <c r="FP46" s="192"/>
      <c r="FQ46" s="192"/>
      <c r="FR46" s="192"/>
      <c r="FS46" s="192"/>
      <c r="FT46" s="192"/>
      <c r="FU46" s="192"/>
      <c r="FV46" s="192"/>
      <c r="FW46" s="192"/>
      <c r="FX46" s="192"/>
      <c r="FY46" s="192"/>
      <c r="FZ46" s="369"/>
      <c r="GA46" s="369"/>
      <c r="GB46" s="369"/>
      <c r="GC46" s="369"/>
      <c r="GD46" s="369"/>
      <c r="GE46" s="369"/>
      <c r="GF46" s="369"/>
      <c r="GG46" s="369"/>
      <c r="GH46" s="369"/>
      <c r="GI46" s="369"/>
      <c r="GJ46" s="369"/>
      <c r="GK46" s="369"/>
      <c r="GL46" s="369"/>
      <c r="GM46" s="369"/>
      <c r="GN46" s="369"/>
      <c r="GO46" s="369"/>
      <c r="GP46" s="369"/>
      <c r="GQ46" s="192"/>
      <c r="GR46" s="192"/>
      <c r="GS46" s="192"/>
      <c r="GT46" s="192"/>
      <c r="GU46" s="192"/>
      <c r="GV46" s="192"/>
      <c r="GW46" s="192"/>
      <c r="GX46" s="192"/>
      <c r="GY46" s="192"/>
      <c r="GZ46" s="192"/>
      <c r="HA46" s="192"/>
      <c r="HB46" s="192"/>
      <c r="HC46" s="192"/>
      <c r="HD46" s="192"/>
      <c r="HE46" s="192"/>
      <c r="HF46" s="369"/>
      <c r="HG46" s="369"/>
      <c r="HH46" s="369"/>
      <c r="HI46" s="369"/>
      <c r="HJ46" s="369"/>
      <c r="HK46" s="369"/>
      <c r="HL46" s="369"/>
      <c r="HM46" s="369"/>
      <c r="HN46" s="369"/>
      <c r="HO46" s="369"/>
      <c r="HP46" s="369"/>
    </row>
    <row r="47" spans="2:224" ht="15" customHeight="1" x14ac:dyDescent="0.25">
      <c r="B47" s="205" t="s">
        <v>169</v>
      </c>
      <c r="C47" s="319">
        <v>45.66</v>
      </c>
      <c r="D47" s="315">
        <v>1.055580497607027E-3</v>
      </c>
      <c r="E47" s="316">
        <v>1.7785090204995948E-3</v>
      </c>
      <c r="F47" s="319">
        <v>98.86999999999999</v>
      </c>
      <c r="G47" s="315">
        <v>2.2079132037988516E-3</v>
      </c>
      <c r="H47" s="316">
        <v>3.7171967817129095E-3</v>
      </c>
      <c r="I47" s="319">
        <v>31.680000000000003</v>
      </c>
      <c r="J47" s="315">
        <v>4.4660082217970828E-4</v>
      </c>
      <c r="K47" s="316">
        <v>7.3681169856028696E-4</v>
      </c>
      <c r="L47" s="319">
        <v>16.36</v>
      </c>
      <c r="M47" s="315">
        <v>2.9816156784870601E-4</v>
      </c>
      <c r="N47" s="316">
        <v>4.9062151189397296E-4</v>
      </c>
      <c r="O47" s="319">
        <v>48.2</v>
      </c>
      <c r="P47" s="315">
        <v>5.2527189904317704E-3</v>
      </c>
      <c r="Q47" s="316">
        <v>8.0968667477473236E-3</v>
      </c>
      <c r="R47" s="318"/>
      <c r="S47" s="328" t="s">
        <v>161</v>
      </c>
      <c r="T47" s="313">
        <v>2216.2400000000002</v>
      </c>
      <c r="U47" s="315">
        <v>5.2786898834002706E-2</v>
      </c>
      <c r="V47" s="316">
        <v>8.529547486461389E-2</v>
      </c>
      <c r="W47" s="313">
        <v>1267.55</v>
      </c>
      <c r="X47" s="315">
        <v>3.1441962039948444E-2</v>
      </c>
      <c r="Y47" s="316">
        <v>5.1469158095241184E-2</v>
      </c>
      <c r="Z47" s="313">
        <v>1235.4000000000001</v>
      </c>
      <c r="AA47" s="315">
        <v>2.9751117954729851E-2</v>
      </c>
      <c r="AB47" s="316">
        <v>5.6224826487655019E-2</v>
      </c>
      <c r="AC47" s="313">
        <v>790.78000000000009</v>
      </c>
      <c r="AD47" s="315">
        <v>1.5232021647430647E-2</v>
      </c>
      <c r="AE47" s="316">
        <v>2.3257585449818319E-2</v>
      </c>
      <c r="AF47" s="313">
        <v>75.2</v>
      </c>
      <c r="AG47" s="315">
        <v>2.2670152001560383E-3</v>
      </c>
      <c r="AH47" s="316">
        <v>3.713532566989264E-3</v>
      </c>
      <c r="AI47" s="318"/>
      <c r="AJ47" s="300" t="s">
        <v>207</v>
      </c>
      <c r="AK47" s="311">
        <v>60.19</v>
      </c>
      <c r="AL47" s="315">
        <v>8.3593797198587008E-4</v>
      </c>
      <c r="AM47" s="316">
        <v>9.91621220792974E-4</v>
      </c>
      <c r="AN47" s="311">
        <v>79.17</v>
      </c>
      <c r="AO47" s="315">
        <v>1.1218451029059427E-3</v>
      </c>
      <c r="AP47" s="316">
        <v>1.3130076150129658E-3</v>
      </c>
      <c r="AQ47" s="311">
        <v>26.43</v>
      </c>
      <c r="AR47" s="315">
        <v>3.4937843553809253E-4</v>
      </c>
      <c r="AS47" s="316">
        <v>3.9266799853867479E-4</v>
      </c>
      <c r="AT47" s="311">
        <v>244.04000000000005</v>
      </c>
      <c r="AU47" s="315">
        <v>3.5568256977595966E-3</v>
      </c>
      <c r="AV47" s="316">
        <v>4.2892792274376087E-3</v>
      </c>
      <c r="AW47" s="311">
        <v>207.52</v>
      </c>
      <c r="AX47" s="315">
        <v>1.1675021238051838E-2</v>
      </c>
      <c r="AY47" s="316">
        <v>1.4563634845208749E-2</v>
      </c>
      <c r="AZ47" s="192"/>
      <c r="BA47" s="192"/>
      <c r="BB47" s="360"/>
      <c r="BC47" s="317"/>
      <c r="BD47" s="348"/>
      <c r="BE47" s="360"/>
      <c r="BF47" s="317"/>
      <c r="BG47" s="348"/>
      <c r="BH47" s="360"/>
      <c r="BI47" s="317"/>
      <c r="BJ47" s="348"/>
      <c r="BK47" s="192"/>
      <c r="BL47" s="360"/>
      <c r="BM47" s="317"/>
      <c r="BN47" s="348"/>
      <c r="BO47" s="192"/>
      <c r="BP47" s="192"/>
      <c r="BQ47" s="192"/>
      <c r="BR47" s="192"/>
      <c r="BS47" s="192"/>
      <c r="BT47" s="192"/>
      <c r="BU47" s="192"/>
      <c r="BV47" s="192"/>
      <c r="BW47" s="192"/>
      <c r="BX47" s="192"/>
      <c r="BY47" s="369"/>
      <c r="BZ47" s="369"/>
      <c r="CA47" s="369"/>
      <c r="CB47" s="369"/>
      <c r="CC47" s="369"/>
      <c r="CD47" s="369"/>
      <c r="CE47" s="369"/>
      <c r="CF47" s="369"/>
      <c r="CG47" s="369"/>
      <c r="CH47" s="369"/>
      <c r="CI47" s="369"/>
      <c r="CJ47" s="369"/>
      <c r="CK47" s="369"/>
      <c r="CL47" s="369"/>
      <c r="CM47" s="369"/>
      <c r="CN47" s="369"/>
      <c r="CO47" s="192"/>
      <c r="CP47" s="192"/>
      <c r="CQ47" s="192"/>
      <c r="CR47" s="192"/>
      <c r="CS47" s="192"/>
      <c r="CT47" s="192"/>
      <c r="CU47" s="192"/>
      <c r="CV47" s="192"/>
      <c r="CW47" s="192"/>
      <c r="CX47" s="192"/>
      <c r="CY47" s="192"/>
      <c r="CZ47" s="192"/>
      <c r="DA47" s="192"/>
      <c r="DB47" s="192"/>
      <c r="DC47" s="192"/>
      <c r="DD47" s="192"/>
      <c r="DE47" s="193"/>
      <c r="DF47" s="193"/>
      <c r="DL47" s="369"/>
      <c r="DN47" s="369"/>
      <c r="DO47" s="369"/>
      <c r="DP47" s="369"/>
      <c r="DQ47" s="369"/>
      <c r="DR47" s="369"/>
      <c r="DS47" s="369"/>
      <c r="DT47" s="369"/>
      <c r="DU47" s="369"/>
      <c r="DV47" s="369"/>
      <c r="DW47" s="369"/>
      <c r="DX47" s="369"/>
      <c r="DY47" s="369"/>
      <c r="DZ47" s="369"/>
      <c r="EA47" s="369"/>
      <c r="EB47" s="369"/>
      <c r="EC47" s="369"/>
      <c r="ED47" s="369"/>
      <c r="EE47" s="192"/>
      <c r="EF47" s="192"/>
      <c r="EG47" s="192"/>
      <c r="EH47" s="192"/>
      <c r="EI47" s="192"/>
      <c r="EJ47" s="192"/>
      <c r="EK47" s="192"/>
      <c r="EL47" s="192"/>
      <c r="EM47" s="192"/>
      <c r="EN47" s="192"/>
      <c r="EO47" s="192"/>
      <c r="EP47" s="192"/>
      <c r="EQ47" s="192"/>
      <c r="ER47" s="192"/>
      <c r="ES47" s="192"/>
      <c r="ET47" s="369"/>
      <c r="EU47" s="369"/>
      <c r="EV47" s="369"/>
      <c r="EW47" s="369"/>
      <c r="EX47" s="369"/>
      <c r="EY47" s="369"/>
      <c r="EZ47" s="369"/>
      <c r="FA47" s="369"/>
      <c r="FB47" s="369"/>
      <c r="FC47" s="369"/>
      <c r="FD47" s="369"/>
      <c r="FE47" s="369"/>
      <c r="FF47" s="369"/>
      <c r="FG47" s="369"/>
      <c r="FH47" s="369"/>
      <c r="FI47" s="369"/>
      <c r="FJ47" s="369"/>
      <c r="FK47" s="192"/>
      <c r="FL47" s="192"/>
      <c r="FM47" s="192"/>
      <c r="FN47" s="192"/>
      <c r="FO47" s="192"/>
      <c r="FP47" s="192"/>
      <c r="FQ47" s="192"/>
      <c r="FR47" s="192"/>
      <c r="FS47" s="192"/>
      <c r="FT47" s="192"/>
      <c r="FU47" s="192"/>
      <c r="FV47" s="192"/>
      <c r="FW47" s="192"/>
      <c r="FX47" s="192"/>
      <c r="FY47" s="192"/>
      <c r="FZ47" s="369"/>
      <c r="GA47" s="369"/>
      <c r="GB47" s="369"/>
      <c r="GC47" s="369"/>
      <c r="GD47" s="369"/>
      <c r="GE47" s="369"/>
      <c r="GF47" s="369"/>
      <c r="GG47" s="369"/>
      <c r="GH47" s="369"/>
      <c r="GI47" s="369"/>
      <c r="GJ47" s="369"/>
      <c r="GK47" s="369"/>
      <c r="GL47" s="369"/>
      <c r="GM47" s="369"/>
      <c r="GN47" s="369"/>
      <c r="GO47" s="369"/>
      <c r="GP47" s="369"/>
      <c r="GQ47" s="192"/>
      <c r="GR47" s="192"/>
      <c r="GS47" s="192"/>
      <c r="GT47" s="192"/>
      <c r="GU47" s="192"/>
      <c r="GV47" s="192"/>
      <c r="GW47" s="192"/>
      <c r="GX47" s="192"/>
      <c r="GY47" s="192"/>
      <c r="GZ47" s="192"/>
      <c r="HA47" s="192"/>
      <c r="HB47" s="192"/>
      <c r="HC47" s="192"/>
      <c r="HD47" s="192"/>
      <c r="HE47" s="192"/>
      <c r="HF47" s="369"/>
      <c r="HG47" s="369"/>
      <c r="HH47" s="369"/>
      <c r="HI47" s="369"/>
      <c r="HJ47" s="369"/>
      <c r="HK47" s="369"/>
      <c r="HL47" s="369"/>
      <c r="HM47" s="369"/>
      <c r="HN47" s="369"/>
      <c r="HO47" s="369"/>
      <c r="HP47" s="369"/>
    </row>
    <row r="48" spans="2:224" ht="15" customHeight="1" thickBot="1" x14ac:dyDescent="0.3">
      <c r="B48" s="321" t="s">
        <v>170</v>
      </c>
      <c r="C48" s="322">
        <v>43.88</v>
      </c>
      <c r="D48" s="323">
        <v>1.0144299657248435E-3</v>
      </c>
      <c r="E48" s="324">
        <v>1.7091759925431937E-3</v>
      </c>
      <c r="F48" s="322">
        <v>31.810000000000002</v>
      </c>
      <c r="G48" s="323">
        <v>7.1036430679520058E-4</v>
      </c>
      <c r="H48" s="324">
        <v>1.1959545830513569E-3</v>
      </c>
      <c r="I48" s="322">
        <v>3.6500000000000004</v>
      </c>
      <c r="J48" s="323">
        <v>5.1454955838255529E-5</v>
      </c>
      <c r="K48" s="324">
        <v>8.4891499360639113E-5</v>
      </c>
      <c r="L48" s="322">
        <v>5.27</v>
      </c>
      <c r="M48" s="323">
        <v>9.6045932919479251E-5</v>
      </c>
      <c r="N48" s="324">
        <v>1.5804250413699496E-4</v>
      </c>
      <c r="O48" s="322">
        <v>23.97</v>
      </c>
      <c r="P48" s="323">
        <v>2.6121924108018571E-3</v>
      </c>
      <c r="Q48" s="324">
        <v>4.0265953515249654E-3</v>
      </c>
      <c r="R48" s="348"/>
      <c r="S48" s="373" t="s">
        <v>162</v>
      </c>
      <c r="T48" s="374">
        <v>86.460000000000008</v>
      </c>
      <c r="U48" s="323">
        <v>2.0593235719903414E-3</v>
      </c>
      <c r="V48" s="324">
        <v>3.3275488019323344E-3</v>
      </c>
      <c r="W48" s="374">
        <v>223.97</v>
      </c>
      <c r="X48" s="323">
        <v>5.5556437521890678E-3</v>
      </c>
      <c r="Y48" s="324">
        <v>9.094353152610285E-3</v>
      </c>
      <c r="Z48" s="374">
        <v>132.88</v>
      </c>
      <c r="AA48" s="323">
        <v>3.200039302108226E-3</v>
      </c>
      <c r="AB48" s="324">
        <v>6.0475594493116383E-3</v>
      </c>
      <c r="AC48" s="374">
        <v>44.49</v>
      </c>
      <c r="AD48" s="323">
        <v>8.5696735260652702E-4</v>
      </c>
      <c r="AE48" s="324">
        <v>1.3084928509350475E-3</v>
      </c>
      <c r="AF48" s="374">
        <v>41.03</v>
      </c>
      <c r="AG48" s="323">
        <v>1.2369100221064128E-3</v>
      </c>
      <c r="AH48" s="324">
        <v>2.0261468247815091E-3</v>
      </c>
      <c r="AI48" s="172"/>
      <c r="AJ48" s="301" t="s">
        <v>208</v>
      </c>
      <c r="AK48" s="312">
        <v>8.59</v>
      </c>
      <c r="AL48" s="317">
        <v>1.1930066754209376E-4</v>
      </c>
      <c r="AM48" s="318">
        <v>1.4151896139909698E-4</v>
      </c>
      <c r="AN48" s="312">
        <v>7.39</v>
      </c>
      <c r="AO48" s="317">
        <v>1.0471687900056734E-4</v>
      </c>
      <c r="AP48" s="318">
        <v>1.2256064513004695E-4</v>
      </c>
      <c r="AQ48" s="312">
        <v>6.63</v>
      </c>
      <c r="AR48" s="317">
        <v>8.7642036610577131E-5</v>
      </c>
      <c r="AS48" s="318">
        <v>9.8501279996648274E-5</v>
      </c>
      <c r="AT48" s="312">
        <v>31.96</v>
      </c>
      <c r="AU48" s="317">
        <v>4.6580949557612151E-4</v>
      </c>
      <c r="AV48" s="318">
        <v>5.6173317533562517E-4</v>
      </c>
      <c r="AW48" s="312">
        <v>25.91</v>
      </c>
      <c r="AX48" s="317">
        <v>1.4576898625574552E-3</v>
      </c>
      <c r="AY48" s="318">
        <v>1.8183489728188062E-3</v>
      </c>
      <c r="AZ48" s="192"/>
      <c r="BA48" s="192"/>
      <c r="BB48" s="360"/>
      <c r="BC48" s="317"/>
      <c r="BD48" s="348"/>
      <c r="BE48" s="360"/>
      <c r="BF48" s="317"/>
      <c r="BG48" s="348"/>
      <c r="BH48" s="360"/>
      <c r="BI48" s="317"/>
      <c r="BJ48" s="348"/>
      <c r="BK48" s="192"/>
      <c r="BL48" s="360"/>
      <c r="BM48" s="317"/>
      <c r="BN48" s="348"/>
      <c r="BO48" s="192"/>
      <c r="BP48" s="192"/>
      <c r="BQ48" s="192"/>
      <c r="BR48" s="192"/>
      <c r="BS48" s="192"/>
      <c r="BT48" s="192"/>
      <c r="BU48" s="192"/>
      <c r="BV48" s="192"/>
      <c r="BW48" s="192"/>
      <c r="BX48" s="192"/>
      <c r="BY48" s="369"/>
      <c r="BZ48" s="369"/>
      <c r="CA48" s="369"/>
      <c r="CB48" s="369"/>
      <c r="CC48" s="369"/>
      <c r="CD48" s="369"/>
      <c r="CE48" s="369"/>
      <c r="CF48" s="369"/>
      <c r="CG48" s="369"/>
      <c r="CH48" s="369"/>
      <c r="CI48" s="369"/>
      <c r="CJ48" s="369"/>
      <c r="CK48" s="369"/>
      <c r="CL48" s="369"/>
      <c r="CM48" s="369"/>
      <c r="CN48" s="369"/>
      <c r="CO48" s="192"/>
      <c r="CP48" s="192"/>
      <c r="CQ48" s="192"/>
      <c r="CR48" s="192"/>
      <c r="CS48" s="192"/>
      <c r="CT48" s="192"/>
      <c r="CU48" s="192"/>
      <c r="CV48" s="192"/>
      <c r="CW48" s="192"/>
      <c r="CX48" s="192"/>
      <c r="CY48" s="192"/>
      <c r="CZ48" s="192"/>
      <c r="DA48" s="192"/>
      <c r="DB48" s="192"/>
      <c r="DC48" s="192"/>
      <c r="DD48" s="192"/>
      <c r="DE48" s="193"/>
      <c r="DF48" s="193"/>
      <c r="DL48" s="369"/>
      <c r="DN48" s="369"/>
      <c r="DO48" s="369"/>
      <c r="DP48" s="369"/>
      <c r="DQ48" s="369"/>
      <c r="DR48" s="369"/>
      <c r="DS48" s="369"/>
      <c r="DT48" s="369"/>
      <c r="DU48" s="369"/>
      <c r="DV48" s="369"/>
      <c r="DW48" s="369"/>
      <c r="DX48" s="369"/>
      <c r="DY48" s="369"/>
      <c r="DZ48" s="369"/>
      <c r="EA48" s="369"/>
      <c r="EB48" s="369"/>
      <c r="EC48" s="369"/>
      <c r="ED48" s="369"/>
      <c r="EE48" s="192"/>
      <c r="EF48" s="192"/>
      <c r="EG48" s="192"/>
      <c r="EH48" s="192"/>
      <c r="EI48" s="192"/>
      <c r="EJ48" s="192"/>
      <c r="EK48" s="192"/>
      <c r="EL48" s="192"/>
      <c r="EM48" s="192"/>
      <c r="EN48" s="192"/>
      <c r="EO48" s="192"/>
      <c r="EP48" s="192"/>
      <c r="EQ48" s="192"/>
      <c r="ER48" s="192"/>
      <c r="ES48" s="192"/>
      <c r="ET48" s="369"/>
      <c r="EU48" s="369"/>
      <c r="EV48" s="369"/>
      <c r="EW48" s="369"/>
      <c r="EX48" s="369"/>
      <c r="EY48" s="369"/>
      <c r="EZ48" s="369"/>
      <c r="FA48" s="369"/>
      <c r="FB48" s="369"/>
      <c r="FC48" s="369"/>
      <c r="FD48" s="369"/>
      <c r="FE48" s="369"/>
      <c r="FF48" s="369"/>
      <c r="FG48" s="369"/>
      <c r="FH48" s="369"/>
      <c r="FI48" s="369"/>
      <c r="FJ48" s="369"/>
      <c r="FK48" s="192"/>
      <c r="FL48" s="192"/>
      <c r="FM48" s="192"/>
      <c r="FN48" s="192"/>
      <c r="FO48" s="192"/>
      <c r="FP48" s="192"/>
      <c r="FQ48" s="192"/>
      <c r="FR48" s="192"/>
      <c r="FS48" s="192"/>
      <c r="FT48" s="192"/>
      <c r="FU48" s="192"/>
      <c r="FV48" s="192"/>
      <c r="FW48" s="192"/>
      <c r="FX48" s="192"/>
      <c r="FY48" s="192"/>
      <c r="FZ48" s="369"/>
      <c r="GA48" s="369"/>
      <c r="GB48" s="369"/>
      <c r="GC48" s="369"/>
      <c r="GD48" s="369"/>
      <c r="GE48" s="369"/>
      <c r="GF48" s="369"/>
      <c r="GG48" s="369"/>
      <c r="GH48" s="369"/>
      <c r="GI48" s="369"/>
      <c r="GJ48" s="369"/>
      <c r="GK48" s="369"/>
      <c r="GL48" s="369"/>
      <c r="GM48" s="369"/>
      <c r="GN48" s="369"/>
      <c r="GO48" s="369"/>
      <c r="GP48" s="369"/>
      <c r="GQ48" s="192"/>
      <c r="GR48" s="192"/>
      <c r="GS48" s="192"/>
      <c r="GT48" s="192"/>
      <c r="GU48" s="192"/>
      <c r="GV48" s="192"/>
      <c r="GW48" s="192"/>
      <c r="GX48" s="192"/>
      <c r="GY48" s="192"/>
      <c r="GZ48" s="192"/>
      <c r="HA48" s="192"/>
      <c r="HB48" s="192"/>
      <c r="HC48" s="192"/>
      <c r="HD48" s="192"/>
      <c r="HE48" s="192"/>
      <c r="HF48" s="369"/>
      <c r="HG48" s="369"/>
      <c r="HH48" s="369"/>
      <c r="HI48" s="369"/>
      <c r="HJ48" s="369"/>
      <c r="HK48" s="369"/>
      <c r="HL48" s="369"/>
      <c r="HM48" s="369"/>
      <c r="HN48" s="369"/>
      <c r="HO48" s="369"/>
      <c r="HP48" s="369"/>
    </row>
    <row r="49" spans="2:224" ht="15" customHeight="1" thickTop="1" x14ac:dyDescent="0.25">
      <c r="B49" s="257"/>
      <c r="C49" s="369"/>
      <c r="D49" s="11"/>
      <c r="E49" s="258"/>
      <c r="F49" s="369"/>
      <c r="G49" s="11"/>
      <c r="H49" s="258"/>
      <c r="I49" s="369"/>
      <c r="J49" s="11"/>
      <c r="K49" s="258"/>
      <c r="L49" s="369"/>
      <c r="M49" s="11"/>
      <c r="N49" s="369"/>
      <c r="O49" s="369"/>
      <c r="P49" s="11"/>
      <c r="Q49" s="369"/>
      <c r="R49" s="369"/>
      <c r="S49" s="194"/>
      <c r="T49" s="369"/>
      <c r="U49" s="11"/>
      <c r="V49" s="369"/>
      <c r="X49" s="11"/>
      <c r="Y49" s="258"/>
      <c r="Z49" s="369"/>
      <c r="AA49" s="310"/>
      <c r="AB49" s="346"/>
      <c r="AC49" s="194"/>
      <c r="AD49" s="11"/>
      <c r="AE49" s="194"/>
      <c r="AF49" s="194"/>
      <c r="AG49" s="11"/>
      <c r="AH49" s="194"/>
      <c r="AI49" s="199"/>
      <c r="AJ49" s="300" t="s">
        <v>180</v>
      </c>
      <c r="AK49" s="311">
        <v>0</v>
      </c>
      <c r="AL49" s="315">
        <v>0</v>
      </c>
      <c r="AM49" s="316">
        <v>0</v>
      </c>
      <c r="AN49" s="311">
        <v>6.63</v>
      </c>
      <c r="AO49" s="315">
        <v>9.3947619455177461E-5</v>
      </c>
      <c r="AP49" s="316">
        <v>1.0995630273507594E-4</v>
      </c>
      <c r="AQ49" s="311">
        <v>1.1600000000000001</v>
      </c>
      <c r="AR49" s="315">
        <v>1.533405165433929E-5</v>
      </c>
      <c r="AS49" s="316">
        <v>1.7234009773169234E-5</v>
      </c>
      <c r="AT49" s="311">
        <v>0</v>
      </c>
      <c r="AU49" s="315">
        <v>0</v>
      </c>
      <c r="AV49" s="316">
        <v>0</v>
      </c>
      <c r="AW49" s="311">
        <v>0.67</v>
      </c>
      <c r="AX49" s="315">
        <v>3.7694025778212852E-5</v>
      </c>
      <c r="AY49" s="316">
        <v>4.7020216587749912E-5</v>
      </c>
      <c r="AZ49" s="192"/>
      <c r="BA49" s="192"/>
      <c r="BB49" s="360"/>
      <c r="BC49" s="317"/>
      <c r="BD49" s="348"/>
      <c r="BE49" s="360"/>
      <c r="BF49" s="317"/>
      <c r="BG49" s="348"/>
      <c r="BH49" s="360"/>
      <c r="BI49" s="317"/>
      <c r="BJ49" s="348"/>
      <c r="BK49" s="192"/>
      <c r="BL49" s="360"/>
      <c r="BM49" s="317"/>
      <c r="BN49" s="348"/>
      <c r="BO49" s="192"/>
      <c r="BP49" s="192"/>
      <c r="BQ49" s="192"/>
      <c r="BR49" s="192"/>
      <c r="BS49" s="192"/>
      <c r="BT49" s="192"/>
      <c r="BU49" s="192"/>
      <c r="BV49" s="192"/>
      <c r="BW49" s="192"/>
      <c r="BX49" s="192"/>
      <c r="BY49" s="369"/>
      <c r="BZ49" s="369"/>
      <c r="CA49" s="369"/>
      <c r="CB49" s="369"/>
      <c r="CC49" s="369"/>
      <c r="CD49" s="369"/>
      <c r="CE49" s="369"/>
      <c r="CF49" s="369"/>
      <c r="CG49" s="369"/>
      <c r="CH49" s="369"/>
      <c r="CI49" s="369"/>
      <c r="CJ49" s="369"/>
      <c r="CK49" s="369"/>
      <c r="CL49" s="369"/>
      <c r="CM49" s="369"/>
      <c r="CN49" s="369"/>
      <c r="CO49" s="192"/>
      <c r="CP49" s="192"/>
      <c r="CQ49" s="192"/>
      <c r="CR49" s="192"/>
      <c r="CS49" s="192"/>
      <c r="CT49" s="192"/>
      <c r="CU49" s="192"/>
      <c r="CV49" s="192"/>
      <c r="CW49" s="192"/>
      <c r="CX49" s="192"/>
      <c r="CY49" s="192"/>
      <c r="CZ49" s="192"/>
      <c r="DA49" s="192"/>
      <c r="DB49" s="192"/>
      <c r="DC49" s="192"/>
      <c r="DD49" s="192"/>
      <c r="DE49" s="193"/>
      <c r="DF49" s="193"/>
      <c r="DL49" s="369"/>
      <c r="DN49" s="369"/>
      <c r="DO49" s="369"/>
      <c r="DP49" s="369"/>
      <c r="DQ49" s="369"/>
      <c r="DR49" s="369"/>
      <c r="DS49" s="369"/>
      <c r="DT49" s="369"/>
      <c r="DU49" s="369"/>
      <c r="DV49" s="369"/>
      <c r="DW49" s="369"/>
      <c r="DX49" s="369"/>
      <c r="DY49" s="369"/>
      <c r="DZ49" s="369"/>
      <c r="EA49" s="369"/>
      <c r="EB49" s="369"/>
      <c r="EC49" s="369"/>
      <c r="ED49" s="369"/>
      <c r="EE49" s="192"/>
      <c r="EF49" s="192"/>
      <c r="EG49" s="192"/>
      <c r="EH49" s="192"/>
      <c r="EI49" s="192"/>
      <c r="EJ49" s="192"/>
      <c r="EK49" s="192"/>
      <c r="EL49" s="192"/>
      <c r="EM49" s="192"/>
      <c r="EN49" s="192"/>
      <c r="EO49" s="192"/>
      <c r="EP49" s="192"/>
      <c r="EQ49" s="192"/>
      <c r="ER49" s="192"/>
      <c r="ES49" s="192"/>
      <c r="ET49" s="369"/>
      <c r="EU49" s="369"/>
      <c r="EV49" s="369"/>
      <c r="EW49" s="369"/>
      <c r="EX49" s="369"/>
      <c r="EY49" s="369"/>
      <c r="EZ49" s="369"/>
      <c r="FA49" s="369"/>
      <c r="FB49" s="369"/>
      <c r="FC49" s="369"/>
      <c r="FD49" s="369"/>
      <c r="FE49" s="369"/>
      <c r="FF49" s="369"/>
      <c r="FG49" s="369"/>
      <c r="FH49" s="369"/>
      <c r="FI49" s="369"/>
      <c r="FJ49" s="369"/>
      <c r="FK49" s="192"/>
      <c r="FL49" s="192"/>
      <c r="FM49" s="192"/>
      <c r="FN49" s="192"/>
      <c r="FO49" s="192"/>
      <c r="FP49" s="192"/>
      <c r="FQ49" s="192"/>
      <c r="FR49" s="192"/>
      <c r="FS49" s="192"/>
      <c r="FT49" s="192"/>
      <c r="FU49" s="192"/>
      <c r="FV49" s="192"/>
      <c r="FW49" s="192"/>
      <c r="FX49" s="192"/>
      <c r="FY49" s="192"/>
      <c r="FZ49" s="369"/>
      <c r="GA49" s="369"/>
      <c r="GB49" s="369"/>
      <c r="GC49" s="369"/>
      <c r="GD49" s="369"/>
      <c r="GE49" s="369"/>
      <c r="GF49" s="369"/>
      <c r="GG49" s="369"/>
      <c r="GH49" s="369"/>
      <c r="GI49" s="369"/>
      <c r="GJ49" s="369"/>
      <c r="GK49" s="369"/>
      <c r="GL49" s="369"/>
      <c r="GM49" s="369"/>
      <c r="GN49" s="369"/>
      <c r="GO49" s="369"/>
      <c r="GP49" s="369"/>
      <c r="GQ49" s="192"/>
      <c r="GR49" s="192"/>
      <c r="GS49" s="192"/>
      <c r="GT49" s="192"/>
      <c r="GU49" s="192"/>
      <c r="GV49" s="192"/>
      <c r="GW49" s="192"/>
      <c r="GX49" s="192"/>
      <c r="GY49" s="192"/>
      <c r="GZ49" s="192"/>
      <c r="HA49" s="192"/>
      <c r="HB49" s="192"/>
      <c r="HC49" s="192"/>
      <c r="HD49" s="192"/>
      <c r="HE49" s="192"/>
      <c r="HF49" s="369"/>
      <c r="HG49" s="369"/>
      <c r="HH49" s="369"/>
      <c r="HI49" s="369"/>
      <c r="HJ49" s="369"/>
      <c r="HK49" s="369"/>
      <c r="HL49" s="369"/>
      <c r="HM49" s="369"/>
      <c r="HN49" s="369"/>
      <c r="HO49" s="369"/>
      <c r="HP49" s="369"/>
    </row>
    <row r="50" spans="2:224" ht="15" customHeight="1" x14ac:dyDescent="0.25">
      <c r="B50" s="257"/>
      <c r="C50" s="369"/>
      <c r="D50" s="11"/>
      <c r="E50" s="258"/>
      <c r="F50" s="369"/>
      <c r="G50" s="11"/>
      <c r="H50" s="258"/>
      <c r="I50" s="369"/>
      <c r="J50" s="11"/>
      <c r="K50" s="258"/>
      <c r="L50" s="369"/>
      <c r="M50" s="11"/>
      <c r="N50" s="369"/>
      <c r="O50" s="369"/>
      <c r="P50" s="11"/>
      <c r="Q50" s="369"/>
      <c r="R50" s="369"/>
      <c r="S50" s="369"/>
      <c r="T50" s="369"/>
      <c r="U50" s="11"/>
      <c r="V50" s="369"/>
      <c r="X50" s="11"/>
      <c r="Y50" s="258"/>
      <c r="Z50" s="369"/>
      <c r="AA50" s="11"/>
      <c r="AB50" s="258"/>
      <c r="AC50" s="369"/>
      <c r="AD50" s="11"/>
      <c r="AE50" s="369"/>
      <c r="AF50" s="369"/>
      <c r="AG50" s="11"/>
      <c r="AH50" s="369"/>
      <c r="AI50" s="199"/>
      <c r="AJ50" s="301" t="s">
        <v>181</v>
      </c>
      <c r="AK50" s="312">
        <v>4.71</v>
      </c>
      <c r="AL50" s="317">
        <v>6.5413986510274924E-5</v>
      </c>
      <c r="AM50" s="318">
        <v>7.7596543444673668E-5</v>
      </c>
      <c r="AN50" s="312">
        <v>1.02</v>
      </c>
      <c r="AO50" s="317">
        <v>1.4453479916181148E-5</v>
      </c>
      <c r="AP50" s="318">
        <v>1.6916354266934763E-5</v>
      </c>
      <c r="AQ50" s="312">
        <v>91.589999999999989</v>
      </c>
      <c r="AR50" s="317">
        <v>1.2107291301904613E-3</v>
      </c>
      <c r="AS50" s="318">
        <v>1.3607439268315256E-3</v>
      </c>
      <c r="AT50" s="312">
        <v>0.48</v>
      </c>
      <c r="AU50" s="317">
        <v>6.9958872927577695E-6</v>
      </c>
      <c r="AV50" s="318">
        <v>8.4365433091708397E-6</v>
      </c>
      <c r="AW50" s="312">
        <v>12.9</v>
      </c>
      <c r="AX50" s="317">
        <v>7.2575064558051607E-4</v>
      </c>
      <c r="AY50" s="318">
        <v>9.053146178835431E-4</v>
      </c>
      <c r="AZ50" s="192"/>
      <c r="BA50" s="192"/>
      <c r="BB50" s="360"/>
      <c r="BC50" s="317"/>
      <c r="BD50" s="348"/>
      <c r="BE50" s="360"/>
      <c r="BF50" s="317"/>
      <c r="BG50" s="348"/>
      <c r="BH50" s="360"/>
      <c r="BI50" s="317"/>
      <c r="BJ50" s="348"/>
      <c r="BK50" s="192"/>
      <c r="BL50" s="360"/>
      <c r="BM50" s="317"/>
      <c r="BN50" s="348"/>
      <c r="BO50" s="192"/>
      <c r="BP50" s="192"/>
      <c r="BQ50" s="192"/>
      <c r="BR50" s="192"/>
      <c r="BS50" s="192"/>
      <c r="BT50" s="192"/>
      <c r="BU50" s="192"/>
      <c r="BV50" s="192"/>
      <c r="BW50" s="192"/>
      <c r="BX50" s="192"/>
      <c r="BY50" s="369"/>
      <c r="BZ50" s="369"/>
      <c r="CA50" s="369"/>
      <c r="CB50" s="369"/>
      <c r="CC50" s="369"/>
      <c r="CD50" s="369"/>
      <c r="CE50" s="369"/>
      <c r="CF50" s="369"/>
      <c r="CG50" s="369"/>
      <c r="CH50" s="369"/>
      <c r="CI50" s="369"/>
      <c r="CJ50" s="369"/>
      <c r="CK50" s="369"/>
      <c r="CL50" s="369"/>
      <c r="CM50" s="369"/>
      <c r="CN50" s="369"/>
      <c r="CO50" s="192"/>
      <c r="CP50" s="192"/>
      <c r="CQ50" s="192"/>
      <c r="CR50" s="192"/>
      <c r="CS50" s="192"/>
      <c r="CT50" s="192"/>
      <c r="CU50" s="192"/>
      <c r="CV50" s="192"/>
      <c r="CW50" s="192"/>
      <c r="CX50" s="192"/>
      <c r="CY50" s="192"/>
      <c r="CZ50" s="192"/>
      <c r="DA50" s="192"/>
      <c r="DB50" s="192"/>
      <c r="DC50" s="192"/>
      <c r="DD50" s="192"/>
      <c r="DE50" s="193"/>
      <c r="DF50" s="193"/>
      <c r="DL50" s="369"/>
      <c r="DN50" s="369"/>
      <c r="DO50" s="369"/>
      <c r="DP50" s="369"/>
      <c r="DQ50" s="369"/>
      <c r="DR50" s="369"/>
      <c r="DS50" s="369"/>
      <c r="DT50" s="369"/>
      <c r="DU50" s="369"/>
      <c r="DV50" s="369"/>
      <c r="DW50" s="369"/>
      <c r="DX50" s="369"/>
      <c r="DY50" s="369"/>
      <c r="DZ50" s="369"/>
      <c r="EA50" s="369"/>
      <c r="EB50" s="369"/>
      <c r="EC50" s="369"/>
      <c r="ED50" s="369"/>
      <c r="EE50" s="192"/>
      <c r="EF50" s="192"/>
      <c r="EG50" s="192"/>
      <c r="EH50" s="192"/>
      <c r="EI50" s="192"/>
      <c r="EJ50" s="192"/>
      <c r="EK50" s="192"/>
      <c r="EL50" s="192"/>
      <c r="EM50" s="192"/>
      <c r="EN50" s="192"/>
      <c r="EO50" s="192"/>
      <c r="EP50" s="192"/>
      <c r="EQ50" s="192"/>
      <c r="ER50" s="192"/>
      <c r="ES50" s="192"/>
      <c r="ET50" s="369"/>
      <c r="EU50" s="369"/>
      <c r="EV50" s="369"/>
      <c r="EW50" s="369"/>
      <c r="EX50" s="369"/>
      <c r="EY50" s="369"/>
      <c r="EZ50" s="369"/>
      <c r="FA50" s="369"/>
      <c r="FB50" s="369"/>
      <c r="FC50" s="369"/>
      <c r="FD50" s="369"/>
      <c r="FE50" s="369"/>
      <c r="FF50" s="369"/>
      <c r="FG50" s="369"/>
      <c r="FH50" s="369"/>
      <c r="FI50" s="369"/>
      <c r="FJ50" s="369"/>
      <c r="FK50" s="192"/>
      <c r="FL50" s="192"/>
      <c r="FM50" s="192"/>
      <c r="FN50" s="192"/>
      <c r="FO50" s="192"/>
      <c r="FP50" s="192"/>
      <c r="FQ50" s="192"/>
      <c r="FR50" s="192"/>
      <c r="FS50" s="192"/>
      <c r="FT50" s="192"/>
      <c r="FU50" s="192"/>
      <c r="FV50" s="192"/>
      <c r="FW50" s="192"/>
      <c r="FX50" s="192"/>
      <c r="FY50" s="192"/>
      <c r="FZ50" s="369"/>
      <c r="GA50" s="369"/>
      <c r="GB50" s="369"/>
      <c r="GC50" s="369"/>
      <c r="GD50" s="369"/>
      <c r="GE50" s="369"/>
      <c r="GF50" s="369"/>
      <c r="GG50" s="369"/>
      <c r="GH50" s="369"/>
      <c r="GI50" s="369"/>
      <c r="GJ50" s="369"/>
      <c r="GK50" s="369"/>
      <c r="GL50" s="369"/>
      <c r="GM50" s="369"/>
      <c r="GN50" s="369"/>
      <c r="GO50" s="369"/>
      <c r="GP50" s="369"/>
      <c r="GQ50" s="192"/>
      <c r="GR50" s="192"/>
      <c r="GS50" s="192"/>
      <c r="GT50" s="192"/>
      <c r="GU50" s="192"/>
      <c r="GV50" s="192"/>
      <c r="GW50" s="192"/>
      <c r="GX50" s="192"/>
      <c r="GY50" s="192"/>
      <c r="GZ50" s="192"/>
      <c r="HA50" s="192"/>
      <c r="HB50" s="192"/>
      <c r="HC50" s="192"/>
      <c r="HD50" s="192"/>
      <c r="HE50" s="192"/>
      <c r="HF50" s="369"/>
      <c r="HG50" s="369"/>
      <c r="HH50" s="369"/>
      <c r="HI50" s="369"/>
      <c r="HJ50" s="369"/>
      <c r="HK50" s="369"/>
      <c r="HL50" s="369"/>
      <c r="HM50" s="369"/>
      <c r="HN50" s="369"/>
      <c r="HO50" s="369"/>
      <c r="HP50" s="369"/>
    </row>
    <row r="51" spans="2:224" ht="15" customHeight="1" x14ac:dyDescent="0.25">
      <c r="B51" s="257"/>
      <c r="C51" s="369"/>
      <c r="D51" s="11"/>
      <c r="E51" s="258"/>
      <c r="F51" s="369"/>
      <c r="G51" s="11"/>
      <c r="H51" s="258"/>
      <c r="I51" s="369"/>
      <c r="J51" s="11"/>
      <c r="K51" s="258"/>
      <c r="L51" s="369"/>
      <c r="M51" s="11"/>
      <c r="N51" s="369"/>
      <c r="O51" s="369"/>
      <c r="P51" s="11"/>
      <c r="Q51" s="369"/>
      <c r="R51" s="369"/>
      <c r="S51" s="369"/>
      <c r="T51" s="369"/>
      <c r="U51" s="11"/>
      <c r="V51" s="369"/>
      <c r="X51" s="11"/>
      <c r="Y51" s="258"/>
      <c r="Z51" s="369"/>
      <c r="AA51" s="11"/>
      <c r="AB51" s="258"/>
      <c r="AC51" s="369"/>
      <c r="AD51" s="11"/>
      <c r="AE51" s="369"/>
      <c r="AF51" s="369"/>
      <c r="AG51" s="11"/>
      <c r="AH51" s="369"/>
      <c r="AI51" s="199"/>
      <c r="AJ51" s="300" t="s">
        <v>182</v>
      </c>
      <c r="AK51" s="311">
        <v>0</v>
      </c>
      <c r="AL51" s="315">
        <v>0</v>
      </c>
      <c r="AM51" s="316">
        <v>0</v>
      </c>
      <c r="AN51" s="311">
        <v>14.100000000000001</v>
      </c>
      <c r="AO51" s="315">
        <v>1.997981047236806E-4</v>
      </c>
      <c r="AP51" s="316">
        <v>2.3384372074880408E-4</v>
      </c>
      <c r="AQ51" s="311">
        <v>3.08</v>
      </c>
      <c r="AR51" s="315">
        <v>4.0714550944280178E-5</v>
      </c>
      <c r="AS51" s="316">
        <v>4.5759267328759681E-5</v>
      </c>
      <c r="AT51" s="311">
        <v>12.03</v>
      </c>
      <c r="AU51" s="315">
        <v>1.7533442527474158E-4</v>
      </c>
      <c r="AV51" s="316">
        <v>2.1144086668609417E-4</v>
      </c>
      <c r="AW51" s="311">
        <v>1.1299999999999999</v>
      </c>
      <c r="AX51" s="315">
        <v>6.3573506163254508E-5</v>
      </c>
      <c r="AY51" s="316">
        <v>7.9302753349488647E-5</v>
      </c>
      <c r="AZ51" s="192"/>
      <c r="BA51" s="192"/>
      <c r="BB51" s="360"/>
      <c r="BC51" s="317"/>
      <c r="BD51" s="348"/>
      <c r="BE51" s="360"/>
      <c r="BF51" s="317"/>
      <c r="BG51" s="348"/>
      <c r="BH51" s="360"/>
      <c r="BI51" s="317"/>
      <c r="BJ51" s="348"/>
      <c r="BK51" s="192"/>
      <c r="BL51" s="360"/>
      <c r="BM51" s="317"/>
      <c r="BN51" s="348"/>
      <c r="BO51" s="192"/>
      <c r="BP51" s="192"/>
      <c r="BQ51" s="192"/>
      <c r="BR51" s="192"/>
      <c r="BS51" s="192"/>
      <c r="BT51" s="192"/>
      <c r="BU51" s="192"/>
      <c r="BV51" s="192"/>
      <c r="BW51" s="192"/>
      <c r="BX51" s="192"/>
      <c r="BY51" s="369"/>
      <c r="BZ51" s="369"/>
      <c r="CA51" s="369"/>
      <c r="CB51" s="369"/>
      <c r="CC51" s="369"/>
      <c r="CD51" s="369"/>
      <c r="CE51" s="369"/>
      <c r="CF51" s="369"/>
      <c r="CG51" s="369"/>
      <c r="CH51" s="369"/>
      <c r="CI51" s="369"/>
      <c r="CJ51" s="369"/>
      <c r="CK51" s="369"/>
      <c r="CL51" s="369"/>
      <c r="CM51" s="369"/>
      <c r="CN51" s="369"/>
      <c r="CO51" s="192"/>
      <c r="CP51" s="192"/>
      <c r="CQ51" s="192"/>
      <c r="CR51" s="192"/>
      <c r="CS51" s="192"/>
      <c r="CT51" s="192"/>
      <c r="CU51" s="192"/>
      <c r="CV51" s="192"/>
      <c r="CW51" s="192"/>
      <c r="CX51" s="192"/>
      <c r="CY51" s="192"/>
      <c r="CZ51" s="192"/>
      <c r="DA51" s="192"/>
      <c r="DB51" s="192"/>
      <c r="DC51" s="192"/>
      <c r="DD51" s="192"/>
      <c r="DE51" s="193"/>
      <c r="DF51" s="193"/>
      <c r="DL51" s="369"/>
      <c r="DN51" s="369"/>
      <c r="DO51" s="369"/>
      <c r="DP51" s="369"/>
      <c r="DQ51" s="369"/>
      <c r="DR51" s="369"/>
      <c r="DS51" s="369"/>
      <c r="DT51" s="369"/>
      <c r="DU51" s="369"/>
      <c r="DV51" s="369"/>
      <c r="DW51" s="369"/>
      <c r="DX51" s="369"/>
      <c r="DY51" s="369"/>
      <c r="DZ51" s="369"/>
      <c r="EA51" s="369"/>
      <c r="EB51" s="369"/>
      <c r="EC51" s="369"/>
      <c r="ED51" s="369"/>
      <c r="EE51" s="192"/>
      <c r="EF51" s="192"/>
      <c r="EG51" s="192"/>
      <c r="EH51" s="192"/>
      <c r="EI51" s="192"/>
      <c r="EJ51" s="192"/>
      <c r="EK51" s="192"/>
      <c r="EL51" s="192"/>
      <c r="EM51" s="192"/>
      <c r="EN51" s="192"/>
      <c r="EO51" s="192"/>
      <c r="EP51" s="192"/>
      <c r="EQ51" s="192"/>
      <c r="ER51" s="192"/>
      <c r="ES51" s="192"/>
      <c r="ET51" s="369"/>
      <c r="EU51" s="369"/>
      <c r="EV51" s="369"/>
      <c r="EW51" s="369"/>
      <c r="EX51" s="369"/>
      <c r="EY51" s="369"/>
      <c r="EZ51" s="369"/>
      <c r="FA51" s="369"/>
      <c r="FB51" s="369"/>
      <c r="FC51" s="369"/>
      <c r="FD51" s="369"/>
      <c r="FE51" s="369"/>
      <c r="FF51" s="369"/>
      <c r="FG51" s="369"/>
      <c r="FH51" s="369"/>
      <c r="FI51" s="369"/>
      <c r="FJ51" s="369"/>
      <c r="FK51" s="192"/>
      <c r="FL51" s="192"/>
      <c r="FM51" s="192"/>
      <c r="FN51" s="192"/>
      <c r="FO51" s="192"/>
      <c r="FP51" s="192"/>
      <c r="FQ51" s="192"/>
      <c r="FR51" s="192"/>
      <c r="FS51" s="192"/>
      <c r="FT51" s="192"/>
      <c r="FU51" s="192"/>
      <c r="FV51" s="192"/>
      <c r="FW51" s="192"/>
      <c r="FX51" s="192"/>
      <c r="FY51" s="192"/>
      <c r="FZ51" s="369"/>
      <c r="GA51" s="369"/>
      <c r="GB51" s="369"/>
      <c r="GC51" s="369"/>
      <c r="GD51" s="369"/>
      <c r="GE51" s="369"/>
      <c r="GF51" s="369"/>
      <c r="GG51" s="369"/>
      <c r="GH51" s="369"/>
      <c r="GI51" s="369"/>
      <c r="GJ51" s="369"/>
      <c r="GK51" s="369"/>
      <c r="GL51" s="369"/>
      <c r="GM51" s="369"/>
      <c r="GN51" s="369"/>
      <c r="GO51" s="369"/>
      <c r="GP51" s="369"/>
      <c r="GQ51" s="192"/>
      <c r="GR51" s="192"/>
      <c r="GS51" s="192"/>
      <c r="GT51" s="192"/>
      <c r="GU51" s="192"/>
      <c r="GV51" s="192"/>
      <c r="GW51" s="192"/>
      <c r="GX51" s="192"/>
      <c r="GY51" s="192"/>
      <c r="GZ51" s="192"/>
      <c r="HA51" s="192"/>
      <c r="HB51" s="192"/>
      <c r="HC51" s="192"/>
      <c r="HD51" s="192"/>
      <c r="HE51" s="192"/>
      <c r="HF51" s="369"/>
      <c r="HG51" s="369"/>
      <c r="HH51" s="369"/>
      <c r="HI51" s="369"/>
      <c r="HJ51" s="369"/>
      <c r="HK51" s="369"/>
      <c r="HL51" s="369"/>
      <c r="HM51" s="369"/>
      <c r="HN51" s="369"/>
      <c r="HO51" s="369"/>
      <c r="HP51" s="369"/>
    </row>
    <row r="52" spans="2:224" ht="15" customHeight="1" x14ac:dyDescent="0.25">
      <c r="B52" s="257"/>
      <c r="C52" s="369"/>
      <c r="D52" s="11"/>
      <c r="E52" s="258"/>
      <c r="F52" s="369"/>
      <c r="G52" s="11"/>
      <c r="H52" s="258"/>
      <c r="I52" s="369"/>
      <c r="J52" s="11"/>
      <c r="K52" s="258"/>
      <c r="L52" s="369"/>
      <c r="M52" s="11"/>
      <c r="N52" s="369"/>
      <c r="O52" s="369"/>
      <c r="P52" s="11"/>
      <c r="Q52" s="369"/>
      <c r="R52" s="369"/>
      <c r="S52" s="369"/>
      <c r="T52" s="369"/>
      <c r="U52" s="11"/>
      <c r="V52" s="369"/>
      <c r="X52" s="11"/>
      <c r="Y52" s="258"/>
      <c r="Z52" s="369"/>
      <c r="AA52" s="11"/>
      <c r="AB52" s="258"/>
      <c r="AC52" s="369"/>
      <c r="AD52" s="11"/>
      <c r="AE52" s="369"/>
      <c r="AF52" s="369"/>
      <c r="AG52" s="11"/>
      <c r="AH52" s="369"/>
      <c r="AI52" s="199"/>
      <c r="AJ52" s="301" t="s">
        <v>209</v>
      </c>
      <c r="AK52" s="312">
        <v>69.67</v>
      </c>
      <c r="AL52" s="317">
        <v>9.6759924419763366E-4</v>
      </c>
      <c r="AM52" s="318">
        <v>1.1478027986816166E-3</v>
      </c>
      <c r="AN52" s="312">
        <v>1.54</v>
      </c>
      <c r="AO52" s="317">
        <v>2.1821920657763696E-5</v>
      </c>
      <c r="AP52" s="318">
        <v>2.5540378010862286E-5</v>
      </c>
      <c r="AQ52" s="312">
        <v>0.51</v>
      </c>
      <c r="AR52" s="317">
        <v>6.7416951238905488E-6</v>
      </c>
      <c r="AS52" s="318">
        <v>7.5770215382037136E-6</v>
      </c>
      <c r="AT52" s="312">
        <v>3.1</v>
      </c>
      <c r="AU52" s="317">
        <v>4.5181772099060596E-5</v>
      </c>
      <c r="AV52" s="318">
        <v>5.4486008871728344E-5</v>
      </c>
      <c r="AW52" s="312">
        <v>32.19</v>
      </c>
      <c r="AX52" s="317">
        <v>1.8110010295532412E-3</v>
      </c>
      <c r="AY52" s="318">
        <v>2.2590757790442828E-3</v>
      </c>
      <c r="AZ52" s="192"/>
      <c r="BA52" s="192"/>
      <c r="BB52" s="360"/>
      <c r="BC52" s="317"/>
      <c r="BD52" s="348"/>
      <c r="BE52" s="360"/>
      <c r="BF52" s="317"/>
      <c r="BG52" s="348"/>
      <c r="BH52" s="360"/>
      <c r="BI52" s="317"/>
      <c r="BJ52" s="348"/>
      <c r="BK52" s="192"/>
      <c r="BL52" s="360"/>
      <c r="BM52" s="317"/>
      <c r="BN52" s="348"/>
      <c r="BO52" s="192"/>
      <c r="BP52" s="192"/>
      <c r="BQ52" s="192"/>
      <c r="BR52" s="192"/>
      <c r="BS52" s="192"/>
      <c r="BT52" s="192"/>
      <c r="BU52" s="192"/>
      <c r="BV52" s="192"/>
      <c r="BW52" s="192"/>
      <c r="BX52" s="192"/>
      <c r="BY52" s="369"/>
      <c r="BZ52" s="369"/>
      <c r="CA52" s="369"/>
      <c r="CB52" s="369"/>
      <c r="CC52" s="369"/>
      <c r="CD52" s="369"/>
      <c r="CE52" s="369"/>
      <c r="CF52" s="369"/>
      <c r="CG52" s="369"/>
      <c r="CH52" s="369"/>
      <c r="CI52" s="369"/>
      <c r="CJ52" s="369"/>
      <c r="CK52" s="369"/>
      <c r="CL52" s="369"/>
      <c r="CM52" s="369"/>
      <c r="CN52" s="369"/>
      <c r="CO52" s="192"/>
      <c r="CP52" s="192"/>
      <c r="CQ52" s="192"/>
      <c r="CR52" s="192"/>
      <c r="CS52" s="192"/>
      <c r="CT52" s="192"/>
      <c r="CU52" s="192"/>
      <c r="CV52" s="192"/>
      <c r="CW52" s="192"/>
      <c r="CX52" s="192"/>
      <c r="CY52" s="192"/>
      <c r="CZ52" s="192"/>
      <c r="DA52" s="192"/>
      <c r="DB52" s="192"/>
      <c r="DC52" s="192"/>
      <c r="DD52" s="192"/>
      <c r="DE52" s="193"/>
      <c r="DF52" s="193"/>
      <c r="DL52" s="369"/>
      <c r="DN52" s="369"/>
      <c r="DO52" s="369"/>
      <c r="DP52" s="369"/>
      <c r="DQ52" s="369"/>
      <c r="DR52" s="369"/>
      <c r="DS52" s="369"/>
      <c r="DT52" s="369"/>
      <c r="DU52" s="369"/>
      <c r="DV52" s="369"/>
      <c r="DW52" s="369"/>
      <c r="DX52" s="369"/>
      <c r="DY52" s="369"/>
      <c r="DZ52" s="369"/>
      <c r="EA52" s="369"/>
      <c r="EB52" s="369"/>
      <c r="EC52" s="369"/>
      <c r="ED52" s="369"/>
      <c r="EE52" s="192"/>
      <c r="EF52" s="192"/>
      <c r="EG52" s="192"/>
      <c r="EH52" s="192"/>
      <c r="EI52" s="192"/>
      <c r="EJ52" s="192"/>
      <c r="EK52" s="192"/>
      <c r="EL52" s="192"/>
      <c r="EM52" s="192"/>
      <c r="EN52" s="192"/>
      <c r="EO52" s="192"/>
      <c r="EP52" s="192"/>
      <c r="EQ52" s="192"/>
      <c r="ER52" s="192"/>
      <c r="ES52" s="192"/>
      <c r="ET52" s="369"/>
      <c r="EU52" s="369"/>
      <c r="EV52" s="369"/>
      <c r="EW52" s="369"/>
      <c r="EX52" s="369"/>
      <c r="EY52" s="369"/>
      <c r="EZ52" s="369"/>
      <c r="FA52" s="369"/>
      <c r="FB52" s="369"/>
      <c r="FC52" s="369"/>
      <c r="FD52" s="369"/>
      <c r="FE52" s="369"/>
      <c r="FF52" s="369"/>
      <c r="FG52" s="369"/>
      <c r="FH52" s="369"/>
      <c r="FI52" s="369"/>
      <c r="FJ52" s="369"/>
      <c r="FK52" s="192"/>
      <c r="FL52" s="192"/>
      <c r="FM52" s="192"/>
      <c r="FN52" s="192"/>
      <c r="FO52" s="192"/>
      <c r="FP52" s="192"/>
      <c r="FQ52" s="192"/>
      <c r="FR52" s="192"/>
      <c r="FS52" s="192"/>
      <c r="FT52" s="192"/>
      <c r="FU52" s="192"/>
      <c r="FV52" s="192"/>
      <c r="FW52" s="192"/>
      <c r="FX52" s="192"/>
      <c r="FY52" s="192"/>
      <c r="FZ52" s="369"/>
      <c r="GA52" s="369"/>
      <c r="GB52" s="369"/>
      <c r="GC52" s="369"/>
      <c r="GD52" s="369"/>
      <c r="GE52" s="369"/>
      <c r="GF52" s="369"/>
      <c r="GG52" s="369"/>
      <c r="GH52" s="369"/>
      <c r="GI52" s="369"/>
      <c r="GJ52" s="369"/>
      <c r="GK52" s="369"/>
      <c r="GL52" s="369"/>
      <c r="GM52" s="369"/>
      <c r="GN52" s="369"/>
      <c r="GO52" s="369"/>
      <c r="GP52" s="369"/>
      <c r="GQ52" s="192"/>
      <c r="GR52" s="192"/>
      <c r="GS52" s="192"/>
      <c r="GT52" s="192"/>
      <c r="GU52" s="192"/>
      <c r="GV52" s="192"/>
      <c r="GW52" s="192"/>
      <c r="GX52" s="192"/>
      <c r="GY52" s="192"/>
      <c r="GZ52" s="192"/>
      <c r="HA52" s="192"/>
      <c r="HB52" s="192"/>
      <c r="HC52" s="192"/>
      <c r="HD52" s="192"/>
      <c r="HE52" s="192"/>
      <c r="HF52" s="369"/>
      <c r="HG52" s="369"/>
      <c r="HH52" s="369"/>
      <c r="HI52" s="369"/>
      <c r="HJ52" s="369"/>
      <c r="HK52" s="369"/>
      <c r="HL52" s="369"/>
      <c r="HM52" s="369"/>
      <c r="HN52" s="369"/>
      <c r="HO52" s="369"/>
      <c r="HP52" s="369"/>
    </row>
    <row r="53" spans="2:224" ht="15" customHeight="1" x14ac:dyDescent="0.25">
      <c r="B53" s="257"/>
      <c r="C53" s="369"/>
      <c r="D53" s="11"/>
      <c r="E53" s="258"/>
      <c r="F53" s="369"/>
      <c r="G53" s="11"/>
      <c r="H53" s="258"/>
      <c r="I53" s="369"/>
      <c r="J53" s="11"/>
      <c r="K53" s="258"/>
      <c r="L53" s="369"/>
      <c r="M53" s="11"/>
      <c r="N53" s="369"/>
      <c r="O53" s="369"/>
      <c r="P53" s="11"/>
      <c r="Q53" s="369"/>
      <c r="R53" s="369"/>
      <c r="S53" s="369"/>
      <c r="T53" s="369"/>
      <c r="U53" s="11"/>
      <c r="V53" s="369"/>
      <c r="X53" s="11"/>
      <c r="Y53" s="258"/>
      <c r="Z53" s="369"/>
      <c r="AA53" s="11"/>
      <c r="AB53" s="258"/>
      <c r="AC53" s="369"/>
      <c r="AD53" s="11"/>
      <c r="AE53" s="369"/>
      <c r="AF53" s="369"/>
      <c r="AG53" s="11"/>
      <c r="AH53" s="369"/>
      <c r="AI53" s="199"/>
      <c r="AJ53" s="300" t="s">
        <v>152</v>
      </c>
      <c r="AK53" s="311">
        <v>3498.4999999999995</v>
      </c>
      <c r="AL53" s="315">
        <v>4.8588287007685096E-2</v>
      </c>
      <c r="AM53" s="316">
        <v>5.7637262683904622E-2</v>
      </c>
      <c r="AN53" s="311">
        <v>3809.3100000000009</v>
      </c>
      <c r="AO53" s="315">
        <v>5.3978221156380415E-2</v>
      </c>
      <c r="AP53" s="316">
        <v>6.31761151691934E-2</v>
      </c>
      <c r="AQ53" s="311">
        <v>3430.15</v>
      </c>
      <c r="AR53" s="315">
        <v>4.5343187312182676E-2</v>
      </c>
      <c r="AS53" s="316">
        <v>5.0961412606410725E-2</v>
      </c>
      <c r="AT53" s="311">
        <v>5174.21</v>
      </c>
      <c r="AU53" s="315">
        <v>7.5412895810542044E-2</v>
      </c>
      <c r="AV53" s="316">
        <v>9.0942597407801778E-2</v>
      </c>
      <c r="AW53" s="311">
        <v>1241.3600000000001</v>
      </c>
      <c r="AX53" s="315">
        <v>6.9838590806033302E-2</v>
      </c>
      <c r="AY53" s="316">
        <v>8.711793442293915E-2</v>
      </c>
      <c r="AZ53" s="192"/>
      <c r="BA53" s="192"/>
      <c r="BB53" s="360"/>
      <c r="BC53" s="317"/>
      <c r="BD53" s="348"/>
      <c r="BE53" s="360"/>
      <c r="BF53" s="317"/>
      <c r="BG53" s="348"/>
      <c r="BH53" s="360"/>
      <c r="BI53" s="317"/>
      <c r="BJ53" s="348"/>
      <c r="BK53" s="192"/>
      <c r="BL53" s="360"/>
      <c r="BM53" s="317"/>
      <c r="BN53" s="348"/>
      <c r="BO53" s="192"/>
      <c r="BP53" s="192"/>
      <c r="BQ53" s="192"/>
      <c r="BR53" s="192"/>
      <c r="BS53" s="192"/>
      <c r="BT53" s="192"/>
      <c r="BU53" s="192"/>
      <c r="BV53" s="192"/>
      <c r="BW53" s="192"/>
      <c r="BX53" s="192"/>
      <c r="BY53" s="369"/>
      <c r="BZ53" s="369"/>
      <c r="CA53" s="369"/>
      <c r="CB53" s="369"/>
      <c r="CC53" s="369"/>
      <c r="CD53" s="369"/>
      <c r="CE53" s="369"/>
      <c r="CF53" s="369"/>
      <c r="CG53" s="369"/>
      <c r="CH53" s="369"/>
      <c r="CI53" s="369"/>
      <c r="CJ53" s="369"/>
      <c r="CK53" s="369"/>
      <c r="CL53" s="369"/>
      <c r="CM53" s="369"/>
      <c r="CN53" s="369"/>
      <c r="CO53" s="192"/>
      <c r="CP53" s="192"/>
      <c r="CQ53" s="192"/>
      <c r="CR53" s="192"/>
      <c r="CS53" s="192"/>
      <c r="CT53" s="192"/>
      <c r="CU53" s="192"/>
      <c r="CV53" s="192"/>
      <c r="CW53" s="192"/>
      <c r="CX53" s="192"/>
      <c r="CY53" s="192"/>
      <c r="CZ53" s="192"/>
      <c r="DA53" s="192"/>
      <c r="DB53" s="192"/>
      <c r="DC53" s="192"/>
      <c r="DD53" s="192"/>
      <c r="DE53" s="193"/>
      <c r="DF53" s="193"/>
      <c r="DL53" s="369"/>
      <c r="DN53" s="369"/>
      <c r="DO53" s="369"/>
      <c r="DP53" s="369"/>
      <c r="DQ53" s="369"/>
      <c r="DR53" s="369"/>
      <c r="DS53" s="369"/>
      <c r="DT53" s="369"/>
      <c r="DU53" s="369"/>
      <c r="DV53" s="369"/>
      <c r="DW53" s="369"/>
      <c r="DX53" s="369"/>
      <c r="DY53" s="369"/>
      <c r="DZ53" s="369"/>
      <c r="EA53" s="369"/>
      <c r="EB53" s="369"/>
      <c r="EC53" s="369"/>
      <c r="ED53" s="369"/>
      <c r="EE53" s="192"/>
      <c r="EF53" s="192"/>
      <c r="EG53" s="192"/>
      <c r="EH53" s="192"/>
      <c r="EI53" s="192"/>
      <c r="EJ53" s="192"/>
      <c r="EK53" s="192"/>
      <c r="EL53" s="192"/>
      <c r="EM53" s="192"/>
      <c r="EN53" s="192"/>
      <c r="EO53" s="192"/>
      <c r="EP53" s="192"/>
      <c r="EQ53" s="192"/>
      <c r="ER53" s="192"/>
      <c r="ES53" s="192"/>
      <c r="ET53" s="369"/>
      <c r="EU53" s="369"/>
      <c r="EV53" s="369"/>
      <c r="EW53" s="369"/>
      <c r="EX53" s="369"/>
      <c r="EY53" s="369"/>
      <c r="EZ53" s="369"/>
      <c r="FA53" s="369"/>
      <c r="FB53" s="369"/>
      <c r="FC53" s="369"/>
      <c r="FD53" s="369"/>
      <c r="FE53" s="369"/>
      <c r="FF53" s="369"/>
      <c r="FG53" s="369"/>
      <c r="FH53" s="369"/>
      <c r="FI53" s="369"/>
      <c r="FJ53" s="369"/>
      <c r="FK53" s="192"/>
      <c r="FL53" s="192"/>
      <c r="FM53" s="192"/>
      <c r="FN53" s="192"/>
      <c r="FO53" s="192"/>
      <c r="FP53" s="192"/>
      <c r="FQ53" s="192"/>
      <c r="FR53" s="192"/>
      <c r="FS53" s="192"/>
      <c r="FT53" s="192"/>
      <c r="FU53" s="192"/>
      <c r="FV53" s="192"/>
      <c r="FW53" s="192"/>
      <c r="FX53" s="192"/>
      <c r="FY53" s="192"/>
      <c r="FZ53" s="369"/>
      <c r="GA53" s="369"/>
      <c r="GB53" s="369"/>
      <c r="GC53" s="369"/>
      <c r="GD53" s="369"/>
      <c r="GE53" s="369"/>
      <c r="GF53" s="369"/>
      <c r="GG53" s="369"/>
      <c r="GH53" s="369"/>
      <c r="GI53" s="369"/>
      <c r="GJ53" s="369"/>
      <c r="GK53" s="369"/>
      <c r="GL53" s="369"/>
      <c r="GM53" s="369"/>
      <c r="GN53" s="369"/>
      <c r="GO53" s="369"/>
      <c r="GP53" s="369"/>
      <c r="GQ53" s="192"/>
      <c r="GR53" s="192"/>
      <c r="GS53" s="192"/>
      <c r="GT53" s="192"/>
      <c r="GU53" s="192"/>
      <c r="GV53" s="192"/>
      <c r="GW53" s="192"/>
      <c r="GX53" s="192"/>
      <c r="GY53" s="192"/>
      <c r="GZ53" s="192"/>
      <c r="HA53" s="192"/>
      <c r="HB53" s="192"/>
      <c r="HC53" s="192"/>
      <c r="HD53" s="192"/>
      <c r="HE53" s="192"/>
      <c r="HF53" s="369"/>
      <c r="HG53" s="369"/>
      <c r="HH53" s="369"/>
      <c r="HI53" s="369"/>
      <c r="HJ53" s="369"/>
      <c r="HK53" s="369"/>
      <c r="HL53" s="369"/>
      <c r="HM53" s="369"/>
      <c r="HN53" s="369"/>
      <c r="HO53" s="369"/>
      <c r="HP53" s="369"/>
    </row>
    <row r="54" spans="2:224" ht="15" customHeight="1" thickBot="1" x14ac:dyDescent="0.3">
      <c r="B54" s="257"/>
      <c r="C54" s="369"/>
      <c r="D54" s="11"/>
      <c r="E54" s="258"/>
      <c r="F54" s="369"/>
      <c r="G54" s="11"/>
      <c r="H54" s="258"/>
      <c r="I54" s="369"/>
      <c r="J54" s="11"/>
      <c r="K54" s="258"/>
      <c r="L54" s="369"/>
      <c r="M54" s="11"/>
      <c r="N54" s="369"/>
      <c r="O54" s="369"/>
      <c r="P54" s="11"/>
      <c r="Q54" s="369"/>
      <c r="R54" s="369"/>
      <c r="S54" s="369"/>
      <c r="T54" s="369"/>
      <c r="U54" s="11"/>
      <c r="V54" s="369"/>
      <c r="X54" s="11"/>
      <c r="Y54" s="258"/>
      <c r="Z54" s="369"/>
      <c r="AA54" s="11"/>
      <c r="AB54" s="258"/>
      <c r="AC54" s="369"/>
      <c r="AD54" s="11"/>
      <c r="AE54" s="369"/>
      <c r="AF54" s="369"/>
      <c r="AG54" s="11"/>
      <c r="AH54" s="369"/>
      <c r="AI54" s="369"/>
      <c r="AJ54" s="301" t="s">
        <v>183</v>
      </c>
      <c r="AK54" s="378">
        <v>1296</v>
      </c>
      <c r="AL54" s="323">
        <v>1.7999262530215776E-2</v>
      </c>
      <c r="AM54" s="324">
        <v>2.1351405584776446E-2</v>
      </c>
      <c r="AN54" s="378">
        <v>1128</v>
      </c>
      <c r="AO54" s="323">
        <v>1.5983848377894447E-2</v>
      </c>
      <c r="AP54" s="324">
        <v>1.8707497659904326E-2</v>
      </c>
      <c r="AQ54" s="378">
        <v>2232</v>
      </c>
      <c r="AR54" s="323">
        <v>2.9504830424556282E-2</v>
      </c>
      <c r="AS54" s="324">
        <v>3.3160611908373896E-2</v>
      </c>
      <c r="AT54" s="378">
        <v>2928</v>
      </c>
      <c r="AU54" s="323">
        <v>4.2674912485822392E-2</v>
      </c>
      <c r="AV54" s="324">
        <v>5.1462914185942128E-2</v>
      </c>
      <c r="AW54" s="378">
        <v>888</v>
      </c>
      <c r="AX54" s="323">
        <v>4.9958649091123901E-2</v>
      </c>
      <c r="AY54" s="324">
        <v>6.2319331835704359E-2</v>
      </c>
      <c r="AZ54" s="192"/>
      <c r="BA54" s="192"/>
      <c r="BB54" s="258"/>
      <c r="BC54" s="361"/>
      <c r="BD54" s="369"/>
      <c r="BE54" s="258"/>
      <c r="BF54" s="258"/>
      <c r="BG54" s="369"/>
      <c r="BH54" s="258"/>
      <c r="BI54" s="258"/>
      <c r="BJ54" s="258"/>
      <c r="BK54" s="192"/>
      <c r="BL54" s="258"/>
      <c r="BM54" s="258"/>
      <c r="BN54" s="258"/>
      <c r="BO54" s="192"/>
      <c r="BP54" s="192"/>
      <c r="BQ54" s="192"/>
      <c r="BR54" s="192"/>
      <c r="BS54" s="192"/>
      <c r="BT54" s="192"/>
      <c r="BU54" s="192"/>
      <c r="BV54" s="192"/>
      <c r="BW54" s="192"/>
      <c r="BX54" s="192"/>
      <c r="BY54" s="369"/>
      <c r="BZ54" s="369"/>
      <c r="CA54" s="369"/>
      <c r="CB54" s="369"/>
      <c r="CC54" s="369"/>
      <c r="CD54" s="369"/>
      <c r="CE54" s="369"/>
      <c r="CF54" s="369"/>
      <c r="CG54" s="369"/>
      <c r="CH54" s="369"/>
      <c r="CI54" s="369"/>
      <c r="CJ54" s="369"/>
      <c r="CK54" s="369"/>
      <c r="CL54" s="369"/>
      <c r="CM54" s="369"/>
      <c r="CN54" s="369"/>
      <c r="CO54" s="192"/>
      <c r="CP54" s="192"/>
      <c r="CQ54" s="192"/>
      <c r="CR54" s="192"/>
      <c r="CS54" s="192"/>
      <c r="CT54" s="192"/>
      <c r="CU54" s="192"/>
      <c r="CV54" s="192"/>
      <c r="CW54" s="192"/>
      <c r="CX54" s="192"/>
      <c r="CY54" s="192"/>
      <c r="CZ54" s="192"/>
      <c r="DA54" s="192"/>
      <c r="DB54" s="192"/>
      <c r="DC54" s="192"/>
      <c r="DD54" s="192"/>
      <c r="DE54" s="193"/>
      <c r="DF54" s="193"/>
      <c r="DL54" s="369"/>
      <c r="DN54" s="369"/>
      <c r="DO54" s="369"/>
      <c r="DP54" s="369"/>
      <c r="DQ54" s="369"/>
      <c r="DR54" s="369"/>
      <c r="DS54" s="369"/>
      <c r="DT54" s="369"/>
      <c r="DU54" s="369"/>
      <c r="DV54" s="369"/>
      <c r="DW54" s="369"/>
      <c r="DX54" s="369"/>
      <c r="DY54" s="369"/>
      <c r="DZ54" s="369"/>
      <c r="EA54" s="369"/>
      <c r="EB54" s="369"/>
      <c r="EC54" s="369"/>
      <c r="ED54" s="369"/>
      <c r="EE54" s="192"/>
      <c r="EF54" s="192"/>
      <c r="EG54" s="192"/>
      <c r="EH54" s="192"/>
      <c r="EI54" s="192"/>
      <c r="EJ54" s="192"/>
      <c r="EK54" s="192"/>
      <c r="EL54" s="192"/>
      <c r="EM54" s="192"/>
      <c r="EN54" s="192"/>
      <c r="EO54" s="192"/>
      <c r="EP54" s="192"/>
      <c r="EQ54" s="192"/>
      <c r="ER54" s="192"/>
      <c r="ES54" s="192"/>
      <c r="ET54" s="369"/>
      <c r="EU54" s="369"/>
      <c r="EV54" s="369"/>
      <c r="EW54" s="369"/>
      <c r="EX54" s="369"/>
      <c r="EY54" s="369"/>
      <c r="EZ54" s="369"/>
      <c r="FA54" s="369"/>
      <c r="FB54" s="369"/>
      <c r="FC54" s="369"/>
      <c r="FD54" s="369"/>
      <c r="FE54" s="369"/>
      <c r="FF54" s="369"/>
      <c r="FG54" s="369"/>
      <c r="FH54" s="369"/>
      <c r="FI54" s="369"/>
      <c r="FJ54" s="369"/>
      <c r="FK54" s="192"/>
      <c r="FL54" s="192"/>
      <c r="FM54" s="192"/>
      <c r="FN54" s="192"/>
      <c r="FO54" s="192"/>
      <c r="FP54" s="192"/>
      <c r="FQ54" s="192"/>
      <c r="FR54" s="192"/>
      <c r="FS54" s="192"/>
      <c r="FT54" s="192"/>
      <c r="FU54" s="192"/>
      <c r="FV54" s="192"/>
      <c r="FW54" s="192"/>
      <c r="FX54" s="192"/>
      <c r="FY54" s="192"/>
      <c r="FZ54" s="369"/>
      <c r="GA54" s="369"/>
      <c r="GB54" s="369"/>
      <c r="GC54" s="369"/>
      <c r="GD54" s="369"/>
      <c r="GE54" s="369"/>
      <c r="GF54" s="369"/>
      <c r="GG54" s="369"/>
      <c r="GH54" s="369"/>
      <c r="GI54" s="369"/>
      <c r="GJ54" s="369"/>
      <c r="GK54" s="369"/>
      <c r="GL54" s="369"/>
      <c r="GM54" s="369"/>
      <c r="GN54" s="369"/>
      <c r="GO54" s="369"/>
      <c r="GP54" s="369"/>
      <c r="GQ54" s="192"/>
      <c r="GR54" s="192"/>
      <c r="GS54" s="192"/>
      <c r="GT54" s="192"/>
      <c r="GU54" s="192"/>
      <c r="GV54" s="192"/>
      <c r="GW54" s="192"/>
      <c r="GX54" s="192"/>
      <c r="GY54" s="192"/>
      <c r="GZ54" s="192"/>
      <c r="HA54" s="192"/>
      <c r="HB54" s="192"/>
      <c r="HC54" s="192"/>
      <c r="HD54" s="192"/>
      <c r="HE54" s="192"/>
      <c r="HF54" s="369"/>
      <c r="HG54" s="369"/>
      <c r="HH54" s="369"/>
      <c r="HI54" s="369"/>
      <c r="HJ54" s="369"/>
      <c r="HK54" s="369"/>
      <c r="HL54" s="369"/>
      <c r="HM54" s="369"/>
      <c r="HN54" s="369"/>
      <c r="HO54" s="369"/>
      <c r="HP54" s="369"/>
    </row>
    <row r="55" spans="2:224" ht="15" customHeight="1" thickTop="1" x14ac:dyDescent="0.25">
      <c r="B55" s="257"/>
      <c r="C55" s="369"/>
      <c r="D55" s="11"/>
      <c r="E55" s="258"/>
      <c r="F55" s="369"/>
      <c r="G55" s="11"/>
      <c r="H55" s="258"/>
      <c r="I55" s="369"/>
      <c r="J55" s="11"/>
      <c r="K55" s="258"/>
      <c r="L55" s="369"/>
      <c r="M55" s="11"/>
      <c r="N55" s="369"/>
      <c r="O55" s="369"/>
      <c r="P55" s="11"/>
      <c r="Q55" s="369"/>
      <c r="R55" s="369"/>
      <c r="S55" s="369"/>
      <c r="T55" s="369"/>
      <c r="U55" s="11"/>
      <c r="V55" s="369"/>
      <c r="W55" s="369"/>
      <c r="X55" s="11"/>
      <c r="Y55" s="258"/>
      <c r="AA55" s="11"/>
      <c r="AB55" s="369"/>
      <c r="AC55" s="369"/>
      <c r="AD55" s="11"/>
      <c r="AE55" s="369"/>
      <c r="AF55" s="369"/>
      <c r="AG55" s="11"/>
      <c r="AH55" s="369"/>
      <c r="AI55" s="369"/>
      <c r="AJ55" s="194"/>
      <c r="AK55" s="258"/>
      <c r="AL55" s="10"/>
      <c r="AM55" s="369"/>
      <c r="AN55" s="258"/>
      <c r="AO55" s="11"/>
      <c r="AP55" s="369"/>
      <c r="AQ55" s="258"/>
      <c r="AR55" s="11"/>
      <c r="AS55" s="258"/>
      <c r="AT55" s="258"/>
      <c r="AU55" s="11"/>
      <c r="AV55" s="258"/>
      <c r="AW55" s="258"/>
      <c r="AX55" s="11"/>
      <c r="AY55" s="258"/>
      <c r="AZ55" s="192"/>
      <c r="BA55" s="192"/>
      <c r="BB55" s="369"/>
      <c r="BC55" s="11"/>
      <c r="BD55" s="369"/>
      <c r="BE55" s="369"/>
      <c r="BF55" s="11"/>
      <c r="BG55" s="369"/>
      <c r="BH55" s="369"/>
      <c r="BI55" s="11"/>
      <c r="BJ55" s="369"/>
      <c r="BK55" s="192"/>
      <c r="BL55" s="369"/>
      <c r="BM55" s="11"/>
      <c r="BN55" s="369"/>
      <c r="BO55" s="192"/>
      <c r="BP55" s="192"/>
      <c r="BQ55" s="192"/>
      <c r="BR55" s="192"/>
      <c r="BS55" s="192"/>
      <c r="BT55" s="192"/>
      <c r="BU55" s="192"/>
      <c r="BV55" s="192"/>
      <c r="BW55" s="192"/>
      <c r="BX55" s="192"/>
      <c r="BY55" s="369"/>
      <c r="BZ55" s="369"/>
      <c r="CA55" s="369"/>
      <c r="CB55" s="369"/>
      <c r="CC55" s="369"/>
      <c r="CD55" s="369"/>
      <c r="CE55" s="369"/>
      <c r="CF55" s="369"/>
      <c r="CG55" s="369"/>
      <c r="CH55" s="369"/>
      <c r="CI55" s="369"/>
      <c r="CJ55" s="369"/>
      <c r="CK55" s="369"/>
      <c r="CL55" s="369"/>
      <c r="CM55" s="369"/>
      <c r="CN55" s="369"/>
      <c r="CO55" s="192"/>
      <c r="CP55" s="192"/>
      <c r="CQ55" s="192"/>
      <c r="CR55" s="192"/>
      <c r="CS55" s="192"/>
      <c r="CT55" s="192"/>
      <c r="CU55" s="192"/>
      <c r="CV55" s="192"/>
      <c r="CW55" s="192"/>
      <c r="CX55" s="192"/>
      <c r="CY55" s="192"/>
      <c r="CZ55" s="192"/>
      <c r="DA55" s="192"/>
      <c r="DB55" s="192"/>
      <c r="DC55" s="192"/>
      <c r="DD55" s="192"/>
      <c r="DE55" s="193"/>
      <c r="DF55" s="193"/>
      <c r="DL55" s="369"/>
      <c r="DN55" s="369"/>
      <c r="DO55" s="369"/>
      <c r="DP55" s="369"/>
      <c r="DQ55" s="369"/>
      <c r="DR55" s="369"/>
      <c r="DS55" s="369"/>
      <c r="DT55" s="369"/>
      <c r="DU55" s="369"/>
      <c r="DV55" s="369"/>
      <c r="DW55" s="369"/>
      <c r="DX55" s="369"/>
      <c r="DY55" s="369"/>
      <c r="DZ55" s="369"/>
      <c r="EA55" s="369"/>
      <c r="EB55" s="369"/>
      <c r="EC55" s="369"/>
      <c r="ED55" s="369"/>
      <c r="EE55" s="192"/>
      <c r="EF55" s="192"/>
      <c r="EG55" s="192"/>
      <c r="EH55" s="192"/>
      <c r="EI55" s="192"/>
      <c r="EJ55" s="192"/>
      <c r="EK55" s="192"/>
      <c r="EL55" s="192"/>
      <c r="EM55" s="192"/>
      <c r="EN55" s="192"/>
      <c r="EO55" s="192"/>
      <c r="EP55" s="192"/>
      <c r="EQ55" s="192"/>
      <c r="ER55" s="192"/>
      <c r="ES55" s="192"/>
      <c r="ET55" s="369"/>
      <c r="EU55" s="369"/>
      <c r="EV55" s="369"/>
      <c r="EW55" s="369"/>
      <c r="EX55" s="369"/>
      <c r="EY55" s="369"/>
      <c r="EZ55" s="369"/>
      <c r="FA55" s="369"/>
      <c r="FB55" s="369"/>
      <c r="FC55" s="369"/>
      <c r="FD55" s="369"/>
      <c r="FE55" s="369"/>
      <c r="FF55" s="369"/>
      <c r="FG55" s="369"/>
      <c r="FH55" s="369"/>
      <c r="FI55" s="369"/>
      <c r="FJ55" s="369"/>
      <c r="FK55" s="192"/>
      <c r="FL55" s="192"/>
      <c r="FM55" s="192"/>
      <c r="FN55" s="192"/>
      <c r="FO55" s="192"/>
      <c r="FP55" s="192"/>
      <c r="FQ55" s="192"/>
      <c r="FR55" s="192"/>
      <c r="FS55" s="192"/>
      <c r="FT55" s="192"/>
      <c r="FU55" s="192"/>
      <c r="FV55" s="192"/>
      <c r="FW55" s="192"/>
      <c r="FX55" s="192"/>
      <c r="FY55" s="192"/>
      <c r="FZ55" s="369"/>
      <c r="GA55" s="369"/>
      <c r="GB55" s="369"/>
      <c r="GC55" s="369"/>
      <c r="GD55" s="369"/>
      <c r="GE55" s="369"/>
      <c r="GF55" s="369"/>
      <c r="GG55" s="369"/>
      <c r="GH55" s="369"/>
      <c r="GI55" s="369"/>
      <c r="GJ55" s="369"/>
      <c r="GK55" s="369"/>
      <c r="GL55" s="369"/>
      <c r="GM55" s="369"/>
      <c r="GN55" s="369"/>
      <c r="GO55" s="369"/>
      <c r="GP55" s="369"/>
      <c r="GQ55" s="192"/>
      <c r="GR55" s="192"/>
      <c r="GS55" s="192"/>
      <c r="GT55" s="192"/>
      <c r="GU55" s="192"/>
      <c r="GV55" s="192"/>
      <c r="GW55" s="192"/>
      <c r="GX55" s="192"/>
      <c r="GY55" s="192"/>
      <c r="GZ55" s="192"/>
      <c r="HA55" s="192"/>
      <c r="HB55" s="192"/>
      <c r="HC55" s="192"/>
      <c r="HD55" s="192"/>
      <c r="HE55" s="192"/>
      <c r="HF55" s="369"/>
      <c r="HG55" s="369"/>
      <c r="HH55" s="369"/>
      <c r="HI55" s="369"/>
      <c r="HJ55" s="369"/>
      <c r="HK55" s="369"/>
      <c r="HL55" s="369"/>
      <c r="HM55" s="369"/>
      <c r="HN55" s="369"/>
      <c r="HO55" s="369"/>
      <c r="HP55" s="369"/>
    </row>
    <row r="56" spans="2:224" ht="15" customHeight="1" x14ac:dyDescent="0.25">
      <c r="B56" s="257"/>
      <c r="C56" s="369"/>
      <c r="D56" s="11"/>
      <c r="E56" s="258"/>
      <c r="F56" s="369"/>
      <c r="G56" s="11"/>
      <c r="H56" s="258"/>
      <c r="I56" s="369"/>
      <c r="J56" s="11"/>
      <c r="K56" s="258"/>
      <c r="L56" s="369"/>
      <c r="M56" s="11"/>
      <c r="N56" s="369"/>
      <c r="O56" s="369"/>
      <c r="P56" s="11"/>
      <c r="Q56" s="369"/>
      <c r="R56" s="369"/>
      <c r="S56" s="369"/>
      <c r="T56" s="369"/>
      <c r="U56" s="11"/>
      <c r="V56" s="369"/>
      <c r="W56" s="369"/>
      <c r="X56" s="11"/>
      <c r="Y56" s="369"/>
      <c r="Z56" s="369"/>
      <c r="AA56" s="11"/>
      <c r="AB56" s="369"/>
      <c r="AC56" s="369"/>
      <c r="AD56" s="11"/>
      <c r="AE56" s="369"/>
      <c r="AF56" s="369"/>
      <c r="AG56" s="11"/>
      <c r="AH56" s="369"/>
      <c r="AI56" s="369"/>
      <c r="AJ56" s="369"/>
      <c r="AK56" s="369"/>
      <c r="AL56" s="11"/>
      <c r="AM56" s="369"/>
      <c r="AN56" s="369"/>
      <c r="AO56" s="11"/>
      <c r="AP56" s="369"/>
      <c r="AQ56" s="369"/>
      <c r="AR56" s="11"/>
      <c r="AS56" s="369"/>
      <c r="AT56" s="369"/>
      <c r="AU56" s="11"/>
      <c r="AV56" s="369"/>
      <c r="AW56" s="369"/>
      <c r="AX56" s="11"/>
      <c r="AY56" s="369"/>
      <c r="AZ56" s="192"/>
      <c r="BA56" s="192"/>
      <c r="BB56" s="369"/>
      <c r="BC56" s="11"/>
      <c r="BD56" s="369"/>
      <c r="BE56" s="369"/>
      <c r="BF56" s="11"/>
      <c r="BG56" s="369"/>
      <c r="BH56" s="369"/>
      <c r="BI56" s="11"/>
      <c r="BJ56" s="369"/>
      <c r="BK56" s="192"/>
      <c r="BL56" s="369"/>
      <c r="BM56" s="11"/>
      <c r="BN56" s="369"/>
      <c r="BO56" s="192"/>
      <c r="BP56" s="192"/>
      <c r="BQ56" s="192"/>
      <c r="BR56" s="192"/>
      <c r="BS56" s="192"/>
      <c r="BT56" s="192"/>
      <c r="BU56" s="192"/>
      <c r="BV56" s="192"/>
      <c r="BW56" s="192"/>
      <c r="BX56" s="192"/>
      <c r="BY56" s="369"/>
      <c r="BZ56" s="369"/>
      <c r="CA56" s="369"/>
      <c r="CB56" s="369"/>
      <c r="CC56" s="369"/>
      <c r="CD56" s="369"/>
      <c r="CE56" s="369"/>
      <c r="CF56" s="369"/>
      <c r="CG56" s="369"/>
      <c r="CH56" s="369"/>
      <c r="CI56" s="369"/>
      <c r="CJ56" s="369"/>
      <c r="CK56" s="369"/>
      <c r="CL56" s="369"/>
      <c r="CM56" s="369"/>
      <c r="CN56" s="369"/>
      <c r="CO56" s="192"/>
      <c r="CP56" s="192"/>
      <c r="CQ56" s="192"/>
      <c r="CR56" s="192"/>
      <c r="CS56" s="192"/>
      <c r="CT56" s="192"/>
      <c r="CU56" s="192"/>
      <c r="CV56" s="192"/>
      <c r="CW56" s="192"/>
      <c r="CX56" s="192"/>
      <c r="CY56" s="192"/>
      <c r="CZ56" s="192"/>
      <c r="DA56" s="192"/>
      <c r="DB56" s="192"/>
      <c r="DC56" s="192"/>
      <c r="DD56" s="192"/>
      <c r="DE56" s="193"/>
      <c r="DF56" s="193"/>
      <c r="DL56" s="369"/>
      <c r="DN56" s="369"/>
      <c r="DO56" s="369"/>
      <c r="DP56" s="369"/>
      <c r="DQ56" s="369"/>
      <c r="DR56" s="369"/>
      <c r="DS56" s="369"/>
      <c r="DT56" s="369"/>
      <c r="DU56" s="369"/>
      <c r="DV56" s="369"/>
      <c r="DW56" s="369"/>
      <c r="DX56" s="369"/>
      <c r="DY56" s="369"/>
      <c r="DZ56" s="369"/>
      <c r="EA56" s="369"/>
      <c r="EB56" s="369"/>
      <c r="EC56" s="369"/>
      <c r="ED56" s="369"/>
      <c r="EE56" s="192"/>
      <c r="EF56" s="192"/>
      <c r="EG56" s="192"/>
      <c r="EH56" s="192"/>
      <c r="EI56" s="192"/>
      <c r="EJ56" s="192"/>
      <c r="EK56" s="192"/>
      <c r="EL56" s="192"/>
      <c r="EM56" s="192"/>
      <c r="EN56" s="192"/>
      <c r="EO56" s="192"/>
      <c r="EP56" s="192"/>
      <c r="EQ56" s="192"/>
      <c r="ER56" s="192"/>
      <c r="ES56" s="192"/>
      <c r="ET56" s="369"/>
      <c r="EU56" s="369"/>
      <c r="EV56" s="369"/>
      <c r="EW56" s="369"/>
      <c r="EX56" s="369"/>
      <c r="EY56" s="369"/>
      <c r="EZ56" s="369"/>
      <c r="FA56" s="369"/>
      <c r="FB56" s="369"/>
      <c r="FC56" s="369"/>
      <c r="FD56" s="369"/>
      <c r="FE56" s="369"/>
      <c r="FF56" s="369"/>
      <c r="FG56" s="369"/>
      <c r="FH56" s="369"/>
      <c r="FI56" s="369"/>
      <c r="FJ56" s="369"/>
      <c r="FK56" s="192"/>
      <c r="FL56" s="192"/>
      <c r="FM56" s="192"/>
      <c r="FN56" s="192"/>
      <c r="FO56" s="192"/>
      <c r="FP56" s="192"/>
      <c r="FQ56" s="192"/>
      <c r="FR56" s="192"/>
      <c r="FS56" s="192"/>
      <c r="FT56" s="192"/>
      <c r="FU56" s="192"/>
      <c r="FV56" s="192"/>
      <c r="FW56" s="192"/>
      <c r="FX56" s="192"/>
      <c r="FY56" s="192"/>
      <c r="FZ56" s="369"/>
      <c r="GA56" s="369"/>
      <c r="GB56" s="369"/>
      <c r="GC56" s="369"/>
      <c r="GD56" s="369"/>
      <c r="GE56" s="369"/>
      <c r="GF56" s="369"/>
      <c r="GG56" s="369"/>
      <c r="GH56" s="369"/>
      <c r="GI56" s="369"/>
      <c r="GJ56" s="369"/>
      <c r="GK56" s="369"/>
      <c r="GL56" s="369"/>
      <c r="GM56" s="369"/>
      <c r="GN56" s="369"/>
      <c r="GO56" s="369"/>
      <c r="GP56" s="369"/>
      <c r="GQ56" s="192"/>
      <c r="GR56" s="192"/>
      <c r="GS56" s="192"/>
      <c r="GT56" s="192"/>
      <c r="GU56" s="192"/>
      <c r="GV56" s="192"/>
      <c r="GW56" s="192"/>
      <c r="GX56" s="192"/>
      <c r="GY56" s="192"/>
      <c r="GZ56" s="192"/>
      <c r="HA56" s="192"/>
      <c r="HB56" s="192"/>
      <c r="HC56" s="192"/>
      <c r="HD56" s="192"/>
      <c r="HE56" s="192"/>
      <c r="HF56" s="369"/>
      <c r="HG56" s="369"/>
      <c r="HH56" s="369"/>
      <c r="HI56" s="369"/>
      <c r="HJ56" s="369"/>
      <c r="HK56" s="369"/>
      <c r="HL56" s="369"/>
      <c r="HM56" s="369"/>
      <c r="HN56" s="369"/>
      <c r="HO56" s="369"/>
      <c r="HP56" s="369"/>
    </row>
    <row r="57" spans="2:224" ht="15" customHeight="1" x14ac:dyDescent="0.25">
      <c r="B57" s="257"/>
      <c r="C57" s="369"/>
      <c r="D57" s="11"/>
      <c r="E57" s="258"/>
      <c r="F57" s="369"/>
      <c r="G57" s="11"/>
      <c r="H57" s="258"/>
      <c r="I57" s="369"/>
      <c r="J57" s="11"/>
      <c r="K57" s="258"/>
      <c r="L57" s="369"/>
      <c r="M57" s="11"/>
      <c r="N57" s="369"/>
      <c r="O57" s="369"/>
      <c r="P57" s="11"/>
      <c r="Q57" s="369"/>
      <c r="R57" s="369"/>
      <c r="S57" s="369"/>
      <c r="T57" s="369"/>
      <c r="U57" s="11"/>
      <c r="V57" s="369"/>
      <c r="W57" s="369"/>
      <c r="X57" s="11"/>
      <c r="Y57" s="369"/>
      <c r="Z57" s="369"/>
      <c r="AA57" s="11"/>
      <c r="AB57" s="369"/>
      <c r="AC57" s="369"/>
      <c r="AD57" s="11"/>
      <c r="AE57" s="369"/>
      <c r="AF57" s="369"/>
      <c r="AG57" s="11"/>
      <c r="AH57" s="369"/>
      <c r="AI57" s="369"/>
      <c r="AJ57" s="369"/>
      <c r="AK57" s="369"/>
      <c r="AL57" s="11"/>
      <c r="AM57" s="369"/>
      <c r="AN57" s="369"/>
      <c r="AO57" s="11"/>
      <c r="AP57" s="369"/>
      <c r="AQ57" s="369"/>
      <c r="AR57" s="11"/>
      <c r="AS57" s="369"/>
      <c r="AT57" s="369"/>
      <c r="AU57" s="11"/>
      <c r="AV57" s="369"/>
      <c r="AW57" s="369"/>
      <c r="AX57" s="11"/>
      <c r="AY57" s="369"/>
      <c r="AZ57" s="192"/>
      <c r="BA57" s="192"/>
      <c r="BB57" s="369"/>
      <c r="BC57" s="11"/>
      <c r="BD57" s="369"/>
      <c r="BE57" s="369"/>
      <c r="BF57" s="11"/>
      <c r="BG57" s="369"/>
      <c r="BH57" s="369"/>
      <c r="BI57" s="11"/>
      <c r="BJ57" s="369"/>
      <c r="BK57" s="192"/>
      <c r="BL57" s="369"/>
      <c r="BM57" s="11"/>
      <c r="BN57" s="369"/>
      <c r="BO57" s="192"/>
      <c r="BP57" s="192"/>
      <c r="BQ57" s="192"/>
      <c r="BR57" s="192"/>
      <c r="BS57" s="192"/>
      <c r="BT57" s="192"/>
      <c r="BU57" s="192"/>
      <c r="BV57" s="192"/>
      <c r="BW57" s="192"/>
      <c r="BX57" s="192"/>
      <c r="BY57" s="369"/>
      <c r="BZ57" s="369"/>
      <c r="CA57" s="369"/>
      <c r="CB57" s="369"/>
      <c r="CC57" s="369"/>
      <c r="CD57" s="369"/>
      <c r="CE57" s="369"/>
      <c r="CF57" s="369"/>
      <c r="CG57" s="369"/>
      <c r="CH57" s="369"/>
      <c r="CI57" s="369"/>
      <c r="CJ57" s="369"/>
      <c r="CK57" s="369"/>
      <c r="CL57" s="369"/>
      <c r="CM57" s="369"/>
      <c r="CN57" s="369"/>
      <c r="CO57" s="192"/>
      <c r="CP57" s="192"/>
      <c r="CQ57" s="192"/>
      <c r="CR57" s="192"/>
      <c r="CS57" s="192"/>
      <c r="CT57" s="192"/>
      <c r="CU57" s="192"/>
      <c r="CV57" s="192"/>
      <c r="CW57" s="192"/>
      <c r="CX57" s="192"/>
      <c r="CY57" s="192"/>
      <c r="CZ57" s="192"/>
      <c r="DA57" s="192"/>
      <c r="DB57" s="192"/>
      <c r="DC57" s="192"/>
      <c r="DD57" s="192"/>
      <c r="DE57" s="193"/>
      <c r="DF57" s="193"/>
      <c r="DL57" s="369"/>
      <c r="DN57" s="369"/>
      <c r="DO57" s="369"/>
      <c r="DP57" s="369"/>
      <c r="DQ57" s="369"/>
      <c r="DR57" s="369"/>
      <c r="DS57" s="369"/>
      <c r="DT57" s="369"/>
      <c r="DU57" s="369"/>
      <c r="DV57" s="369"/>
      <c r="DW57" s="369"/>
      <c r="DX57" s="369"/>
      <c r="DY57" s="369"/>
      <c r="DZ57" s="369"/>
      <c r="EA57" s="369"/>
      <c r="EB57" s="369"/>
      <c r="EC57" s="369"/>
      <c r="ED57" s="369"/>
      <c r="EE57" s="192"/>
      <c r="EF57" s="192"/>
      <c r="EG57" s="192"/>
      <c r="EH57" s="192"/>
      <c r="EI57" s="192"/>
      <c r="EJ57" s="192"/>
      <c r="EK57" s="192"/>
      <c r="EL57" s="192"/>
      <c r="EM57" s="192"/>
      <c r="EN57" s="192"/>
      <c r="EO57" s="192"/>
      <c r="EP57" s="192"/>
      <c r="EQ57" s="192"/>
      <c r="ER57" s="192"/>
      <c r="ES57" s="192"/>
      <c r="ET57" s="369"/>
      <c r="EU57" s="369"/>
      <c r="EV57" s="369"/>
      <c r="EW57" s="369"/>
      <c r="EX57" s="369"/>
      <c r="EY57" s="369"/>
      <c r="EZ57" s="369"/>
      <c r="FA57" s="369"/>
      <c r="FB57" s="369"/>
      <c r="FC57" s="369"/>
      <c r="FD57" s="369"/>
      <c r="FE57" s="369"/>
      <c r="FF57" s="369"/>
      <c r="FG57" s="369"/>
      <c r="FH57" s="369"/>
      <c r="FI57" s="369"/>
      <c r="FJ57" s="369"/>
      <c r="FK57" s="192"/>
      <c r="FL57" s="192"/>
      <c r="FM57" s="192"/>
      <c r="FN57" s="192"/>
      <c r="FO57" s="192"/>
      <c r="FP57" s="192"/>
      <c r="FQ57" s="192"/>
      <c r="FR57" s="192"/>
      <c r="FS57" s="192"/>
      <c r="FT57" s="192"/>
      <c r="FU57" s="192"/>
      <c r="FV57" s="192"/>
      <c r="FW57" s="192"/>
      <c r="FX57" s="192"/>
      <c r="FY57" s="192"/>
      <c r="FZ57" s="369"/>
      <c r="GA57" s="369"/>
      <c r="GB57" s="369"/>
      <c r="GC57" s="369"/>
      <c r="GD57" s="369"/>
      <c r="GE57" s="369"/>
      <c r="GF57" s="369"/>
      <c r="GG57" s="369"/>
      <c r="GH57" s="369"/>
      <c r="GI57" s="369"/>
      <c r="GJ57" s="369"/>
      <c r="GK57" s="369"/>
      <c r="GL57" s="369"/>
      <c r="GM57" s="369"/>
      <c r="GN57" s="369"/>
      <c r="GO57" s="369"/>
      <c r="GP57" s="369"/>
      <c r="GQ57" s="192"/>
      <c r="GR57" s="192"/>
      <c r="GS57" s="192"/>
      <c r="GT57" s="192"/>
      <c r="GU57" s="192"/>
      <c r="GV57" s="192"/>
      <c r="GW57" s="192"/>
      <c r="GX57" s="192"/>
      <c r="GY57" s="192"/>
      <c r="GZ57" s="192"/>
      <c r="HA57" s="192"/>
      <c r="HB57" s="192"/>
      <c r="HC57" s="192"/>
      <c r="HD57" s="192"/>
      <c r="HE57" s="192"/>
      <c r="HF57" s="369"/>
      <c r="HG57" s="369"/>
      <c r="HH57" s="369"/>
      <c r="HI57" s="369"/>
      <c r="HJ57" s="369"/>
      <c r="HK57" s="369"/>
      <c r="HL57" s="369"/>
      <c r="HM57" s="369"/>
      <c r="HN57" s="369"/>
      <c r="HO57" s="369"/>
      <c r="HP57" s="369"/>
    </row>
    <row r="58" spans="2:224" ht="15" customHeight="1" x14ac:dyDescent="0.25">
      <c r="B58" s="257"/>
      <c r="C58" s="369"/>
      <c r="D58" s="11"/>
      <c r="E58" s="258"/>
      <c r="F58" s="369"/>
      <c r="G58" s="11"/>
      <c r="H58" s="258"/>
      <c r="I58" s="369"/>
      <c r="J58" s="11"/>
      <c r="K58" s="258"/>
      <c r="L58" s="369"/>
      <c r="M58" s="11"/>
      <c r="N58" s="369"/>
      <c r="O58" s="369"/>
      <c r="P58" s="11"/>
      <c r="Q58" s="369"/>
      <c r="R58" s="369"/>
      <c r="S58" s="369"/>
      <c r="T58" s="369"/>
      <c r="U58" s="11"/>
      <c r="V58" s="369"/>
      <c r="W58" s="369"/>
      <c r="X58" s="11"/>
      <c r="Y58" s="369"/>
      <c r="Z58" s="369"/>
      <c r="AA58" s="11"/>
      <c r="AB58" s="369"/>
      <c r="AC58" s="369"/>
      <c r="AD58" s="11"/>
      <c r="AE58" s="369"/>
      <c r="AF58" s="369"/>
      <c r="AG58" s="11"/>
      <c r="AH58" s="369"/>
      <c r="AI58" s="369"/>
      <c r="AJ58" s="369"/>
      <c r="AK58" s="369"/>
      <c r="AL58" s="11"/>
      <c r="AM58" s="369"/>
      <c r="AN58" s="369"/>
      <c r="AO58" s="11"/>
      <c r="AP58" s="369"/>
      <c r="AQ58" s="369"/>
      <c r="AR58" s="11"/>
      <c r="AS58" s="369"/>
      <c r="AT58" s="369"/>
      <c r="AU58" s="11"/>
      <c r="AV58" s="369"/>
      <c r="AW58" s="369"/>
      <c r="AX58" s="11"/>
      <c r="AY58" s="369"/>
      <c r="AZ58" s="192"/>
      <c r="BA58" s="192"/>
      <c r="BB58" s="369"/>
      <c r="BC58" s="11"/>
      <c r="BD58" s="369"/>
      <c r="BE58" s="369"/>
      <c r="BF58" s="11"/>
      <c r="BG58" s="369"/>
      <c r="BH58" s="369"/>
      <c r="BI58" s="11"/>
      <c r="BJ58" s="369"/>
      <c r="BK58" s="192"/>
      <c r="BL58" s="369"/>
      <c r="BM58" s="11"/>
      <c r="BN58" s="369"/>
      <c r="BO58" s="192"/>
      <c r="BP58" s="192"/>
      <c r="BQ58" s="192"/>
      <c r="BR58" s="192"/>
      <c r="BS58" s="192"/>
      <c r="BT58" s="192"/>
      <c r="BU58" s="192"/>
      <c r="BV58" s="192"/>
      <c r="BW58" s="192"/>
      <c r="BX58" s="192"/>
      <c r="BY58" s="369"/>
      <c r="BZ58" s="369"/>
      <c r="CA58" s="369"/>
      <c r="CB58" s="369"/>
      <c r="CC58" s="369"/>
      <c r="CD58" s="369"/>
      <c r="CE58" s="369"/>
      <c r="CF58" s="369"/>
      <c r="CG58" s="369"/>
      <c r="CH58" s="369"/>
      <c r="CI58" s="369"/>
      <c r="CJ58" s="369"/>
      <c r="CK58" s="369"/>
      <c r="CL58" s="369"/>
      <c r="CM58" s="369"/>
      <c r="CN58" s="369"/>
      <c r="CO58" s="192"/>
      <c r="CP58" s="192"/>
      <c r="CQ58" s="192"/>
      <c r="CR58" s="192"/>
      <c r="CS58" s="192"/>
      <c r="CT58" s="192"/>
      <c r="CU58" s="192"/>
      <c r="CV58" s="192"/>
      <c r="CW58" s="192"/>
      <c r="CX58" s="192"/>
      <c r="CY58" s="192"/>
      <c r="CZ58" s="192"/>
      <c r="DA58" s="192"/>
      <c r="DB58" s="192"/>
      <c r="DC58" s="192"/>
      <c r="DD58" s="192"/>
      <c r="DE58" s="193"/>
      <c r="DF58" s="193"/>
      <c r="DL58" s="369"/>
      <c r="DN58" s="369"/>
      <c r="DO58" s="369"/>
      <c r="DP58" s="369"/>
      <c r="DQ58" s="369"/>
      <c r="DR58" s="369"/>
      <c r="DS58" s="369"/>
      <c r="DT58" s="369"/>
      <c r="DU58" s="369"/>
      <c r="DV58" s="369"/>
      <c r="DW58" s="369"/>
      <c r="DX58" s="369"/>
      <c r="DY58" s="369"/>
      <c r="DZ58" s="369"/>
      <c r="EA58" s="369"/>
      <c r="EB58" s="369"/>
      <c r="EC58" s="369"/>
      <c r="ED58" s="369"/>
      <c r="EE58" s="192"/>
      <c r="EF58" s="192"/>
      <c r="EG58" s="192"/>
      <c r="EH58" s="192"/>
      <c r="EI58" s="192"/>
      <c r="EJ58" s="192"/>
      <c r="EK58" s="192"/>
      <c r="EL58" s="192"/>
      <c r="EM58" s="192"/>
      <c r="EN58" s="192"/>
      <c r="EO58" s="192"/>
      <c r="EP58" s="192"/>
      <c r="EQ58" s="192"/>
      <c r="ER58" s="192"/>
      <c r="ES58" s="192"/>
      <c r="ET58" s="369"/>
      <c r="EU58" s="369"/>
      <c r="EV58" s="369"/>
      <c r="EW58" s="369"/>
      <c r="EX58" s="369"/>
      <c r="EY58" s="369"/>
      <c r="EZ58" s="369"/>
      <c r="FA58" s="369"/>
      <c r="FB58" s="369"/>
      <c r="FC58" s="369"/>
      <c r="FD58" s="369"/>
      <c r="FE58" s="369"/>
      <c r="FF58" s="369"/>
      <c r="FG58" s="369"/>
      <c r="FH58" s="369"/>
      <c r="FI58" s="369"/>
      <c r="FJ58" s="369"/>
      <c r="FK58" s="192"/>
      <c r="FL58" s="192"/>
      <c r="FM58" s="192"/>
      <c r="FN58" s="192"/>
      <c r="FO58" s="192"/>
      <c r="FP58" s="192"/>
      <c r="FQ58" s="192"/>
      <c r="FR58" s="192"/>
      <c r="FS58" s="192"/>
      <c r="FT58" s="192"/>
      <c r="FU58" s="192"/>
      <c r="FV58" s="192"/>
      <c r="FW58" s="192"/>
      <c r="FX58" s="192"/>
      <c r="FY58" s="192"/>
      <c r="FZ58" s="369"/>
      <c r="GA58" s="369"/>
      <c r="GB58" s="369"/>
      <c r="GC58" s="369"/>
      <c r="GD58" s="369"/>
      <c r="GE58" s="369"/>
      <c r="GF58" s="369"/>
      <c r="GG58" s="369"/>
      <c r="GH58" s="369"/>
      <c r="GI58" s="369"/>
      <c r="GJ58" s="369"/>
      <c r="GK58" s="369"/>
      <c r="GL58" s="369"/>
      <c r="GM58" s="369"/>
      <c r="GN58" s="369"/>
      <c r="GO58" s="369"/>
      <c r="GP58" s="369"/>
      <c r="GQ58" s="192"/>
      <c r="GR58" s="192"/>
      <c r="GS58" s="192"/>
      <c r="GT58" s="192"/>
      <c r="GU58" s="192"/>
      <c r="GV58" s="192"/>
      <c r="GW58" s="192"/>
      <c r="GX58" s="192"/>
      <c r="GY58" s="192"/>
      <c r="GZ58" s="192"/>
      <c r="HA58" s="192"/>
      <c r="HB58" s="192"/>
      <c r="HC58" s="192"/>
      <c r="HD58" s="192"/>
      <c r="HE58" s="192"/>
      <c r="HF58" s="369"/>
      <c r="HG58" s="369"/>
      <c r="HH58" s="369"/>
      <c r="HI58" s="369"/>
      <c r="HJ58" s="369"/>
      <c r="HK58" s="369"/>
      <c r="HL58" s="369"/>
      <c r="HM58" s="369"/>
      <c r="HN58" s="369"/>
      <c r="HO58" s="369"/>
      <c r="HP58" s="369"/>
    </row>
    <row r="59" spans="2:224" ht="15" customHeight="1" x14ac:dyDescent="0.25">
      <c r="B59" s="257"/>
      <c r="C59" s="369"/>
      <c r="D59" s="11"/>
      <c r="E59" s="258"/>
      <c r="F59" s="369"/>
      <c r="G59" s="11"/>
      <c r="H59" s="258"/>
      <c r="I59" s="369"/>
      <c r="J59" s="11"/>
      <c r="K59" s="258"/>
      <c r="L59" s="369"/>
      <c r="M59" s="11"/>
      <c r="N59" s="369"/>
      <c r="O59" s="369"/>
      <c r="P59" s="11"/>
      <c r="Q59" s="369"/>
      <c r="R59" s="369"/>
      <c r="S59" s="369"/>
      <c r="T59" s="369"/>
      <c r="U59" s="11"/>
      <c r="V59" s="369"/>
      <c r="W59" s="369"/>
      <c r="X59" s="11"/>
      <c r="Y59" s="369"/>
      <c r="Z59" s="369"/>
      <c r="AA59" s="11"/>
      <c r="AB59" s="369"/>
      <c r="AC59" s="369"/>
      <c r="AD59" s="11"/>
      <c r="AE59" s="369"/>
      <c r="AF59" s="369"/>
      <c r="AG59" s="11"/>
      <c r="AH59" s="369"/>
      <c r="AI59" s="369"/>
      <c r="AJ59" s="369"/>
      <c r="AK59" s="369"/>
      <c r="AL59" s="11"/>
      <c r="AM59" s="369"/>
      <c r="AN59" s="369"/>
      <c r="AO59" s="11"/>
      <c r="AP59" s="369"/>
      <c r="AQ59" s="369"/>
      <c r="AR59" s="11"/>
      <c r="AS59" s="369"/>
      <c r="AT59" s="369"/>
      <c r="AU59" s="11"/>
      <c r="AV59" s="369"/>
      <c r="AW59" s="369"/>
      <c r="AX59" s="11"/>
      <c r="AY59" s="369"/>
      <c r="AZ59" s="192"/>
      <c r="BA59" s="192"/>
      <c r="BB59" s="369"/>
      <c r="BC59" s="11"/>
      <c r="BD59" s="369"/>
      <c r="BE59" s="369"/>
      <c r="BF59" s="11"/>
      <c r="BG59" s="369"/>
      <c r="BH59" s="369"/>
      <c r="BI59" s="11"/>
      <c r="BJ59" s="369"/>
      <c r="BK59" s="192"/>
      <c r="BL59" s="369"/>
      <c r="BM59" s="11"/>
      <c r="BN59" s="369"/>
      <c r="BO59" s="192"/>
      <c r="BP59" s="192"/>
      <c r="BQ59" s="192"/>
      <c r="BR59" s="192"/>
      <c r="BS59" s="192"/>
      <c r="BT59" s="192"/>
      <c r="BU59" s="192"/>
      <c r="BV59" s="192"/>
      <c r="BW59" s="192"/>
      <c r="BX59" s="192"/>
      <c r="BY59" s="369"/>
      <c r="BZ59" s="369"/>
      <c r="CA59" s="369"/>
      <c r="CB59" s="369"/>
      <c r="CC59" s="369"/>
      <c r="CD59" s="369"/>
      <c r="CE59" s="369"/>
      <c r="CF59" s="369"/>
      <c r="CG59" s="369"/>
      <c r="CH59" s="369"/>
      <c r="CI59" s="369"/>
      <c r="CJ59" s="369"/>
      <c r="CK59" s="369"/>
      <c r="CL59" s="369"/>
      <c r="CM59" s="369"/>
      <c r="CN59" s="369"/>
      <c r="CO59" s="192"/>
      <c r="CP59" s="192"/>
      <c r="CQ59" s="192"/>
      <c r="CR59" s="192"/>
      <c r="CS59" s="192"/>
      <c r="CT59" s="192"/>
      <c r="CU59" s="192"/>
      <c r="CV59" s="192"/>
      <c r="CW59" s="192"/>
      <c r="CX59" s="192"/>
      <c r="CY59" s="192"/>
      <c r="CZ59" s="192"/>
      <c r="DA59" s="192"/>
      <c r="DB59" s="192"/>
      <c r="DC59" s="192"/>
      <c r="DD59" s="192"/>
      <c r="DE59" s="193"/>
      <c r="DF59" s="193"/>
      <c r="DL59" s="369"/>
      <c r="DN59" s="369"/>
      <c r="DO59" s="369"/>
      <c r="DP59" s="369"/>
      <c r="DQ59" s="369"/>
      <c r="DR59" s="369"/>
      <c r="DS59" s="369"/>
      <c r="DT59" s="369"/>
      <c r="DU59" s="369"/>
      <c r="DV59" s="369"/>
      <c r="DW59" s="369"/>
      <c r="DX59" s="369"/>
      <c r="DY59" s="369"/>
      <c r="DZ59" s="369"/>
      <c r="EA59" s="369"/>
      <c r="EB59" s="369"/>
      <c r="EC59" s="369"/>
      <c r="ED59" s="369"/>
      <c r="EE59" s="192"/>
      <c r="EF59" s="192"/>
      <c r="EG59" s="192"/>
      <c r="EH59" s="192"/>
      <c r="EI59" s="192"/>
      <c r="EJ59" s="192"/>
      <c r="EK59" s="192"/>
      <c r="EL59" s="192"/>
      <c r="EM59" s="192"/>
      <c r="EN59" s="192"/>
      <c r="EO59" s="192"/>
      <c r="EP59" s="192"/>
      <c r="EQ59" s="192"/>
      <c r="ER59" s="192"/>
      <c r="ES59" s="192"/>
      <c r="ET59" s="369"/>
      <c r="EU59" s="369"/>
      <c r="EV59" s="369"/>
      <c r="EW59" s="369"/>
      <c r="EX59" s="369"/>
      <c r="EY59" s="369"/>
      <c r="EZ59" s="369"/>
      <c r="FA59" s="369"/>
      <c r="FB59" s="369"/>
      <c r="FC59" s="369"/>
      <c r="FD59" s="369"/>
      <c r="FE59" s="369"/>
      <c r="FF59" s="369"/>
      <c r="FG59" s="369"/>
      <c r="FH59" s="369"/>
      <c r="FI59" s="369"/>
      <c r="FJ59" s="369"/>
      <c r="FK59" s="192"/>
      <c r="FL59" s="192"/>
      <c r="FM59" s="192"/>
      <c r="FN59" s="192"/>
      <c r="FO59" s="192"/>
      <c r="FP59" s="192"/>
      <c r="FQ59" s="192"/>
      <c r="FR59" s="192"/>
      <c r="FS59" s="192"/>
      <c r="FT59" s="192"/>
      <c r="FU59" s="192"/>
      <c r="FV59" s="192"/>
      <c r="FW59" s="192"/>
      <c r="FX59" s="192"/>
      <c r="FY59" s="192"/>
      <c r="FZ59" s="369"/>
      <c r="GA59" s="369"/>
      <c r="GB59" s="369"/>
      <c r="GC59" s="369"/>
      <c r="GD59" s="369"/>
      <c r="GE59" s="369"/>
      <c r="GF59" s="369"/>
      <c r="GG59" s="369"/>
      <c r="GH59" s="369"/>
      <c r="GI59" s="369"/>
      <c r="GJ59" s="369"/>
      <c r="GK59" s="369"/>
      <c r="GL59" s="369"/>
      <c r="GM59" s="369"/>
      <c r="GN59" s="369"/>
      <c r="GO59" s="369"/>
      <c r="GP59" s="369"/>
      <c r="GQ59" s="192"/>
      <c r="GR59" s="192"/>
      <c r="GS59" s="192"/>
      <c r="GT59" s="192"/>
      <c r="GU59" s="192"/>
      <c r="GV59" s="192"/>
      <c r="GW59" s="192"/>
      <c r="GX59" s="192"/>
      <c r="GY59" s="192"/>
      <c r="GZ59" s="192"/>
      <c r="HA59" s="192"/>
      <c r="HB59" s="192"/>
      <c r="HC59" s="192"/>
      <c r="HD59" s="192"/>
      <c r="HE59" s="192"/>
      <c r="HF59" s="369"/>
      <c r="HG59" s="369"/>
      <c r="HH59" s="369"/>
      <c r="HI59" s="369"/>
      <c r="HJ59" s="369"/>
      <c r="HK59" s="369"/>
      <c r="HL59" s="369"/>
      <c r="HM59" s="369"/>
      <c r="HN59" s="369"/>
      <c r="HO59" s="369"/>
      <c r="HP59" s="369"/>
    </row>
    <row r="60" spans="2:224" ht="15" customHeight="1" x14ac:dyDescent="0.25">
      <c r="B60" s="257"/>
      <c r="C60" s="369"/>
      <c r="D60" s="11"/>
      <c r="E60" s="258"/>
      <c r="F60" s="369"/>
      <c r="G60" s="11"/>
      <c r="H60" s="258"/>
      <c r="I60" s="369"/>
      <c r="J60" s="11"/>
      <c r="K60" s="258"/>
      <c r="L60" s="369"/>
      <c r="M60" s="11"/>
      <c r="N60" s="369"/>
      <c r="O60" s="369"/>
      <c r="P60" s="11"/>
      <c r="Q60" s="369"/>
      <c r="R60" s="369"/>
      <c r="S60" s="369"/>
      <c r="T60" s="369"/>
      <c r="U60" s="11"/>
      <c r="V60" s="369"/>
      <c r="W60" s="369"/>
      <c r="X60" s="11"/>
      <c r="Y60" s="369"/>
      <c r="Z60" s="369"/>
      <c r="AA60" s="11"/>
      <c r="AB60" s="369"/>
      <c r="AC60" s="369"/>
      <c r="AD60" s="11"/>
      <c r="AE60" s="369"/>
      <c r="AF60" s="369"/>
      <c r="AG60" s="11"/>
      <c r="AH60" s="369"/>
      <c r="AI60" s="369"/>
      <c r="AJ60" s="369"/>
      <c r="AK60" s="369"/>
      <c r="AL60" s="11"/>
      <c r="AM60" s="369"/>
      <c r="AN60" s="369"/>
      <c r="AO60" s="11"/>
      <c r="AP60" s="369"/>
      <c r="AQ60" s="369"/>
      <c r="AR60" s="11"/>
      <c r="AS60" s="369"/>
      <c r="AT60" s="369"/>
      <c r="AU60" s="11"/>
      <c r="AV60" s="369"/>
      <c r="AW60" s="369"/>
      <c r="AX60" s="11"/>
      <c r="AY60" s="369"/>
      <c r="AZ60" s="192"/>
      <c r="BA60" s="192"/>
      <c r="BB60" s="369"/>
      <c r="BC60" s="11"/>
      <c r="BD60" s="369"/>
      <c r="BE60" s="369"/>
      <c r="BF60" s="11"/>
      <c r="BG60" s="369"/>
      <c r="BH60" s="369"/>
      <c r="BI60" s="11"/>
      <c r="BJ60" s="369"/>
      <c r="BK60" s="192"/>
      <c r="BL60" s="369"/>
      <c r="BM60" s="11"/>
      <c r="BN60" s="369"/>
      <c r="BO60" s="192"/>
      <c r="BP60" s="192"/>
      <c r="BQ60" s="192"/>
      <c r="BR60" s="192"/>
      <c r="BS60" s="192"/>
      <c r="BT60" s="192"/>
      <c r="BU60" s="192"/>
      <c r="BV60" s="192"/>
      <c r="BW60" s="192"/>
      <c r="BX60" s="192"/>
      <c r="BY60" s="369"/>
      <c r="BZ60" s="369"/>
      <c r="CA60" s="369"/>
      <c r="CB60" s="369"/>
      <c r="CC60" s="369"/>
      <c r="CD60" s="369"/>
      <c r="CE60" s="369"/>
      <c r="CF60" s="369"/>
      <c r="CG60" s="369"/>
      <c r="CH60" s="369"/>
      <c r="CI60" s="369"/>
      <c r="CJ60" s="369"/>
      <c r="CK60" s="369"/>
      <c r="CL60" s="369"/>
      <c r="CM60" s="369"/>
      <c r="CN60" s="369"/>
      <c r="CO60" s="192"/>
      <c r="CP60" s="192"/>
      <c r="CQ60" s="192"/>
      <c r="CR60" s="192"/>
      <c r="CS60" s="192"/>
      <c r="CT60" s="192"/>
      <c r="CU60" s="192"/>
      <c r="CV60" s="192"/>
      <c r="CW60" s="192"/>
      <c r="CX60" s="192"/>
      <c r="CY60" s="192"/>
      <c r="CZ60" s="192"/>
      <c r="DA60" s="192"/>
      <c r="DB60" s="192"/>
      <c r="DC60" s="192"/>
      <c r="DD60" s="192"/>
      <c r="DE60" s="193"/>
      <c r="DF60" s="193"/>
      <c r="DL60" s="369"/>
      <c r="DN60" s="369"/>
      <c r="DO60" s="369"/>
      <c r="DP60" s="369"/>
      <c r="DQ60" s="369"/>
      <c r="DR60" s="369"/>
      <c r="DS60" s="369"/>
      <c r="DT60" s="369"/>
      <c r="DU60" s="369"/>
      <c r="DV60" s="369"/>
      <c r="DW60" s="369"/>
      <c r="DX60" s="369"/>
      <c r="DY60" s="369"/>
      <c r="DZ60" s="369"/>
      <c r="EA60" s="369"/>
      <c r="EB60" s="369"/>
      <c r="EC60" s="369"/>
      <c r="ED60" s="369"/>
      <c r="EE60" s="192"/>
      <c r="EF60" s="192"/>
      <c r="EG60" s="192"/>
      <c r="EH60" s="192"/>
      <c r="EI60" s="192"/>
      <c r="EJ60" s="192"/>
      <c r="EK60" s="192"/>
      <c r="EL60" s="192"/>
      <c r="EM60" s="192"/>
      <c r="EN60" s="192"/>
      <c r="EO60" s="192"/>
      <c r="EP60" s="192"/>
      <c r="EQ60" s="192"/>
      <c r="ER60" s="192"/>
      <c r="ES60" s="192"/>
      <c r="ET60" s="369"/>
      <c r="EU60" s="369"/>
      <c r="EV60" s="369"/>
      <c r="EW60" s="369"/>
      <c r="EX60" s="369"/>
      <c r="EY60" s="369"/>
      <c r="EZ60" s="369"/>
      <c r="FA60" s="369"/>
      <c r="FB60" s="369"/>
      <c r="FC60" s="369"/>
      <c r="FD60" s="369"/>
      <c r="FE60" s="369"/>
      <c r="FF60" s="369"/>
      <c r="FG60" s="369"/>
      <c r="FH60" s="369"/>
      <c r="FI60" s="369"/>
      <c r="FJ60" s="369"/>
      <c r="FK60" s="192"/>
      <c r="FL60" s="192"/>
      <c r="FM60" s="192"/>
      <c r="FN60" s="192"/>
      <c r="FO60" s="192"/>
      <c r="FP60" s="192"/>
      <c r="FQ60" s="192"/>
      <c r="FR60" s="192"/>
      <c r="FS60" s="192"/>
      <c r="FT60" s="192"/>
      <c r="FU60" s="192"/>
      <c r="FV60" s="192"/>
      <c r="FW60" s="192"/>
      <c r="FX60" s="192"/>
      <c r="FY60" s="192"/>
      <c r="FZ60" s="369"/>
      <c r="GA60" s="369"/>
      <c r="GB60" s="369"/>
      <c r="GC60" s="369"/>
      <c r="GD60" s="369"/>
      <c r="GE60" s="369"/>
      <c r="GF60" s="369"/>
      <c r="GG60" s="369"/>
      <c r="GH60" s="369"/>
      <c r="GI60" s="369"/>
      <c r="GJ60" s="369"/>
      <c r="GK60" s="369"/>
      <c r="GL60" s="369"/>
      <c r="GM60" s="369"/>
      <c r="GN60" s="369"/>
      <c r="GO60" s="369"/>
      <c r="GP60" s="369"/>
      <c r="GQ60" s="192"/>
      <c r="GR60" s="192"/>
      <c r="GS60" s="192"/>
      <c r="GT60" s="192"/>
      <c r="GU60" s="192"/>
      <c r="GV60" s="192"/>
      <c r="GW60" s="192"/>
      <c r="GX60" s="192"/>
      <c r="GY60" s="192"/>
      <c r="GZ60" s="192"/>
      <c r="HA60" s="192"/>
      <c r="HB60" s="192"/>
      <c r="HC60" s="192"/>
      <c r="HD60" s="192"/>
      <c r="HE60" s="192"/>
      <c r="HF60" s="369"/>
      <c r="HG60" s="369"/>
      <c r="HH60" s="369"/>
      <c r="HI60" s="369"/>
      <c r="HJ60" s="369"/>
      <c r="HK60" s="369"/>
      <c r="HL60" s="369"/>
      <c r="HM60" s="369"/>
      <c r="HN60" s="369"/>
      <c r="HO60" s="369"/>
      <c r="HP60" s="369"/>
    </row>
    <row r="61" spans="2:224" ht="15" customHeight="1" x14ac:dyDescent="0.25">
      <c r="B61" s="257"/>
      <c r="C61" s="369"/>
      <c r="D61" s="11"/>
      <c r="E61" s="258"/>
      <c r="F61" s="369"/>
      <c r="G61" s="11"/>
      <c r="H61" s="258"/>
      <c r="I61" s="369"/>
      <c r="J61" s="11"/>
      <c r="K61" s="258"/>
      <c r="L61" s="369"/>
      <c r="M61" s="11"/>
      <c r="N61" s="369"/>
      <c r="O61" s="369"/>
      <c r="P61" s="11"/>
      <c r="Q61" s="369"/>
      <c r="R61" s="369"/>
      <c r="S61" s="369"/>
      <c r="T61" s="369"/>
      <c r="U61" s="11"/>
      <c r="V61" s="369"/>
      <c r="W61" s="369"/>
      <c r="X61" s="11"/>
      <c r="Y61" s="369"/>
      <c r="Z61" s="369"/>
      <c r="AA61" s="11"/>
      <c r="AB61" s="369"/>
      <c r="AC61" s="369"/>
      <c r="AD61" s="11"/>
      <c r="AE61" s="369"/>
      <c r="AF61" s="369"/>
      <c r="AG61" s="11"/>
      <c r="AH61" s="369"/>
      <c r="AI61" s="369"/>
      <c r="AJ61" s="369"/>
      <c r="AK61" s="369"/>
      <c r="AL61" s="11"/>
      <c r="AM61" s="369"/>
      <c r="AN61" s="369"/>
      <c r="AO61" s="11"/>
      <c r="AP61" s="369"/>
      <c r="AQ61" s="369"/>
      <c r="AR61" s="11"/>
      <c r="AS61" s="369"/>
      <c r="AT61" s="369"/>
      <c r="AU61" s="11"/>
      <c r="AV61" s="369"/>
      <c r="AW61" s="369"/>
      <c r="AX61" s="11"/>
      <c r="AY61" s="369"/>
      <c r="AZ61" s="192"/>
      <c r="BA61" s="192"/>
      <c r="BB61" s="369"/>
      <c r="BC61" s="11"/>
      <c r="BD61" s="369"/>
      <c r="BE61" s="369"/>
      <c r="BF61" s="11"/>
      <c r="BG61" s="369"/>
      <c r="BH61" s="369"/>
      <c r="BI61" s="11"/>
      <c r="BJ61" s="369"/>
      <c r="BK61" s="192"/>
      <c r="BL61" s="369"/>
      <c r="BM61" s="11"/>
      <c r="BN61" s="369"/>
      <c r="BO61" s="192"/>
      <c r="BP61" s="192"/>
      <c r="BQ61" s="192"/>
      <c r="BR61" s="192"/>
      <c r="BS61" s="192"/>
      <c r="BT61" s="192"/>
      <c r="BU61" s="192"/>
      <c r="BV61" s="192"/>
      <c r="BW61" s="192"/>
      <c r="BX61" s="192"/>
      <c r="BY61" s="369"/>
      <c r="BZ61" s="369"/>
      <c r="CA61" s="369"/>
      <c r="CB61" s="369"/>
      <c r="CC61" s="369"/>
      <c r="CD61" s="369"/>
      <c r="CE61" s="369"/>
      <c r="CF61" s="369"/>
      <c r="CG61" s="369"/>
      <c r="CH61" s="369"/>
      <c r="CI61" s="369"/>
      <c r="CJ61" s="369"/>
      <c r="CK61" s="369"/>
      <c r="CL61" s="369"/>
      <c r="CM61" s="369"/>
      <c r="CN61" s="369"/>
      <c r="CO61" s="192"/>
      <c r="CP61" s="192"/>
      <c r="CQ61" s="192"/>
      <c r="CR61" s="192"/>
      <c r="CS61" s="192"/>
      <c r="CT61" s="192"/>
      <c r="CU61" s="192"/>
      <c r="CV61" s="192"/>
      <c r="CW61" s="192"/>
      <c r="CX61" s="192"/>
      <c r="CY61" s="192"/>
      <c r="CZ61" s="192"/>
      <c r="DA61" s="192"/>
      <c r="DB61" s="192"/>
      <c r="DC61" s="192"/>
      <c r="DD61" s="192"/>
      <c r="DE61" s="193"/>
      <c r="DF61" s="193"/>
      <c r="DL61" s="369"/>
      <c r="DN61" s="369"/>
      <c r="DO61" s="369"/>
      <c r="DP61" s="369"/>
      <c r="DQ61" s="369"/>
      <c r="DR61" s="369"/>
      <c r="DS61" s="369"/>
      <c r="DT61" s="369"/>
      <c r="DU61" s="369"/>
      <c r="DV61" s="369"/>
      <c r="DW61" s="369"/>
      <c r="DX61" s="369"/>
      <c r="DY61" s="369"/>
      <c r="DZ61" s="369"/>
      <c r="EA61" s="369"/>
      <c r="EB61" s="369"/>
      <c r="EC61" s="369"/>
      <c r="ED61" s="369"/>
      <c r="EE61" s="192"/>
      <c r="EF61" s="192"/>
      <c r="EG61" s="192"/>
      <c r="EH61" s="192"/>
      <c r="EI61" s="192"/>
      <c r="EJ61" s="192"/>
      <c r="EK61" s="192"/>
      <c r="EL61" s="192"/>
      <c r="EM61" s="192"/>
      <c r="EN61" s="192"/>
      <c r="EO61" s="192"/>
      <c r="EP61" s="192"/>
      <c r="EQ61" s="192"/>
      <c r="ER61" s="192"/>
      <c r="ES61" s="192"/>
      <c r="ET61" s="369"/>
      <c r="EU61" s="369"/>
      <c r="EV61" s="369"/>
      <c r="EW61" s="369"/>
      <c r="EX61" s="369"/>
      <c r="EY61" s="369"/>
      <c r="EZ61" s="369"/>
      <c r="FA61" s="369"/>
      <c r="FB61" s="369"/>
      <c r="FC61" s="369"/>
      <c r="FD61" s="369"/>
      <c r="FE61" s="369"/>
      <c r="FF61" s="369"/>
      <c r="FG61" s="369"/>
      <c r="FH61" s="369"/>
      <c r="FI61" s="369"/>
      <c r="FJ61" s="369"/>
      <c r="FK61" s="192"/>
      <c r="FL61" s="192"/>
      <c r="FM61" s="192"/>
      <c r="FN61" s="192"/>
      <c r="FO61" s="192"/>
      <c r="FP61" s="192"/>
      <c r="FQ61" s="192"/>
      <c r="FR61" s="192"/>
      <c r="FS61" s="192"/>
      <c r="FT61" s="192"/>
      <c r="FU61" s="192"/>
      <c r="FV61" s="192"/>
      <c r="FW61" s="192"/>
      <c r="FX61" s="192"/>
      <c r="FY61" s="192"/>
      <c r="FZ61" s="369"/>
      <c r="GA61" s="369"/>
      <c r="GB61" s="369"/>
      <c r="GC61" s="369"/>
      <c r="GD61" s="369"/>
      <c r="GE61" s="369"/>
      <c r="GF61" s="369"/>
      <c r="GG61" s="369"/>
      <c r="GH61" s="369"/>
      <c r="GI61" s="369"/>
      <c r="GJ61" s="369"/>
      <c r="GK61" s="369"/>
      <c r="GL61" s="369"/>
      <c r="GM61" s="369"/>
      <c r="GN61" s="369"/>
      <c r="GO61" s="369"/>
      <c r="GP61" s="369"/>
      <c r="GQ61" s="192"/>
      <c r="GR61" s="192"/>
      <c r="GS61" s="192"/>
      <c r="GT61" s="192"/>
      <c r="GU61" s="192"/>
      <c r="GV61" s="192"/>
      <c r="GW61" s="192"/>
      <c r="GX61" s="192"/>
      <c r="GY61" s="192"/>
      <c r="GZ61" s="192"/>
      <c r="HA61" s="192"/>
      <c r="HB61" s="192"/>
      <c r="HC61" s="192"/>
      <c r="HD61" s="192"/>
      <c r="HE61" s="192"/>
      <c r="HF61" s="369"/>
      <c r="HG61" s="369"/>
      <c r="HH61" s="369"/>
      <c r="HI61" s="369"/>
      <c r="HJ61" s="369"/>
      <c r="HK61" s="369"/>
      <c r="HL61" s="369"/>
      <c r="HM61" s="369"/>
      <c r="HN61" s="369"/>
      <c r="HO61" s="369"/>
      <c r="HP61" s="369"/>
    </row>
    <row r="62" spans="2:224" ht="15" customHeight="1" x14ac:dyDescent="0.25">
      <c r="B62" s="257"/>
      <c r="C62" s="369"/>
      <c r="D62" s="11"/>
      <c r="E62" s="258"/>
      <c r="F62" s="369"/>
      <c r="G62" s="11"/>
      <c r="H62" s="258"/>
      <c r="I62" s="369"/>
      <c r="J62" s="11"/>
      <c r="K62" s="258"/>
      <c r="L62" s="369"/>
      <c r="M62" s="11"/>
      <c r="N62" s="369"/>
      <c r="O62" s="369"/>
      <c r="P62" s="11"/>
      <c r="Q62" s="369"/>
      <c r="R62" s="369"/>
      <c r="S62" s="369"/>
      <c r="T62" s="369"/>
      <c r="U62" s="11"/>
      <c r="V62" s="369"/>
      <c r="W62" s="369"/>
      <c r="X62" s="11"/>
      <c r="Y62" s="369"/>
      <c r="Z62" s="369"/>
      <c r="AA62" s="11"/>
      <c r="AB62" s="369"/>
      <c r="AC62" s="369"/>
      <c r="AD62" s="11"/>
      <c r="AE62" s="369"/>
      <c r="AF62" s="369"/>
      <c r="AG62" s="11"/>
      <c r="AH62" s="369"/>
      <c r="AI62" s="369"/>
      <c r="AJ62" s="369"/>
      <c r="AK62" s="369"/>
      <c r="AL62" s="11"/>
      <c r="AM62" s="369"/>
      <c r="AN62" s="369"/>
      <c r="AO62" s="11"/>
      <c r="AP62" s="369"/>
      <c r="AQ62" s="369"/>
      <c r="AR62" s="11"/>
      <c r="AS62" s="369"/>
      <c r="AT62" s="369"/>
      <c r="AU62" s="11"/>
      <c r="AV62" s="369"/>
      <c r="AW62" s="369"/>
      <c r="AX62" s="11"/>
      <c r="AY62" s="369"/>
      <c r="AZ62" s="192"/>
      <c r="BA62" s="192"/>
      <c r="BB62" s="369"/>
      <c r="BC62" s="11"/>
      <c r="BD62" s="369"/>
      <c r="BE62" s="369"/>
      <c r="BF62" s="11"/>
      <c r="BG62" s="369"/>
      <c r="BH62" s="369"/>
      <c r="BI62" s="11"/>
      <c r="BJ62" s="369"/>
      <c r="BK62" s="192"/>
      <c r="BL62" s="369"/>
      <c r="BM62" s="11"/>
      <c r="BN62" s="369"/>
      <c r="BO62" s="192"/>
      <c r="BP62" s="192"/>
      <c r="BQ62" s="192"/>
      <c r="BR62" s="192"/>
      <c r="BS62" s="192"/>
      <c r="BT62" s="192"/>
      <c r="BU62" s="192"/>
      <c r="BV62" s="192"/>
      <c r="BW62" s="192"/>
      <c r="BX62" s="192"/>
      <c r="BY62" s="369"/>
      <c r="BZ62" s="369"/>
      <c r="CA62" s="369"/>
      <c r="CB62" s="369"/>
      <c r="CC62" s="369"/>
      <c r="CD62" s="369"/>
      <c r="CE62" s="369"/>
      <c r="CF62" s="369"/>
      <c r="CG62" s="369"/>
      <c r="CH62" s="369"/>
      <c r="CI62" s="369"/>
      <c r="CJ62" s="369"/>
      <c r="CK62" s="369"/>
      <c r="CL62" s="369"/>
      <c r="CM62" s="369"/>
      <c r="CN62" s="369"/>
      <c r="CO62" s="192"/>
      <c r="CP62" s="192"/>
      <c r="CQ62" s="192"/>
      <c r="CR62" s="192"/>
      <c r="CS62" s="192"/>
      <c r="CT62" s="192"/>
      <c r="CU62" s="192"/>
      <c r="CV62" s="192"/>
      <c r="CW62" s="192"/>
      <c r="CX62" s="192"/>
      <c r="CY62" s="192"/>
      <c r="CZ62" s="192"/>
      <c r="DA62" s="192"/>
      <c r="DB62" s="192"/>
      <c r="DC62" s="192"/>
      <c r="DD62" s="192"/>
      <c r="DE62" s="193"/>
      <c r="DF62" s="193"/>
      <c r="DL62" s="369"/>
      <c r="DN62" s="369"/>
      <c r="DO62" s="369"/>
      <c r="DP62" s="369"/>
      <c r="DQ62" s="369"/>
      <c r="DR62" s="369"/>
      <c r="DS62" s="369"/>
      <c r="DT62" s="369"/>
      <c r="DU62" s="369"/>
      <c r="DV62" s="369"/>
      <c r="DW62" s="369"/>
      <c r="DX62" s="369"/>
      <c r="DY62" s="369"/>
      <c r="DZ62" s="369"/>
      <c r="EA62" s="369"/>
      <c r="EB62" s="369"/>
      <c r="EC62" s="369"/>
      <c r="ED62" s="369"/>
      <c r="EE62" s="192"/>
      <c r="EF62" s="192"/>
      <c r="EG62" s="192"/>
      <c r="EH62" s="192"/>
      <c r="EI62" s="192"/>
      <c r="EJ62" s="192"/>
      <c r="EK62" s="192"/>
      <c r="EL62" s="192"/>
      <c r="EM62" s="192"/>
      <c r="EN62" s="192"/>
      <c r="EO62" s="192"/>
      <c r="EP62" s="192"/>
      <c r="EQ62" s="192"/>
      <c r="ER62" s="192"/>
      <c r="ES62" s="192"/>
      <c r="ET62" s="369"/>
      <c r="EU62" s="369"/>
      <c r="EV62" s="369"/>
      <c r="EW62" s="369"/>
      <c r="EX62" s="369"/>
      <c r="EY62" s="369"/>
      <c r="EZ62" s="369"/>
      <c r="FA62" s="369"/>
      <c r="FB62" s="369"/>
      <c r="FC62" s="369"/>
      <c r="FD62" s="369"/>
      <c r="FE62" s="369"/>
      <c r="FF62" s="369"/>
      <c r="FG62" s="369"/>
      <c r="FH62" s="369"/>
      <c r="FI62" s="369"/>
      <c r="FJ62" s="369"/>
      <c r="FK62" s="192"/>
      <c r="FL62" s="192"/>
      <c r="FM62" s="192"/>
      <c r="FN62" s="192"/>
      <c r="FO62" s="192"/>
      <c r="FP62" s="192"/>
      <c r="FQ62" s="192"/>
      <c r="FR62" s="192"/>
      <c r="FS62" s="192"/>
      <c r="FT62" s="192"/>
      <c r="FU62" s="192"/>
      <c r="FV62" s="192"/>
      <c r="FW62" s="192"/>
      <c r="FX62" s="192"/>
      <c r="FY62" s="192"/>
      <c r="FZ62" s="369"/>
      <c r="GA62" s="369"/>
      <c r="GB62" s="369"/>
      <c r="GC62" s="369"/>
      <c r="GD62" s="369"/>
      <c r="GE62" s="369"/>
      <c r="GF62" s="369"/>
      <c r="GG62" s="369"/>
      <c r="GH62" s="369"/>
      <c r="GI62" s="369"/>
      <c r="GJ62" s="369"/>
      <c r="GK62" s="369"/>
      <c r="GL62" s="369"/>
      <c r="GM62" s="369"/>
      <c r="GN62" s="369"/>
      <c r="GO62" s="369"/>
      <c r="GP62" s="369"/>
      <c r="GQ62" s="192"/>
      <c r="GR62" s="192"/>
      <c r="GS62" s="192"/>
      <c r="GT62" s="192"/>
      <c r="GU62" s="192"/>
      <c r="GV62" s="192"/>
      <c r="GW62" s="192"/>
      <c r="GX62" s="192"/>
      <c r="GY62" s="192"/>
      <c r="GZ62" s="192"/>
      <c r="HA62" s="192"/>
      <c r="HB62" s="192"/>
      <c r="HC62" s="192"/>
      <c r="HD62" s="192"/>
      <c r="HE62" s="192"/>
      <c r="HF62" s="369"/>
      <c r="HG62" s="369"/>
      <c r="HH62" s="369"/>
      <c r="HI62" s="369"/>
      <c r="HJ62" s="369"/>
      <c r="HK62" s="369"/>
      <c r="HL62" s="369"/>
      <c r="HM62" s="369"/>
      <c r="HN62" s="369"/>
      <c r="HO62" s="369"/>
      <c r="HP62" s="369"/>
    </row>
    <row r="63" spans="2:224" ht="15" customHeight="1" x14ac:dyDescent="0.25">
      <c r="B63" s="257"/>
      <c r="C63" s="369"/>
      <c r="D63" s="11"/>
      <c r="E63" s="258"/>
      <c r="F63" s="369"/>
      <c r="G63" s="11"/>
      <c r="H63" s="258"/>
      <c r="I63" s="369"/>
      <c r="J63" s="11"/>
      <c r="K63" s="258"/>
      <c r="L63" s="369"/>
      <c r="M63" s="11"/>
      <c r="N63" s="369"/>
      <c r="O63" s="369"/>
      <c r="P63" s="11"/>
      <c r="Q63" s="369"/>
      <c r="R63" s="369"/>
      <c r="S63" s="369"/>
      <c r="T63" s="369"/>
      <c r="U63" s="11"/>
      <c r="V63" s="369"/>
      <c r="W63" s="369"/>
      <c r="X63" s="11"/>
      <c r="Y63" s="369"/>
      <c r="Z63" s="369"/>
      <c r="AA63" s="11"/>
      <c r="AB63" s="369"/>
      <c r="AC63" s="369"/>
      <c r="AD63" s="11"/>
      <c r="AE63" s="369"/>
      <c r="AF63" s="369"/>
      <c r="AG63" s="11"/>
      <c r="AH63" s="369"/>
      <c r="AI63" s="369"/>
      <c r="AJ63" s="369"/>
      <c r="AK63" s="369"/>
      <c r="AL63" s="11"/>
      <c r="AM63" s="369"/>
      <c r="AN63" s="369"/>
      <c r="AO63" s="11"/>
      <c r="AP63" s="369"/>
      <c r="AQ63" s="369"/>
      <c r="AR63" s="11"/>
      <c r="AS63" s="369"/>
      <c r="AT63" s="369"/>
      <c r="AU63" s="11"/>
      <c r="AV63" s="369"/>
      <c r="AW63" s="369"/>
      <c r="AX63" s="11"/>
      <c r="AY63" s="369"/>
      <c r="AZ63" s="192"/>
      <c r="BA63" s="192"/>
      <c r="BB63" s="369"/>
      <c r="BC63" s="11"/>
      <c r="BD63" s="369"/>
      <c r="BE63" s="369"/>
      <c r="BF63" s="11"/>
      <c r="BG63" s="369"/>
      <c r="BH63" s="369"/>
      <c r="BI63" s="11"/>
      <c r="BJ63" s="369"/>
      <c r="BK63" s="192"/>
      <c r="BL63" s="369"/>
      <c r="BM63" s="11"/>
      <c r="BN63" s="369"/>
      <c r="BO63" s="192"/>
      <c r="BP63" s="192"/>
      <c r="BQ63" s="192"/>
      <c r="BR63" s="192"/>
      <c r="BS63" s="192"/>
      <c r="BT63" s="192"/>
      <c r="BU63" s="192"/>
      <c r="BV63" s="192"/>
      <c r="BW63" s="192"/>
      <c r="BX63" s="192"/>
      <c r="BY63" s="369"/>
      <c r="BZ63" s="369"/>
      <c r="CA63" s="369"/>
      <c r="CB63" s="369"/>
      <c r="CC63" s="369"/>
      <c r="CD63" s="369"/>
      <c r="CE63" s="369"/>
      <c r="CF63" s="369"/>
      <c r="CG63" s="369"/>
      <c r="CH63" s="369"/>
      <c r="CI63" s="369"/>
      <c r="CJ63" s="369"/>
      <c r="CK63" s="369"/>
      <c r="CL63" s="369"/>
      <c r="CM63" s="369"/>
      <c r="CN63" s="369"/>
      <c r="CO63" s="192"/>
      <c r="CP63" s="192"/>
      <c r="CQ63" s="192"/>
      <c r="CR63" s="192"/>
      <c r="CS63" s="192"/>
      <c r="CT63" s="192"/>
      <c r="CU63" s="192"/>
      <c r="CV63" s="192"/>
      <c r="CW63" s="192"/>
      <c r="CX63" s="192"/>
      <c r="CY63" s="192"/>
      <c r="CZ63" s="192"/>
      <c r="DA63" s="192"/>
      <c r="DB63" s="192"/>
      <c r="DC63" s="192"/>
      <c r="DD63" s="192"/>
      <c r="DE63" s="193"/>
      <c r="DF63" s="193"/>
      <c r="DL63" s="369"/>
      <c r="DN63" s="369"/>
      <c r="DO63" s="369"/>
      <c r="DP63" s="369"/>
      <c r="DQ63" s="369"/>
      <c r="DR63" s="369"/>
      <c r="DS63" s="369"/>
      <c r="DT63" s="369"/>
      <c r="DU63" s="369"/>
      <c r="DV63" s="369"/>
      <c r="DW63" s="369"/>
      <c r="DX63" s="369"/>
      <c r="DY63" s="369"/>
      <c r="DZ63" s="369"/>
      <c r="EA63" s="369"/>
      <c r="EB63" s="369"/>
      <c r="EC63" s="369"/>
      <c r="ED63" s="369"/>
      <c r="EE63" s="192"/>
      <c r="EF63" s="192"/>
      <c r="EG63" s="192"/>
      <c r="EH63" s="192"/>
      <c r="EI63" s="192"/>
      <c r="EJ63" s="192"/>
      <c r="EK63" s="192"/>
      <c r="EL63" s="192"/>
      <c r="EM63" s="192"/>
      <c r="EN63" s="192"/>
      <c r="EO63" s="192"/>
      <c r="EP63" s="192"/>
      <c r="EQ63" s="192"/>
      <c r="ER63" s="192"/>
      <c r="ES63" s="192"/>
      <c r="ET63" s="369"/>
      <c r="EU63" s="369"/>
      <c r="EV63" s="369"/>
      <c r="EW63" s="369"/>
      <c r="EX63" s="369"/>
      <c r="EY63" s="369"/>
      <c r="EZ63" s="369"/>
      <c r="FA63" s="369"/>
      <c r="FB63" s="369"/>
      <c r="FC63" s="369"/>
      <c r="FD63" s="369"/>
      <c r="FE63" s="369"/>
      <c r="FF63" s="369"/>
      <c r="FG63" s="369"/>
      <c r="FH63" s="369"/>
      <c r="FI63" s="369"/>
      <c r="FJ63" s="369"/>
      <c r="FK63" s="192"/>
      <c r="FL63" s="192"/>
      <c r="FM63" s="192"/>
      <c r="FN63" s="192"/>
      <c r="FO63" s="192"/>
      <c r="FP63" s="192"/>
      <c r="FQ63" s="192"/>
      <c r="FR63" s="192"/>
      <c r="FS63" s="192"/>
      <c r="FT63" s="192"/>
      <c r="FU63" s="192"/>
      <c r="FV63" s="192"/>
      <c r="FW63" s="192"/>
      <c r="FX63" s="192"/>
      <c r="FY63" s="192"/>
      <c r="FZ63" s="369"/>
      <c r="GA63" s="369"/>
      <c r="GB63" s="369"/>
      <c r="GC63" s="369"/>
      <c r="GD63" s="369"/>
      <c r="GE63" s="369"/>
      <c r="GF63" s="369"/>
      <c r="GG63" s="369"/>
      <c r="GH63" s="369"/>
      <c r="GI63" s="369"/>
      <c r="GJ63" s="369"/>
      <c r="GK63" s="369"/>
      <c r="GL63" s="369"/>
      <c r="GM63" s="369"/>
      <c r="GN63" s="369"/>
      <c r="GO63" s="369"/>
      <c r="GP63" s="369"/>
      <c r="GQ63" s="192"/>
      <c r="GR63" s="192"/>
      <c r="GS63" s="192"/>
      <c r="GT63" s="192"/>
      <c r="GU63" s="192"/>
      <c r="GV63" s="192"/>
      <c r="GW63" s="192"/>
      <c r="GX63" s="192"/>
      <c r="GY63" s="192"/>
      <c r="GZ63" s="192"/>
      <c r="HA63" s="192"/>
      <c r="HB63" s="192"/>
      <c r="HC63" s="192"/>
      <c r="HD63" s="192"/>
      <c r="HE63" s="192"/>
      <c r="HF63" s="369"/>
      <c r="HG63" s="369"/>
      <c r="HH63" s="369"/>
      <c r="HI63" s="369"/>
      <c r="HJ63" s="369"/>
      <c r="HK63" s="369"/>
      <c r="HL63" s="369"/>
      <c r="HM63" s="369"/>
      <c r="HN63" s="369"/>
      <c r="HO63" s="369"/>
      <c r="HP63" s="369"/>
    </row>
    <row r="64" spans="2:224" ht="15" customHeight="1" x14ac:dyDescent="0.25">
      <c r="B64" s="257"/>
      <c r="C64" s="369"/>
      <c r="D64" s="11"/>
      <c r="E64" s="258"/>
      <c r="F64" s="369"/>
      <c r="G64" s="11"/>
      <c r="H64" s="258"/>
      <c r="I64" s="369"/>
      <c r="J64" s="11"/>
      <c r="K64" s="258"/>
      <c r="L64" s="369"/>
      <c r="M64" s="11"/>
      <c r="N64" s="369"/>
      <c r="O64" s="369"/>
      <c r="P64" s="11"/>
      <c r="Q64" s="369"/>
      <c r="R64" s="369"/>
      <c r="S64" s="369"/>
      <c r="T64" s="369"/>
      <c r="U64" s="11"/>
      <c r="V64" s="369"/>
      <c r="W64" s="369"/>
      <c r="X64" s="11"/>
      <c r="Y64" s="369"/>
      <c r="Z64" s="369"/>
      <c r="AA64" s="11"/>
      <c r="AB64" s="369"/>
      <c r="AC64" s="369"/>
      <c r="AD64" s="11"/>
      <c r="AE64" s="369"/>
      <c r="AF64" s="369"/>
      <c r="AG64" s="11"/>
      <c r="AH64" s="369"/>
      <c r="AI64" s="369"/>
      <c r="AJ64" s="369"/>
      <c r="AK64" s="369"/>
      <c r="AL64" s="11"/>
      <c r="AM64" s="369"/>
      <c r="AN64" s="369"/>
      <c r="AO64" s="11"/>
      <c r="AP64" s="369"/>
      <c r="AQ64" s="369"/>
      <c r="AR64" s="11"/>
      <c r="AS64" s="369"/>
      <c r="AT64" s="369"/>
      <c r="AU64" s="11"/>
      <c r="AV64" s="369"/>
      <c r="AW64" s="369"/>
      <c r="AX64" s="11"/>
      <c r="AY64" s="369"/>
      <c r="AZ64" s="192"/>
      <c r="BA64" s="192"/>
      <c r="BB64" s="369"/>
      <c r="BC64" s="11"/>
      <c r="BD64" s="369"/>
      <c r="BE64" s="369"/>
      <c r="BF64" s="11"/>
      <c r="BG64" s="369"/>
      <c r="BH64" s="369"/>
      <c r="BI64" s="11"/>
      <c r="BJ64" s="369"/>
      <c r="BK64" s="192"/>
      <c r="BL64" s="369"/>
      <c r="BM64" s="11"/>
      <c r="BN64" s="369"/>
      <c r="BO64" s="192"/>
      <c r="BP64" s="192"/>
      <c r="BQ64" s="192"/>
      <c r="BR64" s="192"/>
      <c r="BS64" s="192"/>
      <c r="BT64" s="192"/>
      <c r="BU64" s="192"/>
      <c r="BV64" s="192"/>
      <c r="BW64" s="192"/>
      <c r="BX64" s="192"/>
      <c r="BY64" s="369"/>
      <c r="BZ64" s="369"/>
      <c r="CA64" s="369"/>
      <c r="CB64" s="369"/>
      <c r="CC64" s="369"/>
      <c r="CD64" s="369"/>
      <c r="CE64" s="369"/>
      <c r="CF64" s="369"/>
      <c r="CG64" s="369"/>
      <c r="CH64" s="369"/>
      <c r="CI64" s="369"/>
      <c r="CJ64" s="369"/>
      <c r="CK64" s="369"/>
      <c r="CL64" s="369"/>
      <c r="CM64" s="369"/>
      <c r="CN64" s="369"/>
      <c r="CO64" s="192"/>
      <c r="CP64" s="192"/>
      <c r="CQ64" s="192"/>
      <c r="CR64" s="192"/>
      <c r="CS64" s="192"/>
      <c r="CT64" s="192"/>
      <c r="CU64" s="192"/>
      <c r="CV64" s="192"/>
      <c r="CW64" s="192"/>
      <c r="CX64" s="192"/>
      <c r="CY64" s="192"/>
      <c r="CZ64" s="192"/>
      <c r="DA64" s="192"/>
      <c r="DB64" s="192"/>
      <c r="DC64" s="192"/>
      <c r="DD64" s="192"/>
      <c r="DE64" s="193"/>
      <c r="DF64" s="193"/>
      <c r="DL64" s="369"/>
      <c r="DN64" s="369"/>
      <c r="DO64" s="369"/>
      <c r="DP64" s="369"/>
      <c r="DQ64" s="369"/>
      <c r="DR64" s="369"/>
      <c r="DS64" s="369"/>
      <c r="DT64" s="369"/>
      <c r="DU64" s="369"/>
      <c r="DV64" s="369"/>
      <c r="DW64" s="369"/>
      <c r="DX64" s="369"/>
      <c r="DY64" s="369"/>
      <c r="DZ64" s="369"/>
      <c r="EA64" s="369"/>
      <c r="EB64" s="369"/>
      <c r="EC64" s="369"/>
      <c r="ED64" s="369"/>
      <c r="EE64" s="192"/>
      <c r="EF64" s="192"/>
      <c r="EG64" s="192"/>
      <c r="EH64" s="192"/>
      <c r="EI64" s="192"/>
      <c r="EJ64" s="192"/>
      <c r="EK64" s="192"/>
      <c r="EL64" s="192"/>
      <c r="EM64" s="192"/>
      <c r="EN64" s="192"/>
      <c r="EO64" s="192"/>
      <c r="EP64" s="192"/>
      <c r="EQ64" s="192"/>
      <c r="ER64" s="192"/>
      <c r="ES64" s="192"/>
      <c r="ET64" s="369"/>
      <c r="EU64" s="369"/>
      <c r="EV64" s="369"/>
      <c r="EW64" s="369"/>
      <c r="EX64" s="369"/>
      <c r="EY64" s="369"/>
      <c r="EZ64" s="369"/>
      <c r="FA64" s="369"/>
      <c r="FB64" s="369"/>
      <c r="FC64" s="369"/>
      <c r="FD64" s="369"/>
      <c r="FE64" s="369"/>
      <c r="FF64" s="369"/>
      <c r="FG64" s="369"/>
      <c r="FH64" s="369"/>
      <c r="FI64" s="369"/>
      <c r="FJ64" s="369"/>
      <c r="FK64" s="192"/>
      <c r="FL64" s="192"/>
      <c r="FM64" s="192"/>
      <c r="FN64" s="192"/>
      <c r="FO64" s="192"/>
      <c r="FP64" s="192"/>
      <c r="FQ64" s="192"/>
      <c r="FR64" s="192"/>
      <c r="FS64" s="192"/>
      <c r="FT64" s="192"/>
      <c r="FU64" s="192"/>
      <c r="FV64" s="192"/>
      <c r="FW64" s="192"/>
      <c r="FX64" s="192"/>
      <c r="FY64" s="192"/>
      <c r="FZ64" s="369"/>
      <c r="GA64" s="369"/>
      <c r="GB64" s="369"/>
      <c r="GC64" s="369"/>
      <c r="GD64" s="369"/>
      <c r="GE64" s="369"/>
      <c r="GF64" s="369"/>
      <c r="GG64" s="369"/>
      <c r="GH64" s="369"/>
      <c r="GI64" s="369"/>
      <c r="GJ64" s="369"/>
      <c r="GK64" s="369"/>
      <c r="GL64" s="369"/>
      <c r="GM64" s="369"/>
      <c r="GN64" s="369"/>
      <c r="GO64" s="369"/>
      <c r="GP64" s="369"/>
      <c r="GQ64" s="192"/>
      <c r="GR64" s="192"/>
      <c r="GS64" s="192"/>
      <c r="GT64" s="192"/>
      <c r="GU64" s="192"/>
      <c r="GV64" s="192"/>
      <c r="GW64" s="192"/>
      <c r="GX64" s="192"/>
      <c r="GY64" s="192"/>
      <c r="GZ64" s="192"/>
      <c r="HA64" s="192"/>
      <c r="HB64" s="192"/>
      <c r="HC64" s="192"/>
      <c r="HD64" s="192"/>
      <c r="HE64" s="192"/>
      <c r="HF64" s="369"/>
      <c r="HG64" s="369"/>
      <c r="HH64" s="369"/>
      <c r="HI64" s="369"/>
      <c r="HJ64" s="369"/>
      <c r="HK64" s="369"/>
      <c r="HL64" s="369"/>
      <c r="HM64" s="369"/>
      <c r="HN64" s="369"/>
      <c r="HO64" s="369"/>
      <c r="HP64" s="369"/>
    </row>
    <row r="65" spans="2:224" ht="15" customHeight="1" x14ac:dyDescent="0.25">
      <c r="B65" s="257"/>
      <c r="C65" s="369"/>
      <c r="D65" s="11"/>
      <c r="E65" s="258"/>
      <c r="F65" s="369"/>
      <c r="G65" s="11"/>
      <c r="H65" s="258"/>
      <c r="I65" s="369"/>
      <c r="J65" s="11"/>
      <c r="K65" s="258"/>
      <c r="L65" s="369"/>
      <c r="M65" s="11"/>
      <c r="N65" s="369"/>
      <c r="O65" s="369"/>
      <c r="P65" s="11"/>
      <c r="Q65" s="369"/>
      <c r="R65" s="369"/>
      <c r="S65" s="369"/>
      <c r="T65" s="369"/>
      <c r="U65" s="11"/>
      <c r="V65" s="369"/>
      <c r="W65" s="369"/>
      <c r="X65" s="11"/>
      <c r="Y65" s="369"/>
      <c r="Z65" s="369"/>
      <c r="AA65" s="11"/>
      <c r="AB65" s="369"/>
      <c r="AC65" s="369"/>
      <c r="AD65" s="11"/>
      <c r="AE65" s="369"/>
      <c r="AF65" s="369"/>
      <c r="AG65" s="11"/>
      <c r="AH65" s="369"/>
      <c r="AI65" s="369"/>
      <c r="AJ65" s="369"/>
      <c r="AK65" s="369"/>
      <c r="AL65" s="11"/>
      <c r="AM65" s="369"/>
      <c r="AN65" s="369"/>
      <c r="AO65" s="11"/>
      <c r="AP65" s="369"/>
      <c r="AQ65" s="369"/>
      <c r="AR65" s="11"/>
      <c r="AS65" s="369"/>
      <c r="AT65" s="369"/>
      <c r="AU65" s="11"/>
      <c r="AV65" s="369"/>
      <c r="AW65" s="369"/>
      <c r="AX65" s="11"/>
      <c r="AY65" s="369"/>
      <c r="AZ65" s="192"/>
      <c r="BA65" s="192"/>
      <c r="BB65" s="369"/>
      <c r="BC65" s="11"/>
      <c r="BD65" s="369"/>
      <c r="BE65" s="369"/>
      <c r="BF65" s="11"/>
      <c r="BG65" s="369"/>
      <c r="BH65" s="369"/>
      <c r="BI65" s="11"/>
      <c r="BJ65" s="369"/>
      <c r="BK65" s="192"/>
      <c r="BL65" s="369"/>
      <c r="BM65" s="11"/>
      <c r="BN65" s="369"/>
      <c r="BO65" s="192"/>
      <c r="BP65" s="192"/>
      <c r="BQ65" s="192"/>
      <c r="BR65" s="192"/>
      <c r="BS65" s="192"/>
      <c r="BT65" s="192"/>
      <c r="BU65" s="192"/>
      <c r="BV65" s="192"/>
      <c r="BW65" s="192"/>
      <c r="BX65" s="192"/>
      <c r="BY65" s="369"/>
      <c r="BZ65" s="369"/>
      <c r="CA65" s="369"/>
      <c r="CB65" s="369"/>
      <c r="CC65" s="369"/>
      <c r="CD65" s="369"/>
      <c r="CE65" s="369"/>
      <c r="CF65" s="369"/>
      <c r="CG65" s="369"/>
      <c r="CH65" s="369"/>
      <c r="CI65" s="369"/>
      <c r="CJ65" s="369"/>
      <c r="CK65" s="369"/>
      <c r="CL65" s="369"/>
      <c r="CM65" s="369"/>
      <c r="CN65" s="369"/>
      <c r="CO65" s="192"/>
      <c r="CP65" s="192"/>
      <c r="CQ65" s="192"/>
      <c r="CR65" s="192"/>
      <c r="CS65" s="192"/>
      <c r="CT65" s="192"/>
      <c r="CU65" s="192"/>
      <c r="CV65" s="192"/>
      <c r="CW65" s="192"/>
      <c r="CX65" s="192"/>
      <c r="CY65" s="192"/>
      <c r="CZ65" s="192"/>
      <c r="DA65" s="192"/>
      <c r="DB65" s="192"/>
      <c r="DC65" s="192"/>
      <c r="DD65" s="192"/>
      <c r="DE65" s="193"/>
      <c r="DF65" s="193"/>
      <c r="DL65" s="369"/>
      <c r="DN65" s="369"/>
      <c r="DO65" s="369"/>
      <c r="DP65" s="369"/>
      <c r="DQ65" s="369"/>
      <c r="DR65" s="369"/>
      <c r="DS65" s="369"/>
      <c r="DT65" s="369"/>
      <c r="DU65" s="369"/>
      <c r="DV65" s="369"/>
      <c r="DW65" s="369"/>
      <c r="DX65" s="369"/>
      <c r="DY65" s="369"/>
      <c r="DZ65" s="369"/>
      <c r="EA65" s="369"/>
      <c r="EB65" s="369"/>
      <c r="EC65" s="369"/>
      <c r="ED65" s="369"/>
      <c r="EE65" s="192"/>
      <c r="EF65" s="192"/>
      <c r="EG65" s="192"/>
      <c r="EH65" s="192"/>
      <c r="EI65" s="192"/>
      <c r="EJ65" s="192"/>
      <c r="EK65" s="192"/>
      <c r="EL65" s="192"/>
      <c r="EM65" s="192"/>
      <c r="EN65" s="192"/>
      <c r="EO65" s="192"/>
      <c r="EP65" s="192"/>
      <c r="EQ65" s="192"/>
      <c r="ER65" s="192"/>
      <c r="ES65" s="192"/>
      <c r="ET65" s="369"/>
      <c r="EU65" s="369"/>
      <c r="EV65" s="369"/>
      <c r="EW65" s="369"/>
      <c r="EX65" s="369"/>
      <c r="EY65" s="369"/>
      <c r="EZ65" s="369"/>
      <c r="FA65" s="369"/>
      <c r="FB65" s="369"/>
      <c r="FC65" s="369"/>
      <c r="FD65" s="369"/>
      <c r="FE65" s="369"/>
      <c r="FF65" s="369"/>
      <c r="FG65" s="369"/>
      <c r="FH65" s="369"/>
      <c r="FI65" s="369"/>
      <c r="FJ65" s="369"/>
      <c r="FK65" s="192"/>
      <c r="FL65" s="192"/>
      <c r="FM65" s="192"/>
      <c r="FN65" s="192"/>
      <c r="FO65" s="192"/>
      <c r="FP65" s="192"/>
      <c r="FQ65" s="192"/>
      <c r="FR65" s="192"/>
      <c r="FS65" s="192"/>
      <c r="FT65" s="192"/>
      <c r="FU65" s="192"/>
      <c r="FV65" s="192"/>
      <c r="FW65" s="192"/>
      <c r="FX65" s="192"/>
      <c r="FY65" s="192"/>
      <c r="FZ65" s="369"/>
      <c r="GA65" s="369"/>
      <c r="GB65" s="369"/>
      <c r="GC65" s="369"/>
      <c r="GD65" s="369"/>
      <c r="GE65" s="369"/>
      <c r="GF65" s="369"/>
      <c r="GG65" s="369"/>
      <c r="GH65" s="369"/>
      <c r="GI65" s="369"/>
      <c r="GJ65" s="369"/>
      <c r="GK65" s="369"/>
      <c r="GL65" s="369"/>
      <c r="GM65" s="369"/>
      <c r="GN65" s="369"/>
      <c r="GO65" s="369"/>
      <c r="GP65" s="369"/>
      <c r="GQ65" s="192"/>
      <c r="GR65" s="192"/>
      <c r="GS65" s="192"/>
      <c r="GT65" s="192"/>
      <c r="GU65" s="192"/>
      <c r="GV65" s="192"/>
      <c r="GW65" s="192"/>
      <c r="GX65" s="192"/>
      <c r="GY65" s="192"/>
      <c r="GZ65" s="192"/>
      <c r="HA65" s="192"/>
      <c r="HB65" s="192"/>
      <c r="HC65" s="192"/>
      <c r="HD65" s="192"/>
      <c r="HE65" s="192"/>
      <c r="HF65" s="369"/>
      <c r="HG65" s="369"/>
      <c r="HH65" s="369"/>
      <c r="HI65" s="369"/>
      <c r="HJ65" s="369"/>
      <c r="HK65" s="369"/>
      <c r="HL65" s="369"/>
      <c r="HM65" s="369"/>
      <c r="HN65" s="369"/>
      <c r="HO65" s="369"/>
      <c r="HP65" s="369"/>
    </row>
    <row r="66" spans="2:224" ht="15" customHeight="1" x14ac:dyDescent="0.25">
      <c r="B66" s="257"/>
      <c r="C66" s="369"/>
      <c r="D66" s="11"/>
      <c r="E66" s="258"/>
      <c r="F66" s="369"/>
      <c r="G66" s="11"/>
      <c r="H66" s="258"/>
      <c r="I66" s="369"/>
      <c r="J66" s="11"/>
      <c r="K66" s="258"/>
      <c r="L66" s="369"/>
      <c r="M66" s="11"/>
      <c r="N66" s="369"/>
      <c r="O66" s="369"/>
      <c r="P66" s="11"/>
      <c r="Q66" s="369"/>
      <c r="R66" s="369"/>
      <c r="S66" s="369"/>
      <c r="T66" s="369"/>
      <c r="U66" s="11"/>
      <c r="V66" s="369"/>
      <c r="W66" s="369"/>
      <c r="X66" s="11"/>
      <c r="Y66" s="369"/>
      <c r="Z66" s="369"/>
      <c r="AA66" s="11"/>
      <c r="AB66" s="369"/>
      <c r="AC66" s="369"/>
      <c r="AD66" s="11"/>
      <c r="AE66" s="369"/>
      <c r="AF66" s="369"/>
      <c r="AG66" s="11"/>
      <c r="AH66" s="369"/>
      <c r="AI66" s="369"/>
      <c r="AJ66" s="369"/>
      <c r="AK66" s="369"/>
      <c r="AL66" s="11"/>
      <c r="AM66" s="369"/>
      <c r="AN66" s="369"/>
      <c r="AO66" s="11"/>
      <c r="AP66" s="369"/>
      <c r="AQ66" s="369"/>
      <c r="AR66" s="11"/>
      <c r="AS66" s="369"/>
      <c r="AT66" s="369"/>
      <c r="AU66" s="11"/>
      <c r="AV66" s="369"/>
      <c r="AW66" s="369"/>
      <c r="AX66" s="11"/>
      <c r="AY66" s="369"/>
      <c r="AZ66" s="192"/>
      <c r="BA66" s="192"/>
      <c r="BB66" s="369"/>
      <c r="BC66" s="11"/>
      <c r="BD66" s="369"/>
      <c r="BE66" s="369"/>
      <c r="BF66" s="11"/>
      <c r="BG66" s="369"/>
      <c r="BH66" s="369"/>
      <c r="BI66" s="11"/>
      <c r="BJ66" s="369"/>
      <c r="BK66" s="192"/>
      <c r="BL66" s="369"/>
      <c r="BM66" s="11"/>
      <c r="BN66" s="369"/>
      <c r="BO66" s="192"/>
      <c r="BP66" s="192"/>
      <c r="BQ66" s="192"/>
      <c r="BR66" s="192"/>
      <c r="BS66" s="192"/>
      <c r="BT66" s="192"/>
      <c r="BU66" s="192"/>
      <c r="BV66" s="192"/>
      <c r="BW66" s="192"/>
      <c r="BX66" s="192"/>
      <c r="BY66" s="369"/>
      <c r="BZ66" s="369"/>
      <c r="CA66" s="369"/>
      <c r="CB66" s="369"/>
      <c r="CC66" s="369"/>
      <c r="CD66" s="369"/>
      <c r="CE66" s="369"/>
      <c r="CF66" s="369"/>
      <c r="CG66" s="369"/>
      <c r="CH66" s="369"/>
      <c r="CI66" s="369"/>
      <c r="CJ66" s="369"/>
      <c r="CK66" s="369"/>
      <c r="CL66" s="369"/>
      <c r="CM66" s="369"/>
      <c r="CN66" s="369"/>
      <c r="CO66" s="192"/>
      <c r="CP66" s="192"/>
      <c r="CQ66" s="192"/>
      <c r="CR66" s="192"/>
      <c r="CS66" s="192"/>
      <c r="CT66" s="192"/>
      <c r="CU66" s="192"/>
      <c r="CV66" s="192"/>
      <c r="CW66" s="192"/>
      <c r="CX66" s="192"/>
      <c r="CY66" s="192"/>
      <c r="CZ66" s="192"/>
      <c r="DA66" s="192"/>
      <c r="DB66" s="192"/>
      <c r="DC66" s="192"/>
      <c r="DD66" s="192"/>
      <c r="DE66" s="193"/>
      <c r="DF66" s="193"/>
      <c r="DL66" s="369"/>
      <c r="DN66" s="369"/>
      <c r="DO66" s="369"/>
      <c r="DP66" s="369"/>
      <c r="DQ66" s="369"/>
      <c r="DR66" s="369"/>
      <c r="DS66" s="369"/>
      <c r="DT66" s="369"/>
      <c r="DU66" s="369"/>
      <c r="DV66" s="369"/>
      <c r="DW66" s="369"/>
      <c r="DX66" s="369"/>
      <c r="DY66" s="369"/>
      <c r="DZ66" s="369"/>
      <c r="EA66" s="369"/>
      <c r="EB66" s="369"/>
      <c r="EC66" s="369"/>
      <c r="ED66" s="369"/>
      <c r="EE66" s="192"/>
      <c r="EF66" s="192"/>
      <c r="EG66" s="192"/>
      <c r="EH66" s="192"/>
      <c r="EI66" s="192"/>
      <c r="EJ66" s="192"/>
      <c r="EK66" s="192"/>
      <c r="EL66" s="192"/>
      <c r="EM66" s="192"/>
      <c r="EN66" s="192"/>
      <c r="EO66" s="192"/>
      <c r="EP66" s="192"/>
      <c r="EQ66" s="192"/>
      <c r="ER66" s="192"/>
      <c r="ES66" s="192"/>
      <c r="ET66" s="369"/>
      <c r="EU66" s="369"/>
      <c r="EV66" s="369"/>
      <c r="EW66" s="369"/>
      <c r="EX66" s="369"/>
      <c r="EY66" s="369"/>
      <c r="EZ66" s="369"/>
      <c r="FA66" s="369"/>
      <c r="FB66" s="369"/>
      <c r="FC66" s="369"/>
      <c r="FD66" s="369"/>
      <c r="FE66" s="369"/>
      <c r="FF66" s="369"/>
      <c r="FG66" s="369"/>
      <c r="FH66" s="369"/>
      <c r="FI66" s="369"/>
      <c r="FJ66" s="369"/>
      <c r="FK66" s="192"/>
      <c r="FL66" s="192"/>
      <c r="FM66" s="192"/>
      <c r="FN66" s="192"/>
      <c r="FO66" s="192"/>
      <c r="FP66" s="192"/>
      <c r="FQ66" s="192"/>
      <c r="FR66" s="192"/>
      <c r="FS66" s="192"/>
      <c r="FT66" s="192"/>
      <c r="FU66" s="192"/>
      <c r="FV66" s="192"/>
      <c r="FW66" s="192"/>
      <c r="FX66" s="192"/>
      <c r="FY66" s="192"/>
      <c r="FZ66" s="369"/>
      <c r="GA66" s="369"/>
      <c r="GB66" s="369"/>
      <c r="GC66" s="369"/>
      <c r="GD66" s="369"/>
      <c r="GE66" s="369"/>
      <c r="GF66" s="369"/>
      <c r="GG66" s="369"/>
      <c r="GH66" s="369"/>
      <c r="GI66" s="369"/>
      <c r="GJ66" s="369"/>
      <c r="GK66" s="369"/>
      <c r="GL66" s="369"/>
      <c r="GM66" s="369"/>
      <c r="GN66" s="369"/>
      <c r="GO66" s="369"/>
      <c r="GP66" s="369"/>
      <c r="GQ66" s="192"/>
      <c r="GR66" s="192"/>
      <c r="GS66" s="192"/>
      <c r="GT66" s="192"/>
      <c r="GU66" s="192"/>
      <c r="GV66" s="192"/>
      <c r="GW66" s="192"/>
      <c r="GX66" s="192"/>
      <c r="GY66" s="192"/>
      <c r="GZ66" s="192"/>
      <c r="HA66" s="192"/>
      <c r="HB66" s="192"/>
      <c r="HC66" s="192"/>
      <c r="HD66" s="192"/>
      <c r="HE66" s="192"/>
      <c r="HF66" s="369"/>
      <c r="HG66" s="369"/>
      <c r="HH66" s="369"/>
      <c r="HI66" s="369"/>
      <c r="HJ66" s="369"/>
      <c r="HK66" s="369"/>
      <c r="HL66" s="369"/>
      <c r="HM66" s="369"/>
      <c r="HN66" s="369"/>
      <c r="HO66" s="369"/>
      <c r="HP66" s="369"/>
    </row>
    <row r="67" spans="2:224" ht="15" customHeight="1" x14ac:dyDescent="0.25">
      <c r="B67" s="257"/>
      <c r="C67" s="369"/>
      <c r="D67" s="11"/>
      <c r="E67" s="258"/>
      <c r="F67" s="369"/>
      <c r="G67" s="11"/>
      <c r="H67" s="258"/>
      <c r="I67" s="369"/>
      <c r="J67" s="11"/>
      <c r="K67" s="258"/>
      <c r="L67" s="369"/>
      <c r="M67" s="11"/>
      <c r="N67" s="369"/>
      <c r="O67" s="369"/>
      <c r="P67" s="11"/>
      <c r="Q67" s="369"/>
      <c r="R67" s="369"/>
      <c r="S67" s="369"/>
      <c r="T67" s="369"/>
      <c r="U67" s="11"/>
      <c r="V67" s="369"/>
      <c r="W67" s="369"/>
      <c r="X67" s="11"/>
      <c r="Y67" s="369"/>
      <c r="Z67" s="369"/>
      <c r="AA67" s="11"/>
      <c r="AB67" s="369"/>
      <c r="AC67" s="369"/>
      <c r="AD67" s="11"/>
      <c r="AE67" s="369"/>
      <c r="AF67" s="369"/>
      <c r="AG67" s="11"/>
      <c r="AH67" s="369"/>
      <c r="AI67" s="369"/>
      <c r="AJ67" s="369"/>
      <c r="AK67" s="369"/>
      <c r="AL67" s="11"/>
      <c r="AM67" s="369"/>
      <c r="AN67" s="369"/>
      <c r="AO67" s="11"/>
      <c r="AP67" s="369"/>
      <c r="AQ67" s="369"/>
      <c r="AR67" s="11"/>
      <c r="AS67" s="369"/>
      <c r="AT67" s="369"/>
      <c r="AU67" s="11"/>
      <c r="AV67" s="369"/>
      <c r="AW67" s="369"/>
      <c r="AX67" s="11"/>
      <c r="AY67" s="369"/>
      <c r="AZ67" s="192"/>
      <c r="BA67" s="192"/>
      <c r="BB67" s="369"/>
      <c r="BC67" s="11"/>
      <c r="BD67" s="369"/>
      <c r="BE67" s="369"/>
      <c r="BF67" s="11"/>
      <c r="BG67" s="369"/>
      <c r="BH67" s="369"/>
      <c r="BI67" s="11"/>
      <c r="BJ67" s="369"/>
      <c r="BK67" s="192"/>
      <c r="BL67" s="369"/>
      <c r="BM67" s="11"/>
      <c r="BN67" s="369"/>
      <c r="BO67" s="192"/>
      <c r="BP67" s="192"/>
      <c r="BQ67" s="192"/>
      <c r="BR67" s="192"/>
      <c r="BS67" s="192"/>
      <c r="BT67" s="192"/>
      <c r="BU67" s="192"/>
      <c r="BV67" s="192"/>
      <c r="BW67" s="192"/>
      <c r="BX67" s="192"/>
      <c r="BY67" s="369"/>
      <c r="BZ67" s="369"/>
      <c r="CA67" s="369"/>
      <c r="CB67" s="369"/>
      <c r="CC67" s="369"/>
      <c r="CD67" s="369"/>
      <c r="CE67" s="369"/>
      <c r="CF67" s="369"/>
      <c r="CG67" s="369"/>
      <c r="CH67" s="369"/>
      <c r="CI67" s="369"/>
      <c r="CJ67" s="369"/>
      <c r="CK67" s="369"/>
      <c r="CL67" s="369"/>
      <c r="CM67" s="369"/>
      <c r="CN67" s="369"/>
      <c r="CO67" s="192"/>
      <c r="CP67" s="192"/>
      <c r="CQ67" s="192"/>
      <c r="CR67" s="192"/>
      <c r="CS67" s="192"/>
      <c r="CT67" s="192"/>
      <c r="CU67" s="192"/>
      <c r="CV67" s="192"/>
      <c r="CW67" s="192"/>
      <c r="CX67" s="192"/>
      <c r="CY67" s="192"/>
      <c r="CZ67" s="192"/>
      <c r="DA67" s="192"/>
      <c r="DB67" s="192"/>
      <c r="DC67" s="192"/>
      <c r="DD67" s="192"/>
      <c r="DE67" s="193"/>
      <c r="DF67" s="193"/>
      <c r="DL67" s="369"/>
      <c r="DN67" s="369"/>
      <c r="DO67" s="369"/>
      <c r="DP67" s="369"/>
      <c r="DQ67" s="369"/>
      <c r="DR67" s="369"/>
      <c r="DS67" s="369"/>
      <c r="DT67" s="369"/>
      <c r="DU67" s="369"/>
      <c r="DV67" s="369"/>
      <c r="DW67" s="369"/>
      <c r="DX67" s="369"/>
      <c r="DY67" s="369"/>
      <c r="DZ67" s="369"/>
      <c r="EA67" s="369"/>
      <c r="EB67" s="369"/>
      <c r="EC67" s="369"/>
      <c r="ED67" s="369"/>
      <c r="EE67" s="192"/>
      <c r="EF67" s="192"/>
      <c r="EG67" s="192"/>
      <c r="EH67" s="192"/>
      <c r="EI67" s="192"/>
      <c r="EJ67" s="192"/>
      <c r="EK67" s="192"/>
      <c r="EL67" s="192"/>
      <c r="EM67" s="192"/>
      <c r="EN67" s="192"/>
      <c r="EO67" s="192"/>
      <c r="EP67" s="192"/>
      <c r="EQ67" s="192"/>
      <c r="ER67" s="192"/>
      <c r="ES67" s="192"/>
      <c r="ET67" s="369"/>
      <c r="EU67" s="369"/>
      <c r="EV67" s="369"/>
      <c r="EW67" s="369"/>
      <c r="EX67" s="369"/>
      <c r="EY67" s="369"/>
      <c r="EZ67" s="369"/>
      <c r="FA67" s="369"/>
      <c r="FB67" s="369"/>
      <c r="FC67" s="369"/>
      <c r="FD67" s="369"/>
      <c r="FE67" s="369"/>
      <c r="FF67" s="369"/>
      <c r="FG67" s="369"/>
      <c r="FH67" s="369"/>
      <c r="FI67" s="369"/>
      <c r="FJ67" s="369"/>
      <c r="FK67" s="192"/>
      <c r="FL67" s="192"/>
      <c r="FM67" s="192"/>
      <c r="FN67" s="192"/>
      <c r="FO67" s="192"/>
      <c r="FP67" s="192"/>
      <c r="FQ67" s="192"/>
      <c r="FR67" s="192"/>
      <c r="FS67" s="192"/>
      <c r="FT67" s="192"/>
      <c r="FU67" s="192"/>
      <c r="FV67" s="192"/>
      <c r="FW67" s="192"/>
      <c r="FX67" s="192"/>
      <c r="FY67" s="192"/>
      <c r="FZ67" s="369"/>
      <c r="GA67" s="369"/>
      <c r="GB67" s="369"/>
      <c r="GC67" s="369"/>
      <c r="GD67" s="369"/>
      <c r="GE67" s="369"/>
      <c r="GF67" s="369"/>
      <c r="GG67" s="369"/>
      <c r="GH67" s="369"/>
      <c r="GI67" s="369"/>
      <c r="GJ67" s="369"/>
      <c r="GK67" s="369"/>
      <c r="GL67" s="369"/>
      <c r="GM67" s="369"/>
      <c r="GN67" s="369"/>
      <c r="GO67" s="369"/>
      <c r="GP67" s="369"/>
      <c r="GQ67" s="192"/>
      <c r="GR67" s="192"/>
      <c r="GS67" s="192"/>
      <c r="GT67" s="192"/>
      <c r="GU67" s="192"/>
      <c r="GV67" s="192"/>
      <c r="GW67" s="192"/>
      <c r="GX67" s="192"/>
      <c r="GY67" s="192"/>
      <c r="GZ67" s="192"/>
      <c r="HA67" s="192"/>
      <c r="HB67" s="192"/>
      <c r="HC67" s="192"/>
      <c r="HD67" s="192"/>
      <c r="HE67" s="192"/>
      <c r="HF67" s="369"/>
      <c r="HG67" s="369"/>
      <c r="HH67" s="369"/>
      <c r="HI67" s="369"/>
      <c r="HJ67" s="369"/>
      <c r="HK67" s="369"/>
      <c r="HL67" s="369"/>
      <c r="HM67" s="369"/>
      <c r="HN67" s="369"/>
      <c r="HO67" s="369"/>
      <c r="HP67" s="369"/>
    </row>
    <row r="68" spans="2:224" ht="15" customHeight="1" x14ac:dyDescent="0.25">
      <c r="B68" s="257"/>
      <c r="C68" s="369"/>
      <c r="D68" s="11"/>
      <c r="E68" s="258"/>
      <c r="F68" s="369"/>
      <c r="G68" s="11"/>
      <c r="H68" s="258"/>
      <c r="I68" s="369"/>
      <c r="J68" s="11"/>
      <c r="K68" s="258"/>
      <c r="L68" s="369"/>
      <c r="M68" s="11"/>
      <c r="N68" s="369"/>
      <c r="O68" s="369"/>
      <c r="P68" s="11"/>
      <c r="Q68" s="369"/>
      <c r="R68" s="369"/>
      <c r="S68" s="369"/>
      <c r="T68" s="369"/>
      <c r="U68" s="11"/>
      <c r="V68" s="369"/>
      <c r="W68" s="369"/>
      <c r="X68" s="11"/>
      <c r="Y68" s="369"/>
      <c r="Z68" s="369"/>
      <c r="AA68" s="11"/>
      <c r="AB68" s="369"/>
      <c r="AC68" s="369"/>
      <c r="AD68" s="11"/>
      <c r="AE68" s="369"/>
      <c r="AF68" s="369"/>
      <c r="AG68" s="11"/>
      <c r="AH68" s="369"/>
      <c r="AI68" s="369"/>
      <c r="AJ68" s="369"/>
      <c r="AK68" s="369"/>
      <c r="AL68" s="11"/>
      <c r="AM68" s="369"/>
      <c r="AN68" s="369"/>
      <c r="AO68" s="11"/>
      <c r="AP68" s="369"/>
      <c r="AQ68" s="369"/>
      <c r="AR68" s="11"/>
      <c r="AS68" s="369"/>
      <c r="AT68" s="369"/>
      <c r="AU68" s="11"/>
      <c r="AV68" s="369"/>
      <c r="AW68" s="369"/>
      <c r="AX68" s="11"/>
      <c r="AY68" s="369"/>
      <c r="AZ68" s="192"/>
      <c r="BA68" s="192"/>
      <c r="BB68" s="369"/>
      <c r="BC68" s="11"/>
      <c r="BD68" s="369"/>
      <c r="BE68" s="369"/>
      <c r="BF68" s="11"/>
      <c r="BG68" s="369"/>
      <c r="BH68" s="369"/>
      <c r="BI68" s="11"/>
      <c r="BJ68" s="369"/>
      <c r="BK68" s="192"/>
      <c r="BL68" s="369"/>
      <c r="BM68" s="11"/>
      <c r="BN68" s="369"/>
      <c r="BO68" s="192"/>
      <c r="BP68" s="192"/>
      <c r="BQ68" s="192"/>
      <c r="BR68" s="192"/>
      <c r="BS68" s="192"/>
      <c r="BT68" s="192"/>
      <c r="BU68" s="192"/>
      <c r="BV68" s="192"/>
      <c r="BW68" s="192"/>
      <c r="BX68" s="192"/>
      <c r="BY68" s="369"/>
      <c r="BZ68" s="369"/>
      <c r="CA68" s="369"/>
      <c r="CB68" s="369"/>
      <c r="CC68" s="369"/>
      <c r="CD68" s="369"/>
      <c r="CE68" s="369"/>
      <c r="CF68" s="369"/>
      <c r="CG68" s="369"/>
      <c r="CH68" s="369"/>
      <c r="CI68" s="369"/>
      <c r="CJ68" s="369"/>
      <c r="CK68" s="369"/>
      <c r="CL68" s="369"/>
      <c r="CM68" s="369"/>
      <c r="CN68" s="369"/>
      <c r="CO68" s="192"/>
      <c r="CP68" s="192"/>
      <c r="CQ68" s="192"/>
      <c r="CR68" s="192"/>
      <c r="CS68" s="192"/>
      <c r="CT68" s="192"/>
      <c r="CU68" s="192"/>
      <c r="CV68" s="192"/>
      <c r="CW68" s="192"/>
      <c r="CX68" s="192"/>
      <c r="CY68" s="192"/>
      <c r="CZ68" s="192"/>
      <c r="DA68" s="192"/>
      <c r="DB68" s="192"/>
      <c r="DC68" s="192"/>
      <c r="DD68" s="192"/>
      <c r="DE68" s="193"/>
      <c r="DF68" s="193"/>
      <c r="DL68" s="369"/>
      <c r="DN68" s="369"/>
      <c r="DO68" s="369"/>
      <c r="DP68" s="369"/>
      <c r="DQ68" s="369"/>
      <c r="DR68" s="369"/>
      <c r="DS68" s="369"/>
      <c r="DT68" s="369"/>
      <c r="DU68" s="369"/>
      <c r="DV68" s="369"/>
      <c r="DW68" s="369"/>
      <c r="DX68" s="369"/>
      <c r="DY68" s="369"/>
      <c r="DZ68" s="369"/>
      <c r="EA68" s="369"/>
      <c r="EB68" s="369"/>
      <c r="EC68" s="369"/>
      <c r="ED68" s="369"/>
      <c r="EE68" s="192"/>
      <c r="EF68" s="192"/>
      <c r="EG68" s="192"/>
      <c r="EH68" s="192"/>
      <c r="EI68" s="192"/>
      <c r="EJ68" s="192"/>
      <c r="EK68" s="192"/>
      <c r="EL68" s="192"/>
      <c r="EM68" s="192"/>
      <c r="EN68" s="192"/>
      <c r="EO68" s="192"/>
      <c r="EP68" s="192"/>
      <c r="EQ68" s="192"/>
      <c r="ER68" s="192"/>
      <c r="ES68" s="192"/>
      <c r="ET68" s="369"/>
      <c r="EU68" s="369"/>
      <c r="EV68" s="369"/>
      <c r="EW68" s="369"/>
      <c r="EX68" s="369"/>
      <c r="EY68" s="369"/>
      <c r="EZ68" s="369"/>
      <c r="FA68" s="369"/>
      <c r="FB68" s="369"/>
      <c r="FC68" s="369"/>
      <c r="FD68" s="369"/>
      <c r="FE68" s="369"/>
      <c r="FF68" s="369"/>
      <c r="FG68" s="369"/>
      <c r="FH68" s="369"/>
      <c r="FI68" s="369"/>
      <c r="FJ68" s="369"/>
      <c r="FK68" s="192"/>
      <c r="FL68" s="192"/>
      <c r="FM68" s="192"/>
      <c r="FN68" s="192"/>
      <c r="FO68" s="192"/>
      <c r="FP68" s="192"/>
      <c r="FQ68" s="192"/>
      <c r="FR68" s="192"/>
      <c r="FS68" s="192"/>
      <c r="FT68" s="192"/>
      <c r="FU68" s="192"/>
      <c r="FV68" s="192"/>
      <c r="FW68" s="192"/>
      <c r="FX68" s="192"/>
      <c r="FY68" s="192"/>
      <c r="FZ68" s="369"/>
      <c r="GA68" s="369"/>
      <c r="GB68" s="369"/>
      <c r="GC68" s="369"/>
      <c r="GD68" s="369"/>
      <c r="GE68" s="369"/>
      <c r="GF68" s="369"/>
      <c r="GG68" s="369"/>
      <c r="GH68" s="369"/>
      <c r="GI68" s="369"/>
      <c r="GJ68" s="369"/>
      <c r="GK68" s="369"/>
      <c r="GL68" s="369"/>
      <c r="GM68" s="369"/>
      <c r="GN68" s="369"/>
      <c r="GO68" s="369"/>
      <c r="GP68" s="369"/>
      <c r="GQ68" s="192"/>
      <c r="GR68" s="192"/>
      <c r="GS68" s="192"/>
      <c r="GT68" s="192"/>
      <c r="GU68" s="192"/>
      <c r="GV68" s="192"/>
      <c r="GW68" s="192"/>
      <c r="GX68" s="192"/>
      <c r="GY68" s="192"/>
      <c r="GZ68" s="192"/>
      <c r="HA68" s="192"/>
      <c r="HB68" s="192"/>
      <c r="HC68" s="192"/>
      <c r="HD68" s="192"/>
      <c r="HE68" s="192"/>
      <c r="HF68" s="369"/>
      <c r="HG68" s="369"/>
      <c r="HH68" s="369"/>
      <c r="HI68" s="369"/>
      <c r="HJ68" s="369"/>
      <c r="HK68" s="369"/>
      <c r="HL68" s="369"/>
      <c r="HM68" s="369"/>
      <c r="HN68" s="369"/>
      <c r="HO68" s="369"/>
      <c r="HP68" s="369"/>
    </row>
    <row r="69" spans="2:224" ht="15.75" x14ac:dyDescent="0.25">
      <c r="B69" s="257"/>
      <c r="C69" s="369"/>
      <c r="D69" s="11"/>
      <c r="E69" s="369"/>
      <c r="F69" s="369"/>
      <c r="G69" s="11"/>
      <c r="H69" s="258"/>
      <c r="I69" s="369"/>
      <c r="J69" s="11"/>
      <c r="K69" s="258"/>
      <c r="M69" s="11"/>
      <c r="N69" s="369"/>
      <c r="P69" s="11"/>
      <c r="Q69" s="369"/>
      <c r="R69" s="369"/>
      <c r="S69" s="369"/>
      <c r="T69" s="369"/>
      <c r="U69" s="11"/>
      <c r="V69" s="369"/>
      <c r="W69" s="369"/>
      <c r="X69" s="11"/>
      <c r="Y69" s="369"/>
      <c r="Z69" s="369"/>
      <c r="AA69" s="11"/>
      <c r="AB69" s="369"/>
      <c r="AC69" s="369"/>
      <c r="AD69" s="11"/>
      <c r="AE69" s="369"/>
      <c r="AF69" s="369"/>
      <c r="AG69" s="11"/>
      <c r="AH69" s="369"/>
      <c r="AI69" s="369"/>
      <c r="AJ69" s="369"/>
      <c r="AK69" s="369"/>
      <c r="AL69" s="11"/>
      <c r="AM69" s="369"/>
      <c r="AN69" s="369"/>
      <c r="AO69" s="11"/>
      <c r="AP69" s="369"/>
      <c r="AQ69" s="369"/>
      <c r="AR69" s="11"/>
      <c r="AS69" s="369"/>
      <c r="AT69" s="369"/>
      <c r="AU69" s="11"/>
      <c r="AV69" s="369"/>
      <c r="AW69" s="369"/>
      <c r="AX69" s="11"/>
      <c r="AY69" s="369"/>
      <c r="AZ69" s="265"/>
      <c r="BA69" s="265"/>
      <c r="BB69" s="258"/>
      <c r="BC69" s="10"/>
      <c r="BD69" s="369"/>
      <c r="BE69" s="258"/>
      <c r="BF69" s="11"/>
      <c r="BG69" s="369"/>
      <c r="BH69" s="258"/>
      <c r="BI69" s="11"/>
      <c r="BJ69" s="258"/>
      <c r="BK69" s="265"/>
      <c r="BL69" s="258"/>
      <c r="BM69" s="11"/>
      <c r="BN69" s="258"/>
      <c r="BO69" s="265"/>
      <c r="BP69" s="265"/>
      <c r="BQ69" s="265"/>
      <c r="BR69" s="265"/>
      <c r="BS69" s="265"/>
      <c r="BT69" s="265"/>
      <c r="BU69" s="265"/>
      <c r="BV69" s="265"/>
      <c r="BW69" s="265"/>
      <c r="BX69" s="265"/>
      <c r="BY69" s="369"/>
      <c r="BZ69" s="369"/>
      <c r="CA69" s="369"/>
      <c r="CB69" s="369"/>
      <c r="CC69" s="369"/>
      <c r="CD69" s="369"/>
      <c r="CE69" s="369"/>
      <c r="CF69" s="369"/>
      <c r="CG69" s="369"/>
      <c r="CH69" s="369"/>
      <c r="CI69" s="369"/>
      <c r="CJ69" s="369"/>
      <c r="CK69" s="369"/>
      <c r="CL69" s="369"/>
      <c r="CM69" s="369"/>
      <c r="CN69" s="369"/>
      <c r="CO69" s="192"/>
      <c r="CP69" s="192"/>
      <c r="CQ69" s="192"/>
      <c r="CR69" s="192"/>
      <c r="CS69" s="192"/>
      <c r="CT69" s="192"/>
      <c r="CU69" s="192"/>
      <c r="CV69" s="192"/>
      <c r="CW69" s="192"/>
      <c r="CX69" s="192"/>
      <c r="CY69" s="192"/>
      <c r="CZ69" s="192"/>
      <c r="DA69" s="192"/>
      <c r="DB69" s="192"/>
      <c r="DC69" s="192"/>
      <c r="DD69" s="192"/>
      <c r="DE69" s="193"/>
      <c r="DF69" s="193"/>
      <c r="DL69" s="369"/>
      <c r="DN69" s="369"/>
      <c r="DO69" s="369"/>
      <c r="DP69" s="369"/>
      <c r="DQ69" s="369"/>
      <c r="DR69" s="369"/>
      <c r="DS69" s="369"/>
      <c r="DT69" s="369"/>
      <c r="DU69" s="369"/>
      <c r="DV69" s="369"/>
      <c r="DW69" s="369"/>
      <c r="DX69" s="369"/>
      <c r="DY69" s="369"/>
      <c r="DZ69" s="369"/>
      <c r="EA69" s="369"/>
      <c r="EB69" s="369"/>
      <c r="EC69" s="369"/>
      <c r="ED69" s="369"/>
      <c r="EE69" s="192"/>
      <c r="EF69" s="192"/>
      <c r="EG69" s="192"/>
      <c r="EH69" s="192"/>
      <c r="EI69" s="192"/>
      <c r="EJ69" s="192"/>
      <c r="EK69" s="192"/>
      <c r="EL69" s="192"/>
      <c r="EM69" s="192"/>
      <c r="EN69" s="192"/>
      <c r="EO69" s="192"/>
      <c r="EP69" s="192"/>
      <c r="EQ69" s="192"/>
      <c r="ER69" s="192"/>
      <c r="ES69" s="192"/>
      <c r="ET69" s="369"/>
      <c r="EU69" s="369"/>
      <c r="EV69" s="369"/>
      <c r="EW69" s="369"/>
      <c r="EX69" s="369"/>
      <c r="EY69" s="369"/>
      <c r="EZ69" s="369"/>
      <c r="FA69" s="369"/>
      <c r="FB69" s="369"/>
      <c r="FC69" s="369"/>
      <c r="FD69" s="369"/>
      <c r="FE69" s="369"/>
      <c r="FF69" s="369"/>
      <c r="FG69" s="369"/>
      <c r="FH69" s="369"/>
      <c r="FI69" s="369"/>
      <c r="FJ69" s="369"/>
      <c r="FK69" s="192"/>
      <c r="FL69" s="192"/>
      <c r="FM69" s="192"/>
      <c r="FN69" s="192"/>
      <c r="FO69" s="192"/>
      <c r="FP69" s="192"/>
      <c r="FQ69" s="192"/>
      <c r="FR69" s="192"/>
      <c r="FS69" s="192"/>
      <c r="FT69" s="192"/>
      <c r="FU69" s="192"/>
      <c r="FV69" s="192"/>
      <c r="FW69" s="192"/>
      <c r="FX69" s="192"/>
      <c r="FY69" s="192"/>
      <c r="FZ69" s="369"/>
      <c r="GA69" s="369"/>
      <c r="GB69" s="369"/>
      <c r="GC69" s="369"/>
      <c r="GD69" s="369"/>
      <c r="GE69" s="369"/>
      <c r="GF69" s="369"/>
      <c r="GG69" s="369"/>
      <c r="GH69" s="369"/>
      <c r="GI69" s="369"/>
      <c r="GJ69" s="369"/>
      <c r="GK69" s="369"/>
      <c r="GL69" s="369"/>
      <c r="GM69" s="369"/>
      <c r="GN69" s="369"/>
      <c r="GO69" s="369"/>
      <c r="GP69" s="369"/>
      <c r="GQ69" s="192"/>
      <c r="GR69" s="192"/>
      <c r="GS69" s="192"/>
      <c r="GT69" s="192"/>
      <c r="GU69" s="192"/>
      <c r="GV69" s="192"/>
      <c r="GW69" s="192"/>
      <c r="GX69" s="192"/>
      <c r="GY69" s="192"/>
      <c r="GZ69" s="192"/>
      <c r="HA69" s="192"/>
      <c r="HB69" s="192"/>
      <c r="HC69" s="192"/>
      <c r="HD69" s="192"/>
      <c r="HE69" s="192"/>
      <c r="HF69" s="369"/>
      <c r="HG69" s="369"/>
      <c r="HH69" s="369"/>
      <c r="HI69" s="369"/>
      <c r="HJ69" s="369"/>
      <c r="HK69" s="369"/>
      <c r="HL69" s="369"/>
      <c r="HM69" s="369"/>
      <c r="HN69" s="369"/>
      <c r="HO69" s="369"/>
      <c r="HP69" s="369"/>
    </row>
    <row r="70" spans="2:224" ht="15.75" customHeight="1" x14ac:dyDescent="0.25">
      <c r="B70" s="5" t="s">
        <v>125</v>
      </c>
      <c r="C70" s="1386"/>
      <c r="D70" s="1387"/>
      <c r="E70" s="1388"/>
      <c r="F70" s="1386"/>
      <c r="G70" s="1387"/>
      <c r="H70" s="1388"/>
      <c r="I70" s="1386"/>
      <c r="J70" s="1387"/>
      <c r="K70" s="1388"/>
      <c r="L70" s="1386"/>
      <c r="M70" s="1387"/>
      <c r="N70" s="1388"/>
      <c r="O70" s="1386"/>
      <c r="P70" s="1387"/>
      <c r="Q70" s="1388"/>
      <c r="R70" s="969"/>
      <c r="S70" s="369"/>
      <c r="T70" s="369"/>
      <c r="U70" s="11"/>
      <c r="V70" s="369"/>
      <c r="W70" s="369"/>
      <c r="X70" s="11"/>
      <c r="Y70" s="258"/>
      <c r="AA70" s="11"/>
      <c r="AB70" s="369"/>
      <c r="AC70" s="369"/>
      <c r="AD70" s="11"/>
      <c r="AE70" s="369"/>
      <c r="AF70" s="369"/>
      <c r="AG70" s="11"/>
      <c r="AH70" s="369"/>
      <c r="AI70" s="969"/>
      <c r="AJ70" s="369"/>
      <c r="AK70" s="258"/>
      <c r="AL70" s="10"/>
      <c r="AM70" s="369"/>
      <c r="AN70" s="258"/>
      <c r="AO70" s="11"/>
      <c r="AP70" s="369"/>
      <c r="AQ70" s="258"/>
      <c r="AR70" s="11"/>
      <c r="AS70" s="258"/>
      <c r="AT70" s="258"/>
      <c r="AU70" s="11"/>
      <c r="AV70" s="258"/>
      <c r="AW70" s="258"/>
      <c r="AX70" s="11"/>
      <c r="AY70" s="258"/>
      <c r="AZ70" s="281"/>
      <c r="BA70" s="281"/>
      <c r="BB70" s="1386"/>
      <c r="BC70" s="1387"/>
      <c r="BD70" s="1388"/>
      <c r="BE70" s="1386"/>
      <c r="BF70" s="1387"/>
      <c r="BG70" s="1388"/>
      <c r="BH70" s="1386"/>
      <c r="BI70" s="1387"/>
      <c r="BJ70" s="1388"/>
      <c r="BK70" s="281"/>
      <c r="BL70" s="1386"/>
      <c r="BM70" s="1387"/>
      <c r="BN70" s="1388"/>
      <c r="BO70" s="281"/>
      <c r="BP70" s="281"/>
      <c r="BQ70" s="281"/>
      <c r="BR70" s="281"/>
      <c r="BS70" s="281"/>
      <c r="BT70" s="281"/>
      <c r="BU70" s="281"/>
      <c r="BV70" s="281"/>
      <c r="BW70" s="281"/>
      <c r="BX70" s="281"/>
      <c r="BY70" s="119"/>
      <c r="BZ70" s="118"/>
      <c r="CA70" s="118"/>
      <c r="CB70" s="118"/>
      <c r="CC70" s="369"/>
      <c r="CD70" s="369"/>
      <c r="CE70" s="369"/>
      <c r="CF70" s="369"/>
      <c r="CG70" s="369"/>
      <c r="CH70" s="369"/>
      <c r="CI70" s="369"/>
      <c r="CJ70" s="369"/>
      <c r="CK70" s="369"/>
      <c r="CL70" s="369"/>
      <c r="CM70" s="369"/>
      <c r="CN70" s="369"/>
      <c r="CO70" s="192"/>
      <c r="CP70" s="192"/>
      <c r="CQ70" s="192"/>
      <c r="CR70" s="192"/>
      <c r="CS70" s="192"/>
      <c r="CT70" s="192"/>
      <c r="CU70" s="192"/>
      <c r="CV70" s="192"/>
      <c r="CW70" s="192"/>
      <c r="CX70" s="192"/>
      <c r="CY70" s="192"/>
      <c r="CZ70" s="192"/>
      <c r="DA70" s="192"/>
      <c r="DB70" s="192"/>
      <c r="DC70" s="192"/>
      <c r="DD70" s="192"/>
      <c r="DE70" s="193"/>
      <c r="DF70" s="193"/>
      <c r="DN70" s="369"/>
      <c r="DO70" s="369"/>
      <c r="DP70" s="369"/>
      <c r="DQ70" s="369"/>
      <c r="DR70" s="369"/>
      <c r="DS70" s="369"/>
      <c r="DT70" s="369"/>
      <c r="DU70" s="369"/>
      <c r="DV70" s="369"/>
      <c r="DW70" s="369"/>
      <c r="DX70" s="369"/>
      <c r="DY70" s="369"/>
      <c r="DZ70" s="369"/>
      <c r="EA70" s="369"/>
      <c r="EB70" s="369"/>
      <c r="EC70" s="369"/>
      <c r="ED70" s="369"/>
      <c r="EE70" s="192"/>
      <c r="EF70" s="192"/>
      <c r="EG70" s="192"/>
      <c r="EH70" s="192"/>
      <c r="EI70" s="192"/>
      <c r="EJ70" s="192"/>
      <c r="EK70" s="192"/>
      <c r="EL70" s="192"/>
      <c r="EM70" s="192"/>
      <c r="EN70" s="192"/>
      <c r="EO70" s="192"/>
      <c r="EP70" s="192"/>
      <c r="EQ70" s="192"/>
      <c r="ER70" s="192"/>
      <c r="ES70" s="192"/>
      <c r="ET70" s="369"/>
      <c r="EU70" s="369"/>
      <c r="EV70" s="369"/>
      <c r="EW70" s="369"/>
      <c r="EX70" s="369"/>
      <c r="EY70" s="369"/>
      <c r="EZ70" s="369"/>
      <c r="FA70" s="369"/>
      <c r="FB70" s="369"/>
      <c r="FC70" s="369"/>
      <c r="FD70" s="369"/>
      <c r="FE70" s="369"/>
      <c r="FF70" s="369"/>
      <c r="FG70" s="369"/>
      <c r="FH70" s="369"/>
      <c r="FI70" s="369"/>
      <c r="FJ70" s="369"/>
      <c r="FK70" s="192"/>
      <c r="FL70" s="192"/>
      <c r="FM70" s="192"/>
      <c r="FN70" s="192"/>
      <c r="FO70" s="192"/>
      <c r="FP70" s="192"/>
      <c r="FQ70" s="192"/>
      <c r="FR70" s="192"/>
      <c r="FS70" s="192"/>
      <c r="FT70" s="192"/>
      <c r="FU70" s="192"/>
      <c r="FV70" s="192"/>
      <c r="FW70" s="192"/>
      <c r="FX70" s="192"/>
      <c r="FY70" s="192"/>
      <c r="FZ70" s="369"/>
      <c r="GA70" s="369"/>
      <c r="GB70" s="369"/>
      <c r="GC70" s="369"/>
      <c r="GD70" s="369"/>
      <c r="GE70" s="369"/>
      <c r="GF70" s="369"/>
      <c r="GG70" s="369"/>
      <c r="GH70" s="369"/>
      <c r="GI70" s="369"/>
      <c r="GJ70" s="369"/>
      <c r="GK70" s="369"/>
      <c r="GL70" s="369"/>
      <c r="GM70" s="369"/>
      <c r="GN70" s="369"/>
      <c r="GO70" s="369"/>
      <c r="GP70" s="369"/>
      <c r="GQ70" s="192"/>
      <c r="GR70" s="192"/>
      <c r="GS70" s="192"/>
      <c r="GT70" s="192"/>
      <c r="GU70" s="192"/>
      <c r="GV70" s="192"/>
      <c r="GW70" s="192"/>
      <c r="GX70" s="192"/>
      <c r="GY70" s="192"/>
      <c r="GZ70" s="192"/>
      <c r="HA70" s="192"/>
      <c r="HB70" s="192"/>
      <c r="HC70" s="192"/>
      <c r="HD70" s="192"/>
      <c r="HE70" s="192"/>
      <c r="HF70" s="369"/>
      <c r="HG70" s="369"/>
      <c r="HH70" s="369"/>
      <c r="HI70" s="369"/>
      <c r="HJ70" s="369"/>
      <c r="HK70" s="369"/>
      <c r="HL70" s="369"/>
      <c r="HM70" s="369"/>
      <c r="HN70" s="369"/>
      <c r="HO70" s="369"/>
      <c r="HP70" s="369"/>
    </row>
    <row r="71" spans="2:224" ht="15.75" customHeight="1" x14ac:dyDescent="0.25">
      <c r="B71" s="58" t="s">
        <v>126</v>
      </c>
      <c r="C71" s="1389"/>
      <c r="D71" s="1398"/>
      <c r="E71" s="1391"/>
      <c r="F71" s="1389"/>
      <c r="G71" s="1398"/>
      <c r="H71" s="1391"/>
      <c r="I71" s="1389"/>
      <c r="J71" s="1398"/>
      <c r="K71" s="1391"/>
      <c r="L71" s="1389"/>
      <c r="M71" s="1398"/>
      <c r="N71" s="1391"/>
      <c r="O71" s="1389"/>
      <c r="P71" s="1398"/>
      <c r="Q71" s="1391"/>
      <c r="R71" s="968"/>
      <c r="S71" s="969"/>
      <c r="T71" s="1386"/>
      <c r="U71" s="1387"/>
      <c r="V71" s="1388"/>
      <c r="W71" s="1386"/>
      <c r="X71" s="1387"/>
      <c r="Y71" s="1388"/>
      <c r="Z71" s="1386"/>
      <c r="AA71" s="1387"/>
      <c r="AB71" s="1388"/>
      <c r="AC71" s="1386"/>
      <c r="AD71" s="1387"/>
      <c r="AE71" s="1388"/>
      <c r="AF71" s="1386"/>
      <c r="AG71" s="1387"/>
      <c r="AH71" s="1388"/>
      <c r="AI71" s="968"/>
      <c r="AJ71" s="969"/>
      <c r="AK71" s="1386"/>
      <c r="AL71" s="1387"/>
      <c r="AM71" s="1388"/>
      <c r="AN71" s="1386"/>
      <c r="AO71" s="1387"/>
      <c r="AP71" s="1388"/>
      <c r="AQ71" s="1386"/>
      <c r="AR71" s="1387"/>
      <c r="AS71" s="1388"/>
      <c r="AT71" s="1386"/>
      <c r="AU71" s="1387"/>
      <c r="AV71" s="1388"/>
      <c r="AW71" s="1386"/>
      <c r="AX71" s="1387"/>
      <c r="AY71" s="1388"/>
      <c r="AZ71" s="240"/>
      <c r="BA71" s="240"/>
      <c r="BB71" s="1389"/>
      <c r="BC71" s="1390"/>
      <c r="BD71" s="1391"/>
      <c r="BE71" s="1389"/>
      <c r="BF71" s="1390"/>
      <c r="BG71" s="1391"/>
      <c r="BH71" s="1389"/>
      <c r="BI71" s="1390"/>
      <c r="BJ71" s="1391"/>
      <c r="BK71" s="240"/>
      <c r="BL71" s="1389"/>
      <c r="BM71" s="1390"/>
      <c r="BN71" s="1391"/>
      <c r="BO71" s="240"/>
      <c r="BP71" s="240"/>
      <c r="BQ71" s="240"/>
      <c r="BR71" s="240"/>
      <c r="BS71" s="240"/>
      <c r="BT71" s="240"/>
      <c r="BU71" s="240"/>
      <c r="BV71" s="240"/>
      <c r="BW71" s="240"/>
      <c r="BX71" s="240"/>
      <c r="BY71" s="119"/>
      <c r="BZ71" s="118"/>
      <c r="CA71" s="118"/>
      <c r="CB71" s="118"/>
      <c r="CC71" s="369"/>
      <c r="CD71" s="369"/>
      <c r="CE71" s="369"/>
      <c r="CF71" s="369"/>
      <c r="CG71" s="369"/>
      <c r="CH71" s="369"/>
      <c r="CI71" s="369"/>
      <c r="CJ71" s="369"/>
      <c r="CK71" s="369"/>
      <c r="CL71" s="369"/>
      <c r="CM71" s="369"/>
      <c r="CN71" s="369"/>
      <c r="CO71" s="192"/>
      <c r="CP71" s="192"/>
      <c r="CQ71" s="192"/>
      <c r="CR71" s="192"/>
      <c r="CS71" s="192"/>
      <c r="CT71" s="192"/>
      <c r="CU71" s="192"/>
      <c r="CV71" s="192"/>
      <c r="CW71" s="192"/>
      <c r="CX71" s="192"/>
      <c r="CY71" s="192"/>
      <c r="CZ71" s="192"/>
      <c r="DA71" s="192"/>
      <c r="DB71" s="192"/>
      <c r="DC71" s="192"/>
      <c r="DD71" s="192"/>
      <c r="DE71" s="193"/>
      <c r="DF71" s="193"/>
      <c r="DN71" s="369"/>
      <c r="DO71" s="369"/>
      <c r="DP71" s="369"/>
      <c r="DQ71" s="369"/>
      <c r="DR71" s="369"/>
      <c r="DS71" s="369"/>
      <c r="DT71" s="369"/>
      <c r="DU71" s="369"/>
      <c r="DV71" s="369"/>
      <c r="DW71" s="369"/>
      <c r="DX71" s="369"/>
      <c r="DY71" s="369"/>
      <c r="DZ71" s="369"/>
      <c r="EA71" s="369"/>
      <c r="EB71" s="369"/>
      <c r="EC71" s="369"/>
      <c r="ED71" s="369"/>
      <c r="EE71" s="192"/>
      <c r="EF71" s="192"/>
      <c r="EG71" s="192"/>
      <c r="EH71" s="192"/>
      <c r="EI71" s="192"/>
      <c r="EJ71" s="192"/>
      <c r="EK71" s="192"/>
      <c r="EL71" s="192"/>
      <c r="EM71" s="192"/>
      <c r="EN71" s="192"/>
      <c r="EO71" s="192"/>
      <c r="EP71" s="192"/>
      <c r="EQ71" s="192"/>
      <c r="ER71" s="192"/>
      <c r="ES71" s="192"/>
      <c r="ET71" s="369"/>
      <c r="EU71" s="369"/>
      <c r="EV71" s="369"/>
      <c r="EW71" s="369"/>
      <c r="EX71" s="369"/>
      <c r="EY71" s="369"/>
      <c r="EZ71" s="369"/>
      <c r="FA71" s="369"/>
      <c r="FB71" s="369"/>
      <c r="FC71" s="369"/>
      <c r="FD71" s="369"/>
      <c r="FE71" s="369"/>
      <c r="FF71" s="369"/>
      <c r="FG71" s="369"/>
      <c r="FH71" s="369"/>
      <c r="FI71" s="369"/>
      <c r="FJ71" s="369"/>
      <c r="FK71" s="192"/>
      <c r="FL71" s="192"/>
      <c r="FM71" s="192"/>
      <c r="FN71" s="192"/>
      <c r="FO71" s="192"/>
      <c r="FP71" s="192"/>
      <c r="FQ71" s="192"/>
      <c r="FR71" s="192"/>
      <c r="FS71" s="192"/>
      <c r="FT71" s="192"/>
      <c r="FU71" s="192"/>
      <c r="FV71" s="192"/>
      <c r="FW71" s="192"/>
      <c r="FX71" s="192"/>
      <c r="FY71" s="192"/>
      <c r="FZ71" s="369"/>
      <c r="GA71" s="369"/>
      <c r="GB71" s="369"/>
      <c r="GC71" s="369"/>
      <c r="GD71" s="369"/>
      <c r="GE71" s="369"/>
      <c r="GF71" s="369"/>
      <c r="GG71" s="369"/>
      <c r="GH71" s="369"/>
      <c r="GI71" s="369"/>
      <c r="GJ71" s="369"/>
      <c r="GK71" s="369"/>
      <c r="GL71" s="369"/>
      <c r="GM71" s="369"/>
      <c r="GN71" s="369"/>
      <c r="GO71" s="369"/>
      <c r="GP71" s="369"/>
      <c r="GQ71" s="192"/>
      <c r="GR71" s="192"/>
      <c r="GS71" s="192"/>
      <c r="GT71" s="192"/>
      <c r="GU71" s="192"/>
      <c r="GV71" s="192"/>
      <c r="GW71" s="192"/>
      <c r="GX71" s="192"/>
      <c r="GY71" s="192"/>
      <c r="GZ71" s="192"/>
      <c r="HA71" s="192"/>
      <c r="HB71" s="192"/>
      <c r="HC71" s="192"/>
      <c r="HD71" s="192"/>
      <c r="HE71" s="192"/>
      <c r="HF71" s="369"/>
      <c r="HG71" s="369"/>
      <c r="HH71" s="369"/>
      <c r="HI71" s="369"/>
      <c r="HJ71" s="369"/>
      <c r="HK71" s="369"/>
      <c r="HL71" s="369"/>
      <c r="HM71" s="369"/>
      <c r="HN71" s="369"/>
      <c r="HO71" s="369"/>
      <c r="HP71" s="369"/>
    </row>
    <row r="72" spans="2:224" ht="15.75" customHeight="1" x14ac:dyDescent="0.25">
      <c r="B72" s="5" t="s">
        <v>113</v>
      </c>
      <c r="C72" s="1386"/>
      <c r="D72" s="1387"/>
      <c r="E72" s="1388"/>
      <c r="F72" s="1386"/>
      <c r="G72" s="1387"/>
      <c r="H72" s="1388"/>
      <c r="I72" s="1386"/>
      <c r="J72" s="1387"/>
      <c r="K72" s="1388"/>
      <c r="L72" s="1386"/>
      <c r="M72" s="1387"/>
      <c r="N72" s="1388"/>
      <c r="O72" s="1386"/>
      <c r="P72" s="1387"/>
      <c r="Q72" s="1388"/>
      <c r="R72" s="969"/>
      <c r="S72" s="968"/>
      <c r="T72" s="1389"/>
      <c r="U72" s="1390"/>
      <c r="V72" s="1391"/>
      <c r="W72" s="1389"/>
      <c r="X72" s="1390"/>
      <c r="Y72" s="1391"/>
      <c r="Z72" s="1389"/>
      <c r="AA72" s="1390"/>
      <c r="AB72" s="1391"/>
      <c r="AC72" s="1389"/>
      <c r="AD72" s="1390"/>
      <c r="AE72" s="1391"/>
      <c r="AF72" s="1389"/>
      <c r="AG72" s="1390"/>
      <c r="AH72" s="1391"/>
      <c r="AI72" s="969"/>
      <c r="AJ72" s="968"/>
      <c r="AK72" s="1389"/>
      <c r="AL72" s="1390"/>
      <c r="AM72" s="1391"/>
      <c r="AN72" s="1389"/>
      <c r="AO72" s="1390"/>
      <c r="AP72" s="1391"/>
      <c r="AQ72" s="1389"/>
      <c r="AR72" s="1390"/>
      <c r="AS72" s="1391"/>
      <c r="AT72" s="1389"/>
      <c r="AU72" s="1390"/>
      <c r="AV72" s="1391"/>
      <c r="AW72" s="1389"/>
      <c r="AX72" s="1390"/>
      <c r="AY72" s="1391"/>
      <c r="AZ72" s="281"/>
      <c r="BA72" s="281"/>
      <c r="BB72" s="1386"/>
      <c r="BC72" s="1387"/>
      <c r="BD72" s="1388"/>
      <c r="BE72" s="1386"/>
      <c r="BF72" s="1387"/>
      <c r="BG72" s="1388"/>
      <c r="BH72" s="1386"/>
      <c r="BI72" s="1387"/>
      <c r="BJ72" s="1388"/>
      <c r="BK72" s="281"/>
      <c r="BL72" s="1386"/>
      <c r="BM72" s="1387"/>
      <c r="BN72" s="1388"/>
      <c r="BO72" s="281"/>
      <c r="BP72" s="281"/>
      <c r="BQ72" s="281"/>
      <c r="BR72" s="281"/>
      <c r="BS72" s="281"/>
      <c r="BT72" s="281"/>
      <c r="BU72" s="281"/>
      <c r="BV72" s="281"/>
      <c r="BW72" s="281"/>
      <c r="BX72" s="281"/>
      <c r="BY72" s="119"/>
      <c r="BZ72" s="118"/>
      <c r="CA72" s="118"/>
      <c r="CB72" s="118"/>
      <c r="CC72" s="369"/>
      <c r="CD72" s="369"/>
      <c r="CE72" s="369"/>
      <c r="CF72" s="369"/>
      <c r="CG72" s="369"/>
      <c r="CH72" s="369"/>
      <c r="CI72" s="369"/>
      <c r="CJ72" s="369"/>
      <c r="CK72" s="369"/>
      <c r="CL72" s="369"/>
      <c r="CM72" s="369"/>
      <c r="CN72" s="369"/>
      <c r="CO72" s="192"/>
      <c r="CP72" s="192"/>
      <c r="CQ72" s="192"/>
      <c r="CR72" s="192"/>
      <c r="CS72" s="192"/>
      <c r="CT72" s="192"/>
      <c r="CU72" s="192"/>
      <c r="CV72" s="192"/>
      <c r="CW72" s="192"/>
      <c r="CX72" s="192"/>
      <c r="CY72" s="192"/>
      <c r="CZ72" s="192"/>
      <c r="DA72" s="192"/>
      <c r="DB72" s="192"/>
      <c r="DC72" s="192"/>
      <c r="DD72" s="192"/>
      <c r="DE72" s="193"/>
      <c r="DF72" s="193"/>
      <c r="DN72" s="369"/>
      <c r="DO72" s="369"/>
      <c r="DP72" s="369"/>
      <c r="DQ72" s="369"/>
      <c r="DR72" s="369"/>
      <c r="DS72" s="369"/>
      <c r="DT72" s="369"/>
      <c r="DU72" s="369"/>
      <c r="DV72" s="369"/>
      <c r="DW72" s="369"/>
      <c r="DX72" s="369"/>
      <c r="DY72" s="369"/>
      <c r="DZ72" s="369"/>
      <c r="EA72" s="369"/>
      <c r="EB72" s="369"/>
      <c r="EC72" s="369"/>
      <c r="ED72" s="369"/>
      <c r="EE72" s="192"/>
      <c r="EF72" s="192"/>
      <c r="EG72" s="192"/>
      <c r="EH72" s="192"/>
      <c r="EI72" s="192"/>
      <c r="EJ72" s="192"/>
      <c r="EK72" s="192"/>
      <c r="EL72" s="192"/>
      <c r="EM72" s="192"/>
      <c r="EN72" s="192"/>
      <c r="EO72" s="192"/>
      <c r="EP72" s="192"/>
      <c r="EQ72" s="192"/>
      <c r="ER72" s="192"/>
      <c r="ES72" s="192"/>
      <c r="ET72" s="369"/>
      <c r="EU72" s="369"/>
      <c r="EV72" s="369"/>
      <c r="EW72" s="369"/>
      <c r="EX72" s="369"/>
      <c r="EY72" s="369"/>
      <c r="EZ72" s="369"/>
      <c r="FA72" s="369"/>
      <c r="FB72" s="369"/>
      <c r="FC72" s="369"/>
      <c r="FD72" s="369"/>
      <c r="FE72" s="369"/>
      <c r="FF72" s="369"/>
      <c r="FG72" s="369"/>
      <c r="FH72" s="369"/>
      <c r="FI72" s="369"/>
      <c r="FJ72" s="369"/>
      <c r="FK72" s="192"/>
      <c r="FL72" s="192"/>
      <c r="FM72" s="192"/>
      <c r="FN72" s="192"/>
      <c r="FO72" s="192"/>
      <c r="FP72" s="192"/>
      <c r="FQ72" s="192"/>
      <c r="FR72" s="192"/>
      <c r="FS72" s="192"/>
      <c r="FT72" s="192"/>
      <c r="FU72" s="192"/>
      <c r="FV72" s="192"/>
      <c r="FW72" s="192"/>
      <c r="FX72" s="192"/>
      <c r="FY72" s="192"/>
      <c r="FZ72" s="369"/>
      <c r="GA72" s="369"/>
      <c r="GB72" s="369"/>
      <c r="GC72" s="369"/>
      <c r="GD72" s="369"/>
      <c r="GE72" s="369"/>
      <c r="GF72" s="369"/>
      <c r="GG72" s="369"/>
      <c r="GH72" s="369"/>
      <c r="GI72" s="369"/>
      <c r="GJ72" s="369"/>
      <c r="GK72" s="369"/>
      <c r="GL72" s="369"/>
      <c r="GM72" s="369"/>
      <c r="GN72" s="369"/>
      <c r="GO72" s="369"/>
      <c r="GP72" s="369"/>
      <c r="GQ72" s="192"/>
      <c r="GR72" s="192"/>
      <c r="GS72" s="192"/>
      <c r="GT72" s="192"/>
      <c r="GU72" s="192"/>
      <c r="GV72" s="192"/>
      <c r="GW72" s="192"/>
      <c r="GX72" s="192"/>
      <c r="GY72" s="192"/>
      <c r="GZ72" s="192"/>
      <c r="HA72" s="192"/>
      <c r="HB72" s="192"/>
      <c r="HC72" s="192"/>
      <c r="HD72" s="192"/>
      <c r="HE72" s="192"/>
      <c r="HF72" s="369"/>
      <c r="HG72" s="369"/>
      <c r="HH72" s="369"/>
      <c r="HI72" s="369"/>
      <c r="HJ72" s="369"/>
      <c r="HK72" s="369"/>
      <c r="HL72" s="369"/>
      <c r="HM72" s="369"/>
      <c r="HN72" s="369"/>
      <c r="HO72" s="369"/>
      <c r="HP72" s="369"/>
    </row>
    <row r="73" spans="2:224" ht="15.75" customHeight="1" x14ac:dyDescent="0.25">
      <c r="B73" s="58" t="s">
        <v>114</v>
      </c>
      <c r="C73" s="1389"/>
      <c r="D73" s="1398"/>
      <c r="E73" s="1391"/>
      <c r="F73" s="1389"/>
      <c r="G73" s="1398"/>
      <c r="H73" s="1391"/>
      <c r="I73" s="1389"/>
      <c r="J73" s="1398"/>
      <c r="K73" s="1391"/>
      <c r="L73" s="1389"/>
      <c r="M73" s="1398"/>
      <c r="N73" s="1391"/>
      <c r="O73" s="1389"/>
      <c r="P73" s="1398"/>
      <c r="Q73" s="1391"/>
      <c r="R73" s="968"/>
      <c r="S73" s="969"/>
      <c r="T73" s="1386"/>
      <c r="U73" s="1387"/>
      <c r="V73" s="1388"/>
      <c r="W73" s="1386"/>
      <c r="X73" s="1387"/>
      <c r="Y73" s="1388"/>
      <c r="Z73" s="1386"/>
      <c r="AA73" s="1387"/>
      <c r="AB73" s="1388"/>
      <c r="AC73" s="1386"/>
      <c r="AD73" s="1387"/>
      <c r="AE73" s="1388"/>
      <c r="AF73" s="1386"/>
      <c r="AG73" s="1387"/>
      <c r="AH73" s="1388"/>
      <c r="AI73" s="968"/>
      <c r="AJ73" s="969"/>
      <c r="AK73" s="1386"/>
      <c r="AL73" s="1387"/>
      <c r="AM73" s="1388"/>
      <c r="AN73" s="1386"/>
      <c r="AO73" s="1387"/>
      <c r="AP73" s="1388"/>
      <c r="AQ73" s="1386"/>
      <c r="AR73" s="1387"/>
      <c r="AS73" s="1388"/>
      <c r="AT73" s="1386"/>
      <c r="AU73" s="1387"/>
      <c r="AV73" s="1388"/>
      <c r="AW73" s="1386"/>
      <c r="AX73" s="1387"/>
      <c r="AY73" s="1388"/>
      <c r="AZ73" s="240"/>
      <c r="BA73" s="240"/>
      <c r="BB73" s="1389"/>
      <c r="BC73" s="1390"/>
      <c r="BD73" s="1391"/>
      <c r="BE73" s="1389"/>
      <c r="BF73" s="1390"/>
      <c r="BG73" s="1391"/>
      <c r="BH73" s="1389"/>
      <c r="BI73" s="1390"/>
      <c r="BJ73" s="1391"/>
      <c r="BK73" s="240"/>
      <c r="BL73" s="1389"/>
      <c r="BM73" s="1390"/>
      <c r="BN73" s="1391"/>
      <c r="BO73" s="240"/>
      <c r="BP73" s="240"/>
      <c r="BQ73" s="240"/>
      <c r="BR73" s="240"/>
      <c r="BS73" s="240"/>
      <c r="BT73" s="240"/>
      <c r="BU73" s="240"/>
      <c r="BV73" s="240"/>
      <c r="BW73" s="240"/>
      <c r="BX73" s="240"/>
      <c r="BY73" s="119"/>
      <c r="BZ73" s="118"/>
      <c r="CA73" s="118"/>
      <c r="CB73" s="118"/>
      <c r="CC73" s="369"/>
      <c r="CD73" s="369"/>
      <c r="CE73" s="369"/>
      <c r="CF73" s="369"/>
      <c r="CG73" s="369"/>
      <c r="CH73" s="369"/>
      <c r="CI73" s="369"/>
      <c r="CJ73" s="369"/>
      <c r="CK73" s="369"/>
      <c r="CL73" s="369"/>
      <c r="CM73" s="369"/>
      <c r="CN73" s="369"/>
      <c r="CO73" s="192"/>
      <c r="CP73" s="192"/>
      <c r="CQ73" s="192"/>
      <c r="CR73" s="192"/>
      <c r="CS73" s="192"/>
      <c r="CT73" s="192"/>
      <c r="CU73" s="192"/>
      <c r="CV73" s="192"/>
      <c r="CW73" s="192"/>
      <c r="CX73" s="192"/>
      <c r="CY73" s="192"/>
      <c r="CZ73" s="192"/>
      <c r="DA73" s="192"/>
      <c r="DB73" s="192"/>
      <c r="DC73" s="192"/>
      <c r="DD73" s="192"/>
      <c r="DE73" s="193"/>
      <c r="DF73" s="193"/>
      <c r="DN73" s="369"/>
      <c r="DO73" s="369"/>
      <c r="DP73" s="369"/>
      <c r="DQ73" s="369"/>
      <c r="DR73" s="369"/>
      <c r="DS73" s="369"/>
      <c r="DT73" s="369"/>
      <c r="DU73" s="369"/>
      <c r="DV73" s="369"/>
      <c r="DW73" s="369"/>
      <c r="DX73" s="369"/>
      <c r="DY73" s="369"/>
      <c r="DZ73" s="369"/>
      <c r="EA73" s="369"/>
      <c r="EB73" s="369"/>
      <c r="EC73" s="369"/>
      <c r="ED73" s="369"/>
      <c r="EE73" s="192"/>
      <c r="EF73" s="192"/>
      <c r="EG73" s="192"/>
      <c r="EH73" s="192"/>
      <c r="EI73" s="192"/>
      <c r="EJ73" s="192"/>
      <c r="EK73" s="192"/>
      <c r="EL73" s="192"/>
      <c r="EM73" s="192"/>
      <c r="EN73" s="192"/>
      <c r="EO73" s="192"/>
      <c r="EP73" s="192"/>
      <c r="EQ73" s="192"/>
      <c r="ER73" s="192"/>
      <c r="ES73" s="192"/>
      <c r="ET73" s="369"/>
      <c r="EU73" s="369"/>
      <c r="EV73" s="369"/>
      <c r="EW73" s="369"/>
      <c r="EX73" s="369"/>
      <c r="EY73" s="369"/>
      <c r="EZ73" s="369"/>
      <c r="FA73" s="369"/>
      <c r="FB73" s="369"/>
      <c r="FC73" s="369"/>
      <c r="FD73" s="369"/>
      <c r="FE73" s="369"/>
      <c r="FF73" s="369"/>
      <c r="FG73" s="369"/>
      <c r="FH73" s="369"/>
      <c r="FI73" s="369"/>
      <c r="FJ73" s="369"/>
      <c r="FK73" s="192"/>
      <c r="FL73" s="192"/>
      <c r="FM73" s="192"/>
      <c r="FN73" s="192"/>
      <c r="FO73" s="192"/>
      <c r="FP73" s="192"/>
      <c r="FQ73" s="192"/>
      <c r="FR73" s="192"/>
      <c r="FS73" s="192"/>
      <c r="FT73" s="192"/>
      <c r="FU73" s="192"/>
      <c r="FV73" s="192"/>
      <c r="FW73" s="192"/>
      <c r="FX73" s="192"/>
      <c r="FY73" s="192"/>
      <c r="FZ73" s="369"/>
      <c r="GA73" s="369"/>
      <c r="GB73" s="369"/>
      <c r="GC73" s="369"/>
      <c r="GD73" s="369"/>
      <c r="GE73" s="369"/>
      <c r="GF73" s="369"/>
      <c r="GG73" s="369"/>
      <c r="GH73" s="369"/>
      <c r="GI73" s="369"/>
      <c r="GJ73" s="369"/>
      <c r="GK73" s="369"/>
      <c r="GL73" s="369"/>
      <c r="GM73" s="369"/>
      <c r="GN73" s="369"/>
      <c r="GO73" s="369"/>
      <c r="GP73" s="369"/>
      <c r="GQ73" s="192"/>
      <c r="GR73" s="192"/>
      <c r="GS73" s="192"/>
      <c r="GT73" s="192"/>
      <c r="GU73" s="192"/>
      <c r="GV73" s="192"/>
      <c r="GW73" s="192"/>
      <c r="GX73" s="192"/>
      <c r="GY73" s="192"/>
      <c r="GZ73" s="192"/>
      <c r="HA73" s="192"/>
      <c r="HB73" s="192"/>
      <c r="HC73" s="192"/>
      <c r="HD73" s="192"/>
      <c r="HE73" s="192"/>
      <c r="HF73" s="369"/>
      <c r="HG73" s="369"/>
      <c r="HH73" s="369"/>
      <c r="HI73" s="369"/>
      <c r="HJ73" s="369"/>
      <c r="HK73" s="369"/>
      <c r="HL73" s="369"/>
      <c r="HM73" s="369"/>
      <c r="HN73" s="369"/>
      <c r="HO73" s="369"/>
      <c r="HP73" s="369"/>
    </row>
    <row r="74" spans="2:224" ht="15.75" customHeight="1" x14ac:dyDescent="0.25">
      <c r="B74" s="5" t="s">
        <v>109</v>
      </c>
      <c r="C74" s="1386"/>
      <c r="D74" s="1387"/>
      <c r="E74" s="1388"/>
      <c r="F74" s="1386"/>
      <c r="G74" s="1387"/>
      <c r="H74" s="1388"/>
      <c r="I74" s="1386"/>
      <c r="J74" s="1387"/>
      <c r="K74" s="1388"/>
      <c r="L74" s="1386"/>
      <c r="M74" s="1387"/>
      <c r="N74" s="1388"/>
      <c r="O74" s="1386"/>
      <c r="P74" s="1387"/>
      <c r="Q74" s="1388"/>
      <c r="R74" s="969"/>
      <c r="S74" s="968"/>
      <c r="T74" s="1389"/>
      <c r="U74" s="1390"/>
      <c r="V74" s="1391"/>
      <c r="W74" s="1389"/>
      <c r="X74" s="1390"/>
      <c r="Y74" s="1391"/>
      <c r="Z74" s="1389"/>
      <c r="AA74" s="1390"/>
      <c r="AB74" s="1391"/>
      <c r="AC74" s="1389"/>
      <c r="AD74" s="1390"/>
      <c r="AE74" s="1391"/>
      <c r="AF74" s="1389"/>
      <c r="AG74" s="1390"/>
      <c r="AH74" s="1391"/>
      <c r="AI74" s="969"/>
      <c r="AJ74" s="968"/>
      <c r="AK74" s="1389"/>
      <c r="AL74" s="1390"/>
      <c r="AM74" s="1391"/>
      <c r="AN74" s="1389"/>
      <c r="AO74" s="1390"/>
      <c r="AP74" s="1391"/>
      <c r="AQ74" s="1389"/>
      <c r="AR74" s="1390"/>
      <c r="AS74" s="1391"/>
      <c r="AT74" s="1389"/>
      <c r="AU74" s="1390"/>
      <c r="AV74" s="1391"/>
      <c r="AW74" s="1389"/>
      <c r="AX74" s="1390"/>
      <c r="AY74" s="1391"/>
      <c r="AZ74" s="281"/>
      <c r="BA74" s="281"/>
      <c r="BB74" s="1386"/>
      <c r="BC74" s="1387"/>
      <c r="BD74" s="1388"/>
      <c r="BE74" s="1386"/>
      <c r="BF74" s="1387"/>
      <c r="BG74" s="1388"/>
      <c r="BH74" s="1386"/>
      <c r="BI74" s="1387"/>
      <c r="BJ74" s="1388"/>
      <c r="BK74" s="281"/>
      <c r="BL74" s="1386"/>
      <c r="BM74" s="1387"/>
      <c r="BN74" s="1388"/>
      <c r="BO74" s="281"/>
      <c r="BP74" s="281"/>
      <c r="BQ74" s="281"/>
      <c r="BR74" s="281"/>
      <c r="BS74" s="281"/>
      <c r="BT74" s="281"/>
      <c r="BU74" s="281"/>
      <c r="BV74" s="281"/>
      <c r="BW74" s="281"/>
      <c r="BX74" s="281"/>
      <c r="BY74" s="119"/>
      <c r="BZ74" s="118"/>
      <c r="CA74" s="118"/>
      <c r="CB74" s="118"/>
      <c r="CC74" s="369"/>
      <c r="CD74" s="369"/>
      <c r="CE74" s="369"/>
      <c r="CF74" s="369"/>
      <c r="CG74" s="369"/>
      <c r="CH74" s="369"/>
      <c r="CI74" s="369"/>
      <c r="CJ74" s="369"/>
      <c r="CK74" s="369"/>
      <c r="CL74" s="369"/>
      <c r="CM74" s="369"/>
      <c r="CN74" s="369"/>
      <c r="CO74" s="192"/>
      <c r="CP74" s="192"/>
      <c r="CQ74" s="192"/>
      <c r="CR74" s="192"/>
      <c r="CS74" s="192"/>
      <c r="CT74" s="192"/>
      <c r="CU74" s="192"/>
      <c r="CV74" s="192"/>
      <c r="CW74" s="192"/>
      <c r="CX74" s="192"/>
      <c r="CY74" s="192"/>
      <c r="CZ74" s="192"/>
      <c r="DA74" s="192"/>
      <c r="DB74" s="192"/>
      <c r="DC74" s="192"/>
      <c r="DD74" s="192"/>
      <c r="DE74" s="193"/>
      <c r="DF74" s="193"/>
      <c r="DN74" s="369"/>
      <c r="DO74" s="369"/>
      <c r="DP74" s="369"/>
      <c r="DQ74" s="369"/>
      <c r="DR74" s="369"/>
      <c r="DS74" s="369"/>
      <c r="DT74" s="369"/>
      <c r="DU74" s="369"/>
      <c r="DV74" s="369"/>
      <c r="DW74" s="369"/>
      <c r="DX74" s="369"/>
      <c r="DY74" s="369"/>
      <c r="DZ74" s="369"/>
      <c r="EA74" s="369"/>
      <c r="EB74" s="369"/>
      <c r="EC74" s="369"/>
      <c r="ED74" s="369"/>
      <c r="EE74" s="192"/>
      <c r="EF74" s="192"/>
      <c r="EG74" s="192"/>
      <c r="EH74" s="192"/>
      <c r="EI74" s="192"/>
      <c r="EJ74" s="192"/>
      <c r="EK74" s="192"/>
      <c r="EL74" s="192"/>
      <c r="EM74" s="192"/>
      <c r="EN74" s="192"/>
      <c r="EO74" s="192"/>
      <c r="EP74" s="192"/>
      <c r="EQ74" s="192"/>
      <c r="ER74" s="192"/>
      <c r="ES74" s="192"/>
      <c r="ET74" s="369"/>
      <c r="EU74" s="369"/>
      <c r="EV74" s="369"/>
      <c r="EW74" s="369"/>
      <c r="EX74" s="369"/>
      <c r="EY74" s="369"/>
      <c r="EZ74" s="369"/>
      <c r="FA74" s="369"/>
      <c r="FB74" s="369"/>
      <c r="FC74" s="369"/>
      <c r="FD74" s="369"/>
      <c r="FE74" s="369"/>
      <c r="FF74" s="369"/>
      <c r="FG74" s="369"/>
      <c r="FH74" s="369"/>
      <c r="FI74" s="369"/>
      <c r="FJ74" s="369"/>
      <c r="FK74" s="192"/>
      <c r="FL74" s="192"/>
      <c r="FM74" s="192"/>
      <c r="FN74" s="192"/>
      <c r="FO74" s="192"/>
      <c r="FP74" s="192"/>
      <c r="FQ74" s="192"/>
      <c r="FR74" s="192"/>
      <c r="FS74" s="192"/>
      <c r="FT74" s="192"/>
      <c r="FU74" s="192"/>
      <c r="FV74" s="192"/>
      <c r="FW74" s="192"/>
      <c r="FX74" s="192"/>
      <c r="FY74" s="192"/>
      <c r="FZ74" s="369"/>
      <c r="GA74" s="369"/>
      <c r="GB74" s="369"/>
      <c r="GC74" s="369"/>
      <c r="GD74" s="369"/>
      <c r="GE74" s="369"/>
      <c r="GF74" s="369"/>
      <c r="GG74" s="369"/>
      <c r="GH74" s="369"/>
      <c r="GI74" s="369"/>
      <c r="GJ74" s="369"/>
      <c r="GK74" s="369"/>
      <c r="GL74" s="369"/>
      <c r="GM74" s="369"/>
      <c r="GN74" s="369"/>
      <c r="GO74" s="369"/>
      <c r="GP74" s="369"/>
      <c r="GQ74" s="192"/>
      <c r="GR74" s="192"/>
      <c r="GS74" s="192"/>
      <c r="GT74" s="192"/>
      <c r="GU74" s="192"/>
      <c r="GV74" s="192"/>
      <c r="GW74" s="192"/>
      <c r="GX74" s="192"/>
      <c r="GY74" s="192"/>
      <c r="GZ74" s="192"/>
      <c r="HA74" s="192"/>
      <c r="HB74" s="192"/>
      <c r="HC74" s="192"/>
      <c r="HD74" s="192"/>
      <c r="HE74" s="192"/>
      <c r="HF74" s="369"/>
      <c r="HG74" s="369"/>
      <c r="HH74" s="369"/>
      <c r="HI74" s="369"/>
      <c r="HJ74" s="369"/>
      <c r="HK74" s="369"/>
      <c r="HL74" s="369"/>
      <c r="HM74" s="369"/>
      <c r="HN74" s="369"/>
      <c r="HO74" s="369"/>
      <c r="HP74" s="369"/>
    </row>
    <row r="75" spans="2:224" ht="15.75" customHeight="1" x14ac:dyDescent="0.25">
      <c r="B75" s="58" t="s">
        <v>110</v>
      </c>
      <c r="C75" s="1389"/>
      <c r="D75" s="1398"/>
      <c r="E75" s="1391"/>
      <c r="F75" s="1389"/>
      <c r="G75" s="1398"/>
      <c r="H75" s="1391"/>
      <c r="I75" s="1389"/>
      <c r="J75" s="1398"/>
      <c r="K75" s="1391"/>
      <c r="L75" s="1389"/>
      <c r="M75" s="1398"/>
      <c r="N75" s="1391"/>
      <c r="O75" s="1389"/>
      <c r="P75" s="1398"/>
      <c r="Q75" s="1391"/>
      <c r="R75" s="968"/>
      <c r="S75" s="969"/>
      <c r="T75" s="1386"/>
      <c r="U75" s="1387"/>
      <c r="V75" s="1388"/>
      <c r="W75" s="1386"/>
      <c r="X75" s="1387"/>
      <c r="Y75" s="1388"/>
      <c r="Z75" s="1386"/>
      <c r="AA75" s="1387"/>
      <c r="AB75" s="1388"/>
      <c r="AC75" s="1386"/>
      <c r="AD75" s="1387"/>
      <c r="AE75" s="1388"/>
      <c r="AF75" s="1386"/>
      <c r="AG75" s="1387"/>
      <c r="AH75" s="1388"/>
      <c r="AI75" s="968"/>
      <c r="AJ75" s="969"/>
      <c r="AK75" s="1386"/>
      <c r="AL75" s="1387"/>
      <c r="AM75" s="1388"/>
      <c r="AN75" s="1386"/>
      <c r="AO75" s="1387"/>
      <c r="AP75" s="1388"/>
      <c r="AQ75" s="1386"/>
      <c r="AR75" s="1387"/>
      <c r="AS75" s="1388"/>
      <c r="AT75" s="1386"/>
      <c r="AU75" s="1387"/>
      <c r="AV75" s="1388"/>
      <c r="AW75" s="1386"/>
      <c r="AX75" s="1387"/>
      <c r="AY75" s="1388"/>
      <c r="AZ75" s="240"/>
      <c r="BA75" s="240"/>
      <c r="BB75" s="1389"/>
      <c r="BC75" s="1390"/>
      <c r="BD75" s="1391"/>
      <c r="BE75" s="1389"/>
      <c r="BF75" s="1390"/>
      <c r="BG75" s="1391"/>
      <c r="BH75" s="1389"/>
      <c r="BI75" s="1390"/>
      <c r="BJ75" s="1391"/>
      <c r="BK75" s="240"/>
      <c r="BL75" s="1389"/>
      <c r="BM75" s="1390"/>
      <c r="BN75" s="1391"/>
      <c r="BO75" s="240"/>
      <c r="BP75" s="240"/>
      <c r="BQ75" s="240"/>
      <c r="BR75" s="240"/>
      <c r="BS75" s="240"/>
      <c r="BT75" s="240"/>
      <c r="BU75" s="240"/>
      <c r="BV75" s="240"/>
      <c r="BW75" s="240"/>
      <c r="BX75" s="240"/>
      <c r="BY75" s="119"/>
      <c r="BZ75" s="118"/>
      <c r="CA75" s="118"/>
      <c r="CB75" s="118"/>
      <c r="CC75" s="369"/>
      <c r="CD75" s="369"/>
      <c r="CE75" s="369"/>
      <c r="CF75" s="369"/>
      <c r="CG75" s="369"/>
      <c r="CH75" s="369"/>
      <c r="CI75" s="369"/>
      <c r="CJ75" s="369"/>
      <c r="CK75" s="369"/>
      <c r="CL75" s="369"/>
      <c r="CM75" s="369"/>
      <c r="CN75" s="369"/>
      <c r="CO75" s="192"/>
      <c r="CP75" s="192"/>
      <c r="CQ75" s="192"/>
      <c r="CR75" s="192"/>
      <c r="CS75" s="192"/>
      <c r="CT75" s="192"/>
      <c r="CU75" s="192"/>
      <c r="CV75" s="192"/>
      <c r="CW75" s="192"/>
      <c r="CX75" s="192"/>
      <c r="CY75" s="192"/>
      <c r="CZ75" s="192"/>
      <c r="DA75" s="192"/>
      <c r="DB75" s="192"/>
      <c r="DC75" s="192"/>
      <c r="DD75" s="192"/>
      <c r="DE75" s="193"/>
      <c r="DF75" s="193"/>
      <c r="DN75" s="369"/>
      <c r="DO75" s="369"/>
      <c r="DP75" s="369"/>
      <c r="DQ75" s="369"/>
      <c r="DR75" s="369"/>
      <c r="DS75" s="369"/>
      <c r="DT75" s="369"/>
      <c r="DU75" s="369"/>
      <c r="DV75" s="369"/>
      <c r="DW75" s="369"/>
      <c r="DX75" s="369"/>
      <c r="DY75" s="369"/>
      <c r="DZ75" s="369"/>
      <c r="EA75" s="369"/>
      <c r="EB75" s="369"/>
      <c r="EC75" s="369"/>
      <c r="ED75" s="369"/>
      <c r="EE75" s="192"/>
      <c r="EF75" s="192"/>
      <c r="EG75" s="192"/>
      <c r="EH75" s="192"/>
      <c r="EI75" s="192"/>
      <c r="EJ75" s="192"/>
      <c r="EK75" s="192"/>
      <c r="EL75" s="192"/>
      <c r="EM75" s="192"/>
      <c r="EN75" s="192"/>
      <c r="EO75" s="192"/>
      <c r="EP75" s="192"/>
      <c r="EQ75" s="192"/>
      <c r="ER75" s="192"/>
      <c r="ES75" s="192"/>
      <c r="ET75" s="369"/>
      <c r="EU75" s="369"/>
      <c r="EV75" s="369"/>
      <c r="EW75" s="369"/>
      <c r="EX75" s="369"/>
      <c r="EY75" s="369"/>
      <c r="EZ75" s="369"/>
      <c r="FA75" s="369"/>
      <c r="FB75" s="369"/>
      <c r="FC75" s="369"/>
      <c r="FD75" s="369"/>
      <c r="FE75" s="369"/>
      <c r="FF75" s="369"/>
      <c r="FG75" s="369"/>
      <c r="FH75" s="369"/>
      <c r="FI75" s="369"/>
      <c r="FJ75" s="369"/>
      <c r="FK75" s="192"/>
      <c r="FL75" s="192"/>
      <c r="FM75" s="192"/>
      <c r="FN75" s="192"/>
      <c r="FO75" s="192"/>
      <c r="FP75" s="192"/>
      <c r="FQ75" s="192"/>
      <c r="FR75" s="192"/>
      <c r="FS75" s="192"/>
      <c r="FT75" s="192"/>
      <c r="FU75" s="192"/>
      <c r="FV75" s="192"/>
      <c r="FW75" s="192"/>
      <c r="FX75" s="192"/>
      <c r="FY75" s="192"/>
      <c r="FZ75" s="369"/>
      <c r="GA75" s="369"/>
      <c r="GB75" s="369"/>
      <c r="GC75" s="369"/>
      <c r="GD75" s="369"/>
      <c r="GE75" s="369"/>
      <c r="GF75" s="369"/>
      <c r="GG75" s="369"/>
      <c r="GH75" s="369"/>
      <c r="GI75" s="369"/>
      <c r="GJ75" s="369"/>
      <c r="GK75" s="369"/>
      <c r="GL75" s="369"/>
      <c r="GM75" s="369"/>
      <c r="GN75" s="369"/>
      <c r="GO75" s="369"/>
      <c r="GP75" s="369"/>
      <c r="GQ75" s="192"/>
      <c r="GR75" s="192"/>
      <c r="GS75" s="192"/>
      <c r="GT75" s="192"/>
      <c r="GU75" s="192"/>
      <c r="GV75" s="192"/>
      <c r="GW75" s="192"/>
      <c r="GX75" s="192"/>
      <c r="GY75" s="192"/>
      <c r="GZ75" s="192"/>
      <c r="HA75" s="192"/>
      <c r="HB75" s="192"/>
      <c r="HC75" s="192"/>
      <c r="HD75" s="192"/>
      <c r="HE75" s="192"/>
      <c r="HF75" s="369"/>
      <c r="HG75" s="369"/>
      <c r="HH75" s="369"/>
      <c r="HI75" s="369"/>
      <c r="HJ75" s="369"/>
      <c r="HK75" s="369"/>
      <c r="HL75" s="369"/>
      <c r="HM75" s="369"/>
      <c r="HN75" s="369"/>
      <c r="HO75" s="369"/>
      <c r="HP75" s="369"/>
    </row>
    <row r="76" spans="2:224" ht="15.75" customHeight="1" x14ac:dyDescent="0.25">
      <c r="B76" s="5" t="s">
        <v>103</v>
      </c>
      <c r="C76" s="1386"/>
      <c r="D76" s="1387"/>
      <c r="E76" s="1388"/>
      <c r="F76" s="1386"/>
      <c r="G76" s="1387"/>
      <c r="H76" s="1388"/>
      <c r="I76" s="1386"/>
      <c r="J76" s="1387"/>
      <c r="K76" s="1388"/>
      <c r="L76" s="1386"/>
      <c r="M76" s="1387"/>
      <c r="N76" s="1388"/>
      <c r="O76" s="1386"/>
      <c r="P76" s="1387"/>
      <c r="Q76" s="1388"/>
      <c r="R76" s="969"/>
      <c r="S76" s="968"/>
      <c r="T76" s="1389"/>
      <c r="U76" s="1390"/>
      <c r="V76" s="1391"/>
      <c r="W76" s="1389"/>
      <c r="X76" s="1390"/>
      <c r="Y76" s="1391"/>
      <c r="Z76" s="1389"/>
      <c r="AA76" s="1390"/>
      <c r="AB76" s="1391"/>
      <c r="AC76" s="1389"/>
      <c r="AD76" s="1390"/>
      <c r="AE76" s="1391"/>
      <c r="AF76" s="1389"/>
      <c r="AG76" s="1390"/>
      <c r="AH76" s="1391"/>
      <c r="AI76" s="969"/>
      <c r="AJ76" s="968"/>
      <c r="AK76" s="1389"/>
      <c r="AL76" s="1390"/>
      <c r="AM76" s="1391"/>
      <c r="AN76" s="1389"/>
      <c r="AO76" s="1390"/>
      <c r="AP76" s="1391"/>
      <c r="AQ76" s="1389"/>
      <c r="AR76" s="1390"/>
      <c r="AS76" s="1391"/>
      <c r="AT76" s="1389"/>
      <c r="AU76" s="1390"/>
      <c r="AV76" s="1391"/>
      <c r="AW76" s="1389"/>
      <c r="AX76" s="1390"/>
      <c r="AY76" s="1391"/>
      <c r="AZ76" s="281"/>
      <c r="BA76" s="281"/>
      <c r="BB76" s="1386"/>
      <c r="BC76" s="1387"/>
      <c r="BD76" s="1388"/>
      <c r="BE76" s="1386"/>
      <c r="BF76" s="1387"/>
      <c r="BG76" s="1388"/>
      <c r="BH76" s="1386"/>
      <c r="BI76" s="1387"/>
      <c r="BJ76" s="1388"/>
      <c r="BK76" s="281"/>
      <c r="BL76" s="1386"/>
      <c r="BM76" s="1387"/>
      <c r="BN76" s="1388"/>
      <c r="BO76" s="281"/>
      <c r="BP76" s="281"/>
      <c r="BQ76" s="281"/>
      <c r="BR76" s="281"/>
      <c r="BS76" s="281"/>
      <c r="BT76" s="281"/>
      <c r="BU76" s="281"/>
      <c r="BV76" s="281"/>
      <c r="BW76" s="281"/>
      <c r="BX76" s="281"/>
      <c r="BY76" s="119"/>
      <c r="BZ76" s="118"/>
      <c r="CA76" s="118"/>
      <c r="CB76" s="118"/>
      <c r="CC76" s="369"/>
      <c r="CD76" s="369"/>
      <c r="CE76" s="369"/>
      <c r="CF76" s="369"/>
      <c r="CG76" s="369"/>
      <c r="CH76" s="369"/>
      <c r="CI76" s="369"/>
      <c r="CJ76" s="369"/>
      <c r="CK76" s="369"/>
      <c r="CL76" s="369"/>
      <c r="CM76" s="369"/>
      <c r="CN76" s="369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3"/>
      <c r="DF76" s="193"/>
      <c r="DN76" s="369"/>
      <c r="DO76" s="369"/>
      <c r="DP76" s="369"/>
      <c r="DQ76" s="369"/>
      <c r="DR76" s="369"/>
      <c r="DS76" s="369"/>
      <c r="DT76" s="369"/>
      <c r="DU76" s="369"/>
      <c r="DV76" s="369"/>
      <c r="DW76" s="369"/>
      <c r="DX76" s="369"/>
      <c r="DY76" s="369"/>
      <c r="DZ76" s="369"/>
      <c r="EA76" s="369"/>
      <c r="EB76" s="369"/>
      <c r="EC76" s="369"/>
      <c r="ED76" s="369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369"/>
      <c r="EU76" s="369"/>
      <c r="EV76" s="369"/>
      <c r="EW76" s="369"/>
      <c r="EX76" s="369"/>
      <c r="EY76" s="369"/>
      <c r="EZ76" s="369"/>
      <c r="FA76" s="369"/>
      <c r="FB76" s="369"/>
      <c r="FC76" s="369"/>
      <c r="FD76" s="369"/>
      <c r="FE76" s="369"/>
      <c r="FF76" s="369"/>
      <c r="FG76" s="369"/>
      <c r="FH76" s="369"/>
      <c r="FI76" s="369"/>
      <c r="FJ76" s="369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369"/>
      <c r="GA76" s="369"/>
      <c r="GB76" s="369"/>
      <c r="GC76" s="369"/>
      <c r="GD76" s="369"/>
      <c r="GE76" s="369"/>
      <c r="GF76" s="369"/>
      <c r="GG76" s="369"/>
      <c r="GH76" s="369"/>
      <c r="GI76" s="369"/>
      <c r="GJ76" s="369"/>
      <c r="GK76" s="369"/>
      <c r="GL76" s="369"/>
      <c r="GM76" s="369"/>
      <c r="GN76" s="369"/>
      <c r="GO76" s="369"/>
      <c r="GP76" s="369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369"/>
      <c r="HG76" s="369"/>
      <c r="HH76" s="369"/>
      <c r="HI76" s="369"/>
      <c r="HJ76" s="369"/>
      <c r="HK76" s="369"/>
      <c r="HL76" s="369"/>
      <c r="HM76" s="369"/>
      <c r="HN76" s="369"/>
      <c r="HO76" s="369"/>
      <c r="HP76" s="369"/>
    </row>
    <row r="77" spans="2:224" ht="15.75" customHeight="1" x14ac:dyDescent="0.25">
      <c r="B77" s="58" t="s">
        <v>104</v>
      </c>
      <c r="C77" s="1389"/>
      <c r="D77" s="1398"/>
      <c r="E77" s="1391"/>
      <c r="F77" s="1389"/>
      <c r="G77" s="1398"/>
      <c r="H77" s="1391"/>
      <c r="I77" s="1389"/>
      <c r="J77" s="1398"/>
      <c r="K77" s="1391"/>
      <c r="L77" s="1389"/>
      <c r="M77" s="1398"/>
      <c r="N77" s="1391"/>
      <c r="O77" s="1389"/>
      <c r="P77" s="1398"/>
      <c r="Q77" s="1391"/>
      <c r="R77" s="968"/>
      <c r="S77" s="969"/>
      <c r="T77" s="1386"/>
      <c r="U77" s="1387"/>
      <c r="V77" s="1388"/>
      <c r="W77" s="1386"/>
      <c r="X77" s="1387"/>
      <c r="Y77" s="1388"/>
      <c r="Z77" s="1386"/>
      <c r="AA77" s="1387"/>
      <c r="AB77" s="1388"/>
      <c r="AC77" s="1386"/>
      <c r="AD77" s="1387"/>
      <c r="AE77" s="1388"/>
      <c r="AF77" s="1386"/>
      <c r="AG77" s="1387"/>
      <c r="AH77" s="1388"/>
      <c r="AI77" s="968"/>
      <c r="AJ77" s="969"/>
      <c r="AK77" s="1386"/>
      <c r="AL77" s="1387"/>
      <c r="AM77" s="1388"/>
      <c r="AN77" s="1386"/>
      <c r="AO77" s="1387"/>
      <c r="AP77" s="1388"/>
      <c r="AQ77" s="1386"/>
      <c r="AR77" s="1387"/>
      <c r="AS77" s="1388"/>
      <c r="AT77" s="1386"/>
      <c r="AU77" s="1387"/>
      <c r="AV77" s="1388"/>
      <c r="AW77" s="1386"/>
      <c r="AX77" s="1387"/>
      <c r="AY77" s="1388"/>
      <c r="AZ77" s="240"/>
      <c r="BA77" s="240"/>
      <c r="BB77" s="1389"/>
      <c r="BC77" s="1390"/>
      <c r="BD77" s="1391"/>
      <c r="BE77" s="1389"/>
      <c r="BF77" s="1390"/>
      <c r="BG77" s="1391"/>
      <c r="BH77" s="1389"/>
      <c r="BI77" s="1390"/>
      <c r="BJ77" s="1391"/>
      <c r="BK77" s="240"/>
      <c r="BL77" s="1389"/>
      <c r="BM77" s="1390"/>
      <c r="BN77" s="1391"/>
      <c r="BO77" s="240"/>
      <c r="BP77" s="240"/>
      <c r="BQ77" s="240"/>
      <c r="BR77" s="240"/>
      <c r="BS77" s="240"/>
      <c r="BT77" s="240"/>
      <c r="BU77" s="240"/>
      <c r="BV77" s="240"/>
      <c r="BW77" s="240"/>
      <c r="BX77" s="240"/>
      <c r="BY77" s="119"/>
      <c r="BZ77" s="118"/>
      <c r="CA77" s="118"/>
      <c r="CB77" s="118"/>
      <c r="CC77" s="369"/>
      <c r="CD77" s="369"/>
      <c r="CE77" s="369"/>
      <c r="CF77" s="369"/>
      <c r="CG77" s="369"/>
      <c r="CH77" s="369"/>
      <c r="CI77" s="369"/>
      <c r="CJ77" s="369"/>
      <c r="CK77" s="369"/>
      <c r="CL77" s="369"/>
      <c r="CM77" s="369"/>
      <c r="CN77" s="369"/>
      <c r="CO77" s="192"/>
      <c r="CP77" s="192"/>
      <c r="CQ77" s="192"/>
      <c r="CR77" s="192"/>
      <c r="CS77" s="192"/>
      <c r="CT77" s="192"/>
      <c r="CU77" s="192"/>
      <c r="CV77" s="192"/>
      <c r="CW77" s="192"/>
      <c r="CX77" s="192"/>
      <c r="CY77" s="192"/>
      <c r="CZ77" s="192"/>
      <c r="DA77" s="192"/>
      <c r="DB77" s="192"/>
      <c r="DC77" s="192"/>
      <c r="DD77" s="192"/>
      <c r="DE77" s="193"/>
      <c r="DF77" s="193"/>
      <c r="DN77" s="369"/>
      <c r="DO77" s="369"/>
      <c r="DP77" s="369"/>
      <c r="DQ77" s="369"/>
      <c r="DR77" s="369"/>
      <c r="DS77" s="369"/>
      <c r="DT77" s="369"/>
      <c r="DU77" s="369"/>
      <c r="DV77" s="369"/>
      <c r="DW77" s="369"/>
      <c r="DX77" s="369"/>
      <c r="DY77" s="369"/>
      <c r="DZ77" s="369"/>
      <c r="EA77" s="369"/>
      <c r="EB77" s="369"/>
      <c r="EC77" s="369"/>
      <c r="ED77" s="369"/>
      <c r="EE77" s="192"/>
      <c r="EF77" s="192"/>
      <c r="EG77" s="192"/>
      <c r="EH77" s="192"/>
      <c r="EI77" s="192"/>
      <c r="EJ77" s="192"/>
      <c r="EK77" s="192"/>
      <c r="EL77" s="192"/>
      <c r="EM77" s="192"/>
      <c r="EN77" s="192"/>
      <c r="EO77" s="192"/>
      <c r="EP77" s="192"/>
      <c r="EQ77" s="192"/>
      <c r="ER77" s="192"/>
      <c r="ES77" s="192"/>
      <c r="ET77" s="369"/>
      <c r="EU77" s="369"/>
      <c r="EV77" s="369"/>
      <c r="EW77" s="369"/>
      <c r="EX77" s="369"/>
      <c r="EY77" s="369"/>
      <c r="EZ77" s="369"/>
      <c r="FA77" s="369"/>
      <c r="FB77" s="369"/>
      <c r="FC77" s="369"/>
      <c r="FD77" s="369"/>
      <c r="FE77" s="369"/>
      <c r="FF77" s="369"/>
      <c r="FG77" s="369"/>
      <c r="FH77" s="369"/>
      <c r="FI77" s="369"/>
      <c r="FJ77" s="369"/>
      <c r="FK77" s="192"/>
      <c r="FL77" s="192"/>
      <c r="FM77" s="192"/>
      <c r="FN77" s="192"/>
      <c r="FO77" s="192"/>
      <c r="FP77" s="192"/>
      <c r="FQ77" s="192"/>
      <c r="FR77" s="192"/>
      <c r="FS77" s="192"/>
      <c r="FT77" s="192"/>
      <c r="FU77" s="192"/>
      <c r="FV77" s="192"/>
      <c r="FW77" s="192"/>
      <c r="FX77" s="192"/>
      <c r="FY77" s="192"/>
      <c r="FZ77" s="369"/>
      <c r="GA77" s="369"/>
      <c r="GB77" s="369"/>
      <c r="GC77" s="369"/>
      <c r="GD77" s="369"/>
      <c r="GE77" s="369"/>
      <c r="GF77" s="369"/>
      <c r="GG77" s="369"/>
      <c r="GH77" s="369"/>
      <c r="GI77" s="369"/>
      <c r="GJ77" s="369"/>
      <c r="GK77" s="369"/>
      <c r="GL77" s="369"/>
      <c r="GM77" s="369"/>
      <c r="GN77" s="369"/>
      <c r="GO77" s="369"/>
      <c r="GP77" s="369"/>
      <c r="GQ77" s="192"/>
      <c r="GR77" s="192"/>
      <c r="GS77" s="192"/>
      <c r="GT77" s="192"/>
      <c r="GU77" s="192"/>
      <c r="GV77" s="192"/>
      <c r="GW77" s="192"/>
      <c r="GX77" s="192"/>
      <c r="GY77" s="192"/>
      <c r="GZ77" s="192"/>
      <c r="HA77" s="192"/>
      <c r="HB77" s="192"/>
      <c r="HC77" s="192"/>
      <c r="HD77" s="192"/>
      <c r="HE77" s="192"/>
      <c r="HF77" s="369"/>
      <c r="HG77" s="369"/>
      <c r="HH77" s="369"/>
      <c r="HI77" s="369"/>
      <c r="HJ77" s="369"/>
      <c r="HK77" s="369"/>
      <c r="HL77" s="369"/>
      <c r="HM77" s="369"/>
      <c r="HN77" s="369"/>
      <c r="HO77" s="369"/>
      <c r="HP77" s="369"/>
    </row>
    <row r="78" spans="2:224" ht="15.75" customHeight="1" x14ac:dyDescent="0.25">
      <c r="B78" s="5" t="s">
        <v>96</v>
      </c>
      <c r="C78" s="1386"/>
      <c r="D78" s="1387"/>
      <c r="E78" s="1388"/>
      <c r="F78" s="1386"/>
      <c r="G78" s="1387"/>
      <c r="H78" s="1388"/>
      <c r="I78" s="1386"/>
      <c r="J78" s="1387"/>
      <c r="K78" s="1388"/>
      <c r="L78" s="1386"/>
      <c r="M78" s="1387"/>
      <c r="N78" s="1388"/>
      <c r="O78" s="1386"/>
      <c r="P78" s="1387"/>
      <c r="Q78" s="1388"/>
      <c r="R78" s="969"/>
      <c r="S78" s="968"/>
      <c r="T78" s="1389"/>
      <c r="U78" s="1390"/>
      <c r="V78" s="1391"/>
      <c r="W78" s="1389"/>
      <c r="X78" s="1390"/>
      <c r="Y78" s="1391"/>
      <c r="Z78" s="1389"/>
      <c r="AA78" s="1390"/>
      <c r="AB78" s="1391"/>
      <c r="AC78" s="1389"/>
      <c r="AD78" s="1390"/>
      <c r="AE78" s="1391"/>
      <c r="AF78" s="1389"/>
      <c r="AG78" s="1390"/>
      <c r="AH78" s="1391"/>
      <c r="AI78" s="969"/>
      <c r="AJ78" s="968"/>
      <c r="AK78" s="1389"/>
      <c r="AL78" s="1390"/>
      <c r="AM78" s="1391"/>
      <c r="AN78" s="1389"/>
      <c r="AO78" s="1390"/>
      <c r="AP78" s="1391"/>
      <c r="AQ78" s="1389"/>
      <c r="AR78" s="1390"/>
      <c r="AS78" s="1391"/>
      <c r="AT78" s="1389"/>
      <c r="AU78" s="1390"/>
      <c r="AV78" s="1391"/>
      <c r="AW78" s="1389"/>
      <c r="AX78" s="1390"/>
      <c r="AY78" s="1391"/>
      <c r="AZ78" s="281"/>
      <c r="BA78" s="281"/>
      <c r="BB78" s="1386"/>
      <c r="BC78" s="1387"/>
      <c r="BD78" s="1388"/>
      <c r="BE78" s="1386"/>
      <c r="BF78" s="1387"/>
      <c r="BG78" s="1388"/>
      <c r="BH78" s="1386"/>
      <c r="BI78" s="1387"/>
      <c r="BJ78" s="1388"/>
      <c r="BK78" s="281"/>
      <c r="BL78" s="1386"/>
      <c r="BM78" s="1387"/>
      <c r="BN78" s="1388"/>
      <c r="BO78" s="281"/>
      <c r="BP78" s="281"/>
      <c r="BQ78" s="281"/>
      <c r="BR78" s="281"/>
      <c r="BS78" s="281"/>
      <c r="BT78" s="281"/>
      <c r="BU78" s="281"/>
      <c r="BV78" s="281"/>
      <c r="BW78" s="281"/>
      <c r="BX78" s="281"/>
      <c r="BY78" s="119"/>
      <c r="BZ78" s="118"/>
      <c r="CA78" s="118"/>
      <c r="CB78" s="118"/>
      <c r="CC78" s="369"/>
      <c r="CD78" s="369"/>
      <c r="CE78" s="369"/>
      <c r="CF78" s="369"/>
      <c r="CG78" s="369"/>
      <c r="CH78" s="369"/>
      <c r="CI78" s="369"/>
      <c r="CJ78" s="369"/>
      <c r="CK78" s="369"/>
      <c r="CL78" s="369"/>
      <c r="CM78" s="369"/>
      <c r="CN78" s="369"/>
      <c r="CO78" s="192"/>
      <c r="CP78" s="192"/>
      <c r="CQ78" s="192"/>
      <c r="CR78" s="192"/>
      <c r="CS78" s="192"/>
      <c r="CT78" s="192"/>
      <c r="CU78" s="192"/>
      <c r="CV78" s="192"/>
      <c r="CW78" s="192"/>
      <c r="CX78" s="192"/>
      <c r="CY78" s="192"/>
      <c r="CZ78" s="192"/>
      <c r="DA78" s="192"/>
      <c r="DB78" s="192"/>
      <c r="DC78" s="192"/>
      <c r="DD78" s="192"/>
      <c r="DE78" s="193"/>
      <c r="DF78" s="193"/>
      <c r="DN78" s="369"/>
      <c r="DO78" s="369"/>
      <c r="DP78" s="369"/>
      <c r="DQ78" s="369"/>
      <c r="DR78" s="369"/>
      <c r="DS78" s="369"/>
      <c r="DT78" s="369"/>
      <c r="DU78" s="369"/>
      <c r="DV78" s="369"/>
      <c r="DW78" s="369"/>
      <c r="DX78" s="369"/>
      <c r="DY78" s="369"/>
      <c r="DZ78" s="369"/>
      <c r="EA78" s="369"/>
      <c r="EB78" s="369"/>
      <c r="EC78" s="369"/>
      <c r="ED78" s="369"/>
      <c r="EE78" s="192"/>
      <c r="EF78" s="192"/>
      <c r="EG78" s="192"/>
      <c r="EH78" s="192"/>
      <c r="EI78" s="192"/>
      <c r="EJ78" s="192"/>
      <c r="EK78" s="192"/>
      <c r="EL78" s="192"/>
      <c r="EM78" s="192"/>
      <c r="EN78" s="192"/>
      <c r="EO78" s="192"/>
      <c r="EP78" s="192"/>
      <c r="EQ78" s="192"/>
      <c r="ER78" s="192"/>
      <c r="ES78" s="192"/>
      <c r="ET78" s="369"/>
      <c r="EU78" s="369"/>
      <c r="EV78" s="369"/>
      <c r="EW78" s="369"/>
      <c r="EX78" s="369"/>
      <c r="EY78" s="369"/>
      <c r="EZ78" s="369"/>
      <c r="FA78" s="369"/>
      <c r="FB78" s="369"/>
      <c r="FC78" s="369"/>
      <c r="FD78" s="369"/>
      <c r="FE78" s="369"/>
      <c r="FF78" s="369"/>
      <c r="FG78" s="369"/>
      <c r="FH78" s="369"/>
      <c r="FI78" s="369"/>
      <c r="FJ78" s="369"/>
      <c r="FK78" s="192"/>
      <c r="FL78" s="192"/>
      <c r="FM78" s="192"/>
      <c r="FN78" s="192"/>
      <c r="FO78" s="192"/>
      <c r="FP78" s="192"/>
      <c r="FQ78" s="192"/>
      <c r="FR78" s="192"/>
      <c r="FS78" s="192"/>
      <c r="FT78" s="192"/>
      <c r="FU78" s="192"/>
      <c r="FV78" s="192"/>
      <c r="FW78" s="192"/>
      <c r="FX78" s="192"/>
      <c r="FY78" s="192"/>
      <c r="FZ78" s="369"/>
      <c r="GA78" s="369"/>
      <c r="GB78" s="369"/>
      <c r="GC78" s="369"/>
      <c r="GD78" s="369"/>
      <c r="GE78" s="369"/>
      <c r="GF78" s="369"/>
      <c r="GG78" s="369"/>
      <c r="GH78" s="369"/>
      <c r="GI78" s="369"/>
      <c r="GJ78" s="369"/>
      <c r="GK78" s="369"/>
      <c r="GL78" s="369"/>
      <c r="GM78" s="369"/>
      <c r="GN78" s="369"/>
      <c r="GO78" s="369"/>
      <c r="GP78" s="369"/>
      <c r="GQ78" s="192"/>
      <c r="GR78" s="192"/>
      <c r="GS78" s="192"/>
      <c r="GT78" s="192"/>
      <c r="GU78" s="192"/>
      <c r="GV78" s="192"/>
      <c r="GW78" s="192"/>
      <c r="GX78" s="192"/>
      <c r="GY78" s="192"/>
      <c r="GZ78" s="192"/>
      <c r="HA78" s="192"/>
      <c r="HB78" s="192"/>
      <c r="HC78" s="192"/>
      <c r="HD78" s="192"/>
      <c r="HE78" s="192"/>
      <c r="HF78" s="369"/>
      <c r="HG78" s="369"/>
      <c r="HH78" s="369"/>
      <c r="HI78" s="369"/>
      <c r="HJ78" s="369"/>
      <c r="HK78" s="369"/>
      <c r="HL78" s="369"/>
      <c r="HM78" s="369"/>
      <c r="HN78" s="369"/>
      <c r="HO78" s="369"/>
      <c r="HP78" s="369"/>
    </row>
    <row r="79" spans="2:224" ht="15.75" customHeight="1" x14ac:dyDescent="0.25">
      <c r="B79" s="58" t="s">
        <v>97</v>
      </c>
      <c r="C79" s="1389"/>
      <c r="D79" s="1398"/>
      <c r="E79" s="1391"/>
      <c r="F79" s="1389"/>
      <c r="G79" s="1398"/>
      <c r="H79" s="1391"/>
      <c r="I79" s="1389"/>
      <c r="J79" s="1398"/>
      <c r="K79" s="1391"/>
      <c r="L79" s="1389"/>
      <c r="M79" s="1398"/>
      <c r="N79" s="1391"/>
      <c r="O79" s="1389"/>
      <c r="P79" s="1398"/>
      <c r="Q79" s="1391"/>
      <c r="R79" s="968"/>
      <c r="S79" s="969"/>
      <c r="T79" s="1386"/>
      <c r="U79" s="1387"/>
      <c r="V79" s="1388"/>
      <c r="W79" s="1386"/>
      <c r="X79" s="1387"/>
      <c r="Y79" s="1388"/>
      <c r="Z79" s="1386"/>
      <c r="AA79" s="1387"/>
      <c r="AB79" s="1388"/>
      <c r="AC79" s="1386"/>
      <c r="AD79" s="1387"/>
      <c r="AE79" s="1388"/>
      <c r="AF79" s="1386"/>
      <c r="AG79" s="1387"/>
      <c r="AH79" s="1388"/>
      <c r="AI79" s="968"/>
      <c r="AJ79" s="969"/>
      <c r="AK79" s="1386"/>
      <c r="AL79" s="1387"/>
      <c r="AM79" s="1388"/>
      <c r="AN79" s="1386"/>
      <c r="AO79" s="1387"/>
      <c r="AP79" s="1388"/>
      <c r="AQ79" s="1386"/>
      <c r="AR79" s="1387"/>
      <c r="AS79" s="1388"/>
      <c r="AT79" s="1386"/>
      <c r="AU79" s="1387"/>
      <c r="AV79" s="1388"/>
      <c r="AW79" s="1386"/>
      <c r="AX79" s="1387"/>
      <c r="AY79" s="1388"/>
      <c r="AZ79" s="240"/>
      <c r="BA79" s="240"/>
      <c r="BB79" s="1389"/>
      <c r="BC79" s="1390"/>
      <c r="BD79" s="1391"/>
      <c r="BE79" s="1389"/>
      <c r="BF79" s="1390"/>
      <c r="BG79" s="1391"/>
      <c r="BH79" s="1389"/>
      <c r="BI79" s="1390"/>
      <c r="BJ79" s="1391"/>
      <c r="BK79" s="240"/>
      <c r="BL79" s="1389"/>
      <c r="BM79" s="1390"/>
      <c r="BN79" s="1391"/>
      <c r="BO79" s="240"/>
      <c r="BP79" s="240"/>
      <c r="BQ79" s="240"/>
      <c r="BR79" s="240"/>
      <c r="BS79" s="240"/>
      <c r="BT79" s="240"/>
      <c r="BU79" s="240"/>
      <c r="BV79" s="240"/>
      <c r="BW79" s="240"/>
      <c r="BX79" s="240"/>
      <c r="BY79" s="119"/>
      <c r="BZ79" s="118"/>
      <c r="CA79" s="118"/>
      <c r="CB79" s="118"/>
      <c r="CC79" s="369"/>
      <c r="CD79" s="369"/>
      <c r="CE79" s="369"/>
      <c r="CF79" s="369"/>
      <c r="CG79" s="369"/>
      <c r="CH79" s="369"/>
      <c r="CI79" s="369"/>
      <c r="CJ79" s="369"/>
      <c r="CK79" s="369"/>
      <c r="CL79" s="369"/>
      <c r="CM79" s="369"/>
      <c r="CN79" s="369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3"/>
      <c r="DF79" s="193"/>
      <c r="DN79" s="369"/>
      <c r="DO79" s="369"/>
      <c r="DP79" s="369"/>
      <c r="DQ79" s="369"/>
      <c r="DR79" s="369"/>
      <c r="DS79" s="369"/>
      <c r="DT79" s="369"/>
      <c r="DU79" s="369"/>
      <c r="DV79" s="369"/>
      <c r="DW79" s="369"/>
      <c r="DX79" s="369"/>
      <c r="DY79" s="369"/>
      <c r="DZ79" s="369"/>
      <c r="EA79" s="369"/>
      <c r="EB79" s="369"/>
      <c r="EC79" s="369"/>
      <c r="ED79" s="369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369"/>
      <c r="EU79" s="369"/>
      <c r="EV79" s="369"/>
      <c r="EW79" s="369"/>
      <c r="EX79" s="369"/>
      <c r="EY79" s="369"/>
      <c r="EZ79" s="369"/>
      <c r="FA79" s="369"/>
      <c r="FB79" s="369"/>
      <c r="FC79" s="369"/>
      <c r="FD79" s="369"/>
      <c r="FE79" s="369"/>
      <c r="FF79" s="369"/>
      <c r="FG79" s="369"/>
      <c r="FH79" s="369"/>
      <c r="FI79" s="369"/>
      <c r="FJ79" s="369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369"/>
      <c r="GA79" s="369"/>
      <c r="GB79" s="369"/>
      <c r="GC79" s="369"/>
      <c r="GD79" s="369"/>
      <c r="GE79" s="369"/>
      <c r="GF79" s="369"/>
      <c r="GG79" s="369"/>
      <c r="GH79" s="369"/>
      <c r="GI79" s="369"/>
      <c r="GJ79" s="369"/>
      <c r="GK79" s="369"/>
      <c r="GL79" s="369"/>
      <c r="GM79" s="369"/>
      <c r="GN79" s="369"/>
      <c r="GO79" s="369"/>
      <c r="GP79" s="369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369"/>
      <c r="HG79" s="369"/>
      <c r="HH79" s="369"/>
      <c r="HI79" s="369"/>
      <c r="HJ79" s="369"/>
      <c r="HK79" s="369"/>
      <c r="HL79" s="369"/>
      <c r="HM79" s="369"/>
      <c r="HN79" s="369"/>
      <c r="HO79" s="369"/>
      <c r="HP79" s="369"/>
    </row>
    <row r="80" spans="2:224" ht="15.75" customHeight="1" x14ac:dyDescent="0.25">
      <c r="B80" s="5" t="s">
        <v>88</v>
      </c>
      <c r="C80" s="1386"/>
      <c r="D80" s="1387"/>
      <c r="E80" s="1388"/>
      <c r="F80" s="1386"/>
      <c r="G80" s="1387"/>
      <c r="H80" s="1388"/>
      <c r="I80" s="1386"/>
      <c r="J80" s="1387"/>
      <c r="K80" s="1388"/>
      <c r="L80" s="1386"/>
      <c r="M80" s="1387"/>
      <c r="N80" s="1388"/>
      <c r="O80" s="1386"/>
      <c r="P80" s="1387"/>
      <c r="Q80" s="1388"/>
      <c r="R80" s="969"/>
      <c r="S80" s="968"/>
      <c r="T80" s="1389"/>
      <c r="U80" s="1390"/>
      <c r="V80" s="1391"/>
      <c r="W80" s="1389"/>
      <c r="X80" s="1390"/>
      <c r="Y80" s="1391"/>
      <c r="Z80" s="1389"/>
      <c r="AA80" s="1390"/>
      <c r="AB80" s="1391"/>
      <c r="AC80" s="1389"/>
      <c r="AD80" s="1390"/>
      <c r="AE80" s="1391"/>
      <c r="AF80" s="1389"/>
      <c r="AG80" s="1390"/>
      <c r="AH80" s="1391"/>
      <c r="AI80" s="969"/>
      <c r="AJ80" s="968"/>
      <c r="AK80" s="1389"/>
      <c r="AL80" s="1390"/>
      <c r="AM80" s="1391"/>
      <c r="AN80" s="1389"/>
      <c r="AO80" s="1390"/>
      <c r="AP80" s="1391"/>
      <c r="AQ80" s="1389"/>
      <c r="AR80" s="1390"/>
      <c r="AS80" s="1391"/>
      <c r="AT80" s="1389"/>
      <c r="AU80" s="1390"/>
      <c r="AV80" s="1391"/>
      <c r="AW80" s="1389"/>
      <c r="AX80" s="1390"/>
      <c r="AY80" s="1391"/>
      <c r="AZ80" s="281"/>
      <c r="BA80" s="281"/>
      <c r="BB80" s="1386"/>
      <c r="BC80" s="1387"/>
      <c r="BD80" s="1388"/>
      <c r="BE80" s="1386"/>
      <c r="BF80" s="1387"/>
      <c r="BG80" s="1388"/>
      <c r="BH80" s="1386"/>
      <c r="BI80" s="1387"/>
      <c r="BJ80" s="1388"/>
      <c r="BK80" s="281"/>
      <c r="BL80" s="1386"/>
      <c r="BM80" s="1387"/>
      <c r="BN80" s="1388"/>
      <c r="BO80" s="281"/>
      <c r="BP80" s="281"/>
      <c r="BQ80" s="281"/>
      <c r="BR80" s="281"/>
      <c r="BS80" s="281"/>
      <c r="BT80" s="281"/>
      <c r="BU80" s="281"/>
      <c r="BV80" s="281"/>
      <c r="BW80" s="281"/>
      <c r="BX80" s="281"/>
      <c r="BY80" s="119"/>
      <c r="BZ80" s="118"/>
      <c r="CA80" s="118"/>
      <c r="CB80" s="118"/>
      <c r="CC80" s="369"/>
      <c r="CD80" s="369"/>
      <c r="CE80" s="369"/>
      <c r="CF80" s="369"/>
      <c r="CG80" s="369"/>
      <c r="CH80" s="369"/>
      <c r="CI80" s="369"/>
      <c r="CJ80" s="369"/>
      <c r="CK80" s="369"/>
      <c r="CL80" s="369"/>
      <c r="CM80" s="369"/>
      <c r="CN80" s="369"/>
      <c r="CO80" s="192"/>
      <c r="CP80" s="192"/>
      <c r="CQ80" s="192"/>
      <c r="CR80" s="192"/>
      <c r="CS80" s="192"/>
      <c r="CT80" s="192"/>
      <c r="CU80" s="192"/>
      <c r="CV80" s="192"/>
      <c r="CW80" s="192"/>
      <c r="CX80" s="192"/>
      <c r="CY80" s="192"/>
      <c r="CZ80" s="192"/>
      <c r="DA80" s="192"/>
      <c r="DB80" s="192"/>
      <c r="DC80" s="192"/>
      <c r="DD80" s="192"/>
      <c r="DE80" s="193"/>
      <c r="DF80" s="193"/>
      <c r="DN80" s="369"/>
      <c r="DO80" s="369"/>
      <c r="DP80" s="369"/>
      <c r="DQ80" s="369"/>
      <c r="DR80" s="369"/>
      <c r="DS80" s="369"/>
      <c r="DT80" s="369"/>
      <c r="DU80" s="369"/>
      <c r="DV80" s="369"/>
      <c r="DW80" s="369"/>
      <c r="DX80" s="369"/>
      <c r="DY80" s="369"/>
      <c r="DZ80" s="369"/>
      <c r="EA80" s="369"/>
      <c r="EB80" s="369"/>
      <c r="EC80" s="369"/>
      <c r="ED80" s="369"/>
      <c r="EE80" s="192"/>
      <c r="EF80" s="192"/>
      <c r="EG80" s="192"/>
      <c r="EH80" s="192"/>
      <c r="EI80" s="192"/>
      <c r="EJ80" s="192"/>
      <c r="EK80" s="192"/>
      <c r="EL80" s="192"/>
      <c r="EM80" s="192"/>
      <c r="EN80" s="192"/>
      <c r="EO80" s="192"/>
      <c r="EP80" s="192"/>
      <c r="EQ80" s="192"/>
      <c r="ER80" s="192"/>
      <c r="ES80" s="192"/>
      <c r="ET80" s="369"/>
      <c r="EU80" s="369"/>
      <c r="EV80" s="369"/>
      <c r="EW80" s="369"/>
      <c r="EX80" s="369"/>
      <c r="EY80" s="369"/>
      <c r="EZ80" s="369"/>
      <c r="FA80" s="369"/>
      <c r="FB80" s="369"/>
      <c r="FC80" s="369"/>
      <c r="FD80" s="369"/>
      <c r="FE80" s="369"/>
      <c r="FF80" s="369"/>
      <c r="FG80" s="369"/>
      <c r="FH80" s="369"/>
      <c r="FI80" s="369"/>
      <c r="FJ80" s="369"/>
      <c r="FK80" s="192"/>
      <c r="FL80" s="192"/>
      <c r="FM80" s="192"/>
      <c r="FN80" s="192"/>
      <c r="FO80" s="192"/>
      <c r="FP80" s="192"/>
      <c r="FQ80" s="192"/>
      <c r="FR80" s="192"/>
      <c r="FS80" s="192"/>
      <c r="FT80" s="192"/>
      <c r="FU80" s="192"/>
      <c r="FV80" s="192"/>
      <c r="FW80" s="192"/>
      <c r="FX80" s="192"/>
      <c r="FY80" s="192"/>
      <c r="FZ80" s="369"/>
      <c r="GA80" s="369"/>
      <c r="GB80" s="369"/>
      <c r="GC80" s="369"/>
      <c r="GD80" s="369"/>
      <c r="GE80" s="369"/>
      <c r="GF80" s="369"/>
      <c r="GG80" s="369"/>
      <c r="GH80" s="369"/>
      <c r="GI80" s="369"/>
      <c r="GJ80" s="369"/>
      <c r="GK80" s="369"/>
      <c r="GL80" s="369"/>
      <c r="GM80" s="369"/>
      <c r="GN80" s="369"/>
      <c r="GO80" s="369"/>
      <c r="GP80" s="369"/>
      <c r="GQ80" s="192"/>
      <c r="GR80" s="192"/>
      <c r="GS80" s="192"/>
      <c r="GT80" s="192"/>
      <c r="GU80" s="192"/>
      <c r="GV80" s="192"/>
      <c r="GW80" s="192"/>
      <c r="GX80" s="192"/>
      <c r="GY80" s="192"/>
      <c r="GZ80" s="192"/>
      <c r="HA80" s="192"/>
      <c r="HB80" s="192"/>
      <c r="HC80" s="192"/>
      <c r="HD80" s="192"/>
      <c r="HE80" s="192"/>
      <c r="HF80" s="369"/>
      <c r="HG80" s="369"/>
      <c r="HH80" s="369"/>
      <c r="HI80" s="369"/>
      <c r="HJ80" s="369"/>
      <c r="HK80" s="369"/>
      <c r="HL80" s="369"/>
      <c r="HM80" s="369"/>
      <c r="HN80" s="369"/>
      <c r="HO80" s="369"/>
      <c r="HP80" s="369"/>
    </row>
    <row r="81" spans="2:224" ht="15.75" customHeight="1" x14ac:dyDescent="0.25">
      <c r="B81" s="58" t="s">
        <v>90</v>
      </c>
      <c r="C81" s="1389"/>
      <c r="D81" s="1398"/>
      <c r="E81" s="1391"/>
      <c r="F81" s="1389"/>
      <c r="G81" s="1398"/>
      <c r="H81" s="1391"/>
      <c r="I81" s="1389"/>
      <c r="J81" s="1398"/>
      <c r="K81" s="1391"/>
      <c r="L81" s="1389"/>
      <c r="M81" s="1398"/>
      <c r="N81" s="1391"/>
      <c r="O81" s="1389"/>
      <c r="P81" s="1398"/>
      <c r="Q81" s="1391"/>
      <c r="R81" s="968"/>
      <c r="S81" s="969"/>
      <c r="T81" s="1386"/>
      <c r="U81" s="1387"/>
      <c r="V81" s="1388"/>
      <c r="W81" s="1386"/>
      <c r="X81" s="1387"/>
      <c r="Y81" s="1388"/>
      <c r="Z81" s="1386"/>
      <c r="AA81" s="1387"/>
      <c r="AB81" s="1388"/>
      <c r="AC81" s="1386"/>
      <c r="AD81" s="1387"/>
      <c r="AE81" s="1388"/>
      <c r="AF81" s="1386"/>
      <c r="AG81" s="1387"/>
      <c r="AH81" s="1388"/>
      <c r="AI81" s="968"/>
      <c r="AJ81" s="969"/>
      <c r="AK81" s="1386"/>
      <c r="AL81" s="1387"/>
      <c r="AM81" s="1388"/>
      <c r="AN81" s="1386"/>
      <c r="AO81" s="1387"/>
      <c r="AP81" s="1388"/>
      <c r="AQ81" s="1386"/>
      <c r="AR81" s="1387"/>
      <c r="AS81" s="1388"/>
      <c r="AT81" s="1386"/>
      <c r="AU81" s="1387"/>
      <c r="AV81" s="1388"/>
      <c r="AW81" s="1386"/>
      <c r="AX81" s="1387"/>
      <c r="AY81" s="1388"/>
      <c r="AZ81" s="240"/>
      <c r="BA81" s="240"/>
      <c r="BB81" s="1389"/>
      <c r="BC81" s="1390"/>
      <c r="BD81" s="1391"/>
      <c r="BE81" s="1389"/>
      <c r="BF81" s="1390"/>
      <c r="BG81" s="1391"/>
      <c r="BH81" s="1389"/>
      <c r="BI81" s="1390"/>
      <c r="BJ81" s="1391"/>
      <c r="BK81" s="240"/>
      <c r="BL81" s="1389"/>
      <c r="BM81" s="1390"/>
      <c r="BN81" s="1391"/>
      <c r="BO81" s="240"/>
      <c r="BP81" s="240"/>
      <c r="BQ81" s="240"/>
      <c r="BR81" s="240"/>
      <c r="BS81" s="240"/>
      <c r="BT81" s="240"/>
      <c r="BU81" s="240"/>
      <c r="BV81" s="240"/>
      <c r="BW81" s="240"/>
      <c r="BX81" s="240"/>
      <c r="BY81" s="109"/>
      <c r="BZ81" s="118"/>
      <c r="CA81" s="118"/>
      <c r="CB81" s="118"/>
      <c r="CC81" s="369"/>
      <c r="CD81" s="369"/>
      <c r="CE81" s="369"/>
      <c r="CF81" s="369"/>
      <c r="CG81" s="369"/>
      <c r="CH81" s="369"/>
      <c r="CI81" s="369"/>
      <c r="CJ81" s="369"/>
      <c r="CK81" s="369"/>
      <c r="CL81" s="369"/>
      <c r="CM81" s="369"/>
      <c r="CN81" s="369"/>
      <c r="CO81" s="192"/>
      <c r="CP81" s="192"/>
      <c r="CQ81" s="192"/>
      <c r="CR81" s="192"/>
      <c r="CS81" s="192"/>
      <c r="CT81" s="192"/>
      <c r="CU81" s="192"/>
      <c r="CV81" s="192"/>
      <c r="CW81" s="192"/>
      <c r="CX81" s="192"/>
      <c r="CY81" s="192"/>
      <c r="CZ81" s="192"/>
      <c r="DA81" s="192"/>
      <c r="DB81" s="192"/>
      <c r="DC81" s="192"/>
      <c r="DD81" s="192"/>
      <c r="DE81" s="193"/>
      <c r="DF81" s="193"/>
      <c r="DG81" s="369"/>
      <c r="DN81" s="369"/>
      <c r="DO81" s="369"/>
      <c r="DP81" s="369"/>
      <c r="DQ81" s="369"/>
      <c r="DR81" s="369"/>
      <c r="DS81" s="369"/>
      <c r="DT81" s="369"/>
      <c r="DU81" s="369"/>
      <c r="DV81" s="369"/>
      <c r="DW81" s="369"/>
      <c r="DX81" s="369"/>
      <c r="DY81" s="369"/>
      <c r="DZ81" s="369"/>
      <c r="EA81" s="369"/>
      <c r="EB81" s="369"/>
      <c r="EC81" s="369"/>
      <c r="ED81" s="369"/>
      <c r="EE81" s="192"/>
      <c r="EF81" s="192"/>
      <c r="EG81" s="192"/>
      <c r="EH81" s="192"/>
      <c r="EI81" s="192"/>
      <c r="EJ81" s="192"/>
      <c r="EK81" s="192"/>
      <c r="EL81" s="192"/>
      <c r="EM81" s="192"/>
      <c r="EN81" s="192"/>
      <c r="EO81" s="192"/>
      <c r="EP81" s="192"/>
      <c r="EQ81" s="192"/>
      <c r="ER81" s="192"/>
      <c r="ES81" s="192"/>
      <c r="ET81" s="369"/>
      <c r="EU81" s="369"/>
      <c r="EV81" s="369"/>
      <c r="EW81" s="369"/>
      <c r="EX81" s="369"/>
      <c r="EY81" s="369"/>
      <c r="EZ81" s="369"/>
      <c r="FA81" s="369"/>
      <c r="FB81" s="369"/>
      <c r="FC81" s="369"/>
      <c r="FD81" s="369"/>
      <c r="FE81" s="369"/>
      <c r="FF81" s="369"/>
      <c r="FG81" s="369"/>
      <c r="FH81" s="369"/>
      <c r="FI81" s="369"/>
      <c r="FJ81" s="369"/>
      <c r="FK81" s="192"/>
      <c r="FL81" s="192"/>
      <c r="FM81" s="192"/>
      <c r="FN81" s="192"/>
      <c r="FO81" s="192"/>
      <c r="FP81" s="192"/>
      <c r="FQ81" s="192"/>
      <c r="FR81" s="192"/>
      <c r="FS81" s="192"/>
      <c r="FT81" s="192"/>
      <c r="FU81" s="192"/>
      <c r="FV81" s="192"/>
      <c r="FW81" s="192"/>
      <c r="FX81" s="192"/>
      <c r="FY81" s="192"/>
      <c r="FZ81" s="369"/>
      <c r="GA81" s="369"/>
      <c r="GB81" s="369"/>
      <c r="GC81" s="369"/>
      <c r="GD81" s="369"/>
      <c r="GE81" s="369"/>
      <c r="GF81" s="369"/>
      <c r="GG81" s="369"/>
      <c r="GH81" s="369"/>
      <c r="GI81" s="369"/>
      <c r="GJ81" s="369"/>
      <c r="GK81" s="369"/>
      <c r="GL81" s="369"/>
      <c r="GM81" s="369"/>
      <c r="GN81" s="369"/>
      <c r="GO81" s="369"/>
      <c r="GP81" s="369"/>
      <c r="GQ81" s="192"/>
      <c r="GR81" s="192"/>
      <c r="GS81" s="192"/>
      <c r="GT81" s="192"/>
      <c r="GU81" s="192"/>
      <c r="GV81" s="192"/>
      <c r="GW81" s="192"/>
      <c r="GX81" s="192"/>
      <c r="GY81" s="192"/>
      <c r="GZ81" s="192"/>
      <c r="HA81" s="192"/>
      <c r="HB81" s="192"/>
      <c r="HC81" s="192"/>
      <c r="HD81" s="192"/>
      <c r="HE81" s="192"/>
      <c r="HF81" s="369"/>
      <c r="HG81" s="369"/>
      <c r="HH81" s="369"/>
      <c r="HI81" s="369"/>
      <c r="HJ81" s="369"/>
      <c r="HK81" s="369"/>
      <c r="HL81" s="369"/>
      <c r="HM81" s="369"/>
      <c r="HN81" s="369"/>
      <c r="HO81" s="369"/>
      <c r="HP81" s="369"/>
    </row>
    <row r="82" spans="2:224" ht="15.75" customHeight="1" x14ac:dyDescent="0.25">
      <c r="B82" s="5" t="s">
        <v>87</v>
      </c>
      <c r="C82" s="1386"/>
      <c r="D82" s="1387"/>
      <c r="E82" s="1388"/>
      <c r="F82" s="1386"/>
      <c r="G82" s="1387"/>
      <c r="H82" s="1388"/>
      <c r="I82" s="1386"/>
      <c r="J82" s="1387"/>
      <c r="K82" s="1388"/>
      <c r="L82" s="1386"/>
      <c r="M82" s="1387"/>
      <c r="N82" s="1388"/>
      <c r="O82" s="1386"/>
      <c r="P82" s="1387"/>
      <c r="Q82" s="1388"/>
      <c r="R82" s="969"/>
      <c r="S82" s="968"/>
      <c r="T82" s="1389"/>
      <c r="U82" s="1390"/>
      <c r="V82" s="1391"/>
      <c r="W82" s="1389"/>
      <c r="X82" s="1390"/>
      <c r="Y82" s="1391"/>
      <c r="Z82" s="1389"/>
      <c r="AA82" s="1390"/>
      <c r="AB82" s="1391"/>
      <c r="AC82" s="1389"/>
      <c r="AD82" s="1390"/>
      <c r="AE82" s="1391"/>
      <c r="AF82" s="1389"/>
      <c r="AG82" s="1390"/>
      <c r="AH82" s="1391"/>
      <c r="AI82" s="969"/>
      <c r="AJ82" s="968"/>
      <c r="AK82" s="1389"/>
      <c r="AL82" s="1390"/>
      <c r="AM82" s="1391"/>
      <c r="AN82" s="1389"/>
      <c r="AO82" s="1390"/>
      <c r="AP82" s="1391"/>
      <c r="AQ82" s="1389"/>
      <c r="AR82" s="1390"/>
      <c r="AS82" s="1391"/>
      <c r="AT82" s="1389"/>
      <c r="AU82" s="1390"/>
      <c r="AV82" s="1391"/>
      <c r="AW82" s="1389"/>
      <c r="AX82" s="1390"/>
      <c r="AY82" s="1391"/>
      <c r="AZ82" s="281"/>
      <c r="BA82" s="281"/>
      <c r="BB82" s="1386"/>
      <c r="BC82" s="1387"/>
      <c r="BD82" s="1388"/>
      <c r="BE82" s="1386"/>
      <c r="BF82" s="1387"/>
      <c r="BG82" s="1388"/>
      <c r="BH82" s="1386"/>
      <c r="BI82" s="1387"/>
      <c r="BJ82" s="1388"/>
      <c r="BK82" s="281"/>
      <c r="BL82" s="1386"/>
      <c r="BM82" s="1387"/>
      <c r="BN82" s="1388"/>
      <c r="BO82" s="281"/>
      <c r="BP82" s="281"/>
      <c r="BQ82" s="281"/>
      <c r="BR82" s="281"/>
      <c r="BS82" s="281"/>
      <c r="BT82" s="281"/>
      <c r="BU82" s="281"/>
      <c r="BV82" s="281"/>
      <c r="BW82" s="281"/>
      <c r="BX82" s="281"/>
      <c r="BY82" s="110"/>
      <c r="BZ82" s="51"/>
      <c r="CA82" s="51"/>
      <c r="CB82" s="51"/>
      <c r="CC82" s="28"/>
      <c r="CD82" s="28"/>
      <c r="CE82" s="28"/>
      <c r="CF82" s="28"/>
      <c r="CG82" s="28"/>
      <c r="CH82" s="28"/>
      <c r="CI82" s="369"/>
      <c r="CJ82" s="369"/>
      <c r="CK82" s="28"/>
      <c r="CL82" s="28"/>
      <c r="CM82" s="28"/>
      <c r="CN82" s="28"/>
      <c r="CO82" s="192"/>
      <c r="CP82" s="192"/>
      <c r="CQ82" s="192"/>
      <c r="CR82" s="192"/>
      <c r="CS82" s="192"/>
      <c r="CT82" s="192"/>
      <c r="CU82" s="192"/>
      <c r="CV82" s="192"/>
      <c r="CW82" s="192"/>
      <c r="CX82" s="192"/>
      <c r="CY82" s="192"/>
      <c r="CZ82" s="28"/>
      <c r="DA82" s="28"/>
      <c r="DB82" s="28"/>
      <c r="DC82" s="28"/>
      <c r="DD82" s="192"/>
      <c r="DE82" s="193"/>
      <c r="DF82" s="193"/>
      <c r="DG82" s="369"/>
      <c r="DN82" s="369"/>
      <c r="DO82" s="28"/>
      <c r="DP82" s="28"/>
      <c r="DQ82" s="369"/>
      <c r="DR82" s="369"/>
      <c r="DS82" s="369"/>
      <c r="DT82" s="369"/>
      <c r="DU82" s="369"/>
      <c r="DV82" s="369"/>
      <c r="DW82" s="369"/>
      <c r="DX82" s="369"/>
      <c r="DY82" s="369"/>
      <c r="DZ82" s="369"/>
      <c r="EA82" s="28"/>
      <c r="EB82" s="28"/>
      <c r="EC82" s="28"/>
      <c r="ED82" s="28"/>
      <c r="EE82" s="192"/>
      <c r="EF82" s="192"/>
      <c r="EG82" s="192"/>
      <c r="EH82" s="192"/>
      <c r="EI82" s="192"/>
      <c r="EJ82" s="192"/>
      <c r="EK82" s="192"/>
      <c r="EL82" s="192"/>
      <c r="EM82" s="192"/>
      <c r="EN82" s="192"/>
      <c r="EO82" s="192"/>
      <c r="EP82" s="28"/>
      <c r="EQ82" s="28"/>
      <c r="ER82" s="28"/>
      <c r="ES82" s="28"/>
      <c r="ET82" s="369"/>
      <c r="EU82" s="28"/>
      <c r="EV82" s="28"/>
      <c r="EW82" s="28"/>
      <c r="EX82" s="28"/>
      <c r="EY82" s="28"/>
      <c r="EZ82" s="28"/>
      <c r="FA82" s="28"/>
      <c r="FB82" s="369"/>
      <c r="FC82" s="369"/>
      <c r="FD82" s="369"/>
      <c r="FE82" s="369"/>
      <c r="FF82" s="369"/>
      <c r="FG82" s="28"/>
      <c r="FH82" s="28"/>
      <c r="FI82" s="28"/>
      <c r="FJ82" s="28"/>
      <c r="FK82" s="192"/>
      <c r="FL82" s="192"/>
      <c r="FM82" s="192"/>
      <c r="FN82" s="192"/>
      <c r="FO82" s="192"/>
      <c r="FP82" s="192"/>
      <c r="FQ82" s="192"/>
      <c r="FR82" s="192"/>
      <c r="FS82" s="192"/>
      <c r="FT82" s="192"/>
      <c r="FU82" s="192"/>
      <c r="FV82" s="28"/>
      <c r="FW82" s="28"/>
      <c r="FX82" s="28"/>
      <c r="FY82" s="28"/>
      <c r="FZ82" s="369"/>
      <c r="GA82" s="28"/>
      <c r="GB82" s="28"/>
      <c r="GC82" s="369"/>
      <c r="GD82" s="369"/>
      <c r="GE82" s="369"/>
      <c r="GF82" s="369"/>
      <c r="GG82" s="369"/>
      <c r="GH82" s="369"/>
      <c r="GI82" s="369"/>
      <c r="GJ82" s="369"/>
      <c r="GK82" s="369"/>
      <c r="GL82" s="369"/>
      <c r="GM82" s="28"/>
      <c r="GN82" s="28"/>
      <c r="GO82" s="28"/>
      <c r="GP82" s="28"/>
      <c r="GQ82" s="192"/>
      <c r="GR82" s="192"/>
      <c r="GS82" s="192"/>
      <c r="GT82" s="192"/>
      <c r="GU82" s="192"/>
      <c r="GV82" s="192"/>
      <c r="GW82" s="192"/>
      <c r="GX82" s="192"/>
      <c r="GY82" s="192"/>
      <c r="GZ82" s="192"/>
      <c r="HA82" s="192"/>
      <c r="HB82" s="28"/>
      <c r="HC82" s="28"/>
      <c r="HD82" s="28"/>
      <c r="HE82" s="28"/>
      <c r="HF82" s="369"/>
      <c r="HG82" s="369"/>
      <c r="HH82" s="369"/>
      <c r="HI82" s="369"/>
      <c r="HJ82" s="369"/>
      <c r="HK82" s="369"/>
      <c r="HL82" s="369"/>
      <c r="HM82" s="369"/>
      <c r="HN82" s="369"/>
      <c r="HO82" s="369"/>
      <c r="HP82" s="369"/>
    </row>
    <row r="83" spans="2:224" ht="15.75" customHeight="1" x14ac:dyDescent="0.25">
      <c r="B83" s="58" t="s">
        <v>91</v>
      </c>
      <c r="C83" s="1389"/>
      <c r="D83" s="1390"/>
      <c r="E83" s="1391"/>
      <c r="F83" s="1389"/>
      <c r="G83" s="1390"/>
      <c r="H83" s="1391"/>
      <c r="I83" s="1389"/>
      <c r="J83" s="1390"/>
      <c r="K83" s="1391"/>
      <c r="L83" s="1389"/>
      <c r="M83" s="1390"/>
      <c r="N83" s="1391"/>
      <c r="O83" s="1389"/>
      <c r="P83" s="1390"/>
      <c r="Q83" s="1391"/>
      <c r="R83" s="968"/>
      <c r="S83" s="969"/>
      <c r="T83" s="1386"/>
      <c r="U83" s="1387"/>
      <c r="V83" s="1388"/>
      <c r="W83" s="1386"/>
      <c r="X83" s="1387"/>
      <c r="Y83" s="1388"/>
      <c r="Z83" s="1386"/>
      <c r="AA83" s="1387"/>
      <c r="AB83" s="1388"/>
      <c r="AC83" s="1386"/>
      <c r="AD83" s="1387"/>
      <c r="AE83" s="1388"/>
      <c r="AF83" s="1386"/>
      <c r="AG83" s="1387"/>
      <c r="AH83" s="1388"/>
      <c r="AI83" s="968"/>
      <c r="AJ83" s="969"/>
      <c r="AK83" s="1386"/>
      <c r="AL83" s="1387"/>
      <c r="AM83" s="1388"/>
      <c r="AN83" s="1386"/>
      <c r="AO83" s="1387"/>
      <c r="AP83" s="1388"/>
      <c r="AQ83" s="1386"/>
      <c r="AR83" s="1387"/>
      <c r="AS83" s="1388"/>
      <c r="AT83" s="1386"/>
      <c r="AU83" s="1387"/>
      <c r="AV83" s="1388"/>
      <c r="AW83" s="1386"/>
      <c r="AX83" s="1387"/>
      <c r="AY83" s="1388"/>
      <c r="AZ83" s="240"/>
      <c r="BA83" s="240"/>
      <c r="BB83" s="1389"/>
      <c r="BC83" s="1390"/>
      <c r="BD83" s="1391"/>
      <c r="BE83" s="1389"/>
      <c r="BF83" s="1390"/>
      <c r="BG83" s="1391"/>
      <c r="BH83" s="1389"/>
      <c r="BI83" s="1390"/>
      <c r="BJ83" s="1391"/>
      <c r="BK83" s="240"/>
      <c r="BL83" s="1389"/>
      <c r="BM83" s="1390"/>
      <c r="BN83" s="1391"/>
      <c r="BO83" s="240"/>
      <c r="BP83" s="240"/>
      <c r="BQ83" s="240"/>
      <c r="BR83" s="240"/>
      <c r="BS83" s="240"/>
      <c r="BT83" s="240"/>
      <c r="BU83" s="240"/>
      <c r="BV83" s="240"/>
      <c r="BW83" s="240"/>
      <c r="BX83" s="240"/>
      <c r="BY83" s="109"/>
      <c r="BZ83" s="112"/>
      <c r="CA83" s="112"/>
      <c r="CB83" s="112"/>
      <c r="CC83" s="241"/>
      <c r="CD83" s="241"/>
      <c r="CE83" s="241"/>
      <c r="CF83" s="241"/>
      <c r="CG83" s="241"/>
      <c r="CH83" s="241"/>
      <c r="CI83" s="369"/>
      <c r="CJ83" s="369"/>
      <c r="CK83" s="192"/>
      <c r="CL83" s="192"/>
      <c r="CM83" s="192"/>
      <c r="CN83" s="192"/>
      <c r="CO83" s="192"/>
      <c r="CP83" s="192"/>
      <c r="CQ83" s="192"/>
      <c r="CR83" s="192"/>
      <c r="CS83" s="192"/>
      <c r="CT83" s="192"/>
      <c r="CU83" s="192"/>
      <c r="CV83" s="192"/>
      <c r="CW83" s="192"/>
      <c r="CX83" s="192"/>
      <c r="CY83" s="192"/>
      <c r="CZ83" s="192"/>
      <c r="DA83" s="192"/>
      <c r="DB83" s="192"/>
      <c r="DC83" s="192"/>
      <c r="DD83" s="192"/>
      <c r="DE83" s="193"/>
      <c r="DF83" s="193"/>
      <c r="DG83" s="369"/>
      <c r="DN83" s="369"/>
      <c r="DO83" s="162"/>
      <c r="DP83" s="162"/>
      <c r="DQ83" s="162"/>
      <c r="DR83" s="162"/>
      <c r="DS83" s="162"/>
      <c r="DT83" s="162"/>
      <c r="DU83" s="162"/>
      <c r="DV83" s="162"/>
      <c r="DW83" s="369"/>
      <c r="DX83" s="369"/>
      <c r="DY83" s="369"/>
      <c r="DZ83" s="369"/>
      <c r="EA83" s="192"/>
      <c r="EB83" s="192"/>
      <c r="EC83" s="192"/>
      <c r="ED83" s="192"/>
      <c r="EE83" s="192"/>
      <c r="EF83" s="192"/>
      <c r="EG83" s="192"/>
      <c r="EH83" s="192"/>
      <c r="EI83" s="192"/>
      <c r="EJ83" s="192"/>
      <c r="EK83" s="192"/>
      <c r="EL83" s="192"/>
      <c r="EM83" s="192"/>
      <c r="EN83" s="192"/>
      <c r="EO83" s="192"/>
      <c r="EP83" s="192"/>
      <c r="EQ83" s="192"/>
      <c r="ER83" s="192"/>
      <c r="ES83" s="192"/>
      <c r="ET83" s="369"/>
      <c r="EU83" s="162"/>
      <c r="EV83" s="162"/>
      <c r="EW83" s="162"/>
      <c r="EX83" s="162"/>
      <c r="EY83" s="162"/>
      <c r="EZ83" s="162"/>
      <c r="FA83" s="162"/>
      <c r="FB83" s="369"/>
      <c r="FC83" s="369"/>
      <c r="FD83" s="369"/>
      <c r="FE83" s="369"/>
      <c r="FF83" s="369"/>
      <c r="FG83" s="192"/>
      <c r="FH83" s="192"/>
      <c r="FI83" s="192"/>
      <c r="FJ83" s="192"/>
      <c r="FK83" s="192"/>
      <c r="FL83" s="192"/>
      <c r="FM83" s="192"/>
      <c r="FN83" s="192"/>
      <c r="FO83" s="192"/>
      <c r="FP83" s="192"/>
      <c r="FQ83" s="192"/>
      <c r="FR83" s="192"/>
      <c r="FS83" s="192"/>
      <c r="FT83" s="192"/>
      <c r="FU83" s="192"/>
      <c r="FV83" s="192"/>
      <c r="FW83" s="192"/>
      <c r="FX83" s="192"/>
      <c r="FY83" s="192"/>
      <c r="FZ83" s="369"/>
      <c r="GA83" s="162"/>
      <c r="GB83" s="162"/>
      <c r="GC83" s="369"/>
      <c r="GD83" s="369"/>
      <c r="GE83" s="369"/>
      <c r="GF83" s="369"/>
      <c r="GG83" s="369"/>
      <c r="GH83" s="369"/>
      <c r="GI83" s="369"/>
      <c r="GJ83" s="369"/>
      <c r="GK83" s="369"/>
      <c r="GL83" s="369"/>
      <c r="GM83" s="192"/>
      <c r="GN83" s="192"/>
      <c r="GO83" s="192"/>
      <c r="GP83" s="192"/>
      <c r="GQ83" s="192"/>
      <c r="GR83" s="192"/>
      <c r="GS83" s="192"/>
      <c r="GT83" s="192"/>
      <c r="GU83" s="192"/>
      <c r="GV83" s="192"/>
      <c r="GW83" s="192"/>
      <c r="GX83" s="192"/>
      <c r="GY83" s="192"/>
      <c r="GZ83" s="192"/>
      <c r="HA83" s="192"/>
      <c r="HB83" s="192"/>
      <c r="HC83" s="192"/>
      <c r="HD83" s="192"/>
      <c r="HE83" s="192"/>
      <c r="HF83" s="369"/>
      <c r="HG83" s="369"/>
      <c r="HH83" s="369"/>
      <c r="HI83" s="369"/>
      <c r="HJ83" s="369"/>
      <c r="HK83" s="369"/>
      <c r="HL83" s="369"/>
      <c r="HM83" s="369"/>
      <c r="HN83" s="369"/>
      <c r="HO83" s="369"/>
      <c r="HP83" s="369"/>
    </row>
    <row r="84" spans="2:224" ht="15.75" customHeight="1" x14ac:dyDescent="0.25">
      <c r="B84" s="5" t="s">
        <v>52</v>
      </c>
      <c r="C84" s="1386"/>
      <c r="D84" s="1387"/>
      <c r="E84" s="1388"/>
      <c r="F84" s="1386"/>
      <c r="G84" s="1387"/>
      <c r="H84" s="1388"/>
      <c r="I84" s="1386"/>
      <c r="J84" s="1387"/>
      <c r="K84" s="1388"/>
      <c r="L84" s="1386"/>
      <c r="M84" s="1387"/>
      <c r="N84" s="1388"/>
      <c r="O84" s="1386"/>
      <c r="P84" s="1387"/>
      <c r="Q84" s="1388"/>
      <c r="R84" s="969"/>
      <c r="S84" s="968"/>
      <c r="T84" s="1389"/>
      <c r="U84" s="1390"/>
      <c r="V84" s="1391"/>
      <c r="W84" s="1389"/>
      <c r="X84" s="1390"/>
      <c r="Y84" s="1391"/>
      <c r="Z84" s="1389"/>
      <c r="AA84" s="1390"/>
      <c r="AB84" s="1391"/>
      <c r="AC84" s="1389"/>
      <c r="AD84" s="1390"/>
      <c r="AE84" s="1391"/>
      <c r="AF84" s="1389"/>
      <c r="AG84" s="1390"/>
      <c r="AH84" s="1391"/>
      <c r="AI84" s="969"/>
      <c r="AJ84" s="968"/>
      <c r="AK84" s="1389"/>
      <c r="AL84" s="1390"/>
      <c r="AM84" s="1391"/>
      <c r="AN84" s="1389"/>
      <c r="AO84" s="1390"/>
      <c r="AP84" s="1391"/>
      <c r="AQ84" s="1389"/>
      <c r="AR84" s="1390"/>
      <c r="AS84" s="1391"/>
      <c r="AT84" s="1389"/>
      <c r="AU84" s="1390"/>
      <c r="AV84" s="1391"/>
      <c r="AW84" s="1389"/>
      <c r="AX84" s="1390"/>
      <c r="AY84" s="1391"/>
      <c r="AZ84" s="281"/>
      <c r="BA84" s="281"/>
      <c r="BB84" s="1386"/>
      <c r="BC84" s="1387"/>
      <c r="BD84" s="1388"/>
      <c r="BE84" s="1386"/>
      <c r="BF84" s="1387"/>
      <c r="BG84" s="1388"/>
      <c r="BH84" s="1386"/>
      <c r="BI84" s="1387"/>
      <c r="BJ84" s="1388"/>
      <c r="BK84" s="281"/>
      <c r="BL84" s="1386"/>
      <c r="BM84" s="1387"/>
      <c r="BN84" s="1388"/>
      <c r="BO84" s="281"/>
      <c r="BP84" s="281"/>
      <c r="BQ84" s="281"/>
      <c r="BR84" s="281"/>
      <c r="BS84" s="281"/>
      <c r="BT84" s="281"/>
      <c r="BU84" s="281"/>
      <c r="BV84" s="281"/>
      <c r="BW84" s="281"/>
      <c r="BX84" s="281"/>
      <c r="BY84" s="110"/>
      <c r="BZ84" s="51"/>
      <c r="CA84" s="51"/>
      <c r="CB84" s="51"/>
      <c r="CC84" s="28"/>
      <c r="CD84" s="28"/>
      <c r="CE84" s="28"/>
      <c r="CF84" s="28"/>
      <c r="CG84" s="28"/>
      <c r="CH84" s="28"/>
      <c r="CI84" s="369"/>
      <c r="CJ84" s="369"/>
      <c r="CK84" s="28"/>
      <c r="CL84" s="28"/>
      <c r="CM84" s="28"/>
      <c r="CN84" s="28"/>
      <c r="CO84" s="192"/>
      <c r="CP84" s="192"/>
      <c r="CQ84" s="192"/>
      <c r="CR84" s="192"/>
      <c r="CS84" s="192"/>
      <c r="CT84" s="192"/>
      <c r="CU84" s="192"/>
      <c r="CV84" s="192"/>
      <c r="CW84" s="192"/>
      <c r="CX84" s="192"/>
      <c r="CY84" s="192"/>
      <c r="CZ84" s="28"/>
      <c r="DA84" s="28"/>
      <c r="DB84" s="28"/>
      <c r="DC84" s="28"/>
      <c r="DD84" s="192"/>
      <c r="DE84" s="193"/>
      <c r="DF84" s="193"/>
      <c r="DG84" s="369"/>
      <c r="DN84" s="369"/>
      <c r="DO84" s="28"/>
      <c r="DP84" s="28"/>
      <c r="DQ84" s="28"/>
      <c r="DR84" s="28"/>
      <c r="DS84" s="28"/>
      <c r="DT84" s="28"/>
      <c r="DU84" s="28"/>
      <c r="DV84" s="28"/>
      <c r="DW84" s="369"/>
      <c r="DX84" s="369"/>
      <c r="DY84" s="369"/>
      <c r="DZ84" s="369"/>
      <c r="EA84" s="28"/>
      <c r="EB84" s="28"/>
      <c r="EC84" s="28"/>
      <c r="ED84" s="28"/>
      <c r="EE84" s="192"/>
      <c r="EF84" s="192"/>
      <c r="EG84" s="192"/>
      <c r="EH84" s="192"/>
      <c r="EI84" s="192"/>
      <c r="EJ84" s="192"/>
      <c r="EK84" s="192"/>
      <c r="EL84" s="192"/>
      <c r="EM84" s="192"/>
      <c r="EN84" s="192"/>
      <c r="EO84" s="192"/>
      <c r="EP84" s="28"/>
      <c r="EQ84" s="28"/>
      <c r="ER84" s="28"/>
      <c r="ES84" s="28"/>
      <c r="ET84" s="369"/>
      <c r="EU84" s="28"/>
      <c r="EV84" s="28"/>
      <c r="EW84" s="28"/>
      <c r="EX84" s="28"/>
      <c r="EY84" s="28"/>
      <c r="EZ84" s="28"/>
      <c r="FA84" s="28"/>
      <c r="FB84" s="369"/>
      <c r="FC84" s="369"/>
      <c r="FD84" s="369"/>
      <c r="FE84" s="369"/>
      <c r="FF84" s="369"/>
      <c r="FG84" s="28"/>
      <c r="FH84" s="28"/>
      <c r="FI84" s="28"/>
      <c r="FJ84" s="28"/>
      <c r="FK84" s="192"/>
      <c r="FL84" s="192"/>
      <c r="FM84" s="192"/>
      <c r="FN84" s="192"/>
      <c r="FO84" s="192"/>
      <c r="FP84" s="192"/>
      <c r="FQ84" s="192"/>
      <c r="FR84" s="192"/>
      <c r="FS84" s="192"/>
      <c r="FT84" s="192"/>
      <c r="FU84" s="192"/>
      <c r="FV84" s="28"/>
      <c r="FW84" s="28"/>
      <c r="FX84" s="28"/>
      <c r="FY84" s="28"/>
      <c r="FZ84" s="369"/>
      <c r="GA84" s="28"/>
      <c r="GB84" s="28"/>
      <c r="GC84" s="369"/>
      <c r="GD84" s="369"/>
      <c r="GE84" s="369"/>
      <c r="GF84" s="369"/>
      <c r="GG84" s="369"/>
      <c r="GH84" s="369"/>
      <c r="GI84" s="369"/>
      <c r="GJ84" s="369"/>
      <c r="GK84" s="369"/>
      <c r="GL84" s="369"/>
      <c r="GM84" s="28"/>
      <c r="GN84" s="28"/>
      <c r="GO84" s="28"/>
      <c r="GP84" s="28"/>
      <c r="GQ84" s="192"/>
      <c r="GR84" s="192"/>
      <c r="GS84" s="192"/>
      <c r="GT84" s="192"/>
      <c r="GU84" s="192"/>
      <c r="GV84" s="192"/>
      <c r="GW84" s="192"/>
      <c r="GX84" s="192"/>
      <c r="GY84" s="192"/>
      <c r="GZ84" s="192"/>
      <c r="HA84" s="192"/>
      <c r="HB84" s="28"/>
      <c r="HC84" s="28"/>
      <c r="HD84" s="28"/>
      <c r="HE84" s="28"/>
      <c r="HF84" s="369"/>
      <c r="HG84" s="369"/>
      <c r="HH84" s="369"/>
      <c r="HI84" s="369"/>
      <c r="HJ84" s="369"/>
      <c r="HK84" s="369"/>
      <c r="HL84" s="369"/>
      <c r="HM84" s="369"/>
      <c r="HN84" s="369"/>
      <c r="HO84" s="369"/>
      <c r="HP84" s="369"/>
    </row>
    <row r="85" spans="2:224" ht="15.75" customHeight="1" x14ac:dyDescent="0.25">
      <c r="B85" s="58" t="s">
        <v>51</v>
      </c>
      <c r="C85" s="1389"/>
      <c r="D85" s="1390"/>
      <c r="E85" s="1391"/>
      <c r="F85" s="1389"/>
      <c r="G85" s="1390"/>
      <c r="H85" s="1391"/>
      <c r="I85" s="1389"/>
      <c r="J85" s="1390"/>
      <c r="K85" s="1391"/>
      <c r="L85" s="1389"/>
      <c r="M85" s="1390"/>
      <c r="N85" s="1391"/>
      <c r="O85" s="1389"/>
      <c r="P85" s="1390"/>
      <c r="Q85" s="1391"/>
      <c r="R85" s="968"/>
      <c r="S85" s="969"/>
      <c r="T85" s="1386"/>
      <c r="U85" s="1387"/>
      <c r="V85" s="1388"/>
      <c r="W85" s="1386"/>
      <c r="X85" s="1387"/>
      <c r="Y85" s="1388"/>
      <c r="Z85" s="1386"/>
      <c r="AA85" s="1387"/>
      <c r="AB85" s="1388"/>
      <c r="AC85" s="1386"/>
      <c r="AD85" s="1387"/>
      <c r="AE85" s="1388"/>
      <c r="AF85" s="1386"/>
      <c r="AG85" s="1387"/>
      <c r="AH85" s="1388"/>
      <c r="AI85" s="968"/>
      <c r="AJ85" s="969"/>
      <c r="AK85" s="1386"/>
      <c r="AL85" s="1387"/>
      <c r="AM85" s="1388"/>
      <c r="AN85" s="1386"/>
      <c r="AO85" s="1387"/>
      <c r="AP85" s="1388"/>
      <c r="AQ85" s="1386"/>
      <c r="AR85" s="1387"/>
      <c r="AS85" s="1388"/>
      <c r="AT85" s="1386"/>
      <c r="AU85" s="1387"/>
      <c r="AV85" s="1388"/>
      <c r="AW85" s="1386"/>
      <c r="AX85" s="1387"/>
      <c r="AY85" s="1388"/>
      <c r="AZ85" s="240"/>
      <c r="BA85" s="240"/>
      <c r="BB85" s="1389"/>
      <c r="BC85" s="1390"/>
      <c r="BD85" s="1391"/>
      <c r="BE85" s="1389"/>
      <c r="BF85" s="1390"/>
      <c r="BG85" s="1391"/>
      <c r="BH85" s="1389"/>
      <c r="BI85" s="1390"/>
      <c r="BJ85" s="1391"/>
      <c r="BK85" s="240"/>
      <c r="BL85" s="1389"/>
      <c r="BM85" s="1390"/>
      <c r="BN85" s="1391"/>
      <c r="BO85" s="240"/>
      <c r="BP85" s="240"/>
      <c r="BQ85" s="240"/>
      <c r="BR85" s="240"/>
      <c r="BS85" s="240"/>
      <c r="BT85" s="240"/>
      <c r="BU85" s="240"/>
      <c r="BV85" s="240"/>
      <c r="BW85" s="240"/>
      <c r="BX85" s="240"/>
      <c r="BY85" s="109"/>
      <c r="BZ85" s="112"/>
      <c r="CA85" s="112"/>
      <c r="CB85" s="112"/>
      <c r="CC85" s="241"/>
      <c r="CD85" s="241"/>
      <c r="CE85" s="241"/>
      <c r="CF85" s="241"/>
      <c r="CG85" s="241"/>
      <c r="CH85" s="241"/>
      <c r="CI85" s="369"/>
      <c r="CJ85" s="369"/>
      <c r="CK85" s="192"/>
      <c r="CL85" s="192"/>
      <c r="CM85" s="192"/>
      <c r="CN85" s="192"/>
      <c r="CO85" s="192"/>
      <c r="CP85" s="192"/>
      <c r="CQ85" s="192"/>
      <c r="CR85" s="192"/>
      <c r="CS85" s="192"/>
      <c r="CT85" s="192"/>
      <c r="CU85" s="192"/>
      <c r="CV85" s="192"/>
      <c r="CW85" s="192"/>
      <c r="CX85" s="192"/>
      <c r="CY85" s="192"/>
      <c r="CZ85" s="192"/>
      <c r="DA85" s="192"/>
      <c r="DB85" s="192"/>
      <c r="DC85" s="192"/>
      <c r="DD85" s="192"/>
      <c r="DE85" s="193"/>
      <c r="DF85" s="193"/>
      <c r="DG85" s="369"/>
      <c r="DN85" s="369"/>
      <c r="DO85" s="162"/>
      <c r="DP85" s="162"/>
      <c r="DQ85" s="162"/>
      <c r="DR85" s="162"/>
      <c r="DS85" s="162"/>
      <c r="DT85" s="162"/>
      <c r="DU85" s="162"/>
      <c r="DV85" s="162"/>
      <c r="DW85" s="369"/>
      <c r="DX85" s="369"/>
      <c r="DY85" s="369"/>
      <c r="DZ85" s="369"/>
      <c r="EA85" s="192"/>
      <c r="EB85" s="192"/>
      <c r="EC85" s="192"/>
      <c r="ED85" s="192"/>
      <c r="EE85" s="192"/>
      <c r="EF85" s="192"/>
      <c r="EG85" s="192"/>
      <c r="EH85" s="192"/>
      <c r="EI85" s="192"/>
      <c r="EJ85" s="192"/>
      <c r="EK85" s="192"/>
      <c r="EL85" s="192"/>
      <c r="EM85" s="192"/>
      <c r="EN85" s="192"/>
      <c r="EO85" s="192"/>
      <c r="EP85" s="192"/>
      <c r="EQ85" s="192"/>
      <c r="ER85" s="192"/>
      <c r="ES85" s="192"/>
      <c r="ET85" s="369"/>
      <c r="EU85" s="162"/>
      <c r="EV85" s="162"/>
      <c r="EW85" s="162"/>
      <c r="EX85" s="162"/>
      <c r="EY85" s="162"/>
      <c r="EZ85" s="162"/>
      <c r="FA85" s="162"/>
      <c r="FB85" s="369"/>
      <c r="FC85" s="369"/>
      <c r="FD85" s="369"/>
      <c r="FE85" s="369"/>
      <c r="FF85" s="369"/>
      <c r="FG85" s="192"/>
      <c r="FH85" s="192"/>
      <c r="FI85" s="192"/>
      <c r="FJ85" s="192"/>
      <c r="FK85" s="192"/>
      <c r="FL85" s="192"/>
      <c r="FM85" s="192"/>
      <c r="FN85" s="192"/>
      <c r="FO85" s="192"/>
      <c r="FP85" s="192"/>
      <c r="FQ85" s="192"/>
      <c r="FR85" s="192"/>
      <c r="FS85" s="192"/>
      <c r="FT85" s="192"/>
      <c r="FU85" s="192"/>
      <c r="FV85" s="192"/>
      <c r="FW85" s="192"/>
      <c r="FX85" s="192"/>
      <c r="FY85" s="192"/>
      <c r="FZ85" s="369"/>
      <c r="GA85" s="162"/>
      <c r="GB85" s="162"/>
      <c r="GC85" s="369"/>
      <c r="GD85" s="369"/>
      <c r="GE85" s="369"/>
      <c r="GF85" s="369"/>
      <c r="GG85" s="369"/>
      <c r="GH85" s="369"/>
      <c r="GI85" s="369"/>
      <c r="GJ85" s="369"/>
      <c r="GK85" s="369"/>
      <c r="GL85" s="369"/>
      <c r="GM85" s="192"/>
      <c r="GN85" s="192"/>
      <c r="GO85" s="192"/>
      <c r="GP85" s="192"/>
      <c r="GQ85" s="192"/>
      <c r="GR85" s="192"/>
      <c r="GS85" s="192"/>
      <c r="GT85" s="192"/>
      <c r="GU85" s="192"/>
      <c r="GV85" s="192"/>
      <c r="GW85" s="192"/>
      <c r="GX85" s="192"/>
      <c r="GY85" s="192"/>
      <c r="GZ85" s="192"/>
      <c r="HA85" s="192"/>
      <c r="HB85" s="192"/>
      <c r="HC85" s="192"/>
      <c r="HD85" s="192"/>
      <c r="HE85" s="192"/>
      <c r="HF85" s="369"/>
      <c r="HG85" s="369"/>
      <c r="HH85" s="369"/>
      <c r="HI85" s="369"/>
      <c r="HJ85" s="369"/>
      <c r="HK85" s="369"/>
      <c r="HL85" s="369"/>
      <c r="HM85" s="369"/>
      <c r="HN85" s="369"/>
      <c r="HO85" s="369"/>
      <c r="HP85" s="369"/>
    </row>
    <row r="86" spans="2:224" ht="15.75" customHeight="1" x14ac:dyDescent="0.25">
      <c r="B86" s="5" t="s">
        <v>53</v>
      </c>
      <c r="C86" s="1386"/>
      <c r="D86" s="1387"/>
      <c r="E86" s="1388"/>
      <c r="F86" s="1386"/>
      <c r="G86" s="1387"/>
      <c r="H86" s="1388"/>
      <c r="I86" s="1386"/>
      <c r="J86" s="1387"/>
      <c r="K86" s="1388"/>
      <c r="L86" s="1386"/>
      <c r="M86" s="1387"/>
      <c r="N86" s="1388"/>
      <c r="O86" s="1386"/>
      <c r="P86" s="1387"/>
      <c r="Q86" s="1388"/>
      <c r="R86" s="969"/>
      <c r="S86" s="968"/>
      <c r="T86" s="1389"/>
      <c r="U86" s="1390"/>
      <c r="V86" s="1391"/>
      <c r="W86" s="1389"/>
      <c r="X86" s="1390"/>
      <c r="Y86" s="1391"/>
      <c r="Z86" s="1389"/>
      <c r="AA86" s="1390"/>
      <c r="AB86" s="1391"/>
      <c r="AC86" s="1389"/>
      <c r="AD86" s="1390"/>
      <c r="AE86" s="1391"/>
      <c r="AF86" s="1389"/>
      <c r="AG86" s="1390"/>
      <c r="AH86" s="1391"/>
      <c r="AI86" s="969"/>
      <c r="AJ86" s="968"/>
      <c r="AK86" s="1389"/>
      <c r="AL86" s="1390"/>
      <c r="AM86" s="1391"/>
      <c r="AN86" s="1389"/>
      <c r="AO86" s="1390"/>
      <c r="AP86" s="1391"/>
      <c r="AQ86" s="1389"/>
      <c r="AR86" s="1390"/>
      <c r="AS86" s="1391"/>
      <c r="AT86" s="1389"/>
      <c r="AU86" s="1390"/>
      <c r="AV86" s="1391"/>
      <c r="AW86" s="1389"/>
      <c r="AX86" s="1390"/>
      <c r="AY86" s="1391"/>
      <c r="AZ86" s="281"/>
      <c r="BA86" s="281"/>
      <c r="BB86" s="1386"/>
      <c r="BC86" s="1387"/>
      <c r="BD86" s="1388"/>
      <c r="BE86" s="1386"/>
      <c r="BF86" s="1387"/>
      <c r="BG86" s="1388"/>
      <c r="BH86" s="1386"/>
      <c r="BI86" s="1387"/>
      <c r="BJ86" s="1388"/>
      <c r="BK86" s="281"/>
      <c r="BL86" s="1386"/>
      <c r="BM86" s="1387"/>
      <c r="BN86" s="1388"/>
      <c r="BO86" s="281"/>
      <c r="BP86" s="281"/>
      <c r="BQ86" s="281"/>
      <c r="BR86" s="281"/>
      <c r="BS86" s="281"/>
      <c r="BT86" s="281"/>
      <c r="BU86" s="281"/>
      <c r="BV86" s="281"/>
      <c r="BW86" s="281"/>
      <c r="BX86" s="281"/>
      <c r="BY86" s="110"/>
      <c r="BZ86" s="51"/>
      <c r="CA86" s="51"/>
      <c r="CB86" s="51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0"/>
      <c r="DH86" s="9"/>
      <c r="DI86" s="9"/>
      <c r="DN86" s="369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369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  <c r="FM86" s="28"/>
      <c r="FN86" s="28"/>
      <c r="FO86" s="28"/>
      <c r="FP86" s="28"/>
      <c r="FQ86" s="28"/>
      <c r="FR86" s="28"/>
      <c r="FS86" s="28"/>
      <c r="FT86" s="28"/>
      <c r="FU86" s="28"/>
      <c r="FV86" s="28"/>
      <c r="FW86" s="28"/>
      <c r="FX86" s="28"/>
      <c r="FY86" s="28"/>
      <c r="FZ86" s="369"/>
      <c r="GA86" s="28"/>
      <c r="GB86" s="28"/>
      <c r="GC86" s="28"/>
      <c r="GD86" s="28"/>
      <c r="GE86" s="28"/>
      <c r="GF86" s="28"/>
      <c r="GG86" s="28"/>
      <c r="GH86" s="28"/>
      <c r="GI86" s="28"/>
      <c r="GJ86" s="28"/>
      <c r="GK86" s="28"/>
      <c r="GL86" s="28"/>
      <c r="GM86" s="28"/>
      <c r="GN86" s="28"/>
      <c r="GO86" s="28"/>
      <c r="GP86" s="28"/>
      <c r="GQ86" s="28"/>
      <c r="GR86" s="28"/>
      <c r="GS86" s="28"/>
      <c r="GT86" s="28"/>
      <c r="GU86" s="28"/>
      <c r="GV86" s="28"/>
      <c r="GW86" s="28"/>
      <c r="GX86" s="28"/>
      <c r="GY86" s="28"/>
      <c r="GZ86" s="28"/>
      <c r="HA86" s="28"/>
      <c r="HB86" s="28"/>
      <c r="HC86" s="28"/>
      <c r="HD86" s="28"/>
      <c r="HE86" s="28"/>
      <c r="HF86" s="369"/>
      <c r="HG86" s="369"/>
      <c r="HH86" s="369"/>
      <c r="HI86" s="369"/>
      <c r="HJ86" s="369"/>
      <c r="HK86" s="369"/>
      <c r="HL86" s="369"/>
      <c r="HM86" s="369"/>
      <c r="HN86" s="369"/>
      <c r="HO86" s="369"/>
      <c r="HP86" s="369"/>
    </row>
    <row r="87" spans="2:224" ht="15.75" customHeight="1" x14ac:dyDescent="0.25">
      <c r="B87" s="58" t="s">
        <v>40</v>
      </c>
      <c r="C87" s="1389"/>
      <c r="D87" s="1390"/>
      <c r="E87" s="1391"/>
      <c r="F87" s="1389"/>
      <c r="G87" s="1390"/>
      <c r="H87" s="1391"/>
      <c r="I87" s="1389"/>
      <c r="J87" s="1390"/>
      <c r="K87" s="1391"/>
      <c r="L87" s="1389"/>
      <c r="M87" s="1390"/>
      <c r="N87" s="1391"/>
      <c r="O87" s="1389"/>
      <c r="P87" s="1390"/>
      <c r="Q87" s="1391"/>
      <c r="R87" s="968"/>
      <c r="S87" s="969"/>
      <c r="T87" s="1386"/>
      <c r="U87" s="1387"/>
      <c r="V87" s="1388"/>
      <c r="W87" s="1386"/>
      <c r="X87" s="1387"/>
      <c r="Y87" s="1388"/>
      <c r="Z87" s="1386"/>
      <c r="AA87" s="1387"/>
      <c r="AB87" s="1388"/>
      <c r="AC87" s="1386"/>
      <c r="AD87" s="1387"/>
      <c r="AE87" s="1388"/>
      <c r="AF87" s="1386"/>
      <c r="AG87" s="1387"/>
      <c r="AH87" s="1388"/>
      <c r="AI87" s="968"/>
      <c r="AJ87" s="969"/>
      <c r="AK87" s="1386"/>
      <c r="AL87" s="1387"/>
      <c r="AM87" s="1388"/>
      <c r="AN87" s="1386"/>
      <c r="AO87" s="1387"/>
      <c r="AP87" s="1388"/>
      <c r="AQ87" s="1386"/>
      <c r="AR87" s="1387"/>
      <c r="AS87" s="1388"/>
      <c r="AT87" s="1386"/>
      <c r="AU87" s="1387"/>
      <c r="AV87" s="1388"/>
      <c r="AW87" s="1386"/>
      <c r="AX87" s="1387"/>
      <c r="AY87" s="1388"/>
      <c r="AZ87" s="240"/>
      <c r="BA87" s="240"/>
      <c r="BB87" s="1389"/>
      <c r="BC87" s="1390"/>
      <c r="BD87" s="1391"/>
      <c r="BE87" s="1389"/>
      <c r="BF87" s="1390"/>
      <c r="BG87" s="1391"/>
      <c r="BH87" s="1389"/>
      <c r="BI87" s="1390"/>
      <c r="BJ87" s="1391"/>
      <c r="BK87" s="240"/>
      <c r="BL87" s="1389"/>
      <c r="BM87" s="1390"/>
      <c r="BN87" s="1391"/>
      <c r="BO87" s="240"/>
      <c r="BP87" s="240"/>
      <c r="BQ87" s="240"/>
      <c r="BR87" s="240"/>
      <c r="BS87" s="240"/>
      <c r="BT87" s="240"/>
      <c r="BU87" s="240"/>
      <c r="BV87" s="240"/>
      <c r="BW87" s="240"/>
      <c r="BX87" s="240"/>
      <c r="BY87" s="109"/>
      <c r="BZ87" s="112"/>
      <c r="CA87" s="112"/>
      <c r="CB87" s="112"/>
      <c r="CC87" s="241"/>
      <c r="CD87" s="241"/>
      <c r="CE87" s="241"/>
      <c r="CF87" s="241"/>
      <c r="CG87" s="241"/>
      <c r="CH87" s="241"/>
      <c r="CI87" s="192"/>
      <c r="CJ87" s="192"/>
      <c r="CK87" s="192"/>
      <c r="CL87" s="192"/>
      <c r="CM87" s="192"/>
      <c r="CN87" s="192"/>
      <c r="CO87" s="192"/>
      <c r="CP87" s="192"/>
      <c r="CQ87" s="192"/>
      <c r="CR87" s="192"/>
      <c r="CS87" s="192"/>
      <c r="CT87" s="192"/>
      <c r="CU87" s="192"/>
      <c r="CV87" s="192"/>
      <c r="CW87" s="192"/>
      <c r="CX87" s="192"/>
      <c r="CY87" s="192"/>
      <c r="CZ87" s="192"/>
      <c r="DA87" s="192"/>
      <c r="DB87" s="192"/>
      <c r="DC87" s="192"/>
      <c r="DD87" s="192"/>
      <c r="DE87" s="22"/>
      <c r="DF87" s="192"/>
      <c r="DG87" s="369"/>
      <c r="DN87" s="369"/>
      <c r="DO87" s="162"/>
      <c r="DP87" s="162"/>
      <c r="DQ87" s="162"/>
      <c r="DR87" s="162"/>
      <c r="DS87" s="162"/>
      <c r="DT87" s="162"/>
      <c r="DU87" s="162"/>
      <c r="DV87" s="162"/>
      <c r="DW87" s="192"/>
      <c r="DX87" s="192"/>
      <c r="DY87" s="192"/>
      <c r="DZ87" s="192"/>
      <c r="EA87" s="192"/>
      <c r="EB87" s="192"/>
      <c r="EC87" s="192"/>
      <c r="ED87" s="192"/>
      <c r="EE87" s="192"/>
      <c r="EF87" s="192"/>
      <c r="EG87" s="192"/>
      <c r="EH87" s="192"/>
      <c r="EI87" s="192"/>
      <c r="EJ87" s="192"/>
      <c r="EK87" s="192"/>
      <c r="EL87" s="192"/>
      <c r="EM87" s="192"/>
      <c r="EN87" s="192"/>
      <c r="EO87" s="192"/>
      <c r="EP87" s="192"/>
      <c r="EQ87" s="192"/>
      <c r="ER87" s="192"/>
      <c r="ES87" s="192"/>
      <c r="ET87" s="369"/>
      <c r="EU87" s="162"/>
      <c r="EV87" s="162"/>
      <c r="EW87" s="162"/>
      <c r="EX87" s="162"/>
      <c r="EY87" s="162"/>
      <c r="EZ87" s="162"/>
      <c r="FA87" s="162"/>
      <c r="FB87" s="192"/>
      <c r="FC87" s="192"/>
      <c r="FD87" s="192"/>
      <c r="FE87" s="192"/>
      <c r="FF87" s="192"/>
      <c r="FG87" s="192"/>
      <c r="FH87" s="192"/>
      <c r="FI87" s="192"/>
      <c r="FJ87" s="192"/>
      <c r="FK87" s="192"/>
      <c r="FL87" s="192"/>
      <c r="FM87" s="192"/>
      <c r="FN87" s="192"/>
      <c r="FO87" s="192"/>
      <c r="FP87" s="192"/>
      <c r="FQ87" s="192"/>
      <c r="FR87" s="192"/>
      <c r="FS87" s="192"/>
      <c r="FT87" s="192"/>
      <c r="FU87" s="192"/>
      <c r="FV87" s="192"/>
      <c r="FW87" s="192"/>
      <c r="FX87" s="192"/>
      <c r="FY87" s="192"/>
      <c r="FZ87" s="369"/>
      <c r="GA87" s="162"/>
      <c r="GB87" s="162"/>
      <c r="GC87" s="192"/>
      <c r="GD87" s="192"/>
      <c r="GE87" s="192"/>
      <c r="GF87" s="192"/>
      <c r="GG87" s="192"/>
      <c r="GH87" s="192"/>
      <c r="GI87" s="192"/>
      <c r="GJ87" s="192"/>
      <c r="GK87" s="192"/>
      <c r="GL87" s="192"/>
      <c r="GM87" s="192"/>
      <c r="GN87" s="192"/>
      <c r="GO87" s="192"/>
      <c r="GP87" s="192"/>
      <c r="GQ87" s="192"/>
      <c r="GR87" s="192"/>
      <c r="GS87" s="192"/>
      <c r="GT87" s="192"/>
      <c r="GU87" s="192"/>
      <c r="GV87" s="192"/>
      <c r="GW87" s="192"/>
      <c r="GX87" s="192"/>
      <c r="GY87" s="192"/>
      <c r="GZ87" s="192"/>
      <c r="HA87" s="192"/>
      <c r="HB87" s="192"/>
      <c r="HC87" s="192"/>
      <c r="HD87" s="192"/>
      <c r="HE87" s="192"/>
      <c r="HF87" s="369"/>
      <c r="HG87" s="369"/>
      <c r="HH87" s="369"/>
      <c r="HI87" s="369"/>
      <c r="HJ87" s="369"/>
      <c r="HK87" s="369"/>
      <c r="HL87" s="369"/>
      <c r="HM87" s="369"/>
      <c r="HN87" s="369"/>
      <c r="HO87" s="369"/>
      <c r="HP87" s="369"/>
    </row>
    <row r="88" spans="2:224" ht="15.75" customHeight="1" x14ac:dyDescent="0.25">
      <c r="B88" s="5" t="s">
        <v>54</v>
      </c>
      <c r="C88" s="1386"/>
      <c r="D88" s="1387"/>
      <c r="E88" s="1388"/>
      <c r="F88" s="1386"/>
      <c r="G88" s="1387"/>
      <c r="H88" s="1388"/>
      <c r="I88" s="1386"/>
      <c r="J88" s="1387"/>
      <c r="K88" s="1388"/>
      <c r="L88" s="1386"/>
      <c r="M88" s="1387"/>
      <c r="N88" s="1388"/>
      <c r="O88" s="1386"/>
      <c r="P88" s="1387"/>
      <c r="Q88" s="1388"/>
      <c r="R88" s="969"/>
      <c r="S88" s="968"/>
      <c r="T88" s="1389"/>
      <c r="U88" s="1390"/>
      <c r="V88" s="1391"/>
      <c r="W88" s="1389"/>
      <c r="X88" s="1390"/>
      <c r="Y88" s="1391"/>
      <c r="Z88" s="1389"/>
      <c r="AA88" s="1390"/>
      <c r="AB88" s="1391"/>
      <c r="AC88" s="1389"/>
      <c r="AD88" s="1390"/>
      <c r="AE88" s="1391"/>
      <c r="AF88" s="1389"/>
      <c r="AG88" s="1390"/>
      <c r="AH88" s="1391"/>
      <c r="AI88" s="969"/>
      <c r="AJ88" s="968"/>
      <c r="AK88" s="1389"/>
      <c r="AL88" s="1390"/>
      <c r="AM88" s="1391"/>
      <c r="AN88" s="1389"/>
      <c r="AO88" s="1390"/>
      <c r="AP88" s="1391"/>
      <c r="AQ88" s="1389"/>
      <c r="AR88" s="1390"/>
      <c r="AS88" s="1391"/>
      <c r="AT88" s="1389"/>
      <c r="AU88" s="1390"/>
      <c r="AV88" s="1391"/>
      <c r="AW88" s="1389"/>
      <c r="AX88" s="1390"/>
      <c r="AY88" s="1391"/>
      <c r="AZ88" s="281"/>
      <c r="BA88" s="281"/>
      <c r="BB88" s="1386"/>
      <c r="BC88" s="1387"/>
      <c r="BD88" s="1388"/>
      <c r="BE88" s="1386"/>
      <c r="BF88" s="1387"/>
      <c r="BG88" s="1388"/>
      <c r="BH88" s="1386"/>
      <c r="BI88" s="1387"/>
      <c r="BJ88" s="1388"/>
      <c r="BK88" s="281"/>
      <c r="BL88" s="1386"/>
      <c r="BM88" s="1387"/>
      <c r="BN88" s="1388"/>
      <c r="BO88" s="281"/>
      <c r="BP88" s="281"/>
      <c r="BQ88" s="281"/>
      <c r="BR88" s="281"/>
      <c r="BS88" s="281"/>
      <c r="BT88" s="281"/>
      <c r="BU88" s="281"/>
      <c r="BV88" s="281"/>
      <c r="BW88" s="281"/>
      <c r="BX88" s="281"/>
      <c r="BY88" s="110"/>
      <c r="BZ88" s="51"/>
      <c r="CA88" s="51"/>
      <c r="CB88" s="51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0"/>
      <c r="DH88" s="23"/>
      <c r="DN88" s="369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369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369"/>
      <c r="GA88" s="28"/>
      <c r="GB88" s="28"/>
      <c r="GC88" s="28"/>
      <c r="GD88" s="28"/>
      <c r="GE88" s="28"/>
      <c r="GF88" s="28"/>
      <c r="GG88" s="28"/>
      <c r="GH88" s="28"/>
      <c r="GI88" s="28"/>
      <c r="GJ88" s="28"/>
      <c r="GK88" s="28"/>
      <c r="GL88" s="28"/>
      <c r="GM88" s="28"/>
      <c r="GN88" s="28"/>
      <c r="GO88" s="28"/>
      <c r="GP88" s="28"/>
      <c r="GQ88" s="28"/>
      <c r="GR88" s="28"/>
      <c r="GS88" s="28"/>
      <c r="GT88" s="28"/>
      <c r="GU88" s="28"/>
      <c r="GV88" s="28"/>
      <c r="GW88" s="28"/>
      <c r="GX88" s="28"/>
      <c r="GY88" s="28"/>
      <c r="GZ88" s="28"/>
      <c r="HA88" s="28"/>
      <c r="HB88" s="28"/>
      <c r="HC88" s="28"/>
      <c r="HD88" s="28"/>
      <c r="HE88" s="28"/>
      <c r="HF88" s="369"/>
      <c r="HG88" s="369"/>
      <c r="HH88" s="369"/>
      <c r="HI88" s="369"/>
      <c r="HJ88" s="369"/>
      <c r="HK88" s="369"/>
      <c r="HL88" s="369"/>
      <c r="HM88" s="369"/>
      <c r="HN88" s="369"/>
      <c r="HO88" s="369"/>
      <c r="HP88" s="369"/>
    </row>
    <row r="89" spans="2:224" ht="15.75" customHeight="1" x14ac:dyDescent="0.25">
      <c r="B89" s="58" t="s">
        <v>41</v>
      </c>
      <c r="C89" s="1389"/>
      <c r="D89" s="1398"/>
      <c r="E89" s="1391"/>
      <c r="F89" s="1389"/>
      <c r="G89" s="1398"/>
      <c r="H89" s="1391"/>
      <c r="I89" s="1389"/>
      <c r="J89" s="1398"/>
      <c r="K89" s="1391"/>
      <c r="L89" s="1389"/>
      <c r="M89" s="1398"/>
      <c r="N89" s="1391"/>
      <c r="O89" s="1389"/>
      <c r="P89" s="1398"/>
      <c r="Q89" s="1391"/>
      <c r="R89" s="968"/>
      <c r="S89" s="969"/>
      <c r="T89" s="1386"/>
      <c r="U89" s="1387"/>
      <c r="V89" s="1388"/>
      <c r="W89" s="1386"/>
      <c r="X89" s="1387"/>
      <c r="Y89" s="1388"/>
      <c r="Z89" s="1386"/>
      <c r="AA89" s="1387"/>
      <c r="AB89" s="1388"/>
      <c r="AC89" s="1386"/>
      <c r="AD89" s="1387"/>
      <c r="AE89" s="1388"/>
      <c r="AF89" s="1386"/>
      <c r="AG89" s="1387"/>
      <c r="AH89" s="1388"/>
      <c r="AI89" s="968"/>
      <c r="AJ89" s="969"/>
      <c r="AK89" s="1386"/>
      <c r="AL89" s="1387"/>
      <c r="AM89" s="1388"/>
      <c r="AN89" s="1386"/>
      <c r="AO89" s="1387"/>
      <c r="AP89" s="1388"/>
      <c r="AQ89" s="1386"/>
      <c r="AR89" s="1387"/>
      <c r="AS89" s="1388"/>
      <c r="AT89" s="1386"/>
      <c r="AU89" s="1387"/>
      <c r="AV89" s="1388"/>
      <c r="AW89" s="1386"/>
      <c r="AX89" s="1387"/>
      <c r="AY89" s="1388"/>
      <c r="AZ89" s="240"/>
      <c r="BA89" s="240"/>
      <c r="BB89" s="1389"/>
      <c r="BC89" s="1398"/>
      <c r="BD89" s="1391"/>
      <c r="BE89" s="1389"/>
      <c r="BF89" s="1398"/>
      <c r="BG89" s="1391"/>
      <c r="BH89" s="1389"/>
      <c r="BI89" s="1398"/>
      <c r="BJ89" s="1391"/>
      <c r="BK89" s="240"/>
      <c r="BL89" s="1389"/>
      <c r="BM89" s="1398"/>
      <c r="BN89" s="1391"/>
      <c r="BO89" s="240"/>
      <c r="BP89" s="240"/>
      <c r="BQ89" s="240"/>
      <c r="BR89" s="240"/>
      <c r="BS89" s="240"/>
      <c r="BT89" s="240"/>
      <c r="BU89" s="240"/>
      <c r="BV89" s="240"/>
      <c r="BW89" s="240"/>
      <c r="BX89" s="240"/>
      <c r="BY89" s="109"/>
      <c r="BZ89" s="112"/>
      <c r="CA89" s="112"/>
      <c r="CB89" s="112"/>
      <c r="CC89" s="241"/>
      <c r="CD89" s="241"/>
      <c r="CE89" s="241"/>
      <c r="CF89" s="241"/>
      <c r="CG89" s="241"/>
      <c r="CH89" s="241"/>
      <c r="CI89" s="192"/>
      <c r="CJ89" s="192"/>
      <c r="CK89" s="369"/>
      <c r="CL89" s="369"/>
      <c r="CM89" s="369"/>
      <c r="CN89" s="369"/>
      <c r="CO89" s="192"/>
      <c r="CP89" s="192"/>
      <c r="CQ89" s="192"/>
      <c r="CR89" s="192"/>
      <c r="CS89" s="192"/>
      <c r="CT89" s="192"/>
      <c r="CU89" s="192"/>
      <c r="CV89" s="192"/>
      <c r="CW89" s="192"/>
      <c r="CX89" s="192"/>
      <c r="CY89" s="192"/>
      <c r="CZ89" s="369"/>
      <c r="DA89" s="369"/>
      <c r="DB89" s="369"/>
      <c r="DC89" s="369"/>
      <c r="DD89" s="192"/>
      <c r="DE89" s="22"/>
      <c r="DF89" s="192"/>
      <c r="DG89" s="369"/>
      <c r="DN89" s="369"/>
      <c r="DO89" s="162"/>
      <c r="DP89" s="162"/>
      <c r="DQ89" s="162"/>
      <c r="DR89" s="162"/>
      <c r="DS89" s="162"/>
      <c r="DT89" s="162"/>
      <c r="DU89" s="162"/>
      <c r="DV89" s="162"/>
      <c r="DW89" s="192"/>
      <c r="DX89" s="192"/>
      <c r="DY89" s="192"/>
      <c r="DZ89" s="192"/>
      <c r="EA89" s="192"/>
      <c r="EB89" s="192"/>
      <c r="EC89" s="192"/>
      <c r="ED89" s="192"/>
      <c r="EE89" s="192"/>
      <c r="EF89" s="192"/>
      <c r="EG89" s="192"/>
      <c r="EH89" s="192"/>
      <c r="EI89" s="192"/>
      <c r="EJ89" s="192"/>
      <c r="EK89" s="192"/>
      <c r="EL89" s="192"/>
      <c r="EM89" s="192"/>
      <c r="EN89" s="192"/>
      <c r="EO89" s="192"/>
      <c r="EP89" s="369"/>
      <c r="EQ89" s="369"/>
      <c r="ER89" s="369"/>
      <c r="ES89" s="369"/>
      <c r="ET89" s="369"/>
      <c r="EU89" s="162"/>
      <c r="EV89" s="162"/>
      <c r="EW89" s="162"/>
      <c r="EX89" s="162"/>
      <c r="EY89" s="162"/>
      <c r="EZ89" s="162"/>
      <c r="FA89" s="162"/>
      <c r="FB89" s="192"/>
      <c r="FC89" s="192"/>
      <c r="FD89" s="192"/>
      <c r="FE89" s="192"/>
      <c r="FF89" s="192"/>
      <c r="FG89" s="369"/>
      <c r="FH89" s="369"/>
      <c r="FI89" s="369"/>
      <c r="FJ89" s="369"/>
      <c r="FK89" s="192"/>
      <c r="FL89" s="192"/>
      <c r="FM89" s="192"/>
      <c r="FN89" s="192"/>
      <c r="FO89" s="192"/>
      <c r="FP89" s="192"/>
      <c r="FQ89" s="192"/>
      <c r="FR89" s="192"/>
      <c r="FS89" s="192"/>
      <c r="FT89" s="192"/>
      <c r="FU89" s="192"/>
      <c r="FV89" s="369"/>
      <c r="FW89" s="369"/>
      <c r="FX89" s="369"/>
      <c r="FY89" s="369"/>
      <c r="FZ89" s="369"/>
      <c r="GA89" s="162"/>
      <c r="GB89" s="162"/>
      <c r="GC89" s="192"/>
      <c r="GD89" s="192"/>
      <c r="GE89" s="192"/>
      <c r="GF89" s="192"/>
      <c r="GG89" s="192"/>
      <c r="GH89" s="192"/>
      <c r="GI89" s="192"/>
      <c r="GJ89" s="192"/>
      <c r="GK89" s="192"/>
      <c r="GL89" s="192"/>
      <c r="GM89" s="369"/>
      <c r="GN89" s="369"/>
      <c r="GO89" s="369"/>
      <c r="GP89" s="369"/>
      <c r="GQ89" s="192"/>
      <c r="GR89" s="192"/>
      <c r="GS89" s="192"/>
      <c r="GT89" s="192"/>
      <c r="GU89" s="192"/>
      <c r="GV89" s="192"/>
      <c r="GW89" s="192"/>
      <c r="GX89" s="192"/>
      <c r="GY89" s="192"/>
      <c r="GZ89" s="192"/>
      <c r="HA89" s="192"/>
      <c r="HB89" s="369"/>
      <c r="HC89" s="369"/>
      <c r="HD89" s="369"/>
      <c r="HE89" s="369"/>
      <c r="HF89" s="369"/>
      <c r="HG89" s="369"/>
      <c r="HH89" s="369"/>
      <c r="HI89" s="369"/>
      <c r="HJ89" s="369"/>
      <c r="HK89" s="369"/>
      <c r="HL89" s="369"/>
      <c r="HM89" s="369"/>
      <c r="HN89" s="369"/>
      <c r="HO89" s="369"/>
      <c r="HP89" s="369"/>
    </row>
    <row r="90" spans="2:224" ht="16.5" customHeight="1" thickBot="1" x14ac:dyDescent="0.3">
      <c r="B90" s="59" t="s">
        <v>55</v>
      </c>
      <c r="C90" s="1395"/>
      <c r="D90" s="1396"/>
      <c r="E90" s="1397"/>
      <c r="F90" s="1395"/>
      <c r="G90" s="1396"/>
      <c r="H90" s="1397"/>
      <c r="I90" s="1395"/>
      <c r="J90" s="1396"/>
      <c r="K90" s="1397"/>
      <c r="L90" s="1395"/>
      <c r="M90" s="1396"/>
      <c r="N90" s="1397"/>
      <c r="O90" s="1395"/>
      <c r="P90" s="1396"/>
      <c r="Q90" s="1397"/>
      <c r="R90" s="967"/>
      <c r="S90" s="968"/>
      <c r="T90" s="1389"/>
      <c r="U90" s="1398"/>
      <c r="V90" s="1391"/>
      <c r="W90" s="1389"/>
      <c r="X90" s="1398"/>
      <c r="Y90" s="1391"/>
      <c r="Z90" s="1389"/>
      <c r="AA90" s="1398"/>
      <c r="AB90" s="1391"/>
      <c r="AC90" s="1389"/>
      <c r="AD90" s="1398"/>
      <c r="AE90" s="1391"/>
      <c r="AF90" s="1389"/>
      <c r="AG90" s="1398"/>
      <c r="AH90" s="1391"/>
      <c r="AI90" s="967"/>
      <c r="AJ90" s="968"/>
      <c r="AK90" s="1389"/>
      <c r="AL90" s="1398"/>
      <c r="AM90" s="1391"/>
      <c r="AN90" s="1389"/>
      <c r="AO90" s="1398"/>
      <c r="AP90" s="1391"/>
      <c r="AQ90" s="1389"/>
      <c r="AR90" s="1398"/>
      <c r="AS90" s="1391"/>
      <c r="AT90" s="1389"/>
      <c r="AU90" s="1398"/>
      <c r="AV90" s="1391"/>
      <c r="AW90" s="1389"/>
      <c r="AX90" s="1398"/>
      <c r="AY90" s="1391"/>
      <c r="AZ90" s="281"/>
      <c r="BA90" s="281"/>
      <c r="BB90" s="1395"/>
      <c r="BC90" s="1396"/>
      <c r="BD90" s="1397"/>
      <c r="BE90" s="1395"/>
      <c r="BF90" s="1396"/>
      <c r="BG90" s="1397"/>
      <c r="BH90" s="1395"/>
      <c r="BI90" s="1396"/>
      <c r="BJ90" s="1397"/>
      <c r="BK90" s="281"/>
      <c r="BL90" s="1395"/>
      <c r="BM90" s="1396"/>
      <c r="BN90" s="1397"/>
      <c r="BO90" s="281"/>
      <c r="BP90" s="281"/>
      <c r="BQ90" s="281"/>
      <c r="BR90" s="281"/>
      <c r="BS90" s="281"/>
      <c r="BT90" s="281"/>
      <c r="BU90" s="281"/>
      <c r="BV90" s="281"/>
      <c r="BW90" s="281"/>
      <c r="BX90" s="281"/>
      <c r="BY90" s="110"/>
      <c r="BZ90" s="51"/>
      <c r="CA90" s="51"/>
      <c r="CB90" s="51"/>
      <c r="CC90" s="28"/>
      <c r="CD90" s="28"/>
      <c r="CE90" s="28"/>
      <c r="CF90" s="28"/>
      <c r="CG90" s="28"/>
      <c r="CH90" s="28"/>
      <c r="CI90" s="28"/>
      <c r="CJ90" s="28"/>
      <c r="CK90" s="369"/>
      <c r="CL90" s="369"/>
      <c r="CM90" s="369"/>
      <c r="CN90" s="369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369"/>
      <c r="DA90" s="369"/>
      <c r="DB90" s="369"/>
      <c r="DC90" s="369"/>
      <c r="DD90" s="28"/>
      <c r="DE90" s="28"/>
      <c r="DF90" s="28"/>
      <c r="DG90" s="20"/>
      <c r="DH90" s="23"/>
      <c r="DN90" s="369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369"/>
      <c r="EQ90" s="369"/>
      <c r="ER90" s="369"/>
      <c r="ES90" s="369"/>
      <c r="ET90" s="369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369"/>
      <c r="FH90" s="369"/>
      <c r="FI90" s="369"/>
      <c r="FJ90" s="369"/>
      <c r="FK90" s="28"/>
      <c r="FL90" s="28"/>
      <c r="FM90" s="28"/>
      <c r="FN90" s="28"/>
      <c r="FO90" s="28"/>
      <c r="FP90" s="28"/>
      <c r="FQ90" s="28"/>
      <c r="FR90" s="28"/>
      <c r="FS90" s="28"/>
      <c r="FT90" s="28"/>
      <c r="FU90" s="28"/>
      <c r="FV90" s="369"/>
      <c r="FW90" s="369"/>
      <c r="FX90" s="369"/>
      <c r="FY90" s="369"/>
      <c r="FZ90" s="369"/>
      <c r="GA90" s="28"/>
      <c r="GB90" s="28"/>
      <c r="GC90" s="28"/>
      <c r="GD90" s="28"/>
      <c r="GE90" s="28"/>
      <c r="GF90" s="28"/>
      <c r="GG90" s="28"/>
      <c r="GH90" s="28"/>
      <c r="GI90" s="28"/>
      <c r="GJ90" s="28"/>
      <c r="GK90" s="28"/>
      <c r="GL90" s="28"/>
      <c r="GM90" s="369"/>
      <c r="GN90" s="369"/>
      <c r="GO90" s="369"/>
      <c r="GP90" s="369"/>
      <c r="GQ90" s="28"/>
      <c r="GR90" s="28"/>
      <c r="GS90" s="28"/>
      <c r="GT90" s="28"/>
      <c r="GU90" s="28"/>
      <c r="GV90" s="28"/>
      <c r="GW90" s="28"/>
      <c r="GX90" s="28"/>
      <c r="GY90" s="28"/>
      <c r="GZ90" s="28"/>
      <c r="HA90" s="28"/>
      <c r="HB90" s="369"/>
      <c r="HC90" s="369"/>
      <c r="HD90" s="369"/>
      <c r="HE90" s="369"/>
      <c r="HF90" s="369"/>
      <c r="HG90" s="369"/>
      <c r="HH90" s="369"/>
      <c r="HI90" s="369"/>
      <c r="HJ90" s="369"/>
      <c r="HK90" s="369"/>
      <c r="HL90" s="369"/>
      <c r="HM90" s="369"/>
      <c r="HN90" s="369"/>
      <c r="HO90" s="369"/>
      <c r="HP90" s="369"/>
    </row>
    <row r="91" spans="2:224" ht="15.75" customHeight="1" thickTop="1" thickBot="1" x14ac:dyDescent="0.3">
      <c r="B91" s="58" t="s">
        <v>49</v>
      </c>
      <c r="C91" s="1389"/>
      <c r="D91" s="1398"/>
      <c r="E91" s="1391"/>
      <c r="F91" s="1389"/>
      <c r="G91" s="1398"/>
      <c r="H91" s="1391"/>
      <c r="I91" s="1389"/>
      <c r="J91" s="1398"/>
      <c r="K91" s="1391"/>
      <c r="L91" s="1389"/>
      <c r="M91" s="1398"/>
      <c r="N91" s="1391"/>
      <c r="O91" s="1389"/>
      <c r="P91" s="1398"/>
      <c r="Q91" s="1391"/>
      <c r="R91" s="968"/>
      <c r="S91" s="967"/>
      <c r="T91" s="1395"/>
      <c r="U91" s="1396"/>
      <c r="V91" s="1397"/>
      <c r="W91" s="1395"/>
      <c r="X91" s="1396"/>
      <c r="Y91" s="1397"/>
      <c r="Z91" s="1395"/>
      <c r="AA91" s="1396"/>
      <c r="AB91" s="1397"/>
      <c r="AC91" s="1395"/>
      <c r="AD91" s="1396"/>
      <c r="AE91" s="1397"/>
      <c r="AF91" s="1395"/>
      <c r="AG91" s="1396"/>
      <c r="AH91" s="1397"/>
      <c r="AI91" s="968"/>
      <c r="AJ91" s="967"/>
      <c r="AK91" s="1395"/>
      <c r="AL91" s="1396"/>
      <c r="AM91" s="1397"/>
      <c r="AN91" s="1395"/>
      <c r="AO91" s="1396"/>
      <c r="AP91" s="1397"/>
      <c r="AQ91" s="1395"/>
      <c r="AR91" s="1396"/>
      <c r="AS91" s="1397"/>
      <c r="AT91" s="1395"/>
      <c r="AU91" s="1396"/>
      <c r="AV91" s="1397"/>
      <c r="AW91" s="1395"/>
      <c r="AX91" s="1396"/>
      <c r="AY91" s="1397"/>
      <c r="AZ91" s="240"/>
      <c r="BA91" s="240"/>
      <c r="BB91" s="1389"/>
      <c r="BC91" s="1398"/>
      <c r="BD91" s="1391"/>
      <c r="BE91" s="1389"/>
      <c r="BF91" s="1398"/>
      <c r="BG91" s="1391"/>
      <c r="BH91" s="1389"/>
      <c r="BI91" s="1398"/>
      <c r="BJ91" s="1391"/>
      <c r="BK91" s="240"/>
      <c r="BL91" s="1389"/>
      <c r="BM91" s="1398"/>
      <c r="BN91" s="1391"/>
      <c r="BO91" s="240"/>
      <c r="BP91" s="240"/>
      <c r="BQ91" s="240"/>
      <c r="BR91" s="240"/>
      <c r="BS91" s="240"/>
      <c r="BT91" s="240"/>
      <c r="BU91" s="240"/>
      <c r="BV91" s="240"/>
      <c r="BW91" s="240"/>
      <c r="BX91" s="240"/>
      <c r="BY91" s="109"/>
      <c r="BZ91" s="112"/>
      <c r="CA91" s="112"/>
      <c r="CB91" s="112"/>
      <c r="CC91" s="241"/>
      <c r="CD91" s="241"/>
      <c r="CE91" s="241"/>
      <c r="CF91" s="241"/>
      <c r="CG91" s="241"/>
      <c r="CH91" s="241"/>
      <c r="CI91" s="192"/>
      <c r="CJ91" s="192"/>
      <c r="CK91" s="369"/>
      <c r="CL91" s="369"/>
      <c r="CM91" s="369"/>
      <c r="CN91" s="369"/>
      <c r="CO91" s="192"/>
      <c r="CP91" s="192"/>
      <c r="CQ91" s="192"/>
      <c r="CR91" s="192"/>
      <c r="CS91" s="192"/>
      <c r="CT91" s="192"/>
      <c r="CU91" s="192"/>
      <c r="CV91" s="192"/>
      <c r="CW91" s="192"/>
      <c r="CX91" s="192"/>
      <c r="CY91" s="192"/>
      <c r="CZ91" s="369"/>
      <c r="DA91" s="369"/>
      <c r="DB91" s="369"/>
      <c r="DC91" s="369"/>
      <c r="DD91" s="192"/>
      <c r="DE91" s="22"/>
      <c r="DF91" s="192"/>
      <c r="DG91" s="369"/>
      <c r="DN91" s="369"/>
      <c r="DO91" s="162"/>
      <c r="DP91" s="162"/>
      <c r="DQ91" s="162"/>
      <c r="DR91" s="162"/>
      <c r="DS91" s="162"/>
      <c r="DT91" s="162"/>
      <c r="DU91" s="162"/>
      <c r="DV91" s="162"/>
      <c r="DW91" s="192"/>
      <c r="DX91" s="192"/>
      <c r="DY91" s="192"/>
      <c r="DZ91" s="192"/>
      <c r="EA91" s="192"/>
      <c r="EB91" s="192"/>
      <c r="EC91" s="192"/>
      <c r="ED91" s="192"/>
      <c r="EE91" s="192"/>
      <c r="EF91" s="192"/>
      <c r="EG91" s="192"/>
      <c r="EH91" s="192"/>
      <c r="EI91" s="192"/>
      <c r="EJ91" s="192"/>
      <c r="EK91" s="192"/>
      <c r="EL91" s="192"/>
      <c r="EM91" s="192"/>
      <c r="EN91" s="192"/>
      <c r="EO91" s="192"/>
      <c r="EP91" s="369"/>
      <c r="EQ91" s="369"/>
      <c r="ER91" s="369"/>
      <c r="ES91" s="369"/>
      <c r="ET91" s="369"/>
      <c r="EU91" s="162"/>
      <c r="EV91" s="162"/>
      <c r="EW91" s="162"/>
      <c r="EX91" s="162"/>
      <c r="EY91" s="162"/>
      <c r="EZ91" s="162"/>
      <c r="FA91" s="162"/>
      <c r="FB91" s="192"/>
      <c r="FC91" s="192"/>
      <c r="FD91" s="192"/>
      <c r="FE91" s="192"/>
      <c r="FF91" s="192"/>
      <c r="FG91" s="369"/>
      <c r="FH91" s="369"/>
      <c r="FI91" s="369"/>
      <c r="FJ91" s="369"/>
      <c r="FK91" s="192"/>
      <c r="FL91" s="192"/>
      <c r="FM91" s="192"/>
      <c r="FN91" s="192"/>
      <c r="FO91" s="192"/>
      <c r="FP91" s="192"/>
      <c r="FQ91" s="192"/>
      <c r="FR91" s="192"/>
      <c r="FS91" s="192"/>
      <c r="FT91" s="192"/>
      <c r="FU91" s="192"/>
      <c r="FV91" s="369"/>
      <c r="FW91" s="369"/>
      <c r="FX91" s="369"/>
      <c r="FY91" s="369"/>
      <c r="FZ91" s="369"/>
      <c r="GA91" s="162"/>
      <c r="GB91" s="162"/>
      <c r="GC91" s="192"/>
      <c r="GD91" s="192"/>
      <c r="GE91" s="192"/>
      <c r="GF91" s="192"/>
      <c r="GG91" s="192"/>
      <c r="GH91" s="192"/>
      <c r="GI91" s="192"/>
      <c r="GJ91" s="192"/>
      <c r="GK91" s="192"/>
      <c r="GL91" s="192"/>
      <c r="GM91" s="369"/>
      <c r="GN91" s="369"/>
      <c r="GO91" s="369"/>
      <c r="GP91" s="369"/>
      <c r="GQ91" s="192"/>
      <c r="GR91" s="192"/>
      <c r="GS91" s="192"/>
      <c r="GT91" s="192"/>
      <c r="GU91" s="192"/>
      <c r="GV91" s="192"/>
      <c r="GW91" s="192"/>
      <c r="GX91" s="192"/>
      <c r="GY91" s="192"/>
      <c r="GZ91" s="192"/>
      <c r="HA91" s="192"/>
      <c r="HB91" s="369"/>
      <c r="HC91" s="369"/>
      <c r="HD91" s="369"/>
      <c r="HE91" s="369"/>
      <c r="HF91" s="369"/>
      <c r="HG91" s="369"/>
      <c r="HH91" s="369"/>
      <c r="HI91" s="369"/>
      <c r="HJ91" s="369"/>
      <c r="HK91" s="369"/>
      <c r="HL91" s="369"/>
      <c r="HM91" s="369"/>
      <c r="HN91" s="369"/>
      <c r="HO91" s="369"/>
      <c r="HP91" s="369"/>
    </row>
    <row r="92" spans="2:224" ht="16.5" customHeight="1" thickTop="1" thickBot="1" x14ac:dyDescent="0.3">
      <c r="B92" s="59" t="s">
        <v>75</v>
      </c>
      <c r="C92" s="1395"/>
      <c r="D92" s="1396"/>
      <c r="E92" s="1397"/>
      <c r="F92" s="1395"/>
      <c r="G92" s="1396"/>
      <c r="H92" s="1397"/>
      <c r="I92" s="1395"/>
      <c r="J92" s="1396"/>
      <c r="K92" s="1397"/>
      <c r="L92" s="1395"/>
      <c r="M92" s="1396"/>
      <c r="N92" s="1397"/>
      <c r="O92" s="1395"/>
      <c r="P92" s="1396"/>
      <c r="Q92" s="1397"/>
      <c r="R92" s="967"/>
      <c r="S92" s="968"/>
      <c r="T92" s="1389"/>
      <c r="U92" s="1398"/>
      <c r="V92" s="1391"/>
      <c r="W92" s="1389"/>
      <c r="X92" s="1398"/>
      <c r="Y92" s="1391"/>
      <c r="Z92" s="1389"/>
      <c r="AA92" s="1398"/>
      <c r="AB92" s="1391"/>
      <c r="AC92" s="1389"/>
      <c r="AD92" s="1398"/>
      <c r="AE92" s="1391"/>
      <c r="AF92" s="1389"/>
      <c r="AG92" s="1398"/>
      <c r="AH92" s="1391"/>
      <c r="AI92" s="967"/>
      <c r="AJ92" s="968"/>
      <c r="AK92" s="1389"/>
      <c r="AL92" s="1398"/>
      <c r="AM92" s="1391"/>
      <c r="AN92" s="1389"/>
      <c r="AO92" s="1398"/>
      <c r="AP92" s="1391"/>
      <c r="AQ92" s="1389"/>
      <c r="AR92" s="1398"/>
      <c r="AS92" s="1391"/>
      <c r="AT92" s="1389"/>
      <c r="AU92" s="1398"/>
      <c r="AV92" s="1391"/>
      <c r="AW92" s="1389"/>
      <c r="AX92" s="1398"/>
      <c r="AY92" s="1391"/>
      <c r="AZ92" s="281"/>
      <c r="BA92" s="281"/>
      <c r="BB92" s="1395"/>
      <c r="BC92" s="1396"/>
      <c r="BD92" s="1397"/>
      <c r="BE92" s="1395"/>
      <c r="BF92" s="1396"/>
      <c r="BG92" s="1397"/>
      <c r="BH92" s="1395"/>
      <c r="BI92" s="1396"/>
      <c r="BJ92" s="1397"/>
      <c r="BK92" s="281"/>
      <c r="BL92" s="1395"/>
      <c r="BM92" s="1396"/>
      <c r="BN92" s="1397"/>
      <c r="BO92" s="281"/>
      <c r="BP92" s="281"/>
      <c r="BQ92" s="281"/>
      <c r="BR92" s="281"/>
      <c r="BS92" s="281"/>
      <c r="BT92" s="281"/>
      <c r="BU92" s="281"/>
      <c r="BV92" s="281"/>
      <c r="BW92" s="281"/>
      <c r="BX92" s="281"/>
      <c r="BY92" s="110"/>
      <c r="BZ92" s="51"/>
      <c r="CA92" s="51"/>
      <c r="CB92" s="51"/>
      <c r="CC92" s="28"/>
      <c r="CD92" s="28"/>
      <c r="CE92" s="28"/>
      <c r="CF92" s="28"/>
      <c r="CG92" s="28"/>
      <c r="CH92" s="28"/>
      <c r="CI92" s="28"/>
      <c r="CJ92" s="28"/>
      <c r="CK92" s="369"/>
      <c r="CL92" s="369"/>
      <c r="CM92" s="369"/>
      <c r="CN92" s="369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369"/>
      <c r="DA92" s="369"/>
      <c r="DB92" s="369"/>
      <c r="DC92" s="369"/>
      <c r="DD92" s="28"/>
      <c r="DE92" s="28"/>
      <c r="DF92" s="28"/>
      <c r="DG92" s="20"/>
      <c r="DH92" s="23"/>
      <c r="DN92" s="369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369"/>
      <c r="EQ92" s="369"/>
      <c r="ER92" s="369"/>
      <c r="ES92" s="369"/>
      <c r="ET92" s="369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369"/>
      <c r="FH92" s="369"/>
      <c r="FI92" s="369"/>
      <c r="FJ92" s="369"/>
      <c r="FK92" s="28"/>
      <c r="FL92" s="28"/>
      <c r="FM92" s="28"/>
      <c r="FN92" s="28"/>
      <c r="FO92" s="28"/>
      <c r="FP92" s="28"/>
      <c r="FQ92" s="28"/>
      <c r="FR92" s="28"/>
      <c r="FS92" s="28"/>
      <c r="FT92" s="28"/>
      <c r="FU92" s="28"/>
      <c r="FV92" s="369"/>
      <c r="FW92" s="369"/>
      <c r="FX92" s="369"/>
      <c r="FY92" s="369"/>
      <c r="FZ92" s="369"/>
      <c r="GA92" s="28"/>
      <c r="GB92" s="28"/>
      <c r="GC92" s="28"/>
      <c r="GD92" s="28"/>
      <c r="GE92" s="28"/>
      <c r="GF92" s="28"/>
      <c r="GG92" s="28"/>
      <c r="GH92" s="28"/>
      <c r="GI92" s="28"/>
      <c r="GJ92" s="28"/>
      <c r="GK92" s="28"/>
      <c r="GL92" s="28"/>
      <c r="GM92" s="369"/>
      <c r="GN92" s="369"/>
      <c r="GO92" s="369"/>
      <c r="GP92" s="369"/>
      <c r="GQ92" s="28"/>
      <c r="GR92" s="28"/>
      <c r="GS92" s="28"/>
      <c r="GT92" s="28"/>
      <c r="GU92" s="28"/>
      <c r="GV92" s="28"/>
      <c r="GW92" s="28"/>
      <c r="GX92" s="28"/>
      <c r="GY92" s="28"/>
      <c r="GZ92" s="28"/>
      <c r="HA92" s="28"/>
      <c r="HB92" s="369"/>
      <c r="HC92" s="369"/>
      <c r="HD92" s="369"/>
      <c r="HE92" s="369"/>
      <c r="HF92" s="369"/>
      <c r="HG92" s="369"/>
      <c r="HH92" s="369"/>
      <c r="HI92" s="369"/>
      <c r="HJ92" s="369"/>
      <c r="HK92" s="369"/>
      <c r="HL92" s="369"/>
      <c r="HM92" s="369"/>
      <c r="HN92" s="369"/>
      <c r="HO92" s="369"/>
      <c r="HP92" s="369"/>
    </row>
    <row r="93" spans="2:224" ht="15.75" customHeight="1" thickTop="1" thickBot="1" x14ac:dyDescent="0.3">
      <c r="B93" s="58" t="s">
        <v>76</v>
      </c>
      <c r="C93" s="1389"/>
      <c r="D93" s="1398"/>
      <c r="E93" s="1391"/>
      <c r="F93" s="1389"/>
      <c r="G93" s="1398"/>
      <c r="H93" s="1391"/>
      <c r="I93" s="1389"/>
      <c r="J93" s="1398"/>
      <c r="K93" s="1391"/>
      <c r="L93" s="1389"/>
      <c r="M93" s="1398"/>
      <c r="N93" s="1391"/>
      <c r="O93" s="1389"/>
      <c r="P93" s="1398"/>
      <c r="Q93" s="1391"/>
      <c r="R93" s="968"/>
      <c r="S93" s="967"/>
      <c r="T93" s="1395"/>
      <c r="U93" s="1396"/>
      <c r="V93" s="1397"/>
      <c r="W93" s="1395"/>
      <c r="X93" s="1396"/>
      <c r="Y93" s="1397"/>
      <c r="Z93" s="1395"/>
      <c r="AA93" s="1396"/>
      <c r="AB93" s="1397"/>
      <c r="AC93" s="1395"/>
      <c r="AD93" s="1396"/>
      <c r="AE93" s="1397"/>
      <c r="AF93" s="1395"/>
      <c r="AG93" s="1396"/>
      <c r="AH93" s="1397"/>
      <c r="AI93" s="968"/>
      <c r="AJ93" s="967"/>
      <c r="AK93" s="1395"/>
      <c r="AL93" s="1396"/>
      <c r="AM93" s="1397"/>
      <c r="AN93" s="1395"/>
      <c r="AO93" s="1396"/>
      <c r="AP93" s="1397"/>
      <c r="AQ93" s="1395"/>
      <c r="AR93" s="1396"/>
      <c r="AS93" s="1397"/>
      <c r="AT93" s="1395"/>
      <c r="AU93" s="1396"/>
      <c r="AV93" s="1397"/>
      <c r="AW93" s="1395"/>
      <c r="AX93" s="1396"/>
      <c r="AY93" s="1397"/>
      <c r="AZ93" s="240"/>
      <c r="BA93" s="240"/>
      <c r="BB93" s="1389"/>
      <c r="BC93" s="1398"/>
      <c r="BD93" s="1391"/>
      <c r="BE93" s="1389"/>
      <c r="BF93" s="1398"/>
      <c r="BG93" s="1391"/>
      <c r="BH93" s="1389"/>
      <c r="BI93" s="1398"/>
      <c r="BJ93" s="1391"/>
      <c r="BK93" s="240"/>
      <c r="BL93" s="1389"/>
      <c r="BM93" s="1398"/>
      <c r="BN93" s="1391"/>
      <c r="BO93" s="240"/>
      <c r="BP93" s="240"/>
      <c r="BQ93" s="240"/>
      <c r="BR93" s="240"/>
      <c r="BS93" s="240"/>
      <c r="BT93" s="240"/>
      <c r="BU93" s="240"/>
      <c r="BV93" s="240"/>
      <c r="BW93" s="240"/>
      <c r="BX93" s="240"/>
      <c r="BY93" s="109"/>
      <c r="BZ93" s="112"/>
      <c r="CA93" s="112"/>
      <c r="CB93" s="112"/>
      <c r="CC93" s="241"/>
      <c r="CD93" s="241"/>
      <c r="CE93" s="241"/>
      <c r="CF93" s="241"/>
      <c r="CG93" s="241"/>
      <c r="CH93" s="241"/>
      <c r="CI93" s="192"/>
      <c r="CJ93" s="192"/>
      <c r="CK93" s="369"/>
      <c r="CL93" s="369"/>
      <c r="CM93" s="369"/>
      <c r="CN93" s="369"/>
      <c r="CO93" s="192"/>
      <c r="CP93" s="192"/>
      <c r="CQ93" s="192"/>
      <c r="CR93" s="192"/>
      <c r="CS93" s="192"/>
      <c r="CT93" s="192"/>
      <c r="CU93" s="192"/>
      <c r="CV93" s="192"/>
      <c r="CW93" s="192"/>
      <c r="CX93" s="192"/>
      <c r="CY93" s="192"/>
      <c r="CZ93" s="369"/>
      <c r="DA93" s="369"/>
      <c r="DB93" s="369"/>
      <c r="DC93" s="369"/>
      <c r="DD93" s="192"/>
      <c r="DE93" s="22"/>
      <c r="DF93" s="192"/>
      <c r="DG93" s="369"/>
      <c r="DM93" s="369"/>
      <c r="DN93" s="369"/>
      <c r="DO93" s="162"/>
      <c r="DP93" s="162"/>
      <c r="DQ93" s="162"/>
      <c r="DR93" s="162"/>
      <c r="DS93" s="162"/>
      <c r="DT93" s="162"/>
      <c r="DU93" s="162"/>
      <c r="DV93" s="162"/>
      <c r="DW93" s="192"/>
      <c r="DX93" s="192"/>
      <c r="DY93" s="192"/>
      <c r="DZ93" s="192"/>
      <c r="EA93" s="192"/>
      <c r="EB93" s="192"/>
      <c r="EC93" s="192"/>
      <c r="ED93" s="192"/>
      <c r="EE93" s="192"/>
      <c r="EF93" s="192"/>
      <c r="EG93" s="192"/>
      <c r="EH93" s="192"/>
      <c r="EI93" s="192"/>
      <c r="EJ93" s="192"/>
      <c r="EK93" s="192"/>
      <c r="EL93" s="192"/>
      <c r="EM93" s="192"/>
      <c r="EN93" s="192"/>
      <c r="EO93" s="192"/>
      <c r="EP93" s="369"/>
      <c r="EQ93" s="369"/>
      <c r="ER93" s="369"/>
      <c r="ES93" s="369"/>
      <c r="ET93" s="369"/>
      <c r="EU93" s="162"/>
      <c r="EV93" s="162"/>
      <c r="EW93" s="162"/>
      <c r="EX93" s="162"/>
      <c r="EY93" s="162"/>
      <c r="EZ93" s="162"/>
      <c r="FA93" s="162"/>
      <c r="FB93" s="192"/>
      <c r="FC93" s="192"/>
      <c r="FD93" s="192"/>
      <c r="FE93" s="192"/>
      <c r="FF93" s="192"/>
      <c r="FG93" s="369"/>
      <c r="FH93" s="369"/>
      <c r="FI93" s="369"/>
      <c r="FJ93" s="369"/>
      <c r="FK93" s="192"/>
      <c r="FL93" s="192"/>
      <c r="FM93" s="192"/>
      <c r="FN93" s="192"/>
      <c r="FO93" s="192"/>
      <c r="FP93" s="192"/>
      <c r="FQ93" s="192"/>
      <c r="FR93" s="192"/>
      <c r="FS93" s="192"/>
      <c r="FT93" s="192"/>
      <c r="FU93" s="192"/>
      <c r="FV93" s="369"/>
      <c r="FW93" s="369"/>
      <c r="FX93" s="369"/>
      <c r="FY93" s="369"/>
      <c r="FZ93" s="369"/>
      <c r="GA93" s="162"/>
      <c r="GB93" s="162"/>
      <c r="GC93" s="192"/>
      <c r="GD93" s="192"/>
      <c r="GE93" s="192"/>
      <c r="GF93" s="192"/>
      <c r="GG93" s="192"/>
      <c r="GH93" s="192"/>
      <c r="GI93" s="192"/>
      <c r="GJ93" s="192"/>
      <c r="GK93" s="192"/>
      <c r="GL93" s="192"/>
      <c r="GM93" s="369"/>
      <c r="GN93" s="369"/>
      <c r="GO93" s="369"/>
      <c r="GP93" s="369"/>
      <c r="GQ93" s="192"/>
      <c r="GR93" s="192"/>
      <c r="GS93" s="192"/>
      <c r="GT93" s="192"/>
      <c r="GU93" s="192"/>
      <c r="GV93" s="192"/>
      <c r="GW93" s="192"/>
      <c r="GX93" s="192"/>
      <c r="GY93" s="192"/>
      <c r="GZ93" s="192"/>
      <c r="HA93" s="192"/>
      <c r="HB93" s="369"/>
      <c r="HC93" s="369"/>
      <c r="HD93" s="369"/>
      <c r="HE93" s="369"/>
      <c r="HF93" s="369"/>
      <c r="HG93" s="369"/>
      <c r="HH93" s="369"/>
      <c r="HI93" s="369"/>
      <c r="HJ93" s="369"/>
      <c r="HK93" s="369"/>
      <c r="HL93" s="369"/>
      <c r="HM93" s="369"/>
      <c r="HN93" s="369"/>
      <c r="HO93" s="369"/>
      <c r="HP93" s="369"/>
    </row>
    <row r="94" spans="2:224" ht="16.5" customHeight="1" thickTop="1" thickBot="1" x14ac:dyDescent="0.3">
      <c r="B94" s="59" t="s">
        <v>77</v>
      </c>
      <c r="C94" s="1395"/>
      <c r="D94" s="1396"/>
      <c r="E94" s="1397"/>
      <c r="F94" s="1395"/>
      <c r="G94" s="1396"/>
      <c r="H94" s="1397"/>
      <c r="I94" s="1395"/>
      <c r="J94" s="1396"/>
      <c r="K94" s="1397"/>
      <c r="L94" s="1395"/>
      <c r="M94" s="1396"/>
      <c r="N94" s="1397"/>
      <c r="O94" s="1395"/>
      <c r="P94" s="1396"/>
      <c r="Q94" s="1397"/>
      <c r="R94" s="967"/>
      <c r="S94" s="968"/>
      <c r="T94" s="1389"/>
      <c r="U94" s="1398"/>
      <c r="V94" s="1391"/>
      <c r="W94" s="1389"/>
      <c r="X94" s="1398"/>
      <c r="Y94" s="1391"/>
      <c r="Z94" s="1389"/>
      <c r="AA94" s="1398"/>
      <c r="AB94" s="1391"/>
      <c r="AC94" s="1389"/>
      <c r="AD94" s="1398"/>
      <c r="AE94" s="1391"/>
      <c r="AF94" s="1389"/>
      <c r="AG94" s="1398"/>
      <c r="AH94" s="1391"/>
      <c r="AI94" s="967"/>
      <c r="AJ94" s="968"/>
      <c r="AK94" s="1389"/>
      <c r="AL94" s="1398"/>
      <c r="AM94" s="1391"/>
      <c r="AN94" s="1389"/>
      <c r="AO94" s="1398"/>
      <c r="AP94" s="1391"/>
      <c r="AQ94" s="1389"/>
      <c r="AR94" s="1398"/>
      <c r="AS94" s="1391"/>
      <c r="AT94" s="1389"/>
      <c r="AU94" s="1398"/>
      <c r="AV94" s="1391"/>
      <c r="AW94" s="1389"/>
      <c r="AX94" s="1398"/>
      <c r="AY94" s="1391"/>
      <c r="AZ94" s="281"/>
      <c r="BA94" s="281"/>
      <c r="BB94" s="1395"/>
      <c r="BC94" s="1396"/>
      <c r="BD94" s="1397"/>
      <c r="BE94" s="1395"/>
      <c r="BF94" s="1396"/>
      <c r="BG94" s="1397"/>
      <c r="BH94" s="1395"/>
      <c r="BI94" s="1396"/>
      <c r="BJ94" s="1397"/>
      <c r="BK94" s="281"/>
      <c r="BL94" s="1395"/>
      <c r="BM94" s="1396"/>
      <c r="BN94" s="1397"/>
      <c r="BO94" s="281"/>
      <c r="BP94" s="281"/>
      <c r="BQ94" s="281"/>
      <c r="BR94" s="281"/>
      <c r="BS94" s="281"/>
      <c r="BT94" s="281"/>
      <c r="BU94" s="281"/>
      <c r="BV94" s="281"/>
      <c r="BW94" s="281"/>
      <c r="BX94" s="281"/>
      <c r="BY94" s="110"/>
      <c r="BZ94" s="51"/>
      <c r="CA94" s="51"/>
      <c r="CB94" s="51"/>
      <c r="CC94" s="28"/>
      <c r="CD94" s="28"/>
      <c r="CE94" s="28"/>
      <c r="CF94" s="28"/>
      <c r="CG94" s="28"/>
      <c r="CH94" s="28"/>
      <c r="CI94" s="28"/>
      <c r="CJ94" s="28"/>
      <c r="CK94" s="369"/>
      <c r="CL94" s="369"/>
      <c r="CM94" s="369"/>
      <c r="CN94" s="369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369"/>
      <c r="DA94" s="369"/>
      <c r="DB94" s="369"/>
      <c r="DC94" s="369"/>
      <c r="DD94" s="28"/>
      <c r="DE94" s="28"/>
      <c r="DF94" s="28"/>
      <c r="DG94" s="20"/>
      <c r="DH94" s="23"/>
      <c r="DM94" s="369"/>
      <c r="DN94" s="369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369"/>
      <c r="EQ94" s="369"/>
      <c r="ER94" s="369"/>
      <c r="ES94" s="369"/>
      <c r="ET94" s="369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369"/>
      <c r="FH94" s="369"/>
      <c r="FI94" s="369"/>
      <c r="FJ94" s="369"/>
      <c r="FK94" s="28"/>
      <c r="FL94" s="28"/>
      <c r="FM94" s="28"/>
      <c r="FN94" s="28"/>
      <c r="FO94" s="28"/>
      <c r="FP94" s="28"/>
      <c r="FQ94" s="28"/>
      <c r="FR94" s="28"/>
      <c r="FS94" s="28"/>
      <c r="FT94" s="28"/>
      <c r="FU94" s="28"/>
      <c r="FV94" s="369"/>
      <c r="FW94" s="369"/>
      <c r="FX94" s="369"/>
      <c r="FY94" s="369"/>
      <c r="FZ94" s="369"/>
      <c r="GA94" s="28"/>
      <c r="GB94" s="28"/>
      <c r="GC94" s="28"/>
      <c r="GD94" s="28"/>
      <c r="GE94" s="28"/>
      <c r="GF94" s="28"/>
      <c r="GG94" s="28"/>
      <c r="GH94" s="28"/>
      <c r="GI94" s="28"/>
      <c r="GJ94" s="28"/>
      <c r="GK94" s="28"/>
      <c r="GL94" s="28"/>
      <c r="GM94" s="369"/>
      <c r="GN94" s="369"/>
      <c r="GO94" s="369"/>
      <c r="GP94" s="369"/>
      <c r="GQ94" s="28"/>
      <c r="GR94" s="28"/>
      <c r="GS94" s="28"/>
      <c r="GT94" s="28"/>
      <c r="GU94" s="28"/>
      <c r="GV94" s="28"/>
      <c r="GW94" s="28"/>
      <c r="GX94" s="28"/>
      <c r="GY94" s="28"/>
      <c r="GZ94" s="28"/>
      <c r="HA94" s="28"/>
      <c r="HB94" s="369"/>
      <c r="HC94" s="369"/>
      <c r="HD94" s="369"/>
      <c r="HE94" s="369"/>
      <c r="HF94" s="369"/>
      <c r="HG94" s="369"/>
      <c r="HH94" s="369"/>
      <c r="HI94" s="369"/>
      <c r="HJ94" s="369"/>
      <c r="HK94" s="369"/>
      <c r="HL94" s="369"/>
      <c r="HM94" s="369"/>
      <c r="HN94" s="369"/>
      <c r="HO94" s="369"/>
      <c r="HP94" s="369"/>
    </row>
    <row r="95" spans="2:224" ht="15.75" customHeight="1" thickTop="1" thickBot="1" x14ac:dyDescent="0.3">
      <c r="B95" s="58" t="s">
        <v>78</v>
      </c>
      <c r="C95" s="1389"/>
      <c r="D95" s="1398"/>
      <c r="E95" s="1391"/>
      <c r="F95" s="1389"/>
      <c r="G95" s="1398"/>
      <c r="H95" s="1391"/>
      <c r="I95" s="1389"/>
      <c r="J95" s="1398"/>
      <c r="K95" s="1391"/>
      <c r="L95" s="1389"/>
      <c r="M95" s="1398"/>
      <c r="N95" s="1391"/>
      <c r="O95" s="1389"/>
      <c r="P95" s="1398"/>
      <c r="Q95" s="1391"/>
      <c r="R95" s="968"/>
      <c r="S95" s="967"/>
      <c r="T95" s="1395"/>
      <c r="U95" s="1396"/>
      <c r="V95" s="1397"/>
      <c r="W95" s="1395"/>
      <c r="X95" s="1396"/>
      <c r="Y95" s="1397"/>
      <c r="Z95" s="1395"/>
      <c r="AA95" s="1396"/>
      <c r="AB95" s="1397"/>
      <c r="AC95" s="1395"/>
      <c r="AD95" s="1396"/>
      <c r="AE95" s="1397"/>
      <c r="AF95" s="1395"/>
      <c r="AG95" s="1396"/>
      <c r="AH95" s="1397"/>
      <c r="AI95" s="968"/>
      <c r="AJ95" s="967"/>
      <c r="AK95" s="1395"/>
      <c r="AL95" s="1396"/>
      <c r="AM95" s="1397"/>
      <c r="AN95" s="1395"/>
      <c r="AO95" s="1396"/>
      <c r="AP95" s="1397"/>
      <c r="AQ95" s="1395"/>
      <c r="AR95" s="1396"/>
      <c r="AS95" s="1397"/>
      <c r="AT95" s="1395"/>
      <c r="AU95" s="1396"/>
      <c r="AV95" s="1397"/>
      <c r="AW95" s="1395"/>
      <c r="AX95" s="1396"/>
      <c r="AY95" s="1397"/>
      <c r="AZ95" s="240"/>
      <c r="BA95" s="240"/>
      <c r="BB95" s="1389"/>
      <c r="BC95" s="1398"/>
      <c r="BD95" s="1391"/>
      <c r="BE95" s="1389"/>
      <c r="BF95" s="1398"/>
      <c r="BG95" s="1391"/>
      <c r="BH95" s="1389"/>
      <c r="BI95" s="1398"/>
      <c r="BJ95" s="1391"/>
      <c r="BK95" s="240"/>
      <c r="BL95" s="1389"/>
      <c r="BM95" s="1398"/>
      <c r="BN95" s="1391"/>
      <c r="BO95" s="240"/>
      <c r="BP95" s="240"/>
      <c r="BQ95" s="240"/>
      <c r="BR95" s="240"/>
      <c r="BS95" s="240"/>
      <c r="BT95" s="240"/>
      <c r="BU95" s="240"/>
      <c r="BV95" s="240"/>
      <c r="BW95" s="240"/>
      <c r="BX95" s="240"/>
      <c r="BY95" s="109"/>
      <c r="BZ95" s="112"/>
      <c r="CA95" s="112"/>
      <c r="CB95" s="112"/>
      <c r="CC95" s="241"/>
      <c r="CD95" s="241"/>
      <c r="CE95" s="241"/>
      <c r="CF95" s="241"/>
      <c r="CG95" s="241"/>
      <c r="CH95" s="241"/>
      <c r="CI95" s="192"/>
      <c r="CJ95" s="192"/>
      <c r="CK95" s="369"/>
      <c r="CL95" s="369"/>
      <c r="CM95" s="369"/>
      <c r="CN95" s="369"/>
      <c r="CO95" s="192"/>
      <c r="CP95" s="192"/>
      <c r="CQ95" s="192"/>
      <c r="CR95" s="192"/>
      <c r="CS95" s="192"/>
      <c r="CT95" s="192"/>
      <c r="CU95" s="192"/>
      <c r="CV95" s="192"/>
      <c r="CW95" s="192"/>
      <c r="CX95" s="192"/>
      <c r="CY95" s="192"/>
      <c r="CZ95" s="369"/>
      <c r="DA95" s="369"/>
      <c r="DB95" s="369"/>
      <c r="DC95" s="369"/>
      <c r="DD95" s="192"/>
      <c r="DE95" s="22"/>
      <c r="DF95" s="192"/>
      <c r="DG95" s="369"/>
      <c r="DM95" s="369"/>
      <c r="DN95" s="369"/>
      <c r="DO95" s="162"/>
      <c r="DP95" s="162"/>
      <c r="DQ95" s="162"/>
      <c r="DR95" s="162"/>
      <c r="DS95" s="162"/>
      <c r="DT95" s="162"/>
      <c r="DU95" s="162"/>
      <c r="DV95" s="162"/>
      <c r="DW95" s="192"/>
      <c r="DX95" s="192"/>
      <c r="DY95" s="192"/>
      <c r="DZ95" s="192"/>
      <c r="EA95" s="192"/>
      <c r="EB95" s="192"/>
      <c r="EC95" s="192"/>
      <c r="ED95" s="192"/>
      <c r="EE95" s="192"/>
      <c r="EF95" s="192"/>
      <c r="EG95" s="192"/>
      <c r="EH95" s="192"/>
      <c r="EI95" s="192"/>
      <c r="EJ95" s="192"/>
      <c r="EK95" s="192"/>
      <c r="EL95" s="192"/>
      <c r="EM95" s="192"/>
      <c r="EN95" s="192"/>
      <c r="EO95" s="192"/>
      <c r="EP95" s="369"/>
      <c r="EQ95" s="369"/>
      <c r="ER95" s="369"/>
      <c r="ES95" s="369"/>
      <c r="ET95" s="369"/>
      <c r="EU95" s="162"/>
      <c r="EV95" s="162"/>
      <c r="EW95" s="162"/>
      <c r="EX95" s="162"/>
      <c r="EY95" s="162"/>
      <c r="EZ95" s="162"/>
      <c r="FA95" s="162"/>
      <c r="FB95" s="192"/>
      <c r="FC95" s="192"/>
      <c r="FD95" s="192"/>
      <c r="FE95" s="192"/>
      <c r="FF95" s="192"/>
      <c r="FG95" s="369"/>
      <c r="FH95" s="369"/>
      <c r="FI95" s="369"/>
      <c r="FJ95" s="369"/>
      <c r="FK95" s="192"/>
      <c r="FL95" s="192"/>
      <c r="FM95" s="192"/>
      <c r="FN95" s="192"/>
      <c r="FO95" s="192"/>
      <c r="FP95" s="192"/>
      <c r="FQ95" s="192"/>
      <c r="FR95" s="192"/>
      <c r="FS95" s="192"/>
      <c r="FT95" s="192"/>
      <c r="FU95" s="192"/>
      <c r="FV95" s="369"/>
      <c r="FW95" s="369"/>
      <c r="FX95" s="369"/>
      <c r="FY95" s="369"/>
      <c r="FZ95" s="369"/>
      <c r="GA95" s="162"/>
      <c r="GB95" s="162"/>
      <c r="GC95" s="192"/>
      <c r="GD95" s="192"/>
      <c r="GE95" s="192"/>
      <c r="GF95" s="192"/>
      <c r="GG95" s="192"/>
      <c r="GH95" s="192"/>
      <c r="GI95" s="192"/>
      <c r="GJ95" s="192"/>
      <c r="GK95" s="192"/>
      <c r="GL95" s="192"/>
      <c r="GM95" s="369"/>
      <c r="GN95" s="369"/>
      <c r="GO95" s="369"/>
      <c r="GP95" s="369"/>
      <c r="GQ95" s="192"/>
      <c r="GR95" s="192"/>
      <c r="GS95" s="192"/>
      <c r="GT95" s="192"/>
      <c r="GU95" s="192"/>
      <c r="GV95" s="192"/>
      <c r="GW95" s="192"/>
      <c r="GX95" s="192"/>
      <c r="GY95" s="192"/>
      <c r="GZ95" s="192"/>
      <c r="HA95" s="192"/>
      <c r="HB95" s="369"/>
      <c r="HC95" s="369"/>
      <c r="HD95" s="369"/>
      <c r="HE95" s="369"/>
      <c r="HF95" s="369"/>
      <c r="HG95" s="369"/>
      <c r="HH95" s="369"/>
      <c r="HI95" s="369"/>
      <c r="HJ95" s="369"/>
      <c r="HK95" s="369"/>
      <c r="HL95" s="369"/>
      <c r="HM95" s="369"/>
      <c r="HN95" s="369"/>
      <c r="HO95" s="369"/>
      <c r="HP95" s="369"/>
    </row>
    <row r="96" spans="2:224" ht="16.5" customHeight="1" thickTop="1" thickBot="1" x14ac:dyDescent="0.3">
      <c r="B96" s="59" t="s">
        <v>79</v>
      </c>
      <c r="C96" s="1395"/>
      <c r="D96" s="1396"/>
      <c r="E96" s="1397"/>
      <c r="F96" s="1395"/>
      <c r="G96" s="1396"/>
      <c r="H96" s="1397"/>
      <c r="I96" s="1395"/>
      <c r="J96" s="1396"/>
      <c r="K96" s="1397"/>
      <c r="L96" s="1395"/>
      <c r="M96" s="1396"/>
      <c r="N96" s="1397"/>
      <c r="O96" s="1395"/>
      <c r="P96" s="1396"/>
      <c r="Q96" s="1397"/>
      <c r="R96" s="967"/>
      <c r="S96" s="968"/>
      <c r="T96" s="1389"/>
      <c r="U96" s="1398"/>
      <c r="V96" s="1391"/>
      <c r="W96" s="1389"/>
      <c r="X96" s="1398"/>
      <c r="Y96" s="1391"/>
      <c r="Z96" s="1389"/>
      <c r="AA96" s="1398"/>
      <c r="AB96" s="1391"/>
      <c r="AC96" s="1389"/>
      <c r="AD96" s="1398"/>
      <c r="AE96" s="1391"/>
      <c r="AF96" s="1389"/>
      <c r="AG96" s="1398"/>
      <c r="AH96" s="1391"/>
      <c r="AI96" s="967"/>
      <c r="AJ96" s="968"/>
      <c r="AK96" s="1389"/>
      <c r="AL96" s="1398"/>
      <c r="AM96" s="1391"/>
      <c r="AN96" s="1389"/>
      <c r="AO96" s="1398"/>
      <c r="AP96" s="1391"/>
      <c r="AQ96" s="1389"/>
      <c r="AR96" s="1398"/>
      <c r="AS96" s="1391"/>
      <c r="AT96" s="1389"/>
      <c r="AU96" s="1398"/>
      <c r="AV96" s="1391"/>
      <c r="AW96" s="1389"/>
      <c r="AX96" s="1398"/>
      <c r="AY96" s="1391"/>
      <c r="AZ96" s="281"/>
      <c r="BA96" s="281"/>
      <c r="BB96" s="1395"/>
      <c r="BC96" s="1396"/>
      <c r="BD96" s="1397"/>
      <c r="BE96" s="1395"/>
      <c r="BF96" s="1396"/>
      <c r="BG96" s="1397"/>
      <c r="BH96" s="1395"/>
      <c r="BI96" s="1396"/>
      <c r="BJ96" s="1397"/>
      <c r="BK96" s="281"/>
      <c r="BL96" s="1395"/>
      <c r="BM96" s="1396"/>
      <c r="BN96" s="1397"/>
      <c r="BO96" s="281"/>
      <c r="BP96" s="281"/>
      <c r="BQ96" s="281"/>
      <c r="BR96" s="281"/>
      <c r="BS96" s="281"/>
      <c r="BT96" s="281"/>
      <c r="BU96" s="281"/>
      <c r="BV96" s="281"/>
      <c r="BW96" s="281"/>
      <c r="BX96" s="281"/>
      <c r="BY96" s="110"/>
      <c r="BZ96" s="51"/>
      <c r="CA96" s="51"/>
      <c r="CB96" s="51"/>
      <c r="CC96" s="28"/>
      <c r="CD96" s="28"/>
      <c r="CE96" s="28"/>
      <c r="CF96" s="28"/>
      <c r="CG96" s="28"/>
      <c r="CH96" s="28"/>
      <c r="CI96" s="28"/>
      <c r="CJ96" s="28"/>
      <c r="CK96" s="369"/>
      <c r="CL96" s="369"/>
      <c r="CM96" s="369"/>
      <c r="CN96" s="369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369"/>
      <c r="DA96" s="369"/>
      <c r="DB96" s="369"/>
      <c r="DC96" s="369"/>
      <c r="DD96" s="28"/>
      <c r="DE96" s="28"/>
      <c r="DF96" s="28"/>
      <c r="DG96" s="20"/>
      <c r="DH96" s="23"/>
      <c r="DM96" s="369"/>
      <c r="DN96" s="369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369"/>
      <c r="EQ96" s="369"/>
      <c r="ER96" s="369"/>
      <c r="ES96" s="369"/>
      <c r="ET96" s="369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369"/>
      <c r="FH96" s="369"/>
      <c r="FI96" s="369"/>
      <c r="FJ96" s="369"/>
      <c r="FK96" s="28"/>
      <c r="FL96" s="28"/>
      <c r="FM96" s="28"/>
      <c r="FN96" s="28"/>
      <c r="FO96" s="28"/>
      <c r="FP96" s="28"/>
      <c r="FQ96" s="28"/>
      <c r="FR96" s="28"/>
      <c r="FS96" s="28"/>
      <c r="FT96" s="28"/>
      <c r="FU96" s="28"/>
      <c r="FV96" s="369"/>
      <c r="FW96" s="369"/>
      <c r="FX96" s="369"/>
      <c r="FY96" s="369"/>
      <c r="FZ96" s="369"/>
      <c r="GA96" s="28"/>
      <c r="GB96" s="28"/>
      <c r="GC96" s="28"/>
      <c r="GD96" s="28"/>
      <c r="GE96" s="28"/>
      <c r="GF96" s="28"/>
      <c r="GG96" s="28"/>
      <c r="GH96" s="28"/>
      <c r="GI96" s="28"/>
      <c r="GJ96" s="28"/>
      <c r="GK96" s="28"/>
      <c r="GL96" s="28"/>
      <c r="GM96" s="369"/>
      <c r="GN96" s="369"/>
      <c r="GO96" s="369"/>
      <c r="GP96" s="369"/>
      <c r="GQ96" s="28"/>
      <c r="GR96" s="28"/>
      <c r="GS96" s="28"/>
      <c r="GT96" s="28"/>
      <c r="GU96" s="28"/>
      <c r="GV96" s="28"/>
      <c r="GW96" s="28"/>
      <c r="GX96" s="28"/>
      <c r="GY96" s="28"/>
      <c r="GZ96" s="28"/>
      <c r="HA96" s="28"/>
      <c r="HB96" s="369"/>
      <c r="HC96" s="369"/>
      <c r="HD96" s="369"/>
      <c r="HE96" s="369"/>
      <c r="HF96" s="369"/>
      <c r="HG96" s="369"/>
      <c r="HH96" s="369"/>
      <c r="HI96" s="369"/>
      <c r="HJ96" s="369"/>
      <c r="HK96" s="369"/>
      <c r="HL96" s="369"/>
      <c r="HM96" s="369"/>
      <c r="HN96" s="369"/>
      <c r="HO96" s="369"/>
    </row>
    <row r="97" spans="2:223" ht="15.75" customHeight="1" thickTop="1" thickBot="1" x14ac:dyDescent="0.3">
      <c r="B97" s="58" t="s">
        <v>80</v>
      </c>
      <c r="C97" s="1389"/>
      <c r="D97" s="1398"/>
      <c r="E97" s="1391"/>
      <c r="F97" s="1389"/>
      <c r="G97" s="1398"/>
      <c r="H97" s="1391"/>
      <c r="I97" s="1389"/>
      <c r="J97" s="1398"/>
      <c r="K97" s="1391"/>
      <c r="L97" s="1389"/>
      <c r="M97" s="1398"/>
      <c r="N97" s="1391"/>
      <c r="O97" s="1389"/>
      <c r="P97" s="1398"/>
      <c r="Q97" s="1391"/>
      <c r="R97" s="968"/>
      <c r="S97" s="967"/>
      <c r="T97" s="1395"/>
      <c r="U97" s="1396"/>
      <c r="V97" s="1397"/>
      <c r="W97" s="1395"/>
      <c r="X97" s="1396"/>
      <c r="Y97" s="1397"/>
      <c r="Z97" s="1395"/>
      <c r="AA97" s="1396"/>
      <c r="AB97" s="1397"/>
      <c r="AC97" s="1395"/>
      <c r="AD97" s="1396"/>
      <c r="AE97" s="1397"/>
      <c r="AF97" s="1395"/>
      <c r="AG97" s="1396"/>
      <c r="AH97" s="1397"/>
      <c r="AI97" s="968"/>
      <c r="AJ97" s="967"/>
      <c r="AK97" s="1395"/>
      <c r="AL97" s="1396"/>
      <c r="AM97" s="1397"/>
      <c r="AN97" s="1395"/>
      <c r="AO97" s="1396"/>
      <c r="AP97" s="1397"/>
      <c r="AQ97" s="1395"/>
      <c r="AR97" s="1396"/>
      <c r="AS97" s="1397"/>
      <c r="AT97" s="1395"/>
      <c r="AU97" s="1396"/>
      <c r="AV97" s="1397"/>
      <c r="AW97" s="1395"/>
      <c r="AX97" s="1396"/>
      <c r="AY97" s="1397"/>
      <c r="AZ97" s="240"/>
      <c r="BA97" s="240"/>
      <c r="BB97" s="1389"/>
      <c r="BC97" s="1398"/>
      <c r="BD97" s="1391"/>
      <c r="BE97" s="1389"/>
      <c r="BF97" s="1398"/>
      <c r="BG97" s="1391"/>
      <c r="BH97" s="1389"/>
      <c r="BI97" s="1398"/>
      <c r="BJ97" s="1391"/>
      <c r="BK97" s="240"/>
      <c r="BL97" s="1389"/>
      <c r="BM97" s="1398"/>
      <c r="BN97" s="1391"/>
      <c r="BO97" s="240"/>
      <c r="BP97" s="240"/>
      <c r="BQ97" s="240"/>
      <c r="BR97" s="240"/>
      <c r="BS97" s="240"/>
      <c r="BT97" s="240"/>
      <c r="BU97" s="240"/>
      <c r="BV97" s="240"/>
      <c r="BW97" s="240"/>
      <c r="BX97" s="240"/>
      <c r="BY97" s="111"/>
      <c r="BZ97" s="112"/>
      <c r="CA97" s="112"/>
      <c r="CB97" s="112"/>
      <c r="CC97" s="241"/>
      <c r="CD97" s="241"/>
      <c r="CE97" s="241"/>
      <c r="CF97" s="241"/>
      <c r="CG97" s="241"/>
      <c r="CH97" s="241"/>
      <c r="CI97" s="192"/>
      <c r="CJ97" s="192"/>
      <c r="CK97" s="369"/>
      <c r="CL97" s="369"/>
      <c r="CM97" s="369"/>
      <c r="CN97" s="369"/>
      <c r="CO97" s="192"/>
      <c r="CP97" s="192"/>
      <c r="CQ97" s="192"/>
      <c r="CR97" s="192"/>
      <c r="CS97" s="192"/>
      <c r="CT97" s="192"/>
      <c r="CU97" s="192"/>
      <c r="CV97" s="192"/>
      <c r="CW97" s="192"/>
      <c r="CX97" s="192"/>
      <c r="CY97" s="192"/>
      <c r="CZ97" s="369"/>
      <c r="DA97" s="369"/>
      <c r="DB97" s="369"/>
      <c r="DC97" s="369"/>
      <c r="DD97" s="192"/>
      <c r="DE97" s="22"/>
      <c r="DF97" s="192"/>
      <c r="DG97" s="369"/>
      <c r="DM97" s="369"/>
      <c r="DN97" s="369"/>
      <c r="DO97" s="162"/>
      <c r="DP97" s="162"/>
      <c r="DQ97" s="162"/>
      <c r="DR97" s="162"/>
      <c r="DS97" s="162"/>
      <c r="DT97" s="162"/>
      <c r="DU97" s="162"/>
      <c r="DV97" s="162"/>
      <c r="DW97" s="192"/>
      <c r="DX97" s="192"/>
      <c r="DY97" s="192"/>
      <c r="DZ97" s="192"/>
      <c r="EA97" s="192"/>
      <c r="EB97" s="192"/>
      <c r="EC97" s="192"/>
      <c r="ED97" s="192"/>
      <c r="EE97" s="192"/>
      <c r="EF97" s="192"/>
      <c r="EG97" s="192"/>
      <c r="EH97" s="192"/>
      <c r="EI97" s="192"/>
      <c r="EJ97" s="192"/>
      <c r="EK97" s="192"/>
      <c r="EL97" s="192"/>
      <c r="EM97" s="192"/>
      <c r="EN97" s="192"/>
      <c r="EO97" s="192"/>
      <c r="EP97" s="369"/>
      <c r="EQ97" s="369"/>
      <c r="ER97" s="369"/>
      <c r="ES97" s="369"/>
      <c r="ET97" s="369"/>
      <c r="EU97" s="162"/>
      <c r="EV97" s="162"/>
      <c r="EW97" s="162"/>
      <c r="EX97" s="162"/>
      <c r="EY97" s="162"/>
      <c r="EZ97" s="162"/>
      <c r="FA97" s="162"/>
      <c r="FB97" s="192"/>
      <c r="FC97" s="192"/>
      <c r="FD97" s="192"/>
      <c r="FE97" s="192"/>
      <c r="FF97" s="192"/>
      <c r="FG97" s="369"/>
      <c r="FH97" s="369"/>
      <c r="FI97" s="369"/>
      <c r="FJ97" s="369"/>
      <c r="FK97" s="192"/>
      <c r="FL97" s="192"/>
      <c r="FM97" s="192"/>
      <c r="FN97" s="192"/>
      <c r="FO97" s="192"/>
      <c r="FP97" s="192"/>
      <c r="FQ97" s="192"/>
      <c r="FR97" s="192"/>
      <c r="FS97" s="192"/>
      <c r="FT97" s="192"/>
      <c r="FU97" s="192"/>
      <c r="FV97" s="369"/>
      <c r="FW97" s="369"/>
      <c r="FX97" s="369"/>
      <c r="FY97" s="369"/>
      <c r="FZ97" s="369"/>
      <c r="GA97" s="162"/>
      <c r="GB97" s="162"/>
      <c r="GC97" s="192"/>
      <c r="GD97" s="192"/>
      <c r="GE97" s="192"/>
      <c r="GF97" s="192"/>
      <c r="GG97" s="192"/>
      <c r="GH97" s="192"/>
      <c r="GI97" s="192"/>
      <c r="GJ97" s="192"/>
      <c r="GK97" s="192"/>
      <c r="GL97" s="192"/>
      <c r="GM97" s="369"/>
      <c r="GN97" s="369"/>
      <c r="GO97" s="369"/>
      <c r="GP97" s="369"/>
      <c r="GQ97" s="192"/>
      <c r="GR97" s="192"/>
      <c r="GS97" s="192"/>
      <c r="GT97" s="192"/>
      <c r="GU97" s="192"/>
      <c r="GV97" s="192"/>
      <c r="GW97" s="192"/>
      <c r="GX97" s="192"/>
      <c r="GY97" s="192"/>
      <c r="GZ97" s="192"/>
      <c r="HA97" s="192"/>
      <c r="HB97" s="369"/>
      <c r="HC97" s="369"/>
      <c r="HD97" s="369"/>
      <c r="HE97" s="369"/>
      <c r="HF97" s="369"/>
      <c r="HG97" s="369"/>
      <c r="HH97" s="369"/>
      <c r="HI97" s="369"/>
      <c r="HJ97" s="369"/>
      <c r="HK97" s="369"/>
      <c r="HL97" s="369"/>
      <c r="HM97" s="369"/>
      <c r="HN97" s="369"/>
      <c r="HO97" s="369"/>
    </row>
    <row r="98" spans="2:223" ht="16.5" customHeight="1" thickTop="1" thickBot="1" x14ac:dyDescent="0.3">
      <c r="B98" s="59" t="s">
        <v>81</v>
      </c>
      <c r="C98" s="1395"/>
      <c r="D98" s="1396"/>
      <c r="E98" s="1397"/>
      <c r="F98" s="1395"/>
      <c r="G98" s="1396"/>
      <c r="H98" s="1397"/>
      <c r="I98" s="1395"/>
      <c r="J98" s="1396"/>
      <c r="K98" s="1397"/>
      <c r="L98" s="1395"/>
      <c r="M98" s="1396"/>
      <c r="N98" s="1397"/>
      <c r="O98" s="1395"/>
      <c r="P98" s="1396"/>
      <c r="Q98" s="1397"/>
      <c r="R98" s="967"/>
      <c r="S98" s="968"/>
      <c r="T98" s="1389"/>
      <c r="U98" s="1398"/>
      <c r="V98" s="1391"/>
      <c r="W98" s="1389"/>
      <c r="X98" s="1398"/>
      <c r="Y98" s="1391"/>
      <c r="Z98" s="1389"/>
      <c r="AA98" s="1398"/>
      <c r="AB98" s="1391"/>
      <c r="AC98" s="1389"/>
      <c r="AD98" s="1398"/>
      <c r="AE98" s="1391"/>
      <c r="AF98" s="1389"/>
      <c r="AG98" s="1398"/>
      <c r="AH98" s="1391"/>
      <c r="AI98" s="967"/>
      <c r="AJ98" s="968"/>
      <c r="AK98" s="1389"/>
      <c r="AL98" s="1398"/>
      <c r="AM98" s="1391"/>
      <c r="AN98" s="1389"/>
      <c r="AO98" s="1398"/>
      <c r="AP98" s="1391"/>
      <c r="AQ98" s="1389"/>
      <c r="AR98" s="1398"/>
      <c r="AS98" s="1391"/>
      <c r="AT98" s="1389"/>
      <c r="AU98" s="1398"/>
      <c r="AV98" s="1391"/>
      <c r="AW98" s="1389"/>
      <c r="AX98" s="1398"/>
      <c r="AY98" s="1391"/>
      <c r="AZ98" s="282"/>
      <c r="BA98" s="282"/>
      <c r="BB98" s="1395"/>
      <c r="BC98" s="1396"/>
      <c r="BD98" s="1397"/>
      <c r="BE98" s="1395"/>
      <c r="BF98" s="1396"/>
      <c r="BG98" s="1397"/>
      <c r="BH98" s="1395"/>
      <c r="BI98" s="1396"/>
      <c r="BJ98" s="1397"/>
      <c r="BK98" s="282"/>
      <c r="BL98" s="1395"/>
      <c r="BM98" s="1396"/>
      <c r="BN98" s="1397"/>
      <c r="BO98" s="282"/>
      <c r="BP98" s="282"/>
      <c r="BQ98" s="282"/>
      <c r="BR98" s="282"/>
      <c r="BS98" s="282"/>
      <c r="BT98" s="282"/>
      <c r="BU98" s="282"/>
      <c r="BV98" s="282"/>
      <c r="BW98" s="282"/>
      <c r="BX98" s="281"/>
      <c r="BZ98" s="76"/>
      <c r="CA98" s="76"/>
      <c r="CB98" s="76"/>
      <c r="CC98" s="93"/>
      <c r="CD98" s="28"/>
      <c r="CE98" s="28"/>
      <c r="CF98" s="28"/>
      <c r="CG98" s="28"/>
      <c r="CH98" s="28"/>
      <c r="CI98" s="28"/>
      <c r="CJ98" s="28"/>
      <c r="CK98" s="369"/>
      <c r="CL98" s="369"/>
      <c r="CM98" s="369"/>
      <c r="CN98" s="369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369"/>
      <c r="DA98" s="369"/>
      <c r="DB98" s="369"/>
      <c r="DC98" s="369"/>
      <c r="DD98" s="28"/>
      <c r="DE98" s="28"/>
      <c r="DF98" s="28"/>
      <c r="DG98" s="20"/>
      <c r="DH98" s="23"/>
      <c r="DM98" s="369"/>
      <c r="DN98" s="369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369"/>
      <c r="EQ98" s="369"/>
      <c r="ER98" s="369"/>
      <c r="ES98" s="369"/>
      <c r="ET98" s="369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369"/>
      <c r="FH98" s="369"/>
      <c r="FI98" s="369"/>
      <c r="FJ98" s="369"/>
      <c r="FK98" s="28"/>
      <c r="FL98" s="28"/>
      <c r="FM98" s="28"/>
      <c r="FN98" s="28"/>
      <c r="FO98" s="28"/>
      <c r="FP98" s="28"/>
      <c r="FQ98" s="28"/>
      <c r="FR98" s="28"/>
      <c r="FS98" s="28"/>
      <c r="FT98" s="28"/>
      <c r="FU98" s="28"/>
      <c r="FV98" s="369"/>
      <c r="FW98" s="369"/>
      <c r="FX98" s="369"/>
      <c r="FY98" s="369"/>
      <c r="FZ98" s="369"/>
      <c r="GA98" s="28"/>
      <c r="GB98" s="28"/>
      <c r="GC98" s="28"/>
      <c r="GD98" s="28"/>
      <c r="GE98" s="28"/>
      <c r="GF98" s="28"/>
      <c r="GG98" s="28"/>
      <c r="GH98" s="28"/>
      <c r="GI98" s="28"/>
      <c r="GJ98" s="28"/>
      <c r="GK98" s="28"/>
      <c r="GL98" s="28"/>
      <c r="GM98" s="369"/>
      <c r="GN98" s="369"/>
      <c r="GO98" s="369"/>
      <c r="GP98" s="369"/>
      <c r="GQ98" s="28"/>
      <c r="GR98" s="28"/>
      <c r="GS98" s="28"/>
      <c r="GT98" s="28"/>
      <c r="GU98" s="28"/>
      <c r="GV98" s="28"/>
      <c r="GW98" s="28"/>
      <c r="GX98" s="28"/>
      <c r="GY98" s="28"/>
      <c r="GZ98" s="28"/>
      <c r="HA98" s="28"/>
      <c r="HB98" s="369"/>
      <c r="HC98" s="369"/>
      <c r="HD98" s="369"/>
      <c r="HE98" s="369"/>
      <c r="HF98" s="369"/>
      <c r="HG98" s="369"/>
      <c r="HH98" s="369"/>
      <c r="HI98" s="369"/>
      <c r="HJ98" s="369"/>
      <c r="HK98" s="369"/>
      <c r="HL98" s="369"/>
      <c r="HM98" s="369"/>
      <c r="HN98" s="369"/>
      <c r="HO98" s="369"/>
    </row>
    <row r="99" spans="2:223" ht="15" customHeight="1" thickTop="1" thickBot="1" x14ac:dyDescent="0.3">
      <c r="S99" s="967"/>
      <c r="T99" s="1395"/>
      <c r="U99" s="1396"/>
      <c r="V99" s="1397"/>
      <c r="W99" s="1395"/>
      <c r="X99" s="1396"/>
      <c r="Y99" s="1397"/>
      <c r="Z99" s="1395"/>
      <c r="AA99" s="1396"/>
      <c r="AB99" s="1397"/>
      <c r="AC99" s="1395"/>
      <c r="AD99" s="1396"/>
      <c r="AE99" s="1397"/>
      <c r="AF99" s="1395"/>
      <c r="AG99" s="1396"/>
      <c r="AH99" s="1397"/>
      <c r="AJ99" s="967"/>
      <c r="AK99" s="1395"/>
      <c r="AL99" s="1396"/>
      <c r="AM99" s="1397"/>
      <c r="AN99" s="1395"/>
      <c r="AO99" s="1396"/>
      <c r="AP99" s="1397"/>
      <c r="AQ99" s="1395"/>
      <c r="AR99" s="1396"/>
      <c r="AS99" s="1397"/>
      <c r="AT99" s="1395"/>
      <c r="AU99" s="1396"/>
      <c r="AV99" s="1397"/>
      <c r="AW99" s="1395"/>
      <c r="AX99" s="1396"/>
      <c r="AY99" s="1397"/>
      <c r="AZ99" s="193"/>
      <c r="BA99" s="193"/>
      <c r="BK99" s="193"/>
      <c r="BO99" s="193"/>
      <c r="BP99" s="193"/>
      <c r="BQ99" s="193"/>
      <c r="BR99" s="193"/>
      <c r="BS99" s="193"/>
      <c r="BT99" s="193"/>
      <c r="BU99" s="193"/>
      <c r="BV99" s="193"/>
      <c r="BW99" s="193"/>
      <c r="BX99" s="193"/>
      <c r="CD99" s="369"/>
      <c r="CE99" s="369"/>
      <c r="CF99" s="369"/>
      <c r="CG99" s="369"/>
      <c r="CH99" s="369"/>
      <c r="CI99" s="369"/>
      <c r="CJ99" s="369"/>
      <c r="CK99" s="369"/>
      <c r="CL99" s="369"/>
      <c r="CM99" s="369"/>
      <c r="CN99" s="369"/>
      <c r="CO99" s="369"/>
      <c r="CP99" s="369"/>
      <c r="CQ99" s="369"/>
      <c r="CR99" s="369"/>
      <c r="CS99" s="369"/>
      <c r="CT99" s="369"/>
      <c r="CU99" s="369"/>
      <c r="CV99" s="369"/>
      <c r="CW99" s="369"/>
      <c r="CX99" s="369"/>
      <c r="CY99" s="369"/>
      <c r="CZ99" s="369"/>
      <c r="DA99" s="369"/>
      <c r="DB99" s="369"/>
      <c r="DC99" s="369"/>
      <c r="DD99" s="369"/>
      <c r="DG99" s="369"/>
      <c r="DM99" s="369"/>
      <c r="DN99" s="369"/>
      <c r="DO99" s="369"/>
      <c r="DP99" s="369"/>
      <c r="DQ99" s="369"/>
      <c r="DR99" s="369"/>
      <c r="DS99" s="369"/>
      <c r="DT99" s="369"/>
      <c r="DU99" s="369"/>
      <c r="DV99" s="369"/>
      <c r="DW99" s="369"/>
      <c r="DX99" s="369"/>
      <c r="DY99" s="369"/>
      <c r="DZ99" s="369"/>
      <c r="EA99" s="369"/>
      <c r="EB99" s="369"/>
      <c r="EC99" s="369"/>
      <c r="ED99" s="369"/>
      <c r="EE99" s="369"/>
      <c r="EF99" s="369"/>
      <c r="EG99" s="369"/>
      <c r="EH99" s="369"/>
      <c r="EI99" s="369"/>
      <c r="EJ99" s="369"/>
      <c r="EK99" s="369"/>
      <c r="EL99" s="369"/>
      <c r="EM99" s="369"/>
      <c r="EN99" s="369"/>
      <c r="EO99" s="369"/>
      <c r="EP99" s="369"/>
      <c r="EQ99" s="369"/>
      <c r="ER99" s="369"/>
      <c r="ES99" s="369"/>
      <c r="ET99" s="369"/>
      <c r="EU99" s="192"/>
      <c r="EV99" s="192"/>
      <c r="EW99" s="192"/>
      <c r="EX99" s="192"/>
      <c r="EY99" s="192"/>
      <c r="EZ99" s="192"/>
      <c r="FA99" s="192"/>
      <c r="FB99" s="369"/>
      <c r="FC99" s="369"/>
      <c r="FD99" s="369"/>
      <c r="FE99" s="369"/>
      <c r="FF99" s="369"/>
      <c r="FG99" s="369"/>
      <c r="FH99" s="369"/>
      <c r="FI99" s="369"/>
      <c r="FJ99" s="369"/>
      <c r="FK99" s="369"/>
      <c r="FL99" s="369"/>
      <c r="FM99" s="369"/>
      <c r="FN99" s="369"/>
      <c r="FO99" s="369"/>
      <c r="FP99" s="369"/>
      <c r="FQ99" s="369"/>
      <c r="FR99" s="369"/>
      <c r="FS99" s="369"/>
      <c r="FT99" s="369"/>
      <c r="FU99" s="369"/>
      <c r="FV99" s="369"/>
      <c r="FW99" s="369"/>
      <c r="FX99" s="369"/>
      <c r="FY99" s="369"/>
      <c r="FZ99" s="369"/>
      <c r="GA99" s="369"/>
      <c r="GB99" s="369"/>
      <c r="GC99" s="369"/>
      <c r="GD99" s="369"/>
      <c r="GE99" s="369"/>
      <c r="GF99" s="369"/>
      <c r="GG99" s="369"/>
      <c r="GH99" s="369"/>
      <c r="GI99" s="369"/>
      <c r="GJ99" s="369"/>
      <c r="GK99" s="369"/>
      <c r="GL99" s="369"/>
      <c r="GM99" s="369"/>
      <c r="GN99" s="369"/>
      <c r="GO99" s="369"/>
      <c r="GP99" s="369"/>
      <c r="GQ99" s="369"/>
      <c r="GR99" s="369"/>
      <c r="GS99" s="369"/>
      <c r="GT99" s="369"/>
      <c r="GU99" s="369"/>
      <c r="GV99" s="369"/>
      <c r="GW99" s="369"/>
      <c r="GX99" s="369"/>
      <c r="GY99" s="369"/>
      <c r="GZ99" s="369"/>
      <c r="HA99" s="369"/>
      <c r="HB99" s="369"/>
      <c r="HC99" s="369"/>
      <c r="HD99" s="369"/>
      <c r="HE99" s="369"/>
      <c r="HF99" s="369"/>
      <c r="HG99" s="369"/>
      <c r="HH99" s="369"/>
      <c r="HI99" s="369"/>
      <c r="HJ99" s="369"/>
      <c r="HK99" s="369"/>
      <c r="HL99" s="369"/>
      <c r="HM99" s="369"/>
      <c r="HN99" s="369"/>
      <c r="HO99" s="369"/>
    </row>
    <row r="100" spans="2:223" ht="15.75" thickTop="1" x14ac:dyDescent="0.25">
      <c r="D100" s="297"/>
      <c r="G100" s="297"/>
      <c r="J100" s="297"/>
      <c r="M100" s="297"/>
      <c r="AZ100" s="193"/>
      <c r="BA100" s="193"/>
      <c r="BC100" s="297"/>
      <c r="BF100" s="297"/>
      <c r="BI100" s="297"/>
      <c r="BK100" s="193"/>
      <c r="BM100" s="297"/>
      <c r="BO100" s="193"/>
      <c r="BP100" s="193"/>
      <c r="BQ100" s="193"/>
      <c r="BR100" s="193"/>
      <c r="BS100" s="193"/>
      <c r="BT100" s="193"/>
      <c r="BU100" s="193"/>
      <c r="BV100" s="193"/>
      <c r="BW100" s="193"/>
      <c r="BX100" s="193"/>
      <c r="CD100" s="369"/>
      <c r="CE100" s="369"/>
      <c r="CF100" s="369"/>
      <c r="CG100" s="369"/>
      <c r="CH100" s="369"/>
      <c r="CI100" s="369"/>
      <c r="CJ100" s="369"/>
      <c r="CK100" s="369"/>
      <c r="CL100" s="369"/>
      <c r="CM100" s="369"/>
      <c r="CN100" s="369"/>
      <c r="CO100" s="369"/>
      <c r="CP100" s="369"/>
      <c r="CQ100" s="369"/>
      <c r="CR100" s="369"/>
      <c r="CS100" s="369"/>
      <c r="CT100" s="369"/>
      <c r="CU100" s="369"/>
      <c r="CV100" s="369"/>
      <c r="CW100" s="369"/>
      <c r="CX100" s="369"/>
      <c r="CY100" s="369"/>
      <c r="CZ100" s="369"/>
      <c r="DA100" s="369"/>
      <c r="DB100" s="369"/>
      <c r="DC100" s="369"/>
      <c r="DD100" s="369"/>
      <c r="DM100" s="369"/>
      <c r="DN100" s="369"/>
      <c r="DO100" s="369"/>
      <c r="DP100" s="369"/>
      <c r="DQ100" s="369"/>
      <c r="DR100" s="369"/>
      <c r="DS100" s="369"/>
      <c r="DT100" s="369"/>
      <c r="DU100" s="369"/>
      <c r="DV100" s="369"/>
      <c r="DW100" s="369"/>
      <c r="DX100" s="369"/>
      <c r="DY100" s="369"/>
      <c r="DZ100" s="369"/>
      <c r="EA100" s="369"/>
      <c r="EB100" s="369"/>
      <c r="EC100" s="369"/>
      <c r="ED100" s="369"/>
      <c r="EE100" s="369"/>
      <c r="EF100" s="369"/>
      <c r="EG100" s="369"/>
      <c r="EH100" s="369"/>
      <c r="EI100" s="369"/>
      <c r="EJ100" s="369"/>
      <c r="EK100" s="369"/>
      <c r="EL100" s="369"/>
      <c r="EM100" s="369"/>
      <c r="EN100" s="369"/>
      <c r="EO100" s="369"/>
      <c r="EP100" s="369"/>
      <c r="EQ100" s="369"/>
      <c r="ER100" s="369"/>
      <c r="ES100" s="369"/>
      <c r="ET100" s="369"/>
      <c r="EU100" s="369"/>
      <c r="EV100" s="369"/>
      <c r="EW100" s="369"/>
      <c r="EX100" s="369"/>
      <c r="EY100" s="369"/>
      <c r="EZ100" s="369"/>
      <c r="FA100" s="369"/>
      <c r="FB100" s="369"/>
      <c r="FC100" s="369"/>
      <c r="FD100" s="369"/>
      <c r="FE100" s="369"/>
      <c r="FF100" s="369"/>
      <c r="FG100" s="369"/>
      <c r="FH100" s="369"/>
      <c r="FI100" s="369"/>
      <c r="FJ100" s="369"/>
      <c r="FK100" s="369"/>
      <c r="FL100" s="369"/>
      <c r="FM100" s="369"/>
      <c r="FN100" s="369"/>
      <c r="FO100" s="369"/>
      <c r="FP100" s="369"/>
      <c r="FQ100" s="369"/>
      <c r="FR100" s="369"/>
      <c r="FS100" s="369"/>
      <c r="FT100" s="369"/>
      <c r="FU100" s="369"/>
      <c r="FV100" s="369"/>
      <c r="FW100" s="369"/>
      <c r="FX100" s="369"/>
      <c r="FY100" s="369"/>
      <c r="FZ100" s="369"/>
      <c r="GA100" s="369"/>
      <c r="GB100" s="369"/>
      <c r="GC100" s="369"/>
      <c r="GD100" s="369"/>
      <c r="GE100" s="369"/>
      <c r="GF100" s="369"/>
      <c r="GG100" s="369"/>
      <c r="GH100" s="369"/>
      <c r="GI100" s="369"/>
      <c r="GJ100" s="369"/>
      <c r="GK100" s="369"/>
      <c r="GL100" s="369"/>
      <c r="GM100" s="369"/>
      <c r="GN100" s="369"/>
      <c r="GO100" s="369"/>
      <c r="GP100" s="369"/>
      <c r="GQ100" s="369"/>
      <c r="GR100" s="369"/>
      <c r="GS100" s="369"/>
      <c r="GT100" s="369"/>
      <c r="GU100" s="369"/>
      <c r="GV100" s="369"/>
      <c r="GW100" s="369"/>
      <c r="GX100" s="369"/>
      <c r="GY100" s="369"/>
      <c r="GZ100" s="369"/>
      <c r="HA100" s="369"/>
      <c r="HB100" s="369"/>
      <c r="HC100" s="369"/>
      <c r="HD100" s="369"/>
      <c r="HE100" s="369"/>
      <c r="HF100" s="369"/>
      <c r="HG100" s="369"/>
      <c r="HH100" s="369"/>
      <c r="HI100" s="369"/>
      <c r="HJ100" s="369"/>
      <c r="HK100" s="369"/>
      <c r="HL100" s="369"/>
      <c r="HM100" s="369"/>
      <c r="HN100" s="369"/>
      <c r="HO100" s="369"/>
    </row>
    <row r="101" spans="2:223" x14ac:dyDescent="0.25">
      <c r="D101" s="297"/>
      <c r="G101" s="297"/>
      <c r="J101" s="297"/>
      <c r="M101" s="297"/>
      <c r="U101" s="297"/>
      <c r="X101" s="297"/>
      <c r="AA101" s="297"/>
      <c r="AD101" s="297"/>
      <c r="AG101" s="297"/>
      <c r="AL101" s="297"/>
      <c r="AO101" s="297"/>
      <c r="AR101" s="297"/>
      <c r="AU101" s="297"/>
      <c r="AX101" s="297"/>
      <c r="AZ101" s="193"/>
      <c r="BA101" s="193"/>
      <c r="BC101" s="297"/>
      <c r="BF101" s="297"/>
      <c r="BI101" s="297"/>
      <c r="BK101" s="193"/>
      <c r="BM101" s="297"/>
      <c r="BO101" s="193"/>
      <c r="BP101" s="193"/>
      <c r="BQ101" s="193"/>
      <c r="BR101" s="193"/>
      <c r="BS101" s="193"/>
      <c r="BT101" s="193"/>
      <c r="BU101" s="193"/>
      <c r="BV101" s="193"/>
      <c r="BW101" s="193"/>
      <c r="BX101" s="193"/>
      <c r="CM101" s="369"/>
      <c r="CN101" s="369"/>
      <c r="CO101" s="369"/>
      <c r="CP101" s="369"/>
      <c r="CQ101" s="369"/>
      <c r="CR101" s="369"/>
      <c r="CS101" s="369"/>
      <c r="CT101" s="369"/>
      <c r="CU101" s="369"/>
      <c r="CV101" s="369"/>
      <c r="CW101" s="369"/>
      <c r="CX101" s="369"/>
      <c r="CY101" s="369"/>
      <c r="CZ101" s="369"/>
      <c r="DA101" s="369"/>
      <c r="DB101" s="369"/>
      <c r="DC101" s="369"/>
      <c r="DD101" s="369"/>
      <c r="DM101" s="369"/>
      <c r="DN101" s="369"/>
      <c r="DO101" s="369"/>
      <c r="DP101" s="369"/>
      <c r="DQ101" s="369"/>
      <c r="DR101" s="369"/>
      <c r="DS101" s="369"/>
      <c r="DT101" s="369"/>
      <c r="DU101" s="369"/>
      <c r="DV101" s="369"/>
      <c r="DW101" s="369"/>
      <c r="DX101" s="369"/>
      <c r="DY101" s="369"/>
      <c r="DZ101" s="369"/>
      <c r="EA101" s="369"/>
      <c r="EB101" s="369"/>
      <c r="EC101" s="369"/>
      <c r="ED101" s="369"/>
      <c r="EE101" s="369"/>
      <c r="EF101" s="369"/>
      <c r="EG101" s="369"/>
      <c r="EH101" s="369"/>
      <c r="EI101" s="369"/>
      <c r="EJ101" s="369"/>
      <c r="EK101" s="369"/>
      <c r="EL101" s="369"/>
      <c r="EM101" s="369"/>
      <c r="EN101" s="369"/>
      <c r="EO101" s="369"/>
      <c r="EP101" s="369"/>
      <c r="EQ101" s="369"/>
      <c r="ER101" s="369"/>
      <c r="ES101" s="369"/>
      <c r="ET101" s="369"/>
      <c r="EU101" s="369"/>
      <c r="EV101" s="369"/>
      <c r="EW101" s="369"/>
      <c r="EX101" s="369"/>
      <c r="EY101" s="369"/>
      <c r="EZ101" s="369"/>
      <c r="FA101" s="369"/>
      <c r="FB101" s="369"/>
      <c r="FC101" s="369"/>
      <c r="FD101" s="369"/>
      <c r="FE101" s="369"/>
      <c r="FF101" s="369"/>
      <c r="FG101" s="369"/>
      <c r="FH101" s="369"/>
      <c r="FI101" s="369"/>
      <c r="FJ101" s="369"/>
      <c r="FK101" s="369"/>
      <c r="FL101" s="369"/>
      <c r="FM101" s="369"/>
      <c r="FN101" s="369"/>
      <c r="FO101" s="369"/>
      <c r="FP101" s="369"/>
      <c r="FQ101" s="369"/>
      <c r="FR101" s="369"/>
      <c r="FS101" s="369"/>
      <c r="FT101" s="369"/>
      <c r="FU101" s="369"/>
      <c r="FV101" s="369"/>
      <c r="FW101" s="369"/>
      <c r="FX101" s="369"/>
      <c r="FY101" s="369"/>
      <c r="FZ101" s="369"/>
      <c r="GA101" s="369"/>
      <c r="GB101" s="369"/>
      <c r="GC101" s="369"/>
      <c r="GD101" s="369"/>
      <c r="GE101" s="369"/>
      <c r="GF101" s="369"/>
      <c r="GG101" s="369"/>
      <c r="GH101" s="369"/>
      <c r="GI101" s="369"/>
      <c r="GJ101" s="369"/>
      <c r="GK101" s="369"/>
      <c r="GL101" s="369"/>
      <c r="GM101" s="369"/>
      <c r="GN101" s="369"/>
      <c r="GO101" s="369"/>
      <c r="GP101" s="369"/>
      <c r="GQ101" s="369"/>
      <c r="GR101" s="369"/>
      <c r="GS101" s="369"/>
      <c r="GT101" s="369"/>
      <c r="GU101" s="369"/>
      <c r="GV101" s="369"/>
      <c r="GW101" s="369"/>
      <c r="GX101" s="369"/>
      <c r="GY101" s="369"/>
      <c r="GZ101" s="369"/>
      <c r="HA101" s="369"/>
      <c r="HB101" s="369"/>
      <c r="HC101" s="369"/>
      <c r="HD101" s="369"/>
      <c r="HE101" s="369"/>
      <c r="HF101" s="369"/>
      <c r="HG101" s="369"/>
      <c r="HH101" s="369"/>
      <c r="HI101" s="369"/>
      <c r="HJ101" s="369"/>
      <c r="HK101" s="369"/>
      <c r="HL101" s="369"/>
      <c r="HM101" s="369"/>
      <c r="HN101" s="369"/>
      <c r="HO101" s="369"/>
    </row>
    <row r="102" spans="2:223" x14ac:dyDescent="0.25">
      <c r="U102" s="297"/>
      <c r="X102" s="297"/>
      <c r="AA102" s="297"/>
      <c r="AD102" s="297"/>
      <c r="AG102" s="297"/>
      <c r="AL102" s="297"/>
      <c r="AO102" s="297"/>
      <c r="AR102" s="297"/>
      <c r="AU102" s="297"/>
      <c r="AX102" s="297"/>
      <c r="CM102" s="369"/>
      <c r="CN102" s="369"/>
      <c r="CO102" s="369"/>
      <c r="CP102" s="369"/>
      <c r="CQ102" s="369"/>
      <c r="CR102" s="369"/>
      <c r="CS102" s="369"/>
      <c r="CT102" s="369"/>
      <c r="CU102" s="369"/>
      <c r="CV102" s="369"/>
      <c r="CW102" s="369"/>
      <c r="CX102" s="369"/>
      <c r="CY102" s="369"/>
      <c r="CZ102" s="369"/>
      <c r="DA102" s="369"/>
      <c r="DB102" s="369"/>
      <c r="DC102" s="369"/>
      <c r="DD102" s="369"/>
      <c r="DM102" s="369"/>
      <c r="DN102" s="369"/>
      <c r="DO102" s="369"/>
      <c r="DP102" s="369"/>
      <c r="DQ102" s="369"/>
      <c r="DR102" s="369"/>
      <c r="DS102" s="369"/>
      <c r="DT102" s="369"/>
      <c r="DU102" s="369"/>
      <c r="DV102" s="369"/>
      <c r="DW102" s="369"/>
      <c r="DX102" s="369"/>
      <c r="DY102" s="369"/>
      <c r="DZ102" s="369"/>
      <c r="EA102" s="369"/>
      <c r="EB102" s="369"/>
      <c r="EC102" s="369"/>
      <c r="ED102" s="369"/>
      <c r="EE102" s="369"/>
      <c r="EF102" s="369"/>
      <c r="EG102" s="369"/>
      <c r="EH102" s="369"/>
      <c r="EI102" s="369"/>
      <c r="EJ102" s="369"/>
      <c r="EK102" s="369"/>
      <c r="EL102" s="369"/>
      <c r="EM102" s="369"/>
      <c r="EN102" s="369"/>
      <c r="EO102" s="369"/>
      <c r="EP102" s="369"/>
      <c r="EQ102" s="369"/>
      <c r="ER102" s="369"/>
      <c r="ES102" s="369"/>
      <c r="ET102" s="369"/>
      <c r="EU102" s="369"/>
      <c r="EV102" s="369"/>
      <c r="EW102" s="369"/>
      <c r="EX102" s="369"/>
      <c r="EY102" s="369"/>
      <c r="EZ102" s="369"/>
      <c r="FA102" s="369"/>
      <c r="FB102" s="369"/>
      <c r="FC102" s="369"/>
      <c r="FD102" s="369"/>
      <c r="FE102" s="369"/>
      <c r="FF102" s="369"/>
      <c r="FG102" s="369"/>
      <c r="FH102" s="369"/>
      <c r="FI102" s="369"/>
      <c r="FJ102" s="369"/>
      <c r="FK102" s="369"/>
      <c r="FL102" s="369"/>
      <c r="FM102" s="369"/>
      <c r="FN102" s="369"/>
      <c r="FO102" s="369"/>
      <c r="FP102" s="369"/>
      <c r="FQ102" s="369"/>
      <c r="FR102" s="369"/>
      <c r="FS102" s="369"/>
      <c r="FT102" s="369"/>
      <c r="FU102" s="369"/>
      <c r="FV102" s="369"/>
      <c r="FW102" s="369"/>
      <c r="FX102" s="369"/>
      <c r="FY102" s="369"/>
      <c r="FZ102" s="369"/>
      <c r="GA102" s="369"/>
      <c r="GB102" s="369"/>
      <c r="GC102" s="369"/>
      <c r="GD102" s="369"/>
      <c r="GE102" s="369"/>
      <c r="GF102" s="369"/>
      <c r="GG102" s="369"/>
      <c r="GH102" s="369"/>
      <c r="GI102" s="369"/>
      <c r="GJ102" s="369"/>
      <c r="GK102" s="369"/>
      <c r="GL102" s="369"/>
      <c r="GM102" s="369"/>
      <c r="GN102" s="369"/>
      <c r="GO102" s="369"/>
      <c r="GP102" s="369"/>
      <c r="GQ102" s="369"/>
      <c r="GR102" s="369"/>
      <c r="GS102" s="369"/>
      <c r="GT102" s="369"/>
      <c r="GU102" s="369"/>
      <c r="GV102" s="369"/>
      <c r="GW102" s="369"/>
      <c r="GX102" s="369"/>
      <c r="GY102" s="369"/>
      <c r="GZ102" s="369"/>
      <c r="HA102" s="369"/>
      <c r="HB102" s="369"/>
      <c r="HC102" s="369"/>
      <c r="HD102" s="369"/>
      <c r="HE102" s="369"/>
      <c r="HF102" s="369"/>
      <c r="HG102" s="369"/>
      <c r="HH102" s="369"/>
      <c r="HI102" s="369"/>
      <c r="HJ102" s="369"/>
      <c r="HK102" s="369"/>
      <c r="HL102" s="369"/>
      <c r="HM102" s="369"/>
      <c r="HN102" s="369"/>
      <c r="HO102" s="369"/>
    </row>
    <row r="103" spans="2:223" x14ac:dyDescent="0.25">
      <c r="D103" s="297"/>
      <c r="G103" s="297"/>
      <c r="J103" s="297"/>
      <c r="M103" s="297"/>
      <c r="BC103" s="297"/>
      <c r="BF103" s="297"/>
      <c r="BI103" s="297"/>
      <c r="BM103" s="297"/>
      <c r="CM103" s="369"/>
      <c r="CN103" s="369"/>
      <c r="CO103" s="369"/>
      <c r="CP103" s="369"/>
      <c r="CQ103" s="369"/>
      <c r="CR103" s="369"/>
      <c r="CS103" s="369"/>
      <c r="CT103" s="369"/>
      <c r="CU103" s="369"/>
      <c r="CV103" s="369"/>
      <c r="CW103" s="369"/>
      <c r="CX103" s="369"/>
      <c r="CY103" s="369"/>
      <c r="CZ103" s="369"/>
      <c r="DA103" s="369"/>
      <c r="DB103" s="369"/>
      <c r="DC103" s="369"/>
      <c r="DD103" s="369"/>
    </row>
    <row r="104" spans="2:223" x14ac:dyDescent="0.25">
      <c r="D104" s="297"/>
      <c r="G104" s="297"/>
      <c r="J104" s="297"/>
      <c r="M104" s="297"/>
      <c r="U104" s="297"/>
      <c r="X104" s="297"/>
      <c r="AA104" s="297"/>
      <c r="AD104" s="297"/>
      <c r="AG104" s="297"/>
      <c r="AL104" s="297"/>
      <c r="AO104" s="297"/>
      <c r="AR104" s="297"/>
      <c r="AU104" s="297"/>
      <c r="AX104" s="297"/>
      <c r="BC104" s="297"/>
      <c r="BF104" s="297"/>
      <c r="BI104" s="297"/>
      <c r="BM104" s="297"/>
      <c r="CM104" s="369"/>
      <c r="CN104" s="369"/>
      <c r="CO104" s="369"/>
      <c r="CP104" s="369"/>
      <c r="CQ104" s="369"/>
      <c r="CR104" s="369"/>
      <c r="CS104" s="369"/>
      <c r="CT104" s="369"/>
      <c r="CU104" s="369"/>
      <c r="CV104" s="369"/>
      <c r="CW104" s="369"/>
      <c r="CX104" s="369"/>
      <c r="CY104" s="369"/>
      <c r="CZ104" s="369"/>
      <c r="DA104" s="369"/>
      <c r="DB104" s="369"/>
      <c r="DC104" s="369"/>
      <c r="DD104" s="369"/>
    </row>
    <row r="105" spans="2:223" x14ac:dyDescent="0.25">
      <c r="U105" s="297"/>
      <c r="X105" s="297"/>
      <c r="AA105" s="297"/>
      <c r="AD105" s="297"/>
      <c r="AG105" s="297"/>
      <c r="AL105" s="297"/>
      <c r="AO105" s="297"/>
      <c r="AR105" s="297"/>
      <c r="AU105" s="297"/>
      <c r="AX105" s="297"/>
    </row>
    <row r="108" spans="2:223" x14ac:dyDescent="0.25">
      <c r="D108" s="298"/>
      <c r="G108" s="298"/>
      <c r="J108" s="298"/>
      <c r="M108" s="298"/>
      <c r="BC108" s="298"/>
      <c r="BF108" s="298"/>
      <c r="BI108" s="298"/>
      <c r="BM108" s="298"/>
    </row>
    <row r="109" spans="2:223" x14ac:dyDescent="0.25">
      <c r="U109" s="298"/>
      <c r="X109" s="298"/>
      <c r="AA109" s="298"/>
      <c r="AD109" s="298"/>
      <c r="AG109" s="298"/>
      <c r="AL109" s="298"/>
      <c r="AO109" s="298"/>
      <c r="AR109" s="298"/>
      <c r="AU109" s="298"/>
      <c r="AX109" s="298"/>
    </row>
  </sheetData>
  <mergeCells count="988">
    <mergeCell ref="BL92:BN92"/>
    <mergeCell ref="BL93:BN93"/>
    <mergeCell ref="BL94:BN94"/>
    <mergeCell ref="BL95:BN95"/>
    <mergeCell ref="BL96:BN96"/>
    <mergeCell ref="BL97:BN97"/>
    <mergeCell ref="BL98:BN98"/>
    <mergeCell ref="BL83:BN83"/>
    <mergeCell ref="BL84:BN84"/>
    <mergeCell ref="BL85:BN85"/>
    <mergeCell ref="BL86:BN86"/>
    <mergeCell ref="BL87:BN87"/>
    <mergeCell ref="BL88:BN88"/>
    <mergeCell ref="BL89:BN89"/>
    <mergeCell ref="BL90:BN90"/>
    <mergeCell ref="BL91:BN91"/>
    <mergeCell ref="BL74:BN74"/>
    <mergeCell ref="BL75:BN75"/>
    <mergeCell ref="BL76:BN76"/>
    <mergeCell ref="BL77:BN77"/>
    <mergeCell ref="BL78:BN78"/>
    <mergeCell ref="BL79:BN79"/>
    <mergeCell ref="BL80:BN80"/>
    <mergeCell ref="BL81:BN81"/>
    <mergeCell ref="BL82:BN82"/>
    <mergeCell ref="BL28:BN28"/>
    <mergeCell ref="BL29:BN29"/>
    <mergeCell ref="BL30:BN30"/>
    <mergeCell ref="BL32:BN32"/>
    <mergeCell ref="BL33:BN33"/>
    <mergeCell ref="BL70:BN70"/>
    <mergeCell ref="BL71:BN71"/>
    <mergeCell ref="BL72:BN72"/>
    <mergeCell ref="BL73:BN73"/>
    <mergeCell ref="BL14:BN14"/>
    <mergeCell ref="BL16:BN16"/>
    <mergeCell ref="BL17:BN17"/>
    <mergeCell ref="BL18:BN18"/>
    <mergeCell ref="BL20:BN20"/>
    <mergeCell ref="BL21:BN21"/>
    <mergeCell ref="BL22:BN22"/>
    <mergeCell ref="BL25:BN25"/>
    <mergeCell ref="BL26:BN26"/>
    <mergeCell ref="BL4:BN4"/>
    <mergeCell ref="BL5:BN5"/>
    <mergeCell ref="BL7:BN7"/>
    <mergeCell ref="BL8:BN8"/>
    <mergeCell ref="BL9:BN9"/>
    <mergeCell ref="BL10:BN10"/>
    <mergeCell ref="BL11:BN11"/>
    <mergeCell ref="BL12:BN12"/>
    <mergeCell ref="BL13:BN13"/>
    <mergeCell ref="AT4:AV4"/>
    <mergeCell ref="AW4:AY4"/>
    <mergeCell ref="BB4:BD4"/>
    <mergeCell ref="BE4:BG4"/>
    <mergeCell ref="BH4:BJ4"/>
    <mergeCell ref="C5:E5"/>
    <mergeCell ref="F5:H5"/>
    <mergeCell ref="I5:K5"/>
    <mergeCell ref="L5:N5"/>
    <mergeCell ref="O5:Q5"/>
    <mergeCell ref="W4:Y4"/>
    <mergeCell ref="Z4:AB4"/>
    <mergeCell ref="AC4:AE4"/>
    <mergeCell ref="AK4:AM4"/>
    <mergeCell ref="AN4:AP4"/>
    <mergeCell ref="AQ4:AS4"/>
    <mergeCell ref="C4:E4"/>
    <mergeCell ref="F4:H4"/>
    <mergeCell ref="I4:K4"/>
    <mergeCell ref="L4:N4"/>
    <mergeCell ref="O4:Q4"/>
    <mergeCell ref="T4:V4"/>
    <mergeCell ref="AQ5:AS5"/>
    <mergeCell ref="AT5:AV5"/>
    <mergeCell ref="AW5:AY5"/>
    <mergeCell ref="BB5:BD5"/>
    <mergeCell ref="BE5:BG5"/>
    <mergeCell ref="BH5:BJ5"/>
    <mergeCell ref="T5:V5"/>
    <mergeCell ref="W5:Y5"/>
    <mergeCell ref="Z5:AB5"/>
    <mergeCell ref="AC5:AE5"/>
    <mergeCell ref="AK5:AM5"/>
    <mergeCell ref="AN5:AP5"/>
    <mergeCell ref="AT7:AV7"/>
    <mergeCell ref="AW7:AY7"/>
    <mergeCell ref="BB7:BD7"/>
    <mergeCell ref="BE7:BG7"/>
    <mergeCell ref="BH7:BJ7"/>
    <mergeCell ref="C8:E8"/>
    <mergeCell ref="F8:H8"/>
    <mergeCell ref="I8:K8"/>
    <mergeCell ref="L8:N8"/>
    <mergeCell ref="O8:Q8"/>
    <mergeCell ref="W7:Y7"/>
    <mergeCell ref="Z7:AB7"/>
    <mergeCell ref="AC7:AE7"/>
    <mergeCell ref="AK7:AM7"/>
    <mergeCell ref="AN7:AP7"/>
    <mergeCell ref="AQ7:AS7"/>
    <mergeCell ref="C7:E7"/>
    <mergeCell ref="F7:H7"/>
    <mergeCell ref="I7:K7"/>
    <mergeCell ref="L7:N7"/>
    <mergeCell ref="O7:Q7"/>
    <mergeCell ref="T7:V7"/>
    <mergeCell ref="AQ8:AS8"/>
    <mergeCell ref="AT8:AV8"/>
    <mergeCell ref="AW8:AY8"/>
    <mergeCell ref="BB8:BD8"/>
    <mergeCell ref="BE8:BG8"/>
    <mergeCell ref="BH8:BJ8"/>
    <mergeCell ref="T8:V8"/>
    <mergeCell ref="W8:Y8"/>
    <mergeCell ref="Z8:AB8"/>
    <mergeCell ref="AC8:AE8"/>
    <mergeCell ref="AK8:AM8"/>
    <mergeCell ref="AN8:AP8"/>
    <mergeCell ref="AT9:AV9"/>
    <mergeCell ref="AW9:AY9"/>
    <mergeCell ref="BB9:BD9"/>
    <mergeCell ref="BE9:BG9"/>
    <mergeCell ref="BH9:BJ9"/>
    <mergeCell ref="C10:E10"/>
    <mergeCell ref="F10:H10"/>
    <mergeCell ref="I10:K10"/>
    <mergeCell ref="L10:N10"/>
    <mergeCell ref="O10:Q10"/>
    <mergeCell ref="W9:Y9"/>
    <mergeCell ref="Z9:AB9"/>
    <mergeCell ref="AC9:AE9"/>
    <mergeCell ref="AK9:AM9"/>
    <mergeCell ref="AN9:AP9"/>
    <mergeCell ref="AQ9:AS9"/>
    <mergeCell ref="C9:E9"/>
    <mergeCell ref="F9:H9"/>
    <mergeCell ref="I9:K9"/>
    <mergeCell ref="L9:N9"/>
    <mergeCell ref="O9:Q9"/>
    <mergeCell ref="T9:V9"/>
    <mergeCell ref="AQ10:AS10"/>
    <mergeCell ref="AT10:AV10"/>
    <mergeCell ref="AW10:AY10"/>
    <mergeCell ref="BB10:BD10"/>
    <mergeCell ref="BE10:BG10"/>
    <mergeCell ref="BH10:BJ10"/>
    <mergeCell ref="T10:V10"/>
    <mergeCell ref="W10:Y10"/>
    <mergeCell ref="Z10:AB10"/>
    <mergeCell ref="AC10:AE10"/>
    <mergeCell ref="AK10:AM10"/>
    <mergeCell ref="AN10:AP10"/>
    <mergeCell ref="AT11:AV11"/>
    <mergeCell ref="AW11:AY11"/>
    <mergeCell ref="BB11:BD11"/>
    <mergeCell ref="BE11:BG11"/>
    <mergeCell ref="BH11:BJ11"/>
    <mergeCell ref="C12:E12"/>
    <mergeCell ref="F12:H12"/>
    <mergeCell ref="I12:K12"/>
    <mergeCell ref="L12:N12"/>
    <mergeCell ref="O12:Q12"/>
    <mergeCell ref="W11:Y11"/>
    <mergeCell ref="Z11:AB11"/>
    <mergeCell ref="AC11:AE11"/>
    <mergeCell ref="AK11:AM11"/>
    <mergeCell ref="AN11:AP11"/>
    <mergeCell ref="AQ11:AS11"/>
    <mergeCell ref="C11:E11"/>
    <mergeCell ref="F11:H11"/>
    <mergeCell ref="I11:K11"/>
    <mergeCell ref="L11:N11"/>
    <mergeCell ref="O11:Q11"/>
    <mergeCell ref="T11:V11"/>
    <mergeCell ref="AQ12:AS12"/>
    <mergeCell ref="AT12:AV12"/>
    <mergeCell ref="AW12:AY12"/>
    <mergeCell ref="BB12:BD12"/>
    <mergeCell ref="BE12:BG12"/>
    <mergeCell ref="BH12:BJ12"/>
    <mergeCell ref="T12:V12"/>
    <mergeCell ref="W12:Y12"/>
    <mergeCell ref="Z12:AB12"/>
    <mergeCell ref="AC12:AE12"/>
    <mergeCell ref="AK12:AM12"/>
    <mergeCell ref="AN12:AP12"/>
    <mergeCell ref="AT13:AV13"/>
    <mergeCell ref="AW13:AY13"/>
    <mergeCell ref="BB13:BD13"/>
    <mergeCell ref="BE13:BG13"/>
    <mergeCell ref="BH13:BJ13"/>
    <mergeCell ref="C14:E14"/>
    <mergeCell ref="F14:H14"/>
    <mergeCell ref="I14:K14"/>
    <mergeCell ref="L14:N14"/>
    <mergeCell ref="O14:Q14"/>
    <mergeCell ref="W13:Y13"/>
    <mergeCell ref="Z13:AB13"/>
    <mergeCell ref="AC13:AE13"/>
    <mergeCell ref="AK13:AM13"/>
    <mergeCell ref="AN13:AP13"/>
    <mergeCell ref="AQ13:AS13"/>
    <mergeCell ref="C13:E13"/>
    <mergeCell ref="F13:H13"/>
    <mergeCell ref="I13:K13"/>
    <mergeCell ref="L13:N13"/>
    <mergeCell ref="O13:Q13"/>
    <mergeCell ref="T13:V13"/>
    <mergeCell ref="AQ14:AS14"/>
    <mergeCell ref="AT14:AV14"/>
    <mergeCell ref="AW14:AY14"/>
    <mergeCell ref="BB14:BD14"/>
    <mergeCell ref="BE14:BG14"/>
    <mergeCell ref="BH14:BJ14"/>
    <mergeCell ref="T14:V14"/>
    <mergeCell ref="W14:Y14"/>
    <mergeCell ref="Z14:AB14"/>
    <mergeCell ref="AC14:AE14"/>
    <mergeCell ref="AK14:AM14"/>
    <mergeCell ref="AN14:AP14"/>
    <mergeCell ref="AF14:AH14"/>
    <mergeCell ref="AT16:AV16"/>
    <mergeCell ref="AW16:AY16"/>
    <mergeCell ref="BB16:BD16"/>
    <mergeCell ref="BE16:BG16"/>
    <mergeCell ref="BH16:BJ16"/>
    <mergeCell ref="C17:E17"/>
    <mergeCell ref="F17:H17"/>
    <mergeCell ref="I17:K17"/>
    <mergeCell ref="L17:N17"/>
    <mergeCell ref="O17:Q17"/>
    <mergeCell ref="W16:Y16"/>
    <mergeCell ref="Z16:AB16"/>
    <mergeCell ref="AC16:AE16"/>
    <mergeCell ref="AK16:AM16"/>
    <mergeCell ref="AN16:AP16"/>
    <mergeCell ref="AQ16:AS16"/>
    <mergeCell ref="C16:E16"/>
    <mergeCell ref="F16:H16"/>
    <mergeCell ref="I16:K16"/>
    <mergeCell ref="L16:N16"/>
    <mergeCell ref="O16:Q16"/>
    <mergeCell ref="T16:V16"/>
    <mergeCell ref="AQ17:AS17"/>
    <mergeCell ref="AT17:AV17"/>
    <mergeCell ref="AW17:AY17"/>
    <mergeCell ref="BB17:BD17"/>
    <mergeCell ref="BE17:BG17"/>
    <mergeCell ref="BH17:BJ17"/>
    <mergeCell ref="T17:V17"/>
    <mergeCell ref="W17:Y17"/>
    <mergeCell ref="Z17:AB17"/>
    <mergeCell ref="AC17:AE17"/>
    <mergeCell ref="AK17:AM17"/>
    <mergeCell ref="AN17:AP17"/>
    <mergeCell ref="AT18:AV18"/>
    <mergeCell ref="AW18:AY18"/>
    <mergeCell ref="BB18:BD18"/>
    <mergeCell ref="BE18:BG18"/>
    <mergeCell ref="BH18:BJ18"/>
    <mergeCell ref="C20:E20"/>
    <mergeCell ref="F20:H20"/>
    <mergeCell ref="I20:K20"/>
    <mergeCell ref="L20:N20"/>
    <mergeCell ref="O20:Q20"/>
    <mergeCell ref="W18:Y18"/>
    <mergeCell ref="Z18:AB18"/>
    <mergeCell ref="AC18:AE18"/>
    <mergeCell ref="AK18:AM18"/>
    <mergeCell ref="AN18:AP18"/>
    <mergeCell ref="AQ18:AS18"/>
    <mergeCell ref="C18:E18"/>
    <mergeCell ref="F18:H18"/>
    <mergeCell ref="I18:K18"/>
    <mergeCell ref="L18:N18"/>
    <mergeCell ref="O18:Q18"/>
    <mergeCell ref="T18:V18"/>
    <mergeCell ref="AQ20:AS20"/>
    <mergeCell ref="AT20:AV20"/>
    <mergeCell ref="AW20:AY20"/>
    <mergeCell ref="BB20:BD20"/>
    <mergeCell ref="BE20:BG20"/>
    <mergeCell ref="BH20:BJ20"/>
    <mergeCell ref="T20:V20"/>
    <mergeCell ref="W20:Y20"/>
    <mergeCell ref="Z20:AB20"/>
    <mergeCell ref="AC20:AE20"/>
    <mergeCell ref="AK20:AM20"/>
    <mergeCell ref="AN20:AP20"/>
    <mergeCell ref="AT21:AV21"/>
    <mergeCell ref="AW21:AY21"/>
    <mergeCell ref="BB21:BD21"/>
    <mergeCell ref="BE21:BG21"/>
    <mergeCell ref="BH21:BJ21"/>
    <mergeCell ref="C22:E22"/>
    <mergeCell ref="F22:H22"/>
    <mergeCell ref="I22:K22"/>
    <mergeCell ref="L22:N22"/>
    <mergeCell ref="O22:Q22"/>
    <mergeCell ref="W21:Y21"/>
    <mergeCell ref="Z21:AB21"/>
    <mergeCell ref="AC21:AE21"/>
    <mergeCell ref="AK21:AM21"/>
    <mergeCell ref="AN21:AP21"/>
    <mergeCell ref="AQ21:AS21"/>
    <mergeCell ref="C21:E21"/>
    <mergeCell ref="F21:H21"/>
    <mergeCell ref="I21:K21"/>
    <mergeCell ref="L21:N21"/>
    <mergeCell ref="O21:Q21"/>
    <mergeCell ref="T21:V21"/>
    <mergeCell ref="AQ22:AS22"/>
    <mergeCell ref="AT22:AV22"/>
    <mergeCell ref="AW22:AY22"/>
    <mergeCell ref="BB22:BD22"/>
    <mergeCell ref="BE22:BG22"/>
    <mergeCell ref="BH22:BJ22"/>
    <mergeCell ref="T22:V22"/>
    <mergeCell ref="W22:Y22"/>
    <mergeCell ref="Z22:AB22"/>
    <mergeCell ref="AC22:AE22"/>
    <mergeCell ref="AK22:AM22"/>
    <mergeCell ref="AN22:AP22"/>
    <mergeCell ref="AT25:AV25"/>
    <mergeCell ref="AW25:AY25"/>
    <mergeCell ref="BB25:BD25"/>
    <mergeCell ref="BE25:BG25"/>
    <mergeCell ref="BH25:BJ25"/>
    <mergeCell ref="C26:E26"/>
    <mergeCell ref="F26:H26"/>
    <mergeCell ref="I26:K26"/>
    <mergeCell ref="L26:N26"/>
    <mergeCell ref="O26:Q26"/>
    <mergeCell ref="W25:Y25"/>
    <mergeCell ref="Z25:AB25"/>
    <mergeCell ref="AC25:AE25"/>
    <mergeCell ref="AK25:AM25"/>
    <mergeCell ref="AN25:AP25"/>
    <mergeCell ref="AQ25:AS25"/>
    <mergeCell ref="C25:E25"/>
    <mergeCell ref="F25:H25"/>
    <mergeCell ref="I25:K25"/>
    <mergeCell ref="L25:N25"/>
    <mergeCell ref="O25:Q25"/>
    <mergeCell ref="T25:V25"/>
    <mergeCell ref="AQ26:AS26"/>
    <mergeCell ref="AT26:AV26"/>
    <mergeCell ref="AW26:AY26"/>
    <mergeCell ref="BB26:BD26"/>
    <mergeCell ref="BE26:BG26"/>
    <mergeCell ref="BH26:BJ26"/>
    <mergeCell ref="T26:V26"/>
    <mergeCell ref="W26:Y26"/>
    <mergeCell ref="Z26:AB26"/>
    <mergeCell ref="AC26:AE26"/>
    <mergeCell ref="AK26:AM26"/>
    <mergeCell ref="AN26:AP26"/>
    <mergeCell ref="AT28:AV28"/>
    <mergeCell ref="AW28:AY28"/>
    <mergeCell ref="BB28:BD28"/>
    <mergeCell ref="BE28:BG28"/>
    <mergeCell ref="BH28:BJ28"/>
    <mergeCell ref="C29:E29"/>
    <mergeCell ref="F29:H29"/>
    <mergeCell ref="I29:K29"/>
    <mergeCell ref="L29:N29"/>
    <mergeCell ref="O29:Q29"/>
    <mergeCell ref="W28:Y28"/>
    <mergeCell ref="Z28:AB28"/>
    <mergeCell ref="AC28:AE28"/>
    <mergeCell ref="AK28:AM28"/>
    <mergeCell ref="AN28:AP28"/>
    <mergeCell ref="AQ28:AS28"/>
    <mergeCell ref="C28:E28"/>
    <mergeCell ref="F28:H28"/>
    <mergeCell ref="I28:K28"/>
    <mergeCell ref="L28:N28"/>
    <mergeCell ref="O28:Q28"/>
    <mergeCell ref="T28:V28"/>
    <mergeCell ref="AQ29:AS29"/>
    <mergeCell ref="AT29:AV29"/>
    <mergeCell ref="AW29:AY29"/>
    <mergeCell ref="BB29:BD29"/>
    <mergeCell ref="BE29:BG29"/>
    <mergeCell ref="BH29:BJ29"/>
    <mergeCell ref="T29:V29"/>
    <mergeCell ref="W29:Y29"/>
    <mergeCell ref="Z29:AB29"/>
    <mergeCell ref="AC29:AE29"/>
    <mergeCell ref="AK29:AM29"/>
    <mergeCell ref="AN29:AP29"/>
    <mergeCell ref="AF29:AH29"/>
    <mergeCell ref="AT30:AV30"/>
    <mergeCell ref="AW30:AY30"/>
    <mergeCell ref="BB30:BD30"/>
    <mergeCell ref="BE30:BG30"/>
    <mergeCell ref="BH30:BJ30"/>
    <mergeCell ref="C32:E32"/>
    <mergeCell ref="F32:H32"/>
    <mergeCell ref="I32:K32"/>
    <mergeCell ref="L32:N32"/>
    <mergeCell ref="O32:Q32"/>
    <mergeCell ref="W30:Y30"/>
    <mergeCell ref="Z30:AB30"/>
    <mergeCell ref="AC30:AE30"/>
    <mergeCell ref="AK30:AM30"/>
    <mergeCell ref="AN30:AP30"/>
    <mergeCell ref="AQ30:AS30"/>
    <mergeCell ref="C30:E30"/>
    <mergeCell ref="F30:H30"/>
    <mergeCell ref="I30:K30"/>
    <mergeCell ref="L30:N30"/>
    <mergeCell ref="O30:Q30"/>
    <mergeCell ref="T30:V30"/>
    <mergeCell ref="AQ32:AS32"/>
    <mergeCell ref="AT32:AV32"/>
    <mergeCell ref="AW32:AY32"/>
    <mergeCell ref="BB32:BD32"/>
    <mergeCell ref="BE32:BG32"/>
    <mergeCell ref="BH32:BJ32"/>
    <mergeCell ref="T32:V32"/>
    <mergeCell ref="W32:Y32"/>
    <mergeCell ref="Z32:AB32"/>
    <mergeCell ref="AC32:AE32"/>
    <mergeCell ref="AK32:AM32"/>
    <mergeCell ref="AN32:AP32"/>
    <mergeCell ref="AT33:AV33"/>
    <mergeCell ref="AW33:AY33"/>
    <mergeCell ref="BB33:BD33"/>
    <mergeCell ref="BE33:BG33"/>
    <mergeCell ref="BH33:BJ33"/>
    <mergeCell ref="C70:E70"/>
    <mergeCell ref="F70:H70"/>
    <mergeCell ref="I70:K70"/>
    <mergeCell ref="L70:N70"/>
    <mergeCell ref="O70:Q70"/>
    <mergeCell ref="W33:Y33"/>
    <mergeCell ref="Z33:AB33"/>
    <mergeCell ref="AC33:AE33"/>
    <mergeCell ref="AK33:AM33"/>
    <mergeCell ref="AN33:AP33"/>
    <mergeCell ref="AQ33:AS33"/>
    <mergeCell ref="C33:E33"/>
    <mergeCell ref="F33:H33"/>
    <mergeCell ref="I33:K33"/>
    <mergeCell ref="L33:N33"/>
    <mergeCell ref="O33:Q33"/>
    <mergeCell ref="T33:V33"/>
    <mergeCell ref="BB70:BD70"/>
    <mergeCell ref="BE70:BG70"/>
    <mergeCell ref="BH70:BJ70"/>
    <mergeCell ref="T71:V71"/>
    <mergeCell ref="W71:Y71"/>
    <mergeCell ref="Z71:AB71"/>
    <mergeCell ref="AC71:AE71"/>
    <mergeCell ref="AK71:AM71"/>
    <mergeCell ref="AN71:AP71"/>
    <mergeCell ref="BB71:BD71"/>
    <mergeCell ref="BE71:BG71"/>
    <mergeCell ref="BH71:BJ71"/>
    <mergeCell ref="C71:E71"/>
    <mergeCell ref="F71:H71"/>
    <mergeCell ref="I71:K71"/>
    <mergeCell ref="L71:N71"/>
    <mergeCell ref="O71:Q71"/>
    <mergeCell ref="T72:V72"/>
    <mergeCell ref="AQ71:AS71"/>
    <mergeCell ref="AT71:AV71"/>
    <mergeCell ref="AW71:AY71"/>
    <mergeCell ref="AN72:AP72"/>
    <mergeCell ref="AQ72:AS72"/>
    <mergeCell ref="C72:E72"/>
    <mergeCell ref="F72:H72"/>
    <mergeCell ref="I72:K72"/>
    <mergeCell ref="L72:N72"/>
    <mergeCell ref="O72:Q72"/>
    <mergeCell ref="W72:Y72"/>
    <mergeCell ref="Z72:AB72"/>
    <mergeCell ref="AC72:AE72"/>
    <mergeCell ref="AK72:AM72"/>
    <mergeCell ref="BB72:BD72"/>
    <mergeCell ref="BE72:BG72"/>
    <mergeCell ref="BH72:BJ72"/>
    <mergeCell ref="T73:V73"/>
    <mergeCell ref="W73:Y73"/>
    <mergeCell ref="Z73:AB73"/>
    <mergeCell ref="AC73:AE73"/>
    <mergeCell ref="AK73:AM73"/>
    <mergeCell ref="AN73:AP73"/>
    <mergeCell ref="AT72:AV72"/>
    <mergeCell ref="AW72:AY72"/>
    <mergeCell ref="BB73:BD73"/>
    <mergeCell ref="BE73:BG73"/>
    <mergeCell ref="BH73:BJ73"/>
    <mergeCell ref="C73:E73"/>
    <mergeCell ref="F73:H73"/>
    <mergeCell ref="I73:K73"/>
    <mergeCell ref="L73:N73"/>
    <mergeCell ref="O73:Q73"/>
    <mergeCell ref="T74:V74"/>
    <mergeCell ref="AQ73:AS73"/>
    <mergeCell ref="AT73:AV73"/>
    <mergeCell ref="AW73:AY73"/>
    <mergeCell ref="AN74:AP74"/>
    <mergeCell ref="AQ74:AS74"/>
    <mergeCell ref="C74:E74"/>
    <mergeCell ref="F74:H74"/>
    <mergeCell ref="I74:K74"/>
    <mergeCell ref="L74:N74"/>
    <mergeCell ref="O74:Q74"/>
    <mergeCell ref="W74:Y74"/>
    <mergeCell ref="Z74:AB74"/>
    <mergeCell ref="AC74:AE74"/>
    <mergeCell ref="AK74:AM74"/>
    <mergeCell ref="BB74:BD74"/>
    <mergeCell ref="BE74:BG74"/>
    <mergeCell ref="BH74:BJ74"/>
    <mergeCell ref="T75:V75"/>
    <mergeCell ref="W75:Y75"/>
    <mergeCell ref="Z75:AB75"/>
    <mergeCell ref="AC75:AE75"/>
    <mergeCell ref="AK75:AM75"/>
    <mergeCell ref="AN75:AP75"/>
    <mergeCell ref="AT74:AV74"/>
    <mergeCell ref="AW74:AY74"/>
    <mergeCell ref="BB75:BD75"/>
    <mergeCell ref="BE75:BG75"/>
    <mergeCell ref="BH75:BJ75"/>
    <mergeCell ref="C75:E75"/>
    <mergeCell ref="F75:H75"/>
    <mergeCell ref="I75:K75"/>
    <mergeCell ref="L75:N75"/>
    <mergeCell ref="O75:Q75"/>
    <mergeCell ref="T76:V76"/>
    <mergeCell ref="AQ75:AS75"/>
    <mergeCell ref="AT75:AV75"/>
    <mergeCell ref="AW75:AY75"/>
    <mergeCell ref="AN76:AP76"/>
    <mergeCell ref="AQ76:AS76"/>
    <mergeCell ref="C76:E76"/>
    <mergeCell ref="F76:H76"/>
    <mergeCell ref="I76:K76"/>
    <mergeCell ref="L76:N76"/>
    <mergeCell ref="O76:Q76"/>
    <mergeCell ref="W76:Y76"/>
    <mergeCell ref="Z76:AB76"/>
    <mergeCell ref="AC76:AE76"/>
    <mergeCell ref="AK76:AM76"/>
    <mergeCell ref="BB76:BD76"/>
    <mergeCell ref="BE76:BG76"/>
    <mergeCell ref="BH76:BJ76"/>
    <mergeCell ref="T77:V77"/>
    <mergeCell ref="W77:Y77"/>
    <mergeCell ref="Z77:AB77"/>
    <mergeCell ref="AC77:AE77"/>
    <mergeCell ref="AK77:AM77"/>
    <mergeCell ref="AN77:AP77"/>
    <mergeCell ref="AT76:AV76"/>
    <mergeCell ref="AW76:AY76"/>
    <mergeCell ref="BB77:BD77"/>
    <mergeCell ref="BE77:BG77"/>
    <mergeCell ref="BH77:BJ77"/>
    <mergeCell ref="AW77:AY77"/>
    <mergeCell ref="C77:E77"/>
    <mergeCell ref="F77:H77"/>
    <mergeCell ref="I77:K77"/>
    <mergeCell ref="L77:N77"/>
    <mergeCell ref="O77:Q77"/>
    <mergeCell ref="T78:V78"/>
    <mergeCell ref="AF77:AH77"/>
    <mergeCell ref="AQ77:AS77"/>
    <mergeCell ref="AT77:AV77"/>
    <mergeCell ref="AN78:AP78"/>
    <mergeCell ref="AQ78:AS78"/>
    <mergeCell ref="C78:E78"/>
    <mergeCell ref="F78:H78"/>
    <mergeCell ref="I78:K78"/>
    <mergeCell ref="L78:N78"/>
    <mergeCell ref="O78:Q78"/>
    <mergeCell ref="W78:Y78"/>
    <mergeCell ref="Z78:AB78"/>
    <mergeCell ref="AC78:AE78"/>
    <mergeCell ref="AK78:AM78"/>
    <mergeCell ref="AQ79:AS79"/>
    <mergeCell ref="AW79:AY79"/>
    <mergeCell ref="BB78:BD78"/>
    <mergeCell ref="BE78:BG78"/>
    <mergeCell ref="BH78:BJ78"/>
    <mergeCell ref="T79:V79"/>
    <mergeCell ref="W79:Y79"/>
    <mergeCell ref="Z79:AB79"/>
    <mergeCell ref="AC79:AE79"/>
    <mergeCell ref="AK79:AM79"/>
    <mergeCell ref="AN79:AP79"/>
    <mergeCell ref="AT78:AV78"/>
    <mergeCell ref="AW78:AY78"/>
    <mergeCell ref="BB79:BD79"/>
    <mergeCell ref="BE79:BG79"/>
    <mergeCell ref="BH79:BJ79"/>
    <mergeCell ref="AT79:AV79"/>
    <mergeCell ref="AF78:AH78"/>
    <mergeCell ref="AF79:AH79"/>
    <mergeCell ref="C80:E80"/>
    <mergeCell ref="F80:H80"/>
    <mergeCell ref="I80:K80"/>
    <mergeCell ref="L80:N80"/>
    <mergeCell ref="O80:Q80"/>
    <mergeCell ref="W80:Y80"/>
    <mergeCell ref="Z80:AB80"/>
    <mergeCell ref="AC80:AE80"/>
    <mergeCell ref="C79:E79"/>
    <mergeCell ref="F79:H79"/>
    <mergeCell ref="I79:K79"/>
    <mergeCell ref="L79:N79"/>
    <mergeCell ref="O79:Q79"/>
    <mergeCell ref="T80:V80"/>
    <mergeCell ref="AQ81:AS81"/>
    <mergeCell ref="AW81:AY81"/>
    <mergeCell ref="BB80:BD80"/>
    <mergeCell ref="BE80:BG80"/>
    <mergeCell ref="BH80:BJ80"/>
    <mergeCell ref="T81:V81"/>
    <mergeCell ref="W81:Y81"/>
    <mergeCell ref="Z81:AB81"/>
    <mergeCell ref="AC81:AE81"/>
    <mergeCell ref="AK81:AM81"/>
    <mergeCell ref="AN81:AP81"/>
    <mergeCell ref="AT80:AV80"/>
    <mergeCell ref="AW80:AY80"/>
    <mergeCell ref="BB81:BD81"/>
    <mergeCell ref="BE81:BG81"/>
    <mergeCell ref="BH81:BJ81"/>
    <mergeCell ref="AT81:AV81"/>
    <mergeCell ref="AN80:AP80"/>
    <mergeCell ref="AQ80:AS80"/>
    <mergeCell ref="AK80:AM80"/>
    <mergeCell ref="AF80:AH80"/>
    <mergeCell ref="AF81:AH81"/>
    <mergeCell ref="C82:E82"/>
    <mergeCell ref="F82:H82"/>
    <mergeCell ref="I82:K82"/>
    <mergeCell ref="L82:N82"/>
    <mergeCell ref="O82:Q82"/>
    <mergeCell ref="W82:Y82"/>
    <mergeCell ref="Z82:AB82"/>
    <mergeCell ref="AC82:AE82"/>
    <mergeCell ref="C81:E81"/>
    <mergeCell ref="F81:H81"/>
    <mergeCell ref="I81:K81"/>
    <mergeCell ref="L81:N81"/>
    <mergeCell ref="O81:Q81"/>
    <mergeCell ref="T82:V82"/>
    <mergeCell ref="AQ83:AS83"/>
    <mergeCell ref="AW83:AY83"/>
    <mergeCell ref="BB82:BD82"/>
    <mergeCell ref="BE82:BG82"/>
    <mergeCell ref="BH82:BJ82"/>
    <mergeCell ref="T83:V83"/>
    <mergeCell ref="W83:Y83"/>
    <mergeCell ref="Z83:AB83"/>
    <mergeCell ref="AC83:AE83"/>
    <mergeCell ref="AK83:AM83"/>
    <mergeCell ref="AN83:AP83"/>
    <mergeCell ref="AT82:AV82"/>
    <mergeCell ref="AW82:AY82"/>
    <mergeCell ref="BB83:BD83"/>
    <mergeCell ref="BE83:BG83"/>
    <mergeCell ref="BH83:BJ83"/>
    <mergeCell ref="AT83:AV83"/>
    <mergeCell ref="AN82:AP82"/>
    <mergeCell ref="AQ82:AS82"/>
    <mergeCell ref="AK82:AM82"/>
    <mergeCell ref="AF82:AH82"/>
    <mergeCell ref="AF83:AH83"/>
    <mergeCell ref="C84:E84"/>
    <mergeCell ref="F84:H84"/>
    <mergeCell ref="I84:K84"/>
    <mergeCell ref="L84:N84"/>
    <mergeCell ref="O84:Q84"/>
    <mergeCell ref="W84:Y84"/>
    <mergeCell ref="Z84:AB84"/>
    <mergeCell ref="AC84:AE84"/>
    <mergeCell ref="C83:E83"/>
    <mergeCell ref="F83:H83"/>
    <mergeCell ref="I83:K83"/>
    <mergeCell ref="L83:N83"/>
    <mergeCell ref="O83:Q83"/>
    <mergeCell ref="T84:V84"/>
    <mergeCell ref="AQ85:AS85"/>
    <mergeCell ref="AW85:AY85"/>
    <mergeCell ref="BB84:BD84"/>
    <mergeCell ref="BE84:BG84"/>
    <mergeCell ref="BH84:BJ84"/>
    <mergeCell ref="T85:V85"/>
    <mergeCell ref="W85:Y85"/>
    <mergeCell ref="Z85:AB85"/>
    <mergeCell ref="AC85:AE85"/>
    <mergeCell ref="AK85:AM85"/>
    <mergeCell ref="AN85:AP85"/>
    <mergeCell ref="AT84:AV84"/>
    <mergeCell ref="AW84:AY84"/>
    <mergeCell ref="BB85:BD85"/>
    <mergeCell ref="BE85:BG85"/>
    <mergeCell ref="BH85:BJ85"/>
    <mergeCell ref="AT85:AV85"/>
    <mergeCell ref="AN84:AP84"/>
    <mergeCell ref="AQ84:AS84"/>
    <mergeCell ref="AK84:AM84"/>
    <mergeCell ref="AF84:AH84"/>
    <mergeCell ref="AF85:AH85"/>
    <mergeCell ref="C86:E86"/>
    <mergeCell ref="F86:H86"/>
    <mergeCell ref="I86:K86"/>
    <mergeCell ref="L86:N86"/>
    <mergeCell ref="O86:Q86"/>
    <mergeCell ref="W86:Y86"/>
    <mergeCell ref="Z86:AB86"/>
    <mergeCell ref="AC86:AE86"/>
    <mergeCell ref="C85:E85"/>
    <mergeCell ref="F85:H85"/>
    <mergeCell ref="I85:K85"/>
    <mergeCell ref="L85:N85"/>
    <mergeCell ref="O85:Q85"/>
    <mergeCell ref="T86:V86"/>
    <mergeCell ref="AQ87:AS87"/>
    <mergeCell ref="AW87:AY87"/>
    <mergeCell ref="BB86:BD86"/>
    <mergeCell ref="BE86:BG86"/>
    <mergeCell ref="BH86:BJ86"/>
    <mergeCell ref="T87:V87"/>
    <mergeCell ref="W87:Y87"/>
    <mergeCell ref="Z87:AB87"/>
    <mergeCell ref="AC87:AE87"/>
    <mergeCell ref="AK87:AM87"/>
    <mergeCell ref="AN87:AP87"/>
    <mergeCell ref="AT86:AV86"/>
    <mergeCell ref="AW86:AY86"/>
    <mergeCell ref="BB87:BD87"/>
    <mergeCell ref="BE87:BG87"/>
    <mergeCell ref="BH87:BJ87"/>
    <mergeCell ref="AT87:AV87"/>
    <mergeCell ref="AN86:AP86"/>
    <mergeCell ref="AQ86:AS86"/>
    <mergeCell ref="AK86:AM86"/>
    <mergeCell ref="AF86:AH86"/>
    <mergeCell ref="AF87:AH87"/>
    <mergeCell ref="C88:E88"/>
    <mergeCell ref="F88:H88"/>
    <mergeCell ref="I88:K88"/>
    <mergeCell ref="L88:N88"/>
    <mergeCell ref="O88:Q88"/>
    <mergeCell ref="W88:Y88"/>
    <mergeCell ref="Z88:AB88"/>
    <mergeCell ref="AC88:AE88"/>
    <mergeCell ref="C87:E87"/>
    <mergeCell ref="F87:H87"/>
    <mergeCell ref="I87:K87"/>
    <mergeCell ref="L87:N87"/>
    <mergeCell ref="O87:Q87"/>
    <mergeCell ref="T88:V88"/>
    <mergeCell ref="AQ89:AS89"/>
    <mergeCell ref="AW89:AY89"/>
    <mergeCell ref="BB88:BD88"/>
    <mergeCell ref="BE88:BG88"/>
    <mergeCell ref="BH88:BJ88"/>
    <mergeCell ref="T89:V89"/>
    <mergeCell ref="W89:Y89"/>
    <mergeCell ref="Z89:AB89"/>
    <mergeCell ref="AC89:AE89"/>
    <mergeCell ref="AK89:AM89"/>
    <mergeCell ref="AN89:AP89"/>
    <mergeCell ref="AT88:AV88"/>
    <mergeCell ref="AW88:AY88"/>
    <mergeCell ref="BB89:BD89"/>
    <mergeCell ref="BE89:BG89"/>
    <mergeCell ref="BH89:BJ89"/>
    <mergeCell ref="AT89:AV89"/>
    <mergeCell ref="AN88:AP88"/>
    <mergeCell ref="AQ88:AS88"/>
    <mergeCell ref="AK88:AM88"/>
    <mergeCell ref="AF88:AH88"/>
    <mergeCell ref="AF89:AH89"/>
    <mergeCell ref="C90:E90"/>
    <mergeCell ref="F90:H90"/>
    <mergeCell ref="I90:K90"/>
    <mergeCell ref="L90:N90"/>
    <mergeCell ref="O90:Q90"/>
    <mergeCell ref="W90:Y90"/>
    <mergeCell ref="Z90:AB90"/>
    <mergeCell ref="AC90:AE90"/>
    <mergeCell ref="C89:E89"/>
    <mergeCell ref="F89:H89"/>
    <mergeCell ref="I89:K89"/>
    <mergeCell ref="L89:N89"/>
    <mergeCell ref="O89:Q89"/>
    <mergeCell ref="T90:V90"/>
    <mergeCell ref="AQ91:AS91"/>
    <mergeCell ref="AW91:AY91"/>
    <mergeCell ref="BB90:BD90"/>
    <mergeCell ref="BE90:BG90"/>
    <mergeCell ref="BH90:BJ90"/>
    <mergeCell ref="T91:V91"/>
    <mergeCell ref="W91:Y91"/>
    <mergeCell ref="Z91:AB91"/>
    <mergeCell ref="AC91:AE91"/>
    <mergeCell ref="AK91:AM91"/>
    <mergeCell ref="AN91:AP91"/>
    <mergeCell ref="AT90:AV90"/>
    <mergeCell ref="AW90:AY90"/>
    <mergeCell ref="BB91:BD91"/>
    <mergeCell ref="BE91:BG91"/>
    <mergeCell ref="BH91:BJ91"/>
    <mergeCell ref="AT91:AV91"/>
    <mergeCell ref="AN90:AP90"/>
    <mergeCell ref="AQ90:AS90"/>
    <mergeCell ref="AK90:AM90"/>
    <mergeCell ref="AF90:AH90"/>
    <mergeCell ref="AF91:AH91"/>
    <mergeCell ref="C92:E92"/>
    <mergeCell ref="F92:H92"/>
    <mergeCell ref="I92:K92"/>
    <mergeCell ref="L92:N92"/>
    <mergeCell ref="O92:Q92"/>
    <mergeCell ref="W92:Y92"/>
    <mergeCell ref="Z92:AB92"/>
    <mergeCell ref="AC92:AE92"/>
    <mergeCell ref="C91:E91"/>
    <mergeCell ref="F91:H91"/>
    <mergeCell ref="I91:K91"/>
    <mergeCell ref="L91:N91"/>
    <mergeCell ref="O91:Q91"/>
    <mergeCell ref="T92:V92"/>
    <mergeCell ref="AQ93:AS93"/>
    <mergeCell ref="AW93:AY93"/>
    <mergeCell ref="BB92:BD92"/>
    <mergeCell ref="BE92:BG92"/>
    <mergeCell ref="BH92:BJ92"/>
    <mergeCell ref="T93:V93"/>
    <mergeCell ref="W93:Y93"/>
    <mergeCell ref="Z93:AB93"/>
    <mergeCell ref="AC93:AE93"/>
    <mergeCell ref="AK93:AM93"/>
    <mergeCell ref="AN93:AP93"/>
    <mergeCell ref="AT92:AV92"/>
    <mergeCell ref="AW92:AY92"/>
    <mergeCell ref="BB93:BD93"/>
    <mergeCell ref="BE93:BG93"/>
    <mergeCell ref="BH93:BJ93"/>
    <mergeCell ref="AT93:AV93"/>
    <mergeCell ref="AN92:AP92"/>
    <mergeCell ref="AQ92:AS92"/>
    <mergeCell ref="AK92:AM92"/>
    <mergeCell ref="AF92:AH92"/>
    <mergeCell ref="AF93:AH93"/>
    <mergeCell ref="C94:E94"/>
    <mergeCell ref="F94:H94"/>
    <mergeCell ref="I94:K94"/>
    <mergeCell ref="L94:N94"/>
    <mergeCell ref="O94:Q94"/>
    <mergeCell ref="W94:Y94"/>
    <mergeCell ref="Z94:AB94"/>
    <mergeCell ref="AC94:AE94"/>
    <mergeCell ref="C93:E93"/>
    <mergeCell ref="F93:H93"/>
    <mergeCell ref="I93:K93"/>
    <mergeCell ref="L93:N93"/>
    <mergeCell ref="O93:Q93"/>
    <mergeCell ref="T94:V94"/>
    <mergeCell ref="AQ95:AS95"/>
    <mergeCell ref="AW95:AY95"/>
    <mergeCell ref="BB94:BD94"/>
    <mergeCell ref="BE94:BG94"/>
    <mergeCell ref="BH94:BJ94"/>
    <mergeCell ref="T95:V95"/>
    <mergeCell ref="W95:Y95"/>
    <mergeCell ref="Z95:AB95"/>
    <mergeCell ref="AC95:AE95"/>
    <mergeCell ref="AK95:AM95"/>
    <mergeCell ref="AN95:AP95"/>
    <mergeCell ref="AT94:AV94"/>
    <mergeCell ref="AW94:AY94"/>
    <mergeCell ref="BB95:BD95"/>
    <mergeCell ref="BE95:BG95"/>
    <mergeCell ref="BH95:BJ95"/>
    <mergeCell ref="AT95:AV95"/>
    <mergeCell ref="AN94:AP94"/>
    <mergeCell ref="AQ94:AS94"/>
    <mergeCell ref="AK94:AM94"/>
    <mergeCell ref="AF94:AH94"/>
    <mergeCell ref="AF95:AH95"/>
    <mergeCell ref="C96:E96"/>
    <mergeCell ref="F96:H96"/>
    <mergeCell ref="I96:K96"/>
    <mergeCell ref="L96:N96"/>
    <mergeCell ref="O96:Q96"/>
    <mergeCell ref="W96:Y96"/>
    <mergeCell ref="Z96:AB96"/>
    <mergeCell ref="AC96:AE96"/>
    <mergeCell ref="C95:E95"/>
    <mergeCell ref="F95:H95"/>
    <mergeCell ref="I95:K95"/>
    <mergeCell ref="L95:N95"/>
    <mergeCell ref="O95:Q95"/>
    <mergeCell ref="T96:V96"/>
    <mergeCell ref="AQ97:AS97"/>
    <mergeCell ref="AW97:AY97"/>
    <mergeCell ref="BB96:BD96"/>
    <mergeCell ref="BE96:BG96"/>
    <mergeCell ref="BH96:BJ96"/>
    <mergeCell ref="T97:V97"/>
    <mergeCell ref="W97:Y97"/>
    <mergeCell ref="Z97:AB97"/>
    <mergeCell ref="AC97:AE97"/>
    <mergeCell ref="AK97:AM97"/>
    <mergeCell ref="AN97:AP97"/>
    <mergeCell ref="AT96:AV96"/>
    <mergeCell ref="AW96:AY96"/>
    <mergeCell ref="BB97:BD97"/>
    <mergeCell ref="BE97:BG97"/>
    <mergeCell ref="BH97:BJ97"/>
    <mergeCell ref="AT97:AV97"/>
    <mergeCell ref="AN96:AP96"/>
    <mergeCell ref="AQ96:AS96"/>
    <mergeCell ref="AK96:AM96"/>
    <mergeCell ref="AF96:AH96"/>
    <mergeCell ref="AF97:AH97"/>
    <mergeCell ref="C98:E98"/>
    <mergeCell ref="F98:H98"/>
    <mergeCell ref="I98:K98"/>
    <mergeCell ref="L98:N98"/>
    <mergeCell ref="O98:Q98"/>
    <mergeCell ref="W98:Y98"/>
    <mergeCell ref="Z98:AB98"/>
    <mergeCell ref="AC98:AE98"/>
    <mergeCell ref="C97:E97"/>
    <mergeCell ref="F97:H97"/>
    <mergeCell ref="I97:K97"/>
    <mergeCell ref="L97:N97"/>
    <mergeCell ref="O97:Q97"/>
    <mergeCell ref="T98:V98"/>
    <mergeCell ref="AQ99:AS99"/>
    <mergeCell ref="AT99:AV99"/>
    <mergeCell ref="AW99:AY99"/>
    <mergeCell ref="BB98:BD98"/>
    <mergeCell ref="BE98:BG98"/>
    <mergeCell ref="BH98:BJ98"/>
    <mergeCell ref="T99:V99"/>
    <mergeCell ref="W99:Y99"/>
    <mergeCell ref="Z99:AB99"/>
    <mergeCell ref="AC99:AE99"/>
    <mergeCell ref="AK99:AM99"/>
    <mergeCell ref="AN99:AP99"/>
    <mergeCell ref="AF98:AH98"/>
    <mergeCell ref="AF99:AH99"/>
    <mergeCell ref="AT98:AV98"/>
    <mergeCell ref="AW98:AY98"/>
    <mergeCell ref="AN98:AP98"/>
    <mergeCell ref="AQ98:AS98"/>
    <mergeCell ref="AK98:AM98"/>
    <mergeCell ref="AF4:AH4"/>
    <mergeCell ref="AF5:AH5"/>
    <mergeCell ref="AF7:AH7"/>
    <mergeCell ref="AF8:AH8"/>
    <mergeCell ref="AF9:AH9"/>
    <mergeCell ref="AF10:AH10"/>
    <mergeCell ref="AF11:AH11"/>
    <mergeCell ref="AF12:AH12"/>
    <mergeCell ref="AF13:AH13"/>
    <mergeCell ref="AF16:AH16"/>
    <mergeCell ref="AF17:AH17"/>
    <mergeCell ref="AF18:AH18"/>
    <mergeCell ref="AF20:AH20"/>
    <mergeCell ref="AF21:AH21"/>
    <mergeCell ref="AF22:AH22"/>
    <mergeCell ref="AF25:AH25"/>
    <mergeCell ref="AF26:AH26"/>
    <mergeCell ref="AF28:AH28"/>
    <mergeCell ref="AF30:AH30"/>
    <mergeCell ref="AF32:AH32"/>
    <mergeCell ref="AF33:AH33"/>
    <mergeCell ref="AF71:AH71"/>
    <mergeCell ref="AF72:AH72"/>
    <mergeCell ref="AF73:AH73"/>
    <mergeCell ref="AF74:AH74"/>
    <mergeCell ref="AF75:AH75"/>
    <mergeCell ref="AF76:AH76"/>
  </mergeCells>
  <pageMargins left="0.7" right="0.7" top="0.75" bottom="0.75" header="0.3" footer="0.3"/>
  <pageSetup scale="58" fitToWidth="4" orientation="landscape" horizontalDpi="1200" verticalDpi="1200" r:id="rId1"/>
  <colBreaks count="3" manualBreakCount="3">
    <brk id="17" max="52" man="1"/>
    <brk id="34" max="52" man="1"/>
    <brk id="51" max="5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7A5C-A336-4E22-8079-7AC86DBB3721}">
  <sheetPr codeName="Sheet39">
    <tabColor theme="3" tint="0.59999389629810485"/>
  </sheetPr>
  <dimension ref="B1:CT102"/>
  <sheetViews>
    <sheetView topLeftCell="BM1" workbookViewId="0">
      <selection activeCell="BR2" sqref="BR2:CB43"/>
    </sheetView>
  </sheetViews>
  <sheetFormatPr defaultColWidth="9.140625" defaultRowHeight="15" x14ac:dyDescent="0.25"/>
  <cols>
    <col min="1" max="1" width="1.5703125" style="368" customWidth="1"/>
    <col min="2" max="2" width="55.140625" style="368" customWidth="1"/>
    <col min="3" max="3" width="10.5703125" style="368" bestFit="1" customWidth="1"/>
    <col min="4" max="4" width="12.42578125" style="368" bestFit="1" customWidth="1"/>
    <col min="5" max="5" width="11.42578125" style="368" bestFit="1" customWidth="1"/>
    <col min="6" max="6" width="10.5703125" style="368" bestFit="1" customWidth="1"/>
    <col min="7" max="7" width="12.42578125" style="368" bestFit="1" customWidth="1"/>
    <col min="8" max="8" width="7.85546875" style="368" customWidth="1"/>
    <col min="9" max="9" width="10.5703125" style="368" bestFit="1" customWidth="1"/>
    <col min="10" max="10" width="12.42578125" style="368" bestFit="1" customWidth="1"/>
    <col min="11" max="11" width="7.5703125" style="368" customWidth="1"/>
    <col min="12" max="12" width="10.5703125" style="368" customWidth="1"/>
    <col min="13" max="13" width="12.42578125" style="368" customWidth="1"/>
    <col min="14" max="14" width="7.5703125" style="368" customWidth="1"/>
    <col min="15" max="15" width="10.5703125" style="368" bestFit="1" customWidth="1"/>
    <col min="16" max="16" width="12.42578125" style="368" bestFit="1" customWidth="1"/>
    <col min="17" max="17" width="7" style="368" bestFit="1" customWidth="1"/>
    <col min="18" max="18" width="1.7109375" style="368" customWidth="1"/>
    <col min="19" max="19" width="58" style="368" customWidth="1"/>
    <col min="20" max="20" width="10.5703125" style="368" bestFit="1" customWidth="1"/>
    <col min="21" max="21" width="12.42578125" style="368" bestFit="1" customWidth="1"/>
    <col min="22" max="22" width="9.140625" style="368"/>
    <col min="23" max="23" width="10.5703125" style="368" bestFit="1" customWidth="1"/>
    <col min="24" max="24" width="12.42578125" style="368" bestFit="1" customWidth="1"/>
    <col min="25" max="25" width="9.140625" style="368"/>
    <col min="26" max="26" width="10.5703125" style="368" bestFit="1" customWidth="1"/>
    <col min="27" max="27" width="12.42578125" style="368" bestFit="1" customWidth="1"/>
    <col min="28" max="28" width="7.85546875" style="368" customWidth="1"/>
    <col min="29" max="29" width="10.5703125" style="368" bestFit="1" customWidth="1"/>
    <col min="30" max="30" width="12.42578125" style="368" bestFit="1" customWidth="1"/>
    <col min="31" max="31" width="9" style="368" customWidth="1"/>
    <col min="32" max="32" width="10.5703125" style="368" bestFit="1" customWidth="1"/>
    <col min="33" max="33" width="12.42578125" style="368" bestFit="1" customWidth="1"/>
    <col min="34" max="34" width="9" style="368" customWidth="1"/>
    <col min="35" max="35" width="1.7109375" style="368" customWidth="1"/>
    <col min="36" max="36" width="58" style="368" customWidth="1"/>
    <col min="37" max="37" width="10.5703125" style="368" bestFit="1" customWidth="1"/>
    <col min="38" max="38" width="12.42578125" style="368" bestFit="1" customWidth="1"/>
    <col min="39" max="39" width="9.140625" style="368"/>
    <col min="40" max="40" width="10.5703125" style="368" bestFit="1" customWidth="1"/>
    <col min="41" max="41" width="12.42578125" style="368" bestFit="1" customWidth="1"/>
    <col min="42" max="42" width="9.140625" style="368"/>
    <col min="43" max="43" width="10.5703125" style="368" bestFit="1" customWidth="1"/>
    <col min="44" max="44" width="12.42578125" style="368" bestFit="1" customWidth="1"/>
    <col min="45" max="45" width="7" style="368" bestFit="1" customWidth="1"/>
    <col min="46" max="46" width="10.5703125" style="368" bestFit="1" customWidth="1"/>
    <col min="47" max="47" width="12.42578125" style="368" bestFit="1" customWidth="1"/>
    <col min="48" max="48" width="7" style="368" bestFit="1" customWidth="1"/>
    <col min="49" max="49" width="10.5703125" style="368" bestFit="1" customWidth="1"/>
    <col min="50" max="50" width="12.42578125" style="368" bestFit="1" customWidth="1"/>
    <col min="51" max="51" width="7" style="368" bestFit="1" customWidth="1"/>
    <col min="52" max="52" width="1.7109375" style="368" customWidth="1"/>
    <col min="53" max="53" width="58" style="368" customWidth="1"/>
    <col min="54" max="62" width="9.140625" style="368"/>
    <col min="63" max="63" width="1.5703125" style="368" customWidth="1"/>
    <col min="64" max="67" width="9.140625" style="368"/>
    <col min="68" max="68" width="3" style="368" customWidth="1"/>
    <col min="69" max="69" width="10.7109375" style="368" customWidth="1"/>
    <col min="70" max="70" width="56.28515625" style="368" customWidth="1"/>
    <col min="71" max="71" width="5.140625" style="368" customWidth="1"/>
    <col min="72" max="72" width="11.28515625" style="368" customWidth="1"/>
    <col min="73" max="73" width="3.85546875" style="368" customWidth="1"/>
    <col min="74" max="74" width="5.85546875" style="368" customWidth="1"/>
    <col min="75" max="75" width="11.7109375" style="368" customWidth="1"/>
    <col min="76" max="76" width="4.85546875" style="368" customWidth="1"/>
    <col min="77" max="77" width="2.140625" style="193" customWidth="1"/>
    <col min="78" max="78" width="5.5703125" style="368" customWidth="1"/>
    <col min="79" max="79" width="14.5703125" style="368" customWidth="1"/>
    <col min="80" max="80" width="5.140625" style="368" customWidth="1"/>
    <col min="81" max="16384" width="9.140625" style="368"/>
  </cols>
  <sheetData>
    <row r="1" spans="2:98" ht="9" customHeight="1" x14ac:dyDescent="0.25"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369"/>
      <c r="AJ1" s="369"/>
      <c r="AK1" s="369"/>
      <c r="AL1" s="369"/>
      <c r="AM1" s="369"/>
      <c r="AN1" s="369"/>
      <c r="AO1" s="369"/>
      <c r="AP1" s="369"/>
      <c r="AQ1" s="369"/>
      <c r="AR1" s="369"/>
      <c r="AS1" s="369"/>
      <c r="AT1" s="369"/>
      <c r="AU1" s="369"/>
      <c r="AV1" s="369"/>
      <c r="AW1" s="369"/>
      <c r="AX1" s="369"/>
      <c r="AY1" s="369"/>
      <c r="AZ1" s="369"/>
      <c r="BA1" s="369"/>
      <c r="BB1" s="369"/>
      <c r="BC1" s="369"/>
      <c r="BD1" s="369"/>
      <c r="BE1" s="369"/>
      <c r="BF1" s="369"/>
      <c r="BG1" s="369"/>
      <c r="BH1" s="369"/>
      <c r="BI1" s="369"/>
      <c r="BJ1" s="369"/>
      <c r="BK1" s="369"/>
      <c r="BL1" s="369"/>
      <c r="BM1" s="369"/>
      <c r="BN1" s="369"/>
      <c r="BO1" s="369"/>
      <c r="BP1" s="369"/>
      <c r="BQ1" s="369"/>
      <c r="BR1" s="192"/>
      <c r="BS1" s="192"/>
      <c r="BT1" s="192"/>
      <c r="BU1" s="192"/>
      <c r="BV1" s="192"/>
      <c r="BW1" s="192"/>
      <c r="BX1" s="192"/>
      <c r="BY1" s="192"/>
      <c r="BZ1" s="369"/>
      <c r="CA1" s="369"/>
      <c r="CB1" s="369"/>
      <c r="CC1" s="369"/>
      <c r="CD1" s="369"/>
      <c r="CE1" s="369"/>
      <c r="CF1" s="369"/>
      <c r="CG1" s="369"/>
      <c r="CH1" s="369"/>
      <c r="CI1" s="369"/>
      <c r="CJ1" s="369"/>
      <c r="CK1" s="369"/>
      <c r="CL1" s="369"/>
      <c r="CM1" s="369"/>
      <c r="CN1" s="369"/>
      <c r="CO1" s="369"/>
      <c r="CP1" s="369"/>
      <c r="CQ1" s="369"/>
      <c r="CR1" s="369"/>
      <c r="CS1" s="369"/>
      <c r="CT1" s="369"/>
    </row>
    <row r="2" spans="2:98" x14ac:dyDescent="0.25">
      <c r="B2" s="558" t="s">
        <v>353</v>
      </c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518"/>
      <c r="R2" s="369"/>
      <c r="S2" s="564" t="s">
        <v>353</v>
      </c>
      <c r="T2" s="502"/>
      <c r="U2" s="502"/>
      <c r="V2" s="502"/>
      <c r="W2" s="502"/>
      <c r="X2" s="502"/>
      <c r="Y2" s="502"/>
      <c r="Z2" s="502"/>
      <c r="AA2" s="502"/>
      <c r="AB2" s="502"/>
      <c r="AC2" s="519"/>
      <c r="AD2" s="519"/>
      <c r="AE2" s="502"/>
      <c r="AF2" s="502"/>
      <c r="AG2" s="502"/>
      <c r="AH2" s="503"/>
      <c r="AI2" s="369"/>
      <c r="AJ2" s="570" t="s">
        <v>353</v>
      </c>
      <c r="AK2" s="450"/>
      <c r="AL2" s="450"/>
      <c r="AM2" s="450"/>
      <c r="AN2" s="450"/>
      <c r="AO2" s="450"/>
      <c r="AP2" s="450"/>
      <c r="AQ2" s="450"/>
      <c r="AR2" s="450"/>
      <c r="AS2" s="450"/>
      <c r="AT2" s="450"/>
      <c r="AU2" s="450"/>
      <c r="AV2" s="450"/>
      <c r="AW2" s="450"/>
      <c r="AX2" s="450"/>
      <c r="AY2" s="507"/>
      <c r="BA2" s="575" t="s">
        <v>353</v>
      </c>
      <c r="BB2" s="423"/>
      <c r="BC2" s="423"/>
      <c r="BD2" s="423"/>
      <c r="BE2" s="502"/>
      <c r="BF2" s="502"/>
      <c r="BG2" s="502"/>
      <c r="BH2" s="450"/>
      <c r="BI2" s="450"/>
      <c r="BJ2" s="507"/>
      <c r="BK2" s="170"/>
      <c r="BL2" s="432"/>
      <c r="BM2" s="432"/>
      <c r="BN2" s="514"/>
      <c r="BR2" s="1076" t="s">
        <v>353</v>
      </c>
      <c r="BS2" s="1093"/>
      <c r="BT2" s="1093"/>
      <c r="BU2" s="1093"/>
      <c r="BV2" s="1093"/>
      <c r="BW2" s="1093"/>
      <c r="BX2" s="1093"/>
      <c r="BY2" s="170"/>
      <c r="BZ2" s="1093"/>
      <c r="CA2" s="1093"/>
      <c r="CB2" s="1105"/>
    </row>
    <row r="3" spans="2:98" ht="15.75" thickBot="1" x14ac:dyDescent="0.3">
      <c r="B3" s="559"/>
      <c r="C3" s="423"/>
      <c r="D3" s="498" t="s">
        <v>31</v>
      </c>
      <c r="E3" s="423"/>
      <c r="F3" s="423"/>
      <c r="G3" s="498">
        <v>53</v>
      </c>
      <c r="H3" s="423"/>
      <c r="I3" s="423"/>
      <c r="J3" s="498">
        <v>54</v>
      </c>
      <c r="K3" s="423"/>
      <c r="L3" s="423"/>
      <c r="M3" s="498">
        <v>55</v>
      </c>
      <c r="N3" s="423"/>
      <c r="O3" s="423"/>
      <c r="P3" s="498">
        <v>58</v>
      </c>
      <c r="Q3" s="518"/>
      <c r="R3" s="369"/>
      <c r="S3" s="565"/>
      <c r="T3" s="502"/>
      <c r="U3" s="504" t="s">
        <v>28</v>
      </c>
      <c r="V3" s="502"/>
      <c r="W3" s="502"/>
      <c r="X3" s="504" t="s">
        <v>32</v>
      </c>
      <c r="Y3" s="502"/>
      <c r="Z3" s="502"/>
      <c r="AA3" s="504" t="s">
        <v>37</v>
      </c>
      <c r="AB3" s="502"/>
      <c r="AC3" s="502"/>
      <c r="AD3" s="504" t="s">
        <v>85</v>
      </c>
      <c r="AE3" s="502"/>
      <c r="AF3" s="502"/>
      <c r="AG3" s="504" t="s">
        <v>195</v>
      </c>
      <c r="AH3" s="503"/>
      <c r="AI3" s="369"/>
      <c r="AJ3" s="571"/>
      <c r="AK3" s="450"/>
      <c r="AL3" s="508" t="s">
        <v>33</v>
      </c>
      <c r="AM3" s="450"/>
      <c r="AN3" s="450"/>
      <c r="AO3" s="508" t="s">
        <v>34</v>
      </c>
      <c r="AP3" s="450"/>
      <c r="AQ3" s="450"/>
      <c r="AR3" s="508" t="s">
        <v>35</v>
      </c>
      <c r="AS3" s="450"/>
      <c r="AT3" s="450"/>
      <c r="AU3" s="508" t="s">
        <v>36</v>
      </c>
      <c r="AV3" s="450"/>
      <c r="AW3" s="450"/>
      <c r="AX3" s="508" t="s">
        <v>146</v>
      </c>
      <c r="AY3" s="507"/>
      <c r="BA3" s="576"/>
      <c r="BB3" s="416"/>
      <c r="BC3" s="498" t="s">
        <v>214</v>
      </c>
      <c r="BD3" s="416"/>
      <c r="BE3" s="501"/>
      <c r="BF3" s="504" t="s">
        <v>215</v>
      </c>
      <c r="BG3" s="501"/>
      <c r="BH3" s="418"/>
      <c r="BI3" s="508" t="s">
        <v>221</v>
      </c>
      <c r="BJ3" s="507"/>
      <c r="BK3" s="170"/>
      <c r="BL3" s="415"/>
      <c r="BM3" s="515" t="s">
        <v>293</v>
      </c>
      <c r="BN3" s="514"/>
      <c r="BP3" s="668"/>
      <c r="BR3" s="1077"/>
      <c r="BS3" s="1093"/>
      <c r="BT3" s="1094" t="s">
        <v>343</v>
      </c>
      <c r="BU3" s="1093"/>
      <c r="BV3" s="1093"/>
      <c r="BW3" s="1094" t="s">
        <v>344</v>
      </c>
      <c r="BX3" s="1093"/>
      <c r="BY3" s="170"/>
      <c r="BZ3" s="971"/>
      <c r="CA3" s="1094" t="s">
        <v>342</v>
      </c>
      <c r="CB3" s="1105"/>
    </row>
    <row r="4" spans="2:98" ht="16.5" thickBot="1" x14ac:dyDescent="0.3">
      <c r="B4" s="560" t="s">
        <v>214</v>
      </c>
      <c r="C4" s="513"/>
      <c r="D4" s="498" t="s">
        <v>354</v>
      </c>
      <c r="E4" s="498"/>
      <c r="F4" s="513"/>
      <c r="G4" s="498" t="s">
        <v>354</v>
      </c>
      <c r="H4" s="498"/>
      <c r="I4" s="513"/>
      <c r="J4" s="498" t="s">
        <v>354</v>
      </c>
      <c r="K4" s="498"/>
      <c r="L4" s="513"/>
      <c r="M4" s="498" t="s">
        <v>354</v>
      </c>
      <c r="N4" s="498"/>
      <c r="O4" s="513"/>
      <c r="P4" s="498" t="s">
        <v>354</v>
      </c>
      <c r="Q4" s="500"/>
      <c r="R4" s="284"/>
      <c r="S4" s="566" t="s">
        <v>215</v>
      </c>
      <c r="T4" s="505"/>
      <c r="U4" s="504" t="s">
        <v>354</v>
      </c>
      <c r="V4" s="504"/>
      <c r="W4" s="505"/>
      <c r="X4" s="504" t="s">
        <v>354</v>
      </c>
      <c r="Y4" s="506"/>
      <c r="Z4" s="504"/>
      <c r="AA4" s="504" t="s">
        <v>354</v>
      </c>
      <c r="AB4" s="506"/>
      <c r="AC4" s="504"/>
      <c r="AD4" s="504" t="s">
        <v>354</v>
      </c>
      <c r="AE4" s="504"/>
      <c r="AF4" s="505"/>
      <c r="AG4" s="504" t="s">
        <v>354</v>
      </c>
      <c r="AH4" s="506"/>
      <c r="AI4" s="284"/>
      <c r="AJ4" s="572" t="s">
        <v>221</v>
      </c>
      <c r="AK4" s="509"/>
      <c r="AL4" s="508" t="s">
        <v>354</v>
      </c>
      <c r="AM4" s="510"/>
      <c r="AN4" s="508"/>
      <c r="AO4" s="508" t="s">
        <v>354</v>
      </c>
      <c r="AP4" s="508"/>
      <c r="AQ4" s="509"/>
      <c r="AR4" s="508" t="s">
        <v>354</v>
      </c>
      <c r="AS4" s="508"/>
      <c r="AT4" s="509"/>
      <c r="AU4" s="508" t="s">
        <v>354</v>
      </c>
      <c r="AV4" s="510"/>
      <c r="AW4" s="508"/>
      <c r="AX4" s="508" t="s">
        <v>354</v>
      </c>
      <c r="AY4" s="510"/>
      <c r="BA4" s="577"/>
      <c r="BB4" s="513"/>
      <c r="BC4" s="498" t="s">
        <v>354</v>
      </c>
      <c r="BD4" s="498"/>
      <c r="BE4" s="512"/>
      <c r="BF4" s="504" t="s">
        <v>354</v>
      </c>
      <c r="BG4" s="504"/>
      <c r="BH4" s="511"/>
      <c r="BI4" s="508" t="s">
        <v>354</v>
      </c>
      <c r="BJ4" s="510"/>
      <c r="BK4" s="170"/>
      <c r="BL4" s="515"/>
      <c r="BM4" s="515" t="s">
        <v>354</v>
      </c>
      <c r="BN4" s="517"/>
      <c r="BR4" s="1078" t="s">
        <v>342</v>
      </c>
      <c r="BS4" s="1095"/>
      <c r="BT4" s="1094" t="s">
        <v>354</v>
      </c>
      <c r="BU4" s="1094"/>
      <c r="BV4" s="1095"/>
      <c r="BW4" s="1094" t="s">
        <v>354</v>
      </c>
      <c r="BX4" s="1094"/>
      <c r="BY4" s="170"/>
      <c r="BZ4" s="1094"/>
      <c r="CA4" s="1094" t="s">
        <v>354</v>
      </c>
      <c r="CB4" s="1096"/>
    </row>
    <row r="5" spans="2:98" x14ac:dyDescent="0.25">
      <c r="B5" s="195" t="s">
        <v>132</v>
      </c>
      <c r="C5" s="1264">
        <v>44562</v>
      </c>
      <c r="D5" s="1265"/>
      <c r="E5" s="1266"/>
      <c r="F5" s="1264">
        <v>44562</v>
      </c>
      <c r="G5" s="1265"/>
      <c r="H5" s="1266"/>
      <c r="I5" s="1264">
        <v>44562</v>
      </c>
      <c r="J5" s="1265"/>
      <c r="K5" s="1266"/>
      <c r="L5" s="1264">
        <v>44562</v>
      </c>
      <c r="M5" s="1265"/>
      <c r="N5" s="1266"/>
      <c r="O5" s="1264">
        <v>44562</v>
      </c>
      <c r="P5" s="1265"/>
      <c r="Q5" s="1266"/>
      <c r="R5" s="227"/>
      <c r="S5" s="195" t="s">
        <v>132</v>
      </c>
      <c r="T5" s="1264">
        <v>44562</v>
      </c>
      <c r="U5" s="1265"/>
      <c r="V5" s="1266"/>
      <c r="W5" s="1264">
        <v>44562</v>
      </c>
      <c r="X5" s="1265"/>
      <c r="Y5" s="1266"/>
      <c r="Z5" s="1264">
        <v>44562</v>
      </c>
      <c r="AA5" s="1265"/>
      <c r="AB5" s="1266"/>
      <c r="AC5" s="1264">
        <v>44562</v>
      </c>
      <c r="AD5" s="1265"/>
      <c r="AE5" s="1265"/>
      <c r="AF5" s="1264">
        <v>44562</v>
      </c>
      <c r="AG5" s="1265"/>
      <c r="AH5" s="1265"/>
      <c r="AI5" s="377"/>
      <c r="AJ5" s="195" t="s">
        <v>132</v>
      </c>
      <c r="AK5" s="1264">
        <v>44562</v>
      </c>
      <c r="AL5" s="1265"/>
      <c r="AM5" s="1266"/>
      <c r="AN5" s="1264">
        <v>44562</v>
      </c>
      <c r="AO5" s="1265"/>
      <c r="AP5" s="1266"/>
      <c r="AQ5" s="1264">
        <v>44562</v>
      </c>
      <c r="AR5" s="1265"/>
      <c r="AS5" s="1266"/>
      <c r="AT5" s="1264">
        <v>44562</v>
      </c>
      <c r="AU5" s="1265"/>
      <c r="AV5" s="1266"/>
      <c r="AW5" s="1264">
        <v>44562</v>
      </c>
      <c r="AX5" s="1265"/>
      <c r="AY5" s="1266"/>
      <c r="BA5" s="195" t="s">
        <v>132</v>
      </c>
      <c r="BB5" s="1264">
        <v>44562</v>
      </c>
      <c r="BC5" s="1265"/>
      <c r="BD5" s="1266"/>
      <c r="BE5" s="1264">
        <v>44562</v>
      </c>
      <c r="BF5" s="1265"/>
      <c r="BG5" s="1266"/>
      <c r="BH5" s="1264">
        <v>44562</v>
      </c>
      <c r="BI5" s="1265"/>
      <c r="BJ5" s="1266"/>
      <c r="BL5" s="1264">
        <v>44562</v>
      </c>
      <c r="BM5" s="1265"/>
      <c r="BN5" s="1266"/>
      <c r="BR5" s="195" t="s">
        <v>132</v>
      </c>
      <c r="BS5" s="1264">
        <v>44562</v>
      </c>
      <c r="BT5" s="1265"/>
      <c r="BU5" s="1266"/>
      <c r="BV5" s="1264">
        <v>44562</v>
      </c>
      <c r="BW5" s="1265"/>
      <c r="BX5" s="1266"/>
      <c r="BY5" s="227"/>
      <c r="BZ5" s="1264">
        <v>44562</v>
      </c>
      <c r="CA5" s="1265"/>
      <c r="CB5" s="1266"/>
    </row>
    <row r="6" spans="2:98" x14ac:dyDescent="0.25">
      <c r="B6" s="200" t="s">
        <v>133</v>
      </c>
      <c r="C6" s="1267">
        <v>44804</v>
      </c>
      <c r="D6" s="1268"/>
      <c r="E6" s="1269"/>
      <c r="F6" s="1267">
        <v>44804</v>
      </c>
      <c r="G6" s="1268"/>
      <c r="H6" s="1269"/>
      <c r="I6" s="1267">
        <v>44804</v>
      </c>
      <c r="J6" s="1268"/>
      <c r="K6" s="1269"/>
      <c r="L6" s="1267">
        <v>44804</v>
      </c>
      <c r="M6" s="1268"/>
      <c r="N6" s="1269"/>
      <c r="O6" s="1267">
        <v>44804</v>
      </c>
      <c r="P6" s="1268"/>
      <c r="Q6" s="1269"/>
      <c r="R6" s="227"/>
      <c r="S6" s="200" t="s">
        <v>133</v>
      </c>
      <c r="T6" s="1267">
        <v>44804</v>
      </c>
      <c r="U6" s="1268"/>
      <c r="V6" s="1269"/>
      <c r="W6" s="1267">
        <v>44804</v>
      </c>
      <c r="X6" s="1268"/>
      <c r="Y6" s="1269"/>
      <c r="Z6" s="1267">
        <v>44804</v>
      </c>
      <c r="AA6" s="1268"/>
      <c r="AB6" s="1269"/>
      <c r="AC6" s="1267">
        <v>44804</v>
      </c>
      <c r="AD6" s="1268"/>
      <c r="AE6" s="1269"/>
      <c r="AF6" s="1267">
        <v>44804</v>
      </c>
      <c r="AG6" s="1268"/>
      <c r="AH6" s="1269"/>
      <c r="AI6" s="227"/>
      <c r="AJ6" s="200" t="s">
        <v>133</v>
      </c>
      <c r="AK6" s="1267">
        <v>44804</v>
      </c>
      <c r="AL6" s="1268"/>
      <c r="AM6" s="1269"/>
      <c r="AN6" s="1267">
        <v>44804</v>
      </c>
      <c r="AO6" s="1268"/>
      <c r="AP6" s="1269"/>
      <c r="AQ6" s="1267">
        <v>44804</v>
      </c>
      <c r="AR6" s="1268"/>
      <c r="AS6" s="1269"/>
      <c r="AT6" s="1267">
        <v>44804</v>
      </c>
      <c r="AU6" s="1268"/>
      <c r="AV6" s="1269"/>
      <c r="AW6" s="1267">
        <v>44804</v>
      </c>
      <c r="AX6" s="1268"/>
      <c r="AY6" s="1269"/>
      <c r="BA6" s="200" t="s">
        <v>133</v>
      </c>
      <c r="BB6" s="1267">
        <v>44804</v>
      </c>
      <c r="BC6" s="1268"/>
      <c r="BD6" s="1269"/>
      <c r="BE6" s="1267">
        <v>44804</v>
      </c>
      <c r="BF6" s="1268"/>
      <c r="BG6" s="1269"/>
      <c r="BH6" s="1267">
        <v>44804</v>
      </c>
      <c r="BI6" s="1268"/>
      <c r="BJ6" s="1269"/>
      <c r="BL6" s="1267">
        <v>44804</v>
      </c>
      <c r="BM6" s="1268"/>
      <c r="BN6" s="1269"/>
      <c r="BR6" s="200" t="s">
        <v>133</v>
      </c>
      <c r="BS6" s="1267">
        <v>44804</v>
      </c>
      <c r="BT6" s="1268"/>
      <c r="BU6" s="1269"/>
      <c r="BV6" s="1267">
        <v>44804</v>
      </c>
      <c r="BW6" s="1268"/>
      <c r="BX6" s="1269"/>
      <c r="BY6" s="227"/>
      <c r="BZ6" s="1267">
        <v>44804</v>
      </c>
      <c r="CA6" s="1268"/>
      <c r="CB6" s="1269"/>
    </row>
    <row r="7" spans="2:98" ht="6" customHeight="1" x14ac:dyDescent="0.25">
      <c r="B7" s="594"/>
      <c r="C7" s="598"/>
      <c r="D7" s="599"/>
      <c r="E7" s="600"/>
      <c r="F7" s="598"/>
      <c r="G7" s="599"/>
      <c r="H7" s="600"/>
      <c r="I7" s="598"/>
      <c r="J7" s="599"/>
      <c r="K7" s="600"/>
      <c r="L7" s="598"/>
      <c r="M7" s="599"/>
      <c r="N7" s="600"/>
      <c r="O7" s="598"/>
      <c r="P7" s="599"/>
      <c r="Q7" s="600"/>
      <c r="R7" s="227"/>
      <c r="S7" s="611"/>
      <c r="T7" s="616"/>
      <c r="U7" s="617"/>
      <c r="V7" s="618"/>
      <c r="W7" s="616"/>
      <c r="X7" s="617"/>
      <c r="Y7" s="618"/>
      <c r="Z7" s="616"/>
      <c r="AA7" s="617"/>
      <c r="AB7" s="618"/>
      <c r="AC7" s="616"/>
      <c r="AD7" s="617"/>
      <c r="AE7" s="618"/>
      <c r="AF7" s="616"/>
      <c r="AG7" s="617"/>
      <c r="AH7" s="618"/>
      <c r="AI7" s="227"/>
      <c r="AJ7" s="629"/>
      <c r="AK7" s="634"/>
      <c r="AL7" s="635"/>
      <c r="AM7" s="636"/>
      <c r="AN7" s="634"/>
      <c r="AO7" s="635"/>
      <c r="AP7" s="636"/>
      <c r="AQ7" s="634"/>
      <c r="AR7" s="635"/>
      <c r="AS7" s="636"/>
      <c r="AT7" s="634"/>
      <c r="AU7" s="635"/>
      <c r="AV7" s="636"/>
      <c r="AW7" s="634"/>
      <c r="AX7" s="635"/>
      <c r="AY7" s="636"/>
      <c r="BA7" s="660"/>
      <c r="BB7" s="598"/>
      <c r="BC7" s="599"/>
      <c r="BD7" s="600"/>
      <c r="BE7" s="616"/>
      <c r="BF7" s="617"/>
      <c r="BG7" s="618"/>
      <c r="BH7" s="634"/>
      <c r="BI7" s="635"/>
      <c r="BJ7" s="636"/>
      <c r="BL7" s="657"/>
      <c r="BM7" s="658"/>
      <c r="BN7" s="659"/>
      <c r="BR7" s="1079"/>
      <c r="BS7" s="1098"/>
      <c r="BT7" s="1099"/>
      <c r="BU7" s="1100"/>
      <c r="BV7" s="1098"/>
      <c r="BW7" s="1099"/>
      <c r="BX7" s="1100"/>
      <c r="BY7" s="227"/>
      <c r="BZ7" s="1098"/>
      <c r="CA7" s="1099"/>
      <c r="CB7" s="1100"/>
    </row>
    <row r="8" spans="2:98" ht="15.75" x14ac:dyDescent="0.25">
      <c r="B8" s="232" t="s">
        <v>144</v>
      </c>
      <c r="C8" s="207"/>
      <c r="D8" s="1074"/>
      <c r="E8" s="1075"/>
      <c r="F8" s="207"/>
      <c r="G8" s="1074"/>
      <c r="H8" s="1075"/>
      <c r="I8" s="207"/>
      <c r="J8" s="1074"/>
      <c r="K8" s="1075"/>
      <c r="L8" s="207"/>
      <c r="M8" s="1074"/>
      <c r="N8" s="1075"/>
      <c r="O8" s="207"/>
      <c r="P8" s="1074"/>
      <c r="Q8" s="1075"/>
      <c r="R8" s="230"/>
      <c r="S8" s="232" t="s">
        <v>144</v>
      </c>
      <c r="T8" s="207"/>
      <c r="U8" s="1074"/>
      <c r="V8" s="1075"/>
      <c r="W8" s="207"/>
      <c r="X8" s="1074"/>
      <c r="Y8" s="1075"/>
      <c r="Z8" s="207"/>
      <c r="AA8" s="1074"/>
      <c r="AB8" s="1075"/>
      <c r="AC8" s="207"/>
      <c r="AD8" s="1074"/>
      <c r="AE8" s="1075"/>
      <c r="AF8" s="207"/>
      <c r="AG8" s="1074"/>
      <c r="AH8" s="1075"/>
      <c r="AI8" s="230"/>
      <c r="AJ8" s="232" t="s">
        <v>144</v>
      </c>
      <c r="AK8" s="207"/>
      <c r="AL8" s="1074"/>
      <c r="AM8" s="1075"/>
      <c r="AN8" s="207"/>
      <c r="AO8" s="1074"/>
      <c r="AP8" s="1075"/>
      <c r="AQ8" s="207"/>
      <c r="AR8" s="1074"/>
      <c r="AS8" s="1075"/>
      <c r="AT8" s="207"/>
      <c r="AU8" s="1074"/>
      <c r="AV8" s="1075"/>
      <c r="AW8" s="207"/>
      <c r="AX8" s="1074"/>
      <c r="AY8" s="1075"/>
      <c r="BA8" s="232" t="s">
        <v>144</v>
      </c>
      <c r="BB8" s="207"/>
      <c r="BC8" s="1074"/>
      <c r="BD8" s="1075"/>
      <c r="BE8" s="207"/>
      <c r="BF8" s="1074"/>
      <c r="BG8" s="1075"/>
      <c r="BH8" s="207"/>
      <c r="BI8" s="1074"/>
      <c r="BJ8" s="1075"/>
      <c r="BL8" s="207"/>
      <c r="BM8" s="1074"/>
      <c r="BN8" s="1075"/>
      <c r="BR8" s="232" t="s">
        <v>144</v>
      </c>
      <c r="BS8" s="207"/>
      <c r="BT8" s="1074"/>
      <c r="BU8" s="1075"/>
      <c r="BV8" s="207"/>
      <c r="BW8" s="1074"/>
      <c r="BX8" s="1075"/>
      <c r="BY8" s="230"/>
      <c r="BZ8" s="207"/>
      <c r="CA8" s="1074"/>
      <c r="CB8" s="1075"/>
    </row>
    <row r="9" spans="2:98" ht="15.75" x14ac:dyDescent="0.25">
      <c r="B9" s="222" t="s">
        <v>137</v>
      </c>
      <c r="C9" s="1249">
        <v>3002</v>
      </c>
      <c r="D9" s="1250"/>
      <c r="E9" s="1251"/>
      <c r="F9" s="1249">
        <v>4572</v>
      </c>
      <c r="G9" s="1250"/>
      <c r="H9" s="1251"/>
      <c r="I9" s="1249">
        <v>3445</v>
      </c>
      <c r="J9" s="1250"/>
      <c r="K9" s="1251"/>
      <c r="L9" s="1249">
        <v>4308</v>
      </c>
      <c r="M9" s="1250"/>
      <c r="N9" s="1251"/>
      <c r="O9" s="1249">
        <v>4534</v>
      </c>
      <c r="P9" s="1250"/>
      <c r="Q9" s="1251"/>
      <c r="R9" s="1061"/>
      <c r="S9" s="222" t="s">
        <v>137</v>
      </c>
      <c r="T9" s="1249">
        <v>3262</v>
      </c>
      <c r="U9" s="1250"/>
      <c r="V9" s="1251"/>
      <c r="W9" s="1249">
        <v>2570</v>
      </c>
      <c r="X9" s="1250"/>
      <c r="Y9" s="1251"/>
      <c r="Z9" s="1249">
        <v>2522</v>
      </c>
      <c r="AA9" s="1250"/>
      <c r="AB9" s="1251"/>
      <c r="AC9" s="1249">
        <v>3182</v>
      </c>
      <c r="AD9" s="1250"/>
      <c r="AE9" s="1251"/>
      <c r="AF9" s="1249">
        <v>4982</v>
      </c>
      <c r="AG9" s="1250"/>
      <c r="AH9" s="1251"/>
      <c r="AI9" s="1061"/>
      <c r="AJ9" s="222" t="s">
        <v>137</v>
      </c>
      <c r="AK9" s="1249">
        <v>4716</v>
      </c>
      <c r="AL9" s="1250"/>
      <c r="AM9" s="1251"/>
      <c r="AN9" s="1249">
        <v>5385</v>
      </c>
      <c r="AO9" s="1250"/>
      <c r="AP9" s="1251"/>
      <c r="AQ9" s="1249">
        <v>4985</v>
      </c>
      <c r="AR9" s="1250"/>
      <c r="AS9" s="1251"/>
      <c r="AT9" s="1249">
        <v>1479</v>
      </c>
      <c r="AU9" s="1250"/>
      <c r="AV9" s="1251"/>
      <c r="AW9" s="1249">
        <v>5165</v>
      </c>
      <c r="AX9" s="1250"/>
      <c r="AY9" s="1251"/>
      <c r="BA9" s="222" t="s">
        <v>137</v>
      </c>
      <c r="BB9" s="1249">
        <v>19861</v>
      </c>
      <c r="BC9" s="1250"/>
      <c r="BD9" s="1251"/>
      <c r="BE9" s="1249">
        <v>16518</v>
      </c>
      <c r="BF9" s="1250"/>
      <c r="BG9" s="1251"/>
      <c r="BH9" s="1249">
        <v>21730</v>
      </c>
      <c r="BI9" s="1250"/>
      <c r="BJ9" s="1251"/>
      <c r="BL9" s="1249">
        <v>58109</v>
      </c>
      <c r="BM9" s="1250"/>
      <c r="BN9" s="1251"/>
      <c r="BR9" s="222" t="s">
        <v>137</v>
      </c>
      <c r="BS9" s="1249">
        <v>1073</v>
      </c>
      <c r="BT9" s="1250"/>
      <c r="BU9" s="1251"/>
      <c r="BV9" s="1249">
        <v>1600</v>
      </c>
      <c r="BW9" s="1250"/>
      <c r="BX9" s="1251"/>
      <c r="BY9" s="1061"/>
      <c r="BZ9" s="1249">
        <v>2673</v>
      </c>
      <c r="CA9" s="1250"/>
      <c r="CB9" s="1251"/>
    </row>
    <row r="10" spans="2:98" ht="15.75" x14ac:dyDescent="0.25">
      <c r="B10" s="202" t="s">
        <v>4</v>
      </c>
      <c r="C10" s="1261">
        <v>0.45003331112591605</v>
      </c>
      <c r="D10" s="1262"/>
      <c r="E10" s="1263"/>
      <c r="F10" s="1261">
        <v>0.40835520559930011</v>
      </c>
      <c r="G10" s="1262"/>
      <c r="H10" s="1263"/>
      <c r="I10" s="1261">
        <v>0.50856313497822936</v>
      </c>
      <c r="J10" s="1262"/>
      <c r="K10" s="1263"/>
      <c r="L10" s="1261">
        <v>0.47516248839368619</v>
      </c>
      <c r="M10" s="1262"/>
      <c r="N10" s="1263"/>
      <c r="O10" s="1261">
        <v>0.59726510807234234</v>
      </c>
      <c r="P10" s="1262"/>
      <c r="Q10" s="1263"/>
      <c r="R10" s="259"/>
      <c r="S10" s="202" t="s">
        <v>4</v>
      </c>
      <c r="T10" s="1261">
        <v>0.34457388105456777</v>
      </c>
      <c r="U10" s="1262"/>
      <c r="V10" s="1263"/>
      <c r="W10" s="1261">
        <v>0.38910505836575876</v>
      </c>
      <c r="X10" s="1262"/>
      <c r="Y10" s="1263"/>
      <c r="Z10" s="1261">
        <v>0.49325931800158607</v>
      </c>
      <c r="AA10" s="1262"/>
      <c r="AB10" s="1263"/>
      <c r="AC10" s="1261">
        <v>0.48460087994971718</v>
      </c>
      <c r="AD10" s="1262"/>
      <c r="AE10" s="1263"/>
      <c r="AF10" s="1261">
        <v>0.42031312725812925</v>
      </c>
      <c r="AG10" s="1262"/>
      <c r="AH10" s="1263"/>
      <c r="AI10" s="259"/>
      <c r="AJ10" s="202" t="s">
        <v>4</v>
      </c>
      <c r="AK10" s="1261">
        <v>0.76865988125530105</v>
      </c>
      <c r="AL10" s="1262"/>
      <c r="AM10" s="1263"/>
      <c r="AN10" s="1261">
        <v>0.73426183844011139</v>
      </c>
      <c r="AO10" s="1262"/>
      <c r="AP10" s="1263"/>
      <c r="AQ10" s="1261">
        <v>0.75446339017051156</v>
      </c>
      <c r="AR10" s="1262"/>
      <c r="AS10" s="1263"/>
      <c r="AT10" s="1261">
        <v>0.71196754563894527</v>
      </c>
      <c r="AU10" s="1262"/>
      <c r="AV10" s="1263"/>
      <c r="AW10" s="1261">
        <v>0.7678606001936108</v>
      </c>
      <c r="AX10" s="1262"/>
      <c r="AY10" s="1263"/>
      <c r="BA10" s="202" t="s">
        <v>4</v>
      </c>
      <c r="BB10" s="1261">
        <v>0.48965308896832987</v>
      </c>
      <c r="BC10" s="1262"/>
      <c r="BD10" s="1263"/>
      <c r="BE10" s="1261">
        <v>0.42402227872623804</v>
      </c>
      <c r="BF10" s="1262"/>
      <c r="BG10" s="1263"/>
      <c r="BH10" s="1261">
        <v>0.75283018867924534</v>
      </c>
      <c r="BI10" s="1262"/>
      <c r="BJ10" s="1263"/>
      <c r="BL10" s="1261">
        <v>0.56941265552668263</v>
      </c>
      <c r="BM10" s="1262"/>
      <c r="BN10" s="1263"/>
      <c r="BR10" s="202" t="s">
        <v>4</v>
      </c>
      <c r="BS10" s="1261">
        <v>0.69804287045666358</v>
      </c>
      <c r="BT10" s="1262"/>
      <c r="BU10" s="1263"/>
      <c r="BV10" s="1261">
        <v>0.54437500000000005</v>
      </c>
      <c r="BW10" s="1262"/>
      <c r="BX10" s="1263"/>
      <c r="BY10" s="259"/>
      <c r="BZ10" s="1261">
        <v>0.60606060606060608</v>
      </c>
      <c r="CA10" s="1262"/>
      <c r="CB10" s="1263"/>
    </row>
    <row r="11" spans="2:98" ht="15.75" x14ac:dyDescent="0.25">
      <c r="B11" s="234" t="s">
        <v>138</v>
      </c>
      <c r="C11" s="1258">
        <v>125.08333333333333</v>
      </c>
      <c r="D11" s="1259"/>
      <c r="E11" s="1260"/>
      <c r="F11" s="1258">
        <v>190.5</v>
      </c>
      <c r="G11" s="1259"/>
      <c r="H11" s="1260"/>
      <c r="I11" s="1258">
        <v>143.54166666666666</v>
      </c>
      <c r="J11" s="1259"/>
      <c r="K11" s="1260"/>
      <c r="L11" s="1258">
        <v>179.5</v>
      </c>
      <c r="M11" s="1259"/>
      <c r="N11" s="1260"/>
      <c r="O11" s="1258">
        <v>188.91666666666666</v>
      </c>
      <c r="P11" s="1259"/>
      <c r="Q11" s="1260"/>
      <c r="R11" s="1067"/>
      <c r="S11" s="234" t="s">
        <v>138</v>
      </c>
      <c r="T11" s="1258">
        <v>135.91666666666666</v>
      </c>
      <c r="U11" s="1259"/>
      <c r="V11" s="1260"/>
      <c r="W11" s="1258">
        <v>107.08333333333333</v>
      </c>
      <c r="X11" s="1259"/>
      <c r="Y11" s="1260"/>
      <c r="Z11" s="1258">
        <v>105.08333333333333</v>
      </c>
      <c r="AA11" s="1259"/>
      <c r="AB11" s="1260"/>
      <c r="AC11" s="1258">
        <v>132.58333333333334</v>
      </c>
      <c r="AD11" s="1259"/>
      <c r="AE11" s="1260"/>
      <c r="AF11" s="1258">
        <v>207.58333333333334</v>
      </c>
      <c r="AG11" s="1259"/>
      <c r="AH11" s="1260"/>
      <c r="AI11" s="1067"/>
      <c r="AJ11" s="234" t="s">
        <v>138</v>
      </c>
      <c r="AK11" s="1258">
        <v>196.5</v>
      </c>
      <c r="AL11" s="1259"/>
      <c r="AM11" s="1260"/>
      <c r="AN11" s="1258">
        <v>224.375</v>
      </c>
      <c r="AO11" s="1259"/>
      <c r="AP11" s="1260"/>
      <c r="AQ11" s="1258">
        <v>207.70833333333334</v>
      </c>
      <c r="AR11" s="1259"/>
      <c r="AS11" s="1260"/>
      <c r="AT11" s="1258">
        <v>61.625</v>
      </c>
      <c r="AU11" s="1259"/>
      <c r="AV11" s="1260"/>
      <c r="AW11" s="1258">
        <v>215.20833333333334</v>
      </c>
      <c r="AX11" s="1259"/>
      <c r="AY11" s="1260"/>
      <c r="BA11" s="234" t="s">
        <v>138</v>
      </c>
      <c r="BB11" s="1258">
        <v>827.54166666666663</v>
      </c>
      <c r="BC11" s="1259"/>
      <c r="BD11" s="1260"/>
      <c r="BE11" s="1258">
        <v>688.25</v>
      </c>
      <c r="BF11" s="1259"/>
      <c r="BG11" s="1260"/>
      <c r="BH11" s="1258">
        <v>905.41666666666663</v>
      </c>
      <c r="BI11" s="1259"/>
      <c r="BJ11" s="1260"/>
      <c r="BL11" s="1258">
        <v>2421.2083333333335</v>
      </c>
      <c r="BM11" s="1259"/>
      <c r="BN11" s="1260"/>
      <c r="BR11" s="234" t="s">
        <v>138</v>
      </c>
      <c r="BS11" s="1258">
        <v>44.708333333333336</v>
      </c>
      <c r="BT11" s="1259"/>
      <c r="BU11" s="1260"/>
      <c r="BV11" s="1258">
        <v>66.666666666666671</v>
      </c>
      <c r="BW11" s="1259"/>
      <c r="BX11" s="1260"/>
      <c r="BY11" s="1067"/>
      <c r="BZ11" s="1258">
        <v>111.375</v>
      </c>
      <c r="CA11" s="1259"/>
      <c r="CB11" s="1260"/>
    </row>
    <row r="12" spans="2:98" ht="6" customHeight="1" x14ac:dyDescent="0.25">
      <c r="B12" s="202"/>
      <c r="C12" s="604"/>
      <c r="D12" s="605"/>
      <c r="E12" s="606"/>
      <c r="F12" s="604"/>
      <c r="G12" s="605"/>
      <c r="H12" s="606"/>
      <c r="I12" s="604"/>
      <c r="J12" s="605"/>
      <c r="K12" s="606"/>
      <c r="L12" s="604"/>
      <c r="M12" s="605"/>
      <c r="N12" s="606"/>
      <c r="O12" s="604"/>
      <c r="P12" s="605"/>
      <c r="Q12" s="606"/>
      <c r="R12" s="1067"/>
      <c r="S12" s="612"/>
      <c r="T12" s="619"/>
      <c r="U12" s="620"/>
      <c r="V12" s="621"/>
      <c r="W12" s="619"/>
      <c r="X12" s="620"/>
      <c r="Y12" s="621"/>
      <c r="Z12" s="619"/>
      <c r="AA12" s="620"/>
      <c r="AB12" s="621"/>
      <c r="AC12" s="619"/>
      <c r="AD12" s="620"/>
      <c r="AE12" s="621"/>
      <c r="AF12" s="619"/>
      <c r="AG12" s="620"/>
      <c r="AH12" s="621"/>
      <c r="AI12" s="1067"/>
      <c r="AJ12" s="630"/>
      <c r="AK12" s="639"/>
      <c r="AL12" s="637"/>
      <c r="AM12" s="638"/>
      <c r="AN12" s="639"/>
      <c r="AO12" s="637"/>
      <c r="AP12" s="638"/>
      <c r="AQ12" s="639"/>
      <c r="AR12" s="637"/>
      <c r="AS12" s="638"/>
      <c r="AT12" s="639"/>
      <c r="AU12" s="637"/>
      <c r="AV12" s="638"/>
      <c r="AW12" s="639"/>
      <c r="AX12" s="637"/>
      <c r="AY12" s="638"/>
      <c r="BA12" s="661"/>
      <c r="BB12" s="604"/>
      <c r="BC12" s="605"/>
      <c r="BD12" s="606"/>
      <c r="BE12" s="619"/>
      <c r="BF12" s="620"/>
      <c r="BG12" s="621"/>
      <c r="BH12" s="639"/>
      <c r="BI12" s="637"/>
      <c r="BJ12" s="638"/>
      <c r="BL12" s="654"/>
      <c r="BM12" s="655"/>
      <c r="BN12" s="656"/>
      <c r="BR12" s="1080"/>
      <c r="BS12" s="1087"/>
      <c r="BT12" s="1088"/>
      <c r="BU12" s="1089"/>
      <c r="BV12" s="1087"/>
      <c r="BW12" s="1088"/>
      <c r="BX12" s="1089"/>
      <c r="BY12" s="1067"/>
      <c r="BZ12" s="1087"/>
      <c r="CA12" s="1088"/>
      <c r="CB12" s="1089"/>
    </row>
    <row r="13" spans="2:98" ht="15.75" x14ac:dyDescent="0.25">
      <c r="B13" s="229" t="s">
        <v>134</v>
      </c>
      <c r="C13" s="1255"/>
      <c r="D13" s="1256"/>
      <c r="E13" s="1257"/>
      <c r="F13" s="1255"/>
      <c r="G13" s="1256"/>
      <c r="H13" s="1257"/>
      <c r="I13" s="1255"/>
      <c r="J13" s="1256"/>
      <c r="K13" s="1257"/>
      <c r="L13" s="1255"/>
      <c r="M13" s="1256"/>
      <c r="N13" s="1257"/>
      <c r="O13" s="1255"/>
      <c r="P13" s="1256"/>
      <c r="Q13" s="1257"/>
      <c r="R13" s="1065"/>
      <c r="S13" s="229" t="s">
        <v>134</v>
      </c>
      <c r="T13" s="1255"/>
      <c r="U13" s="1256"/>
      <c r="V13" s="1257"/>
      <c r="W13" s="1255"/>
      <c r="X13" s="1256"/>
      <c r="Y13" s="1257"/>
      <c r="Z13" s="1255"/>
      <c r="AA13" s="1256"/>
      <c r="AB13" s="1257"/>
      <c r="AC13" s="1255"/>
      <c r="AD13" s="1256"/>
      <c r="AE13" s="1257"/>
      <c r="AF13" s="1255"/>
      <c r="AG13" s="1256"/>
      <c r="AH13" s="1257"/>
      <c r="AI13" s="1065"/>
      <c r="AJ13" s="229" t="s">
        <v>134</v>
      </c>
      <c r="AK13" s="1255"/>
      <c r="AL13" s="1256"/>
      <c r="AM13" s="1257"/>
      <c r="AN13" s="1255"/>
      <c r="AO13" s="1256"/>
      <c r="AP13" s="1257"/>
      <c r="AQ13" s="1255"/>
      <c r="AR13" s="1256"/>
      <c r="AS13" s="1257"/>
      <c r="AT13" s="1255"/>
      <c r="AU13" s="1256"/>
      <c r="AV13" s="1257"/>
      <c r="AW13" s="1255"/>
      <c r="AX13" s="1256"/>
      <c r="AY13" s="1257"/>
      <c r="BA13" s="229" t="s">
        <v>134</v>
      </c>
      <c r="BB13" s="1255"/>
      <c r="BC13" s="1256"/>
      <c r="BD13" s="1257"/>
      <c r="BE13" s="1255"/>
      <c r="BF13" s="1256"/>
      <c r="BG13" s="1257"/>
      <c r="BH13" s="1255"/>
      <c r="BI13" s="1256"/>
      <c r="BJ13" s="1257"/>
      <c r="BL13" s="1255"/>
      <c r="BM13" s="1256"/>
      <c r="BN13" s="1257"/>
      <c r="BR13" s="229" t="s">
        <v>134</v>
      </c>
      <c r="BS13" s="1255"/>
      <c r="BT13" s="1256"/>
      <c r="BU13" s="1257"/>
      <c r="BV13" s="1255"/>
      <c r="BW13" s="1256"/>
      <c r="BX13" s="1257"/>
      <c r="BY13" s="1065"/>
      <c r="BZ13" s="1255"/>
      <c r="CA13" s="1256"/>
      <c r="CB13" s="1257"/>
    </row>
    <row r="14" spans="2:98" ht="15.75" x14ac:dyDescent="0.25">
      <c r="B14" s="201" t="s">
        <v>135</v>
      </c>
      <c r="C14" s="1243">
        <v>2445</v>
      </c>
      <c r="D14" s="1244"/>
      <c r="E14" s="1245"/>
      <c r="F14" s="1243">
        <v>3643</v>
      </c>
      <c r="G14" s="1244"/>
      <c r="H14" s="1245"/>
      <c r="I14" s="1243">
        <v>2641</v>
      </c>
      <c r="J14" s="1244"/>
      <c r="K14" s="1245"/>
      <c r="L14" s="1243">
        <v>3494</v>
      </c>
      <c r="M14" s="1244"/>
      <c r="N14" s="1245"/>
      <c r="O14" s="1243">
        <v>4180</v>
      </c>
      <c r="P14" s="1244"/>
      <c r="Q14" s="1245"/>
      <c r="R14" s="1061"/>
      <c r="S14" s="201" t="s">
        <v>135</v>
      </c>
      <c r="T14" s="1243">
        <v>2094</v>
      </c>
      <c r="U14" s="1244"/>
      <c r="V14" s="1245"/>
      <c r="W14" s="1243">
        <v>1594</v>
      </c>
      <c r="X14" s="1244"/>
      <c r="Y14" s="1245"/>
      <c r="Z14" s="1243">
        <v>1904</v>
      </c>
      <c r="AA14" s="1244"/>
      <c r="AB14" s="1245"/>
      <c r="AC14" s="1243">
        <v>2691</v>
      </c>
      <c r="AD14" s="1244"/>
      <c r="AE14" s="1245"/>
      <c r="AF14" s="1243">
        <v>3665</v>
      </c>
      <c r="AG14" s="1244"/>
      <c r="AH14" s="1245"/>
      <c r="AI14" s="1061"/>
      <c r="AJ14" s="201" t="s">
        <v>135</v>
      </c>
      <c r="AK14" s="1243">
        <v>4211</v>
      </c>
      <c r="AL14" s="1244"/>
      <c r="AM14" s="1245"/>
      <c r="AN14" s="1243">
        <v>4676</v>
      </c>
      <c r="AO14" s="1244"/>
      <c r="AP14" s="1245"/>
      <c r="AQ14" s="1243">
        <v>4372</v>
      </c>
      <c r="AR14" s="1244"/>
      <c r="AS14" s="1245"/>
      <c r="AT14" s="1243">
        <v>1331</v>
      </c>
      <c r="AU14" s="1244"/>
      <c r="AV14" s="1245"/>
      <c r="AW14" s="1243">
        <v>4882</v>
      </c>
      <c r="AX14" s="1244"/>
      <c r="AY14" s="1245"/>
      <c r="BA14" s="201" t="s">
        <v>135</v>
      </c>
      <c r="BB14" s="1243">
        <v>16403</v>
      </c>
      <c r="BC14" s="1244"/>
      <c r="BD14" s="1245"/>
      <c r="BE14" s="1243">
        <v>11948</v>
      </c>
      <c r="BF14" s="1244"/>
      <c r="BG14" s="1245"/>
      <c r="BH14" s="1243">
        <v>19472</v>
      </c>
      <c r="BI14" s="1244"/>
      <c r="BJ14" s="1245"/>
      <c r="BL14" s="1243">
        <v>47823</v>
      </c>
      <c r="BM14" s="1244"/>
      <c r="BN14" s="1245"/>
      <c r="BR14" s="201" t="s">
        <v>135</v>
      </c>
      <c r="BS14" s="1243">
        <v>1073</v>
      </c>
      <c r="BT14" s="1244"/>
      <c r="BU14" s="1245"/>
      <c r="BV14" s="1243">
        <v>1509</v>
      </c>
      <c r="BW14" s="1244"/>
      <c r="BX14" s="1245"/>
      <c r="BY14" s="1061"/>
      <c r="BZ14" s="1243">
        <v>2582</v>
      </c>
      <c r="CA14" s="1244"/>
      <c r="CB14" s="1245"/>
    </row>
    <row r="15" spans="2:98" ht="15.75" x14ac:dyDescent="0.25">
      <c r="B15" s="222" t="s">
        <v>136</v>
      </c>
      <c r="C15" s="1249">
        <v>101.875</v>
      </c>
      <c r="D15" s="1250"/>
      <c r="E15" s="1251"/>
      <c r="F15" s="1249">
        <v>151.79166666666666</v>
      </c>
      <c r="G15" s="1250"/>
      <c r="H15" s="1251"/>
      <c r="I15" s="1249">
        <v>110.04166666666667</v>
      </c>
      <c r="J15" s="1250"/>
      <c r="K15" s="1251"/>
      <c r="L15" s="1249">
        <v>145.58333333333334</v>
      </c>
      <c r="M15" s="1250"/>
      <c r="N15" s="1251"/>
      <c r="O15" s="1249">
        <v>174.16666666666666</v>
      </c>
      <c r="P15" s="1250"/>
      <c r="Q15" s="1251"/>
      <c r="R15" s="1061"/>
      <c r="S15" s="222" t="s">
        <v>136</v>
      </c>
      <c r="T15" s="1249">
        <v>87.25</v>
      </c>
      <c r="U15" s="1250"/>
      <c r="V15" s="1251"/>
      <c r="W15" s="1249">
        <v>66.416666666666671</v>
      </c>
      <c r="X15" s="1250"/>
      <c r="Y15" s="1251"/>
      <c r="Z15" s="1249">
        <v>79.333333333333329</v>
      </c>
      <c r="AA15" s="1250"/>
      <c r="AB15" s="1251"/>
      <c r="AC15" s="1249">
        <v>112.125</v>
      </c>
      <c r="AD15" s="1250"/>
      <c r="AE15" s="1251"/>
      <c r="AF15" s="1249">
        <v>152.70833333333334</v>
      </c>
      <c r="AG15" s="1250"/>
      <c r="AH15" s="1251"/>
      <c r="AI15" s="1061"/>
      <c r="AJ15" s="222" t="s">
        <v>136</v>
      </c>
      <c r="AK15" s="1249">
        <v>175.45833333333334</v>
      </c>
      <c r="AL15" s="1250"/>
      <c r="AM15" s="1251"/>
      <c r="AN15" s="1249">
        <v>194.83333333333334</v>
      </c>
      <c r="AO15" s="1250"/>
      <c r="AP15" s="1251"/>
      <c r="AQ15" s="1249">
        <v>182.16666666666666</v>
      </c>
      <c r="AR15" s="1250"/>
      <c r="AS15" s="1251"/>
      <c r="AT15" s="1249">
        <v>55.458333333333336</v>
      </c>
      <c r="AU15" s="1250"/>
      <c r="AV15" s="1251"/>
      <c r="AW15" s="1249">
        <v>203.41666666666666</v>
      </c>
      <c r="AX15" s="1250"/>
      <c r="AY15" s="1251"/>
      <c r="BA15" s="222" t="s">
        <v>136</v>
      </c>
      <c r="BB15" s="1249">
        <v>683.45833333333337</v>
      </c>
      <c r="BC15" s="1250"/>
      <c r="BD15" s="1251"/>
      <c r="BE15" s="1249">
        <v>497.83333333333331</v>
      </c>
      <c r="BF15" s="1250"/>
      <c r="BG15" s="1251"/>
      <c r="BH15" s="1249">
        <v>811.33333333333337</v>
      </c>
      <c r="BI15" s="1250"/>
      <c r="BJ15" s="1251"/>
      <c r="BL15" s="1249">
        <v>1992.625</v>
      </c>
      <c r="BM15" s="1250"/>
      <c r="BN15" s="1251"/>
      <c r="BR15" s="222" t="s">
        <v>136</v>
      </c>
      <c r="BS15" s="1249">
        <v>44.708333333333336</v>
      </c>
      <c r="BT15" s="1250"/>
      <c r="BU15" s="1251"/>
      <c r="BV15" s="1249">
        <v>62.875</v>
      </c>
      <c r="BW15" s="1250"/>
      <c r="BX15" s="1251"/>
      <c r="BY15" s="1061"/>
      <c r="BZ15" s="1249">
        <v>107.58333333333333</v>
      </c>
      <c r="CA15" s="1250"/>
      <c r="CB15" s="1251"/>
    </row>
    <row r="16" spans="2:98" ht="15.75" x14ac:dyDescent="0.25">
      <c r="B16" s="201" t="s">
        <v>127</v>
      </c>
      <c r="C16" s="1243">
        <v>1351</v>
      </c>
      <c r="D16" s="1244"/>
      <c r="E16" s="1245"/>
      <c r="F16" s="1243">
        <v>1867</v>
      </c>
      <c r="G16" s="1244"/>
      <c r="H16" s="1245"/>
      <c r="I16" s="1243">
        <v>1752</v>
      </c>
      <c r="J16" s="1244"/>
      <c r="K16" s="1245"/>
      <c r="L16" s="1243">
        <v>2047</v>
      </c>
      <c r="M16" s="1244"/>
      <c r="N16" s="1245"/>
      <c r="O16" s="1243">
        <v>2708</v>
      </c>
      <c r="P16" s="1244"/>
      <c r="Q16" s="1245"/>
      <c r="R16" s="1061"/>
      <c r="S16" s="201" t="s">
        <v>127</v>
      </c>
      <c r="T16" s="1243">
        <v>1124</v>
      </c>
      <c r="U16" s="1244"/>
      <c r="V16" s="1245"/>
      <c r="W16" s="1243">
        <v>1000</v>
      </c>
      <c r="X16" s="1244"/>
      <c r="Y16" s="1245"/>
      <c r="Z16" s="1243">
        <v>1244</v>
      </c>
      <c r="AA16" s="1244"/>
      <c r="AB16" s="1245"/>
      <c r="AC16" s="1243">
        <v>1542</v>
      </c>
      <c r="AD16" s="1244"/>
      <c r="AE16" s="1245"/>
      <c r="AF16" s="1243">
        <v>2094</v>
      </c>
      <c r="AG16" s="1244"/>
      <c r="AH16" s="1245"/>
      <c r="AI16" s="1061"/>
      <c r="AJ16" s="201" t="s">
        <v>127</v>
      </c>
      <c r="AK16" s="1243">
        <v>3625</v>
      </c>
      <c r="AL16" s="1244"/>
      <c r="AM16" s="1245"/>
      <c r="AN16" s="1243">
        <v>3954</v>
      </c>
      <c r="AO16" s="1244"/>
      <c r="AP16" s="1245"/>
      <c r="AQ16" s="1243">
        <v>3761</v>
      </c>
      <c r="AR16" s="1244"/>
      <c r="AS16" s="1245"/>
      <c r="AT16" s="1243">
        <v>1053</v>
      </c>
      <c r="AU16" s="1244"/>
      <c r="AV16" s="1245"/>
      <c r="AW16" s="1243">
        <v>3966</v>
      </c>
      <c r="AX16" s="1244"/>
      <c r="AY16" s="1245"/>
      <c r="BA16" s="201" t="s">
        <v>127</v>
      </c>
      <c r="BB16" s="1243">
        <v>9725</v>
      </c>
      <c r="BC16" s="1244"/>
      <c r="BD16" s="1245"/>
      <c r="BE16" s="1243">
        <v>7004</v>
      </c>
      <c r="BF16" s="1244"/>
      <c r="BG16" s="1245"/>
      <c r="BH16" s="1243">
        <v>16359</v>
      </c>
      <c r="BI16" s="1244"/>
      <c r="BJ16" s="1245"/>
      <c r="BL16" s="1243">
        <v>33088</v>
      </c>
      <c r="BM16" s="1244"/>
      <c r="BN16" s="1245"/>
      <c r="BR16" s="201" t="s">
        <v>127</v>
      </c>
      <c r="BS16" s="1243">
        <v>749</v>
      </c>
      <c r="BT16" s="1244"/>
      <c r="BU16" s="1245"/>
      <c r="BV16" s="1243">
        <v>871</v>
      </c>
      <c r="BW16" s="1244"/>
      <c r="BX16" s="1245"/>
      <c r="BY16" s="1061"/>
      <c r="BZ16" s="1243">
        <v>1620</v>
      </c>
      <c r="CA16" s="1244"/>
      <c r="CB16" s="1245"/>
    </row>
    <row r="17" spans="2:80" ht="15.75" x14ac:dyDescent="0.25">
      <c r="B17" s="235" t="s">
        <v>9</v>
      </c>
      <c r="C17" s="1252">
        <v>0.55255623721881386</v>
      </c>
      <c r="D17" s="1253"/>
      <c r="E17" s="1254"/>
      <c r="F17" s="1252">
        <v>0.51248970628602797</v>
      </c>
      <c r="G17" s="1253"/>
      <c r="H17" s="1254"/>
      <c r="I17" s="1252">
        <v>0.66338508140855734</v>
      </c>
      <c r="J17" s="1253"/>
      <c r="K17" s="1254"/>
      <c r="L17" s="1252">
        <v>0.58586147681740131</v>
      </c>
      <c r="M17" s="1253"/>
      <c r="N17" s="1254"/>
      <c r="O17" s="1252">
        <v>0.64784688995215312</v>
      </c>
      <c r="P17" s="1253"/>
      <c r="Q17" s="1254"/>
      <c r="R17" s="1063"/>
      <c r="S17" s="235" t="s">
        <v>9</v>
      </c>
      <c r="T17" s="1252">
        <v>0.53677172874880608</v>
      </c>
      <c r="U17" s="1253"/>
      <c r="V17" s="1254"/>
      <c r="W17" s="1252">
        <v>0.62735257214554585</v>
      </c>
      <c r="X17" s="1253"/>
      <c r="Y17" s="1254"/>
      <c r="Z17" s="1252">
        <v>0.65336134453781514</v>
      </c>
      <c r="AA17" s="1253"/>
      <c r="AB17" s="1254"/>
      <c r="AC17" s="1252">
        <v>0.57302118171683392</v>
      </c>
      <c r="AD17" s="1253"/>
      <c r="AE17" s="1254"/>
      <c r="AF17" s="1252">
        <v>0.57135061391541608</v>
      </c>
      <c r="AG17" s="1253"/>
      <c r="AH17" s="1254"/>
      <c r="AI17" s="1063"/>
      <c r="AJ17" s="235" t="s">
        <v>9</v>
      </c>
      <c r="AK17" s="1252">
        <v>0.86084065542626453</v>
      </c>
      <c r="AL17" s="1253"/>
      <c r="AM17" s="1254"/>
      <c r="AN17" s="1252">
        <v>0.84559452523524381</v>
      </c>
      <c r="AO17" s="1253"/>
      <c r="AP17" s="1254"/>
      <c r="AQ17" s="1252">
        <v>0.86024702653247942</v>
      </c>
      <c r="AR17" s="1253"/>
      <c r="AS17" s="1254"/>
      <c r="AT17" s="1252">
        <v>0.79113448534936137</v>
      </c>
      <c r="AU17" s="1253"/>
      <c r="AV17" s="1254"/>
      <c r="AW17" s="1252">
        <v>0.81237197869725519</v>
      </c>
      <c r="AX17" s="1253"/>
      <c r="AY17" s="1254"/>
      <c r="BA17" s="235" t="s">
        <v>9</v>
      </c>
      <c r="BB17" s="1252">
        <v>0.59287935133816982</v>
      </c>
      <c r="BC17" s="1253"/>
      <c r="BD17" s="1254"/>
      <c r="BE17" s="1252">
        <v>0.58620689655172409</v>
      </c>
      <c r="BF17" s="1253"/>
      <c r="BG17" s="1254"/>
      <c r="BH17" s="1252">
        <v>0.84012941659819229</v>
      </c>
      <c r="BI17" s="1253"/>
      <c r="BJ17" s="1254"/>
      <c r="BL17" s="1252">
        <v>0.6918846580097443</v>
      </c>
      <c r="BM17" s="1253"/>
      <c r="BN17" s="1254"/>
      <c r="BR17" s="235" t="s">
        <v>9</v>
      </c>
      <c r="BS17" s="1252">
        <v>0.69804287045666358</v>
      </c>
      <c r="BT17" s="1253"/>
      <c r="BU17" s="1254"/>
      <c r="BV17" s="1252">
        <v>0.57720344599072237</v>
      </c>
      <c r="BW17" s="1253"/>
      <c r="BX17" s="1254"/>
      <c r="BY17" s="1063"/>
      <c r="BZ17" s="1252">
        <v>0.62742060418280399</v>
      </c>
      <c r="CA17" s="1253"/>
      <c r="CB17" s="1254"/>
    </row>
    <row r="18" spans="2:80" x14ac:dyDescent="0.25">
      <c r="B18" s="203" t="s">
        <v>42</v>
      </c>
      <c r="C18" s="883"/>
      <c r="D18" s="884"/>
      <c r="E18" s="885"/>
      <c r="F18" s="883"/>
      <c r="G18" s="884"/>
      <c r="H18" s="885"/>
      <c r="I18" s="883"/>
      <c r="J18" s="884"/>
      <c r="K18" s="885"/>
      <c r="L18" s="883"/>
      <c r="M18" s="884"/>
      <c r="N18" s="885"/>
      <c r="O18" s="883"/>
      <c r="P18" s="884"/>
      <c r="Q18" s="885"/>
      <c r="R18" s="225"/>
      <c r="S18" s="203" t="s">
        <v>42</v>
      </c>
      <c r="T18" s="883"/>
      <c r="U18" s="884"/>
      <c r="V18" s="885"/>
      <c r="W18" s="883"/>
      <c r="X18" s="884"/>
      <c r="Y18" s="885"/>
      <c r="Z18" s="883"/>
      <c r="AA18" s="884"/>
      <c r="AB18" s="885"/>
      <c r="AC18" s="883"/>
      <c r="AD18" s="884"/>
      <c r="AE18" s="885"/>
      <c r="AF18" s="883"/>
      <c r="AG18" s="884"/>
      <c r="AH18" s="885"/>
      <c r="AI18" s="225"/>
      <c r="AJ18" s="203" t="s">
        <v>42</v>
      </c>
      <c r="AK18" s="883"/>
      <c r="AL18" s="884"/>
      <c r="AM18" s="885"/>
      <c r="AN18" s="883"/>
      <c r="AO18" s="884"/>
      <c r="AP18" s="885"/>
      <c r="AQ18" s="883"/>
      <c r="AR18" s="884"/>
      <c r="AS18" s="885"/>
      <c r="AT18" s="883"/>
      <c r="AU18" s="884"/>
      <c r="AV18" s="885"/>
      <c r="AW18" s="883"/>
      <c r="AX18" s="884"/>
      <c r="AY18" s="885"/>
      <c r="BA18" s="203" t="s">
        <v>42</v>
      </c>
      <c r="BB18" s="883"/>
      <c r="BC18" s="884"/>
      <c r="BD18" s="885"/>
      <c r="BE18" s="883"/>
      <c r="BF18" s="884"/>
      <c r="BG18" s="885"/>
      <c r="BH18" s="883"/>
      <c r="BI18" s="884"/>
      <c r="BJ18" s="885"/>
      <c r="BL18" s="883"/>
      <c r="BM18" s="884"/>
      <c r="BN18" s="885"/>
      <c r="BR18" s="203" t="s">
        <v>42</v>
      </c>
      <c r="BS18" s="883"/>
      <c r="BT18" s="884"/>
      <c r="BU18" s="885"/>
      <c r="BV18" s="883"/>
      <c r="BW18" s="884"/>
      <c r="BX18" s="885"/>
      <c r="BY18" s="225"/>
      <c r="BZ18" s="883"/>
      <c r="CA18" s="884"/>
      <c r="CB18" s="885"/>
    </row>
    <row r="19" spans="2:80" ht="6" customHeight="1" x14ac:dyDescent="0.25">
      <c r="B19" s="595"/>
      <c r="C19" s="601"/>
      <c r="D19" s="602"/>
      <c r="E19" s="603"/>
      <c r="F19" s="601"/>
      <c r="G19" s="602"/>
      <c r="H19" s="603"/>
      <c r="I19" s="601"/>
      <c r="J19" s="602"/>
      <c r="K19" s="603"/>
      <c r="L19" s="601"/>
      <c r="M19" s="602"/>
      <c r="N19" s="603"/>
      <c r="O19" s="601"/>
      <c r="P19" s="602"/>
      <c r="Q19" s="603"/>
      <c r="R19" s="225"/>
      <c r="S19" s="613"/>
      <c r="T19" s="622"/>
      <c r="U19" s="623"/>
      <c r="V19" s="624"/>
      <c r="W19" s="622"/>
      <c r="X19" s="623"/>
      <c r="Y19" s="624"/>
      <c r="Z19" s="622"/>
      <c r="AA19" s="623"/>
      <c r="AB19" s="624"/>
      <c r="AC19" s="622"/>
      <c r="AD19" s="623"/>
      <c r="AE19" s="624"/>
      <c r="AF19" s="622"/>
      <c r="AG19" s="623"/>
      <c r="AH19" s="624"/>
      <c r="AI19" s="225"/>
      <c r="AJ19" s="631"/>
      <c r="AK19" s="640"/>
      <c r="AL19" s="641"/>
      <c r="AM19" s="642"/>
      <c r="AN19" s="640"/>
      <c r="AO19" s="641"/>
      <c r="AP19" s="642"/>
      <c r="AQ19" s="640"/>
      <c r="AR19" s="641"/>
      <c r="AS19" s="642"/>
      <c r="AT19" s="640"/>
      <c r="AU19" s="641"/>
      <c r="AV19" s="642"/>
      <c r="AW19" s="640"/>
      <c r="AX19" s="641"/>
      <c r="AY19" s="642"/>
      <c r="BA19" s="662"/>
      <c r="BB19" s="601"/>
      <c r="BC19" s="602"/>
      <c r="BD19" s="603"/>
      <c r="BE19" s="622"/>
      <c r="BF19" s="623"/>
      <c r="BG19" s="624"/>
      <c r="BH19" s="640"/>
      <c r="BI19" s="641"/>
      <c r="BJ19" s="642"/>
      <c r="BL19" s="651"/>
      <c r="BM19" s="652"/>
      <c r="BN19" s="653"/>
      <c r="BR19" s="1081"/>
      <c r="BS19" s="1090"/>
      <c r="BT19" s="1091"/>
      <c r="BU19" s="1092"/>
      <c r="BV19" s="1090"/>
      <c r="BW19" s="1091"/>
      <c r="BX19" s="1092"/>
      <c r="BY19" s="225"/>
      <c r="BZ19" s="1090"/>
      <c r="CA19" s="1091"/>
      <c r="CB19" s="1092"/>
    </row>
    <row r="20" spans="2:80" ht="15.75" x14ac:dyDescent="0.25">
      <c r="B20" s="232" t="s">
        <v>139</v>
      </c>
      <c r="C20" s="883"/>
      <c r="D20" s="884"/>
      <c r="E20" s="885"/>
      <c r="F20" s="883"/>
      <c r="G20" s="884"/>
      <c r="H20" s="885"/>
      <c r="I20" s="883"/>
      <c r="J20" s="884"/>
      <c r="K20" s="885"/>
      <c r="L20" s="883"/>
      <c r="M20" s="884"/>
      <c r="N20" s="885"/>
      <c r="O20" s="883"/>
      <c r="P20" s="884"/>
      <c r="Q20" s="885"/>
      <c r="R20" s="225"/>
      <c r="S20" s="232" t="s">
        <v>139</v>
      </c>
      <c r="T20" s="883"/>
      <c r="U20" s="884"/>
      <c r="V20" s="885"/>
      <c r="W20" s="883"/>
      <c r="X20" s="884"/>
      <c r="Y20" s="885"/>
      <c r="Z20" s="883"/>
      <c r="AA20" s="884"/>
      <c r="AB20" s="885"/>
      <c r="AC20" s="883"/>
      <c r="AD20" s="884"/>
      <c r="AE20" s="885"/>
      <c r="AF20" s="883"/>
      <c r="AG20" s="884"/>
      <c r="AH20" s="885"/>
      <c r="AI20" s="225"/>
      <c r="AJ20" s="232" t="s">
        <v>139</v>
      </c>
      <c r="AK20" s="883"/>
      <c r="AL20" s="884"/>
      <c r="AM20" s="885"/>
      <c r="AN20" s="883"/>
      <c r="AO20" s="884"/>
      <c r="AP20" s="885"/>
      <c r="AQ20" s="883"/>
      <c r="AR20" s="884"/>
      <c r="AS20" s="885"/>
      <c r="AT20" s="883"/>
      <c r="AU20" s="884"/>
      <c r="AV20" s="885"/>
      <c r="AW20" s="883"/>
      <c r="AX20" s="884"/>
      <c r="AY20" s="885"/>
      <c r="BA20" s="232" t="s">
        <v>139</v>
      </c>
      <c r="BB20" s="883"/>
      <c r="BC20" s="884"/>
      <c r="BD20" s="885"/>
      <c r="BE20" s="883"/>
      <c r="BF20" s="884"/>
      <c r="BG20" s="885"/>
      <c r="BH20" s="883"/>
      <c r="BI20" s="884"/>
      <c r="BJ20" s="885"/>
      <c r="BL20" s="883"/>
      <c r="BM20" s="884"/>
      <c r="BN20" s="885"/>
      <c r="BR20" s="232" t="s">
        <v>139</v>
      </c>
      <c r="BS20" s="883"/>
      <c r="BT20" s="884"/>
      <c r="BU20" s="885"/>
      <c r="BV20" s="883"/>
      <c r="BW20" s="884"/>
      <c r="BX20" s="885"/>
      <c r="BY20" s="225"/>
      <c r="BZ20" s="883"/>
      <c r="CA20" s="884"/>
      <c r="CB20" s="885"/>
    </row>
    <row r="21" spans="2:80" s="193" customFormat="1" ht="15.75" x14ac:dyDescent="0.25">
      <c r="B21" s="222" t="s">
        <v>131</v>
      </c>
      <c r="C21" s="1249">
        <v>543</v>
      </c>
      <c r="D21" s="1250"/>
      <c r="E21" s="1251"/>
      <c r="F21" s="1249">
        <v>683</v>
      </c>
      <c r="G21" s="1250"/>
      <c r="H21" s="1251"/>
      <c r="I21" s="1249">
        <v>893</v>
      </c>
      <c r="J21" s="1250"/>
      <c r="K21" s="1251"/>
      <c r="L21" s="1249">
        <v>265</v>
      </c>
      <c r="M21" s="1250"/>
      <c r="N21" s="1251"/>
      <c r="O21" s="1249">
        <v>170</v>
      </c>
      <c r="P21" s="1250"/>
      <c r="Q21" s="1251"/>
      <c r="R21" s="1061"/>
      <c r="S21" s="222" t="s">
        <v>131</v>
      </c>
      <c r="T21" s="1249">
        <v>143</v>
      </c>
      <c r="U21" s="1250"/>
      <c r="V21" s="1251"/>
      <c r="W21" s="1249">
        <v>42</v>
      </c>
      <c r="X21" s="1250"/>
      <c r="Y21" s="1251"/>
      <c r="Z21" s="1249">
        <v>292</v>
      </c>
      <c r="AA21" s="1250"/>
      <c r="AB21" s="1251"/>
      <c r="AC21" s="1249">
        <v>436</v>
      </c>
      <c r="AD21" s="1250"/>
      <c r="AE21" s="1251"/>
      <c r="AF21" s="1249">
        <v>996</v>
      </c>
      <c r="AG21" s="1250"/>
      <c r="AH21" s="1251"/>
      <c r="AI21" s="1061"/>
      <c r="AJ21" s="222" t="s">
        <v>131</v>
      </c>
      <c r="AK21" s="1249">
        <v>192</v>
      </c>
      <c r="AL21" s="1250"/>
      <c r="AM21" s="1251"/>
      <c r="AN21" s="1249">
        <v>225</v>
      </c>
      <c r="AO21" s="1250"/>
      <c r="AP21" s="1251"/>
      <c r="AQ21" s="1249">
        <v>228</v>
      </c>
      <c r="AR21" s="1250"/>
      <c r="AS21" s="1251"/>
      <c r="AT21" s="1249">
        <v>246</v>
      </c>
      <c r="AU21" s="1250"/>
      <c r="AV21" s="1251"/>
      <c r="AW21" s="1249">
        <v>220</v>
      </c>
      <c r="AX21" s="1250"/>
      <c r="AY21" s="1251"/>
      <c r="BA21" s="222" t="s">
        <v>131</v>
      </c>
      <c r="BB21" s="1249">
        <v>2554</v>
      </c>
      <c r="BC21" s="1250"/>
      <c r="BD21" s="1251"/>
      <c r="BE21" s="1249">
        <v>1909</v>
      </c>
      <c r="BF21" s="1250"/>
      <c r="BG21" s="1251"/>
      <c r="BH21" s="1249">
        <v>1111</v>
      </c>
      <c r="BI21" s="1250"/>
      <c r="BJ21" s="1251"/>
      <c r="BL21" s="1249">
        <v>5574</v>
      </c>
      <c r="BM21" s="1250"/>
      <c r="BN21" s="1251"/>
      <c r="BR21" s="222" t="s">
        <v>131</v>
      </c>
      <c r="BS21" s="1249">
        <v>58</v>
      </c>
      <c r="BT21" s="1250"/>
      <c r="BU21" s="1251"/>
      <c r="BV21" s="1249">
        <v>306</v>
      </c>
      <c r="BW21" s="1250"/>
      <c r="BX21" s="1251"/>
      <c r="BY21" s="1061"/>
      <c r="BZ21" s="1249">
        <v>364</v>
      </c>
      <c r="CA21" s="1250"/>
      <c r="CB21" s="1251"/>
    </row>
    <row r="22" spans="2:80" s="193" customFormat="1" ht="15.75" x14ac:dyDescent="0.25">
      <c r="B22" s="201" t="s">
        <v>140</v>
      </c>
      <c r="C22" s="1243">
        <v>329</v>
      </c>
      <c r="D22" s="1244"/>
      <c r="E22" s="1245"/>
      <c r="F22" s="1243">
        <v>317</v>
      </c>
      <c r="G22" s="1244"/>
      <c r="H22" s="1245"/>
      <c r="I22" s="1243">
        <v>178</v>
      </c>
      <c r="J22" s="1244"/>
      <c r="K22" s="1245"/>
      <c r="L22" s="1243">
        <v>114</v>
      </c>
      <c r="M22" s="1244"/>
      <c r="N22" s="1245"/>
      <c r="O22" s="1243">
        <v>108</v>
      </c>
      <c r="P22" s="1244"/>
      <c r="Q22" s="1245"/>
      <c r="R22" s="1061"/>
      <c r="S22" s="201" t="s">
        <v>140</v>
      </c>
      <c r="T22" s="1243">
        <v>103</v>
      </c>
      <c r="U22" s="1244"/>
      <c r="V22" s="1245"/>
      <c r="W22" s="1243">
        <v>42</v>
      </c>
      <c r="X22" s="1244"/>
      <c r="Y22" s="1245"/>
      <c r="Z22" s="1243">
        <v>111</v>
      </c>
      <c r="AA22" s="1244"/>
      <c r="AB22" s="1245"/>
      <c r="AC22" s="1243">
        <v>182</v>
      </c>
      <c r="AD22" s="1244"/>
      <c r="AE22" s="1245"/>
      <c r="AF22" s="1243">
        <v>334</v>
      </c>
      <c r="AG22" s="1244"/>
      <c r="AH22" s="1245"/>
      <c r="AI22" s="1061"/>
      <c r="AJ22" s="201" t="s">
        <v>140</v>
      </c>
      <c r="AK22" s="1243">
        <v>126</v>
      </c>
      <c r="AL22" s="1244"/>
      <c r="AM22" s="1245"/>
      <c r="AN22" s="1243">
        <v>89</v>
      </c>
      <c r="AO22" s="1244"/>
      <c r="AP22" s="1245"/>
      <c r="AQ22" s="1243">
        <v>156</v>
      </c>
      <c r="AR22" s="1244"/>
      <c r="AS22" s="1245"/>
      <c r="AT22" s="1243">
        <v>147</v>
      </c>
      <c r="AU22" s="1244"/>
      <c r="AV22" s="1245"/>
      <c r="AW22" s="1243">
        <v>220</v>
      </c>
      <c r="AX22" s="1244"/>
      <c r="AY22" s="1245"/>
      <c r="BA22" s="201" t="s">
        <v>140</v>
      </c>
      <c r="BB22" s="1243">
        <v>1046</v>
      </c>
      <c r="BC22" s="1244"/>
      <c r="BD22" s="1245"/>
      <c r="BE22" s="1243">
        <v>772</v>
      </c>
      <c r="BF22" s="1244"/>
      <c r="BG22" s="1245"/>
      <c r="BH22" s="1243">
        <v>738</v>
      </c>
      <c r="BI22" s="1244"/>
      <c r="BJ22" s="1245"/>
      <c r="BL22" s="1243">
        <v>2556</v>
      </c>
      <c r="BM22" s="1244"/>
      <c r="BN22" s="1245"/>
      <c r="BR22" s="201" t="s">
        <v>140</v>
      </c>
      <c r="BS22" s="1243">
        <v>58</v>
      </c>
      <c r="BT22" s="1244"/>
      <c r="BU22" s="1245"/>
      <c r="BV22" s="1243">
        <v>214</v>
      </c>
      <c r="BW22" s="1244"/>
      <c r="BX22" s="1245"/>
      <c r="BY22" s="1061"/>
      <c r="BZ22" s="1243">
        <v>272</v>
      </c>
      <c r="CA22" s="1244"/>
      <c r="CB22" s="1245"/>
    </row>
    <row r="23" spans="2:80" ht="15.75" x14ac:dyDescent="0.25">
      <c r="B23" s="222" t="s">
        <v>141</v>
      </c>
      <c r="C23" s="1249">
        <v>214</v>
      </c>
      <c r="D23" s="1250"/>
      <c r="E23" s="1251"/>
      <c r="F23" s="1249">
        <v>367</v>
      </c>
      <c r="G23" s="1250"/>
      <c r="H23" s="1251"/>
      <c r="I23" s="1249">
        <v>715</v>
      </c>
      <c r="J23" s="1250"/>
      <c r="K23" s="1251"/>
      <c r="L23" s="1249">
        <v>151</v>
      </c>
      <c r="M23" s="1250"/>
      <c r="N23" s="1251"/>
      <c r="O23" s="1249">
        <v>62</v>
      </c>
      <c r="P23" s="1250"/>
      <c r="Q23" s="1251"/>
      <c r="R23" s="1061"/>
      <c r="S23" s="222" t="s">
        <v>141</v>
      </c>
      <c r="T23" s="1249">
        <v>39</v>
      </c>
      <c r="U23" s="1250"/>
      <c r="V23" s="1251"/>
      <c r="W23" s="1249">
        <v>0</v>
      </c>
      <c r="X23" s="1250"/>
      <c r="Y23" s="1251"/>
      <c r="Z23" s="1249">
        <v>181</v>
      </c>
      <c r="AA23" s="1250"/>
      <c r="AB23" s="1251"/>
      <c r="AC23" s="1249">
        <v>255</v>
      </c>
      <c r="AD23" s="1250"/>
      <c r="AE23" s="1251"/>
      <c r="AF23" s="1249">
        <v>662</v>
      </c>
      <c r="AG23" s="1250"/>
      <c r="AH23" s="1251"/>
      <c r="AI23" s="1061"/>
      <c r="AJ23" s="222" t="s">
        <v>141</v>
      </c>
      <c r="AK23" s="1249">
        <v>66</v>
      </c>
      <c r="AL23" s="1250"/>
      <c r="AM23" s="1251"/>
      <c r="AN23" s="1249">
        <v>136</v>
      </c>
      <c r="AO23" s="1250"/>
      <c r="AP23" s="1251"/>
      <c r="AQ23" s="1249">
        <v>72</v>
      </c>
      <c r="AR23" s="1250"/>
      <c r="AS23" s="1251"/>
      <c r="AT23" s="1249">
        <v>99</v>
      </c>
      <c r="AU23" s="1250"/>
      <c r="AV23" s="1251"/>
      <c r="AW23" s="1249">
        <v>0</v>
      </c>
      <c r="AX23" s="1250"/>
      <c r="AY23" s="1251"/>
      <c r="BA23" s="222" t="s">
        <v>141</v>
      </c>
      <c r="BB23" s="1249">
        <v>1509</v>
      </c>
      <c r="BC23" s="1250"/>
      <c r="BD23" s="1251"/>
      <c r="BE23" s="1249">
        <v>1137</v>
      </c>
      <c r="BF23" s="1250"/>
      <c r="BG23" s="1251"/>
      <c r="BH23" s="1249">
        <v>373</v>
      </c>
      <c r="BI23" s="1250"/>
      <c r="BJ23" s="1251"/>
      <c r="BL23" s="1249">
        <v>3019</v>
      </c>
      <c r="BM23" s="1250"/>
      <c r="BN23" s="1251"/>
      <c r="BR23" s="222" t="s">
        <v>141</v>
      </c>
      <c r="BS23" s="1249">
        <v>0</v>
      </c>
      <c r="BT23" s="1250"/>
      <c r="BU23" s="1251"/>
      <c r="BV23" s="1249">
        <v>92</v>
      </c>
      <c r="BW23" s="1250"/>
      <c r="BX23" s="1251"/>
      <c r="BY23" s="1061"/>
      <c r="BZ23" s="1249">
        <v>92</v>
      </c>
      <c r="CA23" s="1250"/>
      <c r="CB23" s="1251"/>
    </row>
    <row r="24" spans="2:80" ht="15.75" x14ac:dyDescent="0.25">
      <c r="B24" s="201"/>
      <c r="C24" s="1058"/>
      <c r="D24" s="1059"/>
      <c r="E24" s="1060"/>
      <c r="F24" s="1058"/>
      <c r="G24" s="1059"/>
      <c r="H24" s="1060"/>
      <c r="I24" s="1058"/>
      <c r="J24" s="1059"/>
      <c r="K24" s="1060"/>
      <c r="L24" s="1058"/>
      <c r="M24" s="1059"/>
      <c r="N24" s="1060"/>
      <c r="O24" s="1058"/>
      <c r="P24" s="1059"/>
      <c r="Q24" s="1060"/>
      <c r="R24" s="1061"/>
      <c r="S24" s="201"/>
      <c r="T24" s="1058"/>
      <c r="U24" s="1059"/>
      <c r="V24" s="1060"/>
      <c r="W24" s="1058"/>
      <c r="X24" s="1059"/>
      <c r="Y24" s="1060"/>
      <c r="Z24" s="1058"/>
      <c r="AA24" s="1059"/>
      <c r="AB24" s="1060"/>
      <c r="AC24" s="1058"/>
      <c r="AD24" s="1059"/>
      <c r="AE24" s="1060"/>
      <c r="AF24" s="1058"/>
      <c r="AG24" s="1059"/>
      <c r="AH24" s="1060"/>
      <c r="AI24" s="1061"/>
      <c r="AJ24" s="201"/>
      <c r="AK24" s="1058"/>
      <c r="AL24" s="1059"/>
      <c r="AM24" s="1060"/>
      <c r="AN24" s="1058"/>
      <c r="AO24" s="1059"/>
      <c r="AP24" s="1060"/>
      <c r="AQ24" s="1058"/>
      <c r="AR24" s="1059"/>
      <c r="AS24" s="1060"/>
      <c r="AT24" s="1058"/>
      <c r="AU24" s="1059"/>
      <c r="AV24" s="1060"/>
      <c r="AW24" s="1058"/>
      <c r="AX24" s="1059"/>
      <c r="AY24" s="1060"/>
      <c r="BA24" s="201"/>
      <c r="BB24" s="1058"/>
      <c r="BC24" s="1059"/>
      <c r="BD24" s="1060"/>
      <c r="BE24" s="1058"/>
      <c r="BF24" s="1059"/>
      <c r="BG24" s="1060"/>
      <c r="BH24" s="1058"/>
      <c r="BI24" s="1059"/>
      <c r="BJ24" s="1060"/>
      <c r="BL24" s="1058"/>
      <c r="BM24" s="1059"/>
      <c r="BN24" s="1060"/>
      <c r="BR24" s="201"/>
      <c r="BS24" s="1058"/>
      <c r="BT24" s="1059"/>
      <c r="BU24" s="1060"/>
      <c r="BV24" s="1058"/>
      <c r="BW24" s="1059"/>
      <c r="BX24" s="1060"/>
      <c r="BY24" s="1061"/>
      <c r="BZ24" s="1058"/>
      <c r="CA24" s="1059"/>
      <c r="CB24" s="1060"/>
    </row>
    <row r="25" spans="2:80" ht="15.75" x14ac:dyDescent="0.25">
      <c r="B25" s="222" t="s">
        <v>11</v>
      </c>
      <c r="C25" s="1237">
        <v>8.9166666666666661</v>
      </c>
      <c r="D25" s="1238"/>
      <c r="E25" s="1239"/>
      <c r="F25" s="1237">
        <v>15.291666666666666</v>
      </c>
      <c r="G25" s="1238"/>
      <c r="H25" s="1239"/>
      <c r="I25" s="1237">
        <v>29.791666666666668</v>
      </c>
      <c r="J25" s="1238"/>
      <c r="K25" s="1239"/>
      <c r="L25" s="1237">
        <v>6.291666666666667</v>
      </c>
      <c r="M25" s="1238"/>
      <c r="N25" s="1239"/>
      <c r="O25" s="1237">
        <v>2.5833333333333335</v>
      </c>
      <c r="P25" s="1238"/>
      <c r="Q25" s="1239"/>
      <c r="R25" s="1056"/>
      <c r="S25" s="222" t="s">
        <v>11</v>
      </c>
      <c r="T25" s="1237">
        <v>1.625</v>
      </c>
      <c r="U25" s="1238"/>
      <c r="V25" s="1239"/>
      <c r="W25" s="1237">
        <v>0</v>
      </c>
      <c r="X25" s="1238"/>
      <c r="Y25" s="1239"/>
      <c r="Z25" s="1237">
        <v>7.541666666666667</v>
      </c>
      <c r="AA25" s="1238"/>
      <c r="AB25" s="1239"/>
      <c r="AC25" s="1237">
        <v>10.625</v>
      </c>
      <c r="AD25" s="1238"/>
      <c r="AE25" s="1239"/>
      <c r="AF25" s="1237">
        <v>27.583333333333332</v>
      </c>
      <c r="AG25" s="1238"/>
      <c r="AH25" s="1239"/>
      <c r="AI25" s="1056"/>
      <c r="AJ25" s="222" t="s">
        <v>11</v>
      </c>
      <c r="AK25" s="1237">
        <v>2.75</v>
      </c>
      <c r="AL25" s="1238"/>
      <c r="AM25" s="1239"/>
      <c r="AN25" s="1237">
        <v>5.666666666666667</v>
      </c>
      <c r="AO25" s="1238"/>
      <c r="AP25" s="1239"/>
      <c r="AQ25" s="1237">
        <v>3</v>
      </c>
      <c r="AR25" s="1238"/>
      <c r="AS25" s="1239"/>
      <c r="AT25" s="1237">
        <v>4.125</v>
      </c>
      <c r="AU25" s="1238"/>
      <c r="AV25" s="1239"/>
      <c r="AW25" s="1237">
        <v>0</v>
      </c>
      <c r="AX25" s="1238"/>
      <c r="AY25" s="1239"/>
      <c r="BA25" s="222" t="s">
        <v>11</v>
      </c>
      <c r="BB25" s="1237">
        <v>62.875</v>
      </c>
      <c r="BC25" s="1238"/>
      <c r="BD25" s="1239"/>
      <c r="BE25" s="1237">
        <v>47.375</v>
      </c>
      <c r="BF25" s="1238"/>
      <c r="BG25" s="1239"/>
      <c r="BH25" s="1237">
        <v>15.541666666666666</v>
      </c>
      <c r="BI25" s="1238"/>
      <c r="BJ25" s="1239"/>
      <c r="BL25" s="1237">
        <v>125.79166666666667</v>
      </c>
      <c r="BM25" s="1238"/>
      <c r="BN25" s="1239"/>
      <c r="BR25" s="222" t="s">
        <v>11</v>
      </c>
      <c r="BS25" s="1237">
        <v>0</v>
      </c>
      <c r="BT25" s="1238"/>
      <c r="BU25" s="1239"/>
      <c r="BV25" s="1237">
        <v>3.8333333333333335</v>
      </c>
      <c r="BW25" s="1238"/>
      <c r="BX25" s="1239"/>
      <c r="BY25" s="1056"/>
      <c r="BZ25" s="1237">
        <v>3.8333333333333335</v>
      </c>
      <c r="CA25" s="1238"/>
      <c r="CB25" s="1239"/>
    </row>
    <row r="26" spans="2:80" ht="15.75" x14ac:dyDescent="0.25">
      <c r="B26" s="233" t="s">
        <v>142</v>
      </c>
      <c r="C26" s="1240">
        <v>8.7525562372188143E-2</v>
      </c>
      <c r="D26" s="1241"/>
      <c r="E26" s="1242"/>
      <c r="F26" s="1240">
        <v>0.10074114740598408</v>
      </c>
      <c r="G26" s="1241"/>
      <c r="H26" s="1242"/>
      <c r="I26" s="1240">
        <v>0.27073078379401744</v>
      </c>
      <c r="J26" s="1241"/>
      <c r="K26" s="1242"/>
      <c r="L26" s="1240">
        <v>4.3216943331425298E-2</v>
      </c>
      <c r="M26" s="1241"/>
      <c r="N26" s="1242"/>
      <c r="O26" s="1240">
        <v>1.4832535885167464E-2</v>
      </c>
      <c r="P26" s="1241"/>
      <c r="Q26" s="1242"/>
      <c r="R26" s="1063"/>
      <c r="S26" s="233" t="s">
        <v>142</v>
      </c>
      <c r="T26" s="1240">
        <v>1.8624641833810889E-2</v>
      </c>
      <c r="U26" s="1241"/>
      <c r="V26" s="1242"/>
      <c r="W26" s="1240">
        <v>0</v>
      </c>
      <c r="X26" s="1241"/>
      <c r="Y26" s="1242"/>
      <c r="Z26" s="1240">
        <v>9.5063025210084029E-2</v>
      </c>
      <c r="AA26" s="1241"/>
      <c r="AB26" s="1242"/>
      <c r="AC26" s="1240">
        <v>9.4760312151616496E-2</v>
      </c>
      <c r="AD26" s="1241"/>
      <c r="AE26" s="1242"/>
      <c r="AF26" s="1240">
        <v>0.18062755798090041</v>
      </c>
      <c r="AG26" s="1241"/>
      <c r="AH26" s="1242"/>
      <c r="AI26" s="1063"/>
      <c r="AJ26" s="233" t="s">
        <v>142</v>
      </c>
      <c r="AK26" s="1240">
        <v>1.5673236760864403E-2</v>
      </c>
      <c r="AL26" s="1241"/>
      <c r="AM26" s="1242"/>
      <c r="AN26" s="1240">
        <v>2.9084687767322499E-2</v>
      </c>
      <c r="AO26" s="1241"/>
      <c r="AP26" s="1242"/>
      <c r="AQ26" s="1240">
        <v>1.6468435498627629E-2</v>
      </c>
      <c r="AR26" s="1241"/>
      <c r="AS26" s="1242"/>
      <c r="AT26" s="1240">
        <v>7.43801652892562E-2</v>
      </c>
      <c r="AU26" s="1241"/>
      <c r="AV26" s="1242"/>
      <c r="AW26" s="1240">
        <v>0</v>
      </c>
      <c r="AX26" s="1241"/>
      <c r="AY26" s="1242"/>
      <c r="BA26" s="233" t="s">
        <v>142</v>
      </c>
      <c r="BB26" s="1240">
        <v>9.1995366701213194E-2</v>
      </c>
      <c r="BC26" s="1241"/>
      <c r="BD26" s="1242"/>
      <c r="BE26" s="1240">
        <v>9.5162370271175092E-2</v>
      </c>
      <c r="BF26" s="1241"/>
      <c r="BG26" s="1242"/>
      <c r="BH26" s="1240">
        <v>1.9155710764174199E-2</v>
      </c>
      <c r="BI26" s="1241"/>
      <c r="BJ26" s="1242"/>
      <c r="BL26" s="1240">
        <v>6.312862012002593E-2</v>
      </c>
      <c r="BM26" s="1241"/>
      <c r="BN26" s="1242"/>
      <c r="BR26" s="233" t="s">
        <v>142</v>
      </c>
      <c r="BS26" s="1240">
        <v>0</v>
      </c>
      <c r="BT26" s="1241"/>
      <c r="BU26" s="1242"/>
      <c r="BV26" s="1240">
        <v>6.0967528164347251E-2</v>
      </c>
      <c r="BW26" s="1241"/>
      <c r="BX26" s="1242"/>
      <c r="BY26" s="1063"/>
      <c r="BZ26" s="1240">
        <v>3.5631293570875293E-2</v>
      </c>
      <c r="CA26" s="1241"/>
      <c r="CB26" s="1242"/>
    </row>
    <row r="27" spans="2:80" ht="6" customHeight="1" x14ac:dyDescent="0.25">
      <c r="B27" s="596"/>
      <c r="C27" s="607"/>
      <c r="D27" s="608"/>
      <c r="E27" s="609"/>
      <c r="F27" s="607"/>
      <c r="G27" s="608"/>
      <c r="H27" s="609"/>
      <c r="I27" s="607"/>
      <c r="J27" s="608"/>
      <c r="K27" s="609"/>
      <c r="L27" s="607"/>
      <c r="M27" s="608"/>
      <c r="N27" s="609"/>
      <c r="O27" s="607"/>
      <c r="P27" s="608"/>
      <c r="Q27" s="609"/>
      <c r="R27" s="236"/>
      <c r="S27" s="614"/>
      <c r="T27" s="625"/>
      <c r="U27" s="626"/>
      <c r="V27" s="627"/>
      <c r="W27" s="625"/>
      <c r="X27" s="626"/>
      <c r="Y27" s="627"/>
      <c r="Z27" s="625"/>
      <c r="AA27" s="626"/>
      <c r="AB27" s="627"/>
      <c r="AC27" s="625"/>
      <c r="AD27" s="626"/>
      <c r="AE27" s="627"/>
      <c r="AF27" s="625"/>
      <c r="AG27" s="626"/>
      <c r="AH27" s="627"/>
      <c r="AI27" s="236"/>
      <c r="AJ27" s="632"/>
      <c r="AK27" s="643"/>
      <c r="AL27" s="644"/>
      <c r="AM27" s="645"/>
      <c r="AN27" s="643"/>
      <c r="AO27" s="644"/>
      <c r="AP27" s="645"/>
      <c r="AQ27" s="643"/>
      <c r="AR27" s="644"/>
      <c r="AS27" s="645"/>
      <c r="AT27" s="643"/>
      <c r="AU27" s="644"/>
      <c r="AV27" s="645"/>
      <c r="AW27" s="643"/>
      <c r="AX27" s="644"/>
      <c r="AY27" s="645"/>
      <c r="BA27" s="663"/>
      <c r="BB27" s="607"/>
      <c r="BC27" s="608"/>
      <c r="BD27" s="609"/>
      <c r="BE27" s="625"/>
      <c r="BF27" s="626"/>
      <c r="BG27" s="627"/>
      <c r="BH27" s="643"/>
      <c r="BI27" s="644"/>
      <c r="BJ27" s="645"/>
      <c r="BL27" s="648"/>
      <c r="BM27" s="649"/>
      <c r="BN27" s="650"/>
      <c r="BR27" s="1082"/>
      <c r="BS27" s="1101"/>
      <c r="BT27" s="1102"/>
      <c r="BU27" s="1103"/>
      <c r="BV27" s="1101"/>
      <c r="BW27" s="1102"/>
      <c r="BX27" s="1103"/>
      <c r="BY27" s="236"/>
      <c r="BZ27" s="1101"/>
      <c r="CA27" s="1102"/>
      <c r="CB27" s="1103"/>
    </row>
    <row r="28" spans="2:80" ht="15.75" x14ac:dyDescent="0.25">
      <c r="B28" s="201" t="s">
        <v>13</v>
      </c>
      <c r="C28" s="1243">
        <v>216</v>
      </c>
      <c r="D28" s="1244"/>
      <c r="E28" s="1245"/>
      <c r="F28" s="1243">
        <v>510</v>
      </c>
      <c r="G28" s="1244"/>
      <c r="H28" s="1245"/>
      <c r="I28" s="1243">
        <v>89</v>
      </c>
      <c r="J28" s="1244"/>
      <c r="K28" s="1245"/>
      <c r="L28" s="1243">
        <v>341</v>
      </c>
      <c r="M28" s="1244"/>
      <c r="N28" s="1245"/>
      <c r="O28" s="1243">
        <v>240</v>
      </c>
      <c r="P28" s="1244"/>
      <c r="Q28" s="1245"/>
      <c r="R28" s="1061"/>
      <c r="S28" s="201" t="s">
        <v>13</v>
      </c>
      <c r="T28" s="1243">
        <v>0</v>
      </c>
      <c r="U28" s="1244"/>
      <c r="V28" s="1245"/>
      <c r="W28" s="1243">
        <v>428</v>
      </c>
      <c r="X28" s="1244"/>
      <c r="Y28" s="1245"/>
      <c r="Z28" s="1243">
        <v>386</v>
      </c>
      <c r="AA28" s="1244"/>
      <c r="AB28" s="1245"/>
      <c r="AC28" s="1243">
        <v>29</v>
      </c>
      <c r="AD28" s="1244"/>
      <c r="AE28" s="1245"/>
      <c r="AF28" s="1243">
        <v>212</v>
      </c>
      <c r="AG28" s="1244"/>
      <c r="AH28" s="1245"/>
      <c r="AI28" s="1061"/>
      <c r="AJ28" s="201" t="s">
        <v>13</v>
      </c>
      <c r="AK28" s="1243">
        <v>409</v>
      </c>
      <c r="AL28" s="1244"/>
      <c r="AM28" s="1245"/>
      <c r="AN28" s="1243">
        <v>427</v>
      </c>
      <c r="AO28" s="1244"/>
      <c r="AP28" s="1245"/>
      <c r="AQ28" s="1243">
        <v>541</v>
      </c>
      <c r="AR28" s="1244"/>
      <c r="AS28" s="1245"/>
      <c r="AT28" s="1243">
        <v>50</v>
      </c>
      <c r="AU28" s="1244"/>
      <c r="AV28" s="1245"/>
      <c r="AW28" s="1243">
        <v>283</v>
      </c>
      <c r="AX28" s="1244"/>
      <c r="AY28" s="1245"/>
      <c r="BA28" s="201" t="s">
        <v>13</v>
      </c>
      <c r="BB28" s="1243">
        <v>1396</v>
      </c>
      <c r="BC28" s="1244"/>
      <c r="BD28" s="1245"/>
      <c r="BE28" s="1243">
        <v>1055</v>
      </c>
      <c r="BF28" s="1244"/>
      <c r="BG28" s="1245"/>
      <c r="BH28" s="1243">
        <v>1710</v>
      </c>
      <c r="BI28" s="1244"/>
      <c r="BJ28" s="1245"/>
      <c r="BL28" s="1243">
        <v>4161</v>
      </c>
      <c r="BM28" s="1244"/>
      <c r="BN28" s="1245"/>
      <c r="BR28" s="201" t="s">
        <v>13</v>
      </c>
      <c r="BS28" s="1243">
        <v>0</v>
      </c>
      <c r="BT28" s="1244"/>
      <c r="BU28" s="1245"/>
      <c r="BV28" s="1243">
        <v>0</v>
      </c>
      <c r="BW28" s="1244"/>
      <c r="BX28" s="1245"/>
      <c r="BY28" s="1061"/>
      <c r="BZ28" s="1243">
        <v>0</v>
      </c>
      <c r="CA28" s="1244"/>
      <c r="CB28" s="1245"/>
    </row>
    <row r="29" spans="2:80" ht="15.75" customHeight="1" x14ac:dyDescent="0.25">
      <c r="B29" s="222" t="s">
        <v>14</v>
      </c>
      <c r="C29" s="1237">
        <v>9</v>
      </c>
      <c r="D29" s="1238"/>
      <c r="E29" s="1239"/>
      <c r="F29" s="1237">
        <v>21.25</v>
      </c>
      <c r="G29" s="1238"/>
      <c r="H29" s="1239"/>
      <c r="I29" s="1237">
        <v>3.7083333333333335</v>
      </c>
      <c r="J29" s="1238"/>
      <c r="K29" s="1239"/>
      <c r="L29" s="1237">
        <v>14.208333333333334</v>
      </c>
      <c r="M29" s="1238"/>
      <c r="N29" s="1239"/>
      <c r="O29" s="1237">
        <v>10</v>
      </c>
      <c r="P29" s="1238"/>
      <c r="Q29" s="1239"/>
      <c r="R29" s="1056"/>
      <c r="S29" s="222" t="s">
        <v>14</v>
      </c>
      <c r="T29" s="1237">
        <v>0</v>
      </c>
      <c r="U29" s="1238"/>
      <c r="V29" s="1239"/>
      <c r="W29" s="1237">
        <v>17.833333333333332</v>
      </c>
      <c r="X29" s="1238"/>
      <c r="Y29" s="1239"/>
      <c r="Z29" s="1237">
        <v>16.083333333333332</v>
      </c>
      <c r="AA29" s="1238"/>
      <c r="AB29" s="1239"/>
      <c r="AC29" s="1237">
        <v>1.2083333333333333</v>
      </c>
      <c r="AD29" s="1238"/>
      <c r="AE29" s="1239"/>
      <c r="AF29" s="1237">
        <v>8.8333333333333339</v>
      </c>
      <c r="AG29" s="1238"/>
      <c r="AH29" s="1239"/>
      <c r="AI29" s="1056"/>
      <c r="AJ29" s="222" t="s">
        <v>14</v>
      </c>
      <c r="AK29" s="1237">
        <v>17.041666666666668</v>
      </c>
      <c r="AL29" s="1238"/>
      <c r="AM29" s="1239"/>
      <c r="AN29" s="1237">
        <v>17.791666666666668</v>
      </c>
      <c r="AO29" s="1238"/>
      <c r="AP29" s="1239"/>
      <c r="AQ29" s="1237">
        <v>22.541666666666668</v>
      </c>
      <c r="AR29" s="1238"/>
      <c r="AS29" s="1239"/>
      <c r="AT29" s="1237">
        <v>2.0833333333333335</v>
      </c>
      <c r="AU29" s="1238"/>
      <c r="AV29" s="1239"/>
      <c r="AW29" s="1237">
        <v>11.791666666666666</v>
      </c>
      <c r="AX29" s="1238"/>
      <c r="AY29" s="1239"/>
      <c r="BA29" s="222" t="s">
        <v>14</v>
      </c>
      <c r="BB29" s="1237">
        <v>58.166666666666664</v>
      </c>
      <c r="BC29" s="1238"/>
      <c r="BD29" s="1239"/>
      <c r="BE29" s="1237">
        <v>43.958333333333336</v>
      </c>
      <c r="BF29" s="1238"/>
      <c r="BG29" s="1239"/>
      <c r="BH29" s="1237">
        <v>71.25</v>
      </c>
      <c r="BI29" s="1238"/>
      <c r="BJ29" s="1239"/>
      <c r="BL29" s="1237">
        <v>173.375</v>
      </c>
      <c r="BM29" s="1238"/>
      <c r="BN29" s="1239"/>
      <c r="BR29" s="222" t="s">
        <v>14</v>
      </c>
      <c r="BS29" s="1237">
        <v>0</v>
      </c>
      <c r="BT29" s="1238"/>
      <c r="BU29" s="1239"/>
      <c r="BV29" s="1237">
        <v>0</v>
      </c>
      <c r="BW29" s="1238"/>
      <c r="BX29" s="1239"/>
      <c r="BY29" s="1056"/>
      <c r="BZ29" s="1237">
        <v>0</v>
      </c>
      <c r="CA29" s="1238"/>
      <c r="CB29" s="1239"/>
    </row>
    <row r="30" spans="2:80" ht="15.75" x14ac:dyDescent="0.25">
      <c r="B30" s="233" t="s">
        <v>143</v>
      </c>
      <c r="C30" s="1240">
        <v>8.8343558282208592E-2</v>
      </c>
      <c r="D30" s="1241"/>
      <c r="E30" s="1242"/>
      <c r="F30" s="1240">
        <v>0.13999451001921492</v>
      </c>
      <c r="G30" s="1241"/>
      <c r="H30" s="1242"/>
      <c r="I30" s="1240">
        <v>3.3699356304430141E-2</v>
      </c>
      <c r="J30" s="1241"/>
      <c r="K30" s="1242"/>
      <c r="L30" s="1240">
        <v>9.7595878649112761E-2</v>
      </c>
      <c r="M30" s="1241"/>
      <c r="N30" s="1242"/>
      <c r="O30" s="1240">
        <v>5.7416267942583733E-2</v>
      </c>
      <c r="P30" s="1241"/>
      <c r="Q30" s="1242"/>
      <c r="R30" s="1063"/>
      <c r="S30" s="233" t="s">
        <v>143</v>
      </c>
      <c r="T30" s="1240">
        <v>0</v>
      </c>
      <c r="U30" s="1241"/>
      <c r="V30" s="1242"/>
      <c r="W30" s="1240">
        <v>0.2685069008782936</v>
      </c>
      <c r="X30" s="1241"/>
      <c r="Y30" s="1242"/>
      <c r="Z30" s="1240">
        <v>0.20273109243697479</v>
      </c>
      <c r="AA30" s="1241"/>
      <c r="AB30" s="1242"/>
      <c r="AC30" s="1240">
        <v>1.0776662950575994E-2</v>
      </c>
      <c r="AD30" s="1241"/>
      <c r="AE30" s="1242"/>
      <c r="AF30" s="1240">
        <v>5.7844474761255114E-2</v>
      </c>
      <c r="AG30" s="1241"/>
      <c r="AH30" s="1242"/>
      <c r="AI30" s="1063"/>
      <c r="AJ30" s="233" t="s">
        <v>143</v>
      </c>
      <c r="AK30" s="1240">
        <v>9.7126573260508192E-2</v>
      </c>
      <c r="AL30" s="1241"/>
      <c r="AM30" s="1242"/>
      <c r="AN30" s="1240">
        <v>9.1317365269461076E-2</v>
      </c>
      <c r="AO30" s="1241"/>
      <c r="AP30" s="1242"/>
      <c r="AQ30" s="1240">
        <v>0.12374199451052149</v>
      </c>
      <c r="AR30" s="1241"/>
      <c r="AS30" s="1242"/>
      <c r="AT30" s="1240">
        <v>3.7565740045078885E-2</v>
      </c>
      <c r="AU30" s="1241"/>
      <c r="AV30" s="1242"/>
      <c r="AW30" s="1240">
        <v>5.7968045882834905E-2</v>
      </c>
      <c r="AX30" s="1241"/>
      <c r="AY30" s="1242"/>
      <c r="BA30" s="233" t="s">
        <v>143</v>
      </c>
      <c r="BB30" s="1240">
        <v>8.5106382978723402E-2</v>
      </c>
      <c r="BC30" s="1241"/>
      <c r="BD30" s="1242"/>
      <c r="BE30" s="1240">
        <v>8.8299296953465015E-2</v>
      </c>
      <c r="BF30" s="1241"/>
      <c r="BG30" s="1242"/>
      <c r="BH30" s="1240">
        <v>8.781840591618735E-2</v>
      </c>
      <c r="BI30" s="1241"/>
      <c r="BJ30" s="1242"/>
      <c r="BL30" s="1240">
        <v>8.7008343265792612E-2</v>
      </c>
      <c r="BM30" s="1241"/>
      <c r="BN30" s="1242"/>
      <c r="BR30" s="233" t="s">
        <v>143</v>
      </c>
      <c r="BS30" s="1240">
        <v>0</v>
      </c>
      <c r="BT30" s="1241"/>
      <c r="BU30" s="1242"/>
      <c r="BV30" s="1240">
        <v>0</v>
      </c>
      <c r="BW30" s="1241"/>
      <c r="BX30" s="1242"/>
      <c r="BY30" s="1063"/>
      <c r="BZ30" s="1240">
        <v>0</v>
      </c>
      <c r="CA30" s="1241"/>
      <c r="CB30" s="1242"/>
    </row>
    <row r="31" spans="2:80" ht="15.75" hidden="1" customHeight="1" x14ac:dyDescent="0.25">
      <c r="B31" s="202"/>
      <c r="C31" s="207"/>
      <c r="D31" s="1074"/>
      <c r="E31" s="1075"/>
      <c r="F31" s="207"/>
      <c r="G31" s="1074"/>
      <c r="H31" s="1075"/>
      <c r="I31" s="207"/>
      <c r="J31" s="1074"/>
      <c r="K31" s="1075"/>
      <c r="L31" s="207"/>
      <c r="M31" s="1074"/>
      <c r="N31" s="1075"/>
      <c r="O31" s="207"/>
      <c r="P31" s="1074"/>
      <c r="Q31" s="1075"/>
      <c r="R31" s="230"/>
      <c r="S31" s="202"/>
      <c r="T31" s="207"/>
      <c r="U31" s="1074"/>
      <c r="V31" s="1075"/>
      <c r="W31" s="207"/>
      <c r="X31" s="1074"/>
      <c r="Y31" s="1075"/>
      <c r="Z31" s="207"/>
      <c r="AA31" s="1074"/>
      <c r="AB31" s="1075"/>
      <c r="AC31" s="207"/>
      <c r="AD31" s="1074"/>
      <c r="AE31" s="1075"/>
      <c r="AF31" s="207"/>
      <c r="AG31" s="1074"/>
      <c r="AH31" s="1075"/>
      <c r="AI31" s="230"/>
      <c r="AJ31" s="202"/>
      <c r="AK31" s="207"/>
      <c r="AL31" s="1074"/>
      <c r="AM31" s="1075"/>
      <c r="AN31" s="207"/>
      <c r="AO31" s="1074"/>
      <c r="AP31" s="1075"/>
      <c r="AQ31" s="207"/>
      <c r="AR31" s="1074"/>
      <c r="AS31" s="1075"/>
      <c r="AT31" s="207"/>
      <c r="AU31" s="1074"/>
      <c r="AV31" s="1075"/>
      <c r="AW31" s="207"/>
      <c r="AX31" s="1074"/>
      <c r="AY31" s="1075"/>
      <c r="BA31" s="202"/>
      <c r="BB31" s="207"/>
      <c r="BC31" s="1074"/>
      <c r="BD31" s="1075"/>
      <c r="BE31" s="207"/>
      <c r="BF31" s="1074"/>
      <c r="BG31" s="1075"/>
      <c r="BH31" s="207"/>
      <c r="BI31" s="1074"/>
      <c r="BJ31" s="1075"/>
      <c r="BL31" s="207"/>
      <c r="BM31" s="1074"/>
      <c r="BN31" s="1075"/>
      <c r="BR31" s="202"/>
      <c r="BS31" s="207"/>
      <c r="BT31" s="1074"/>
      <c r="BU31" s="1075"/>
      <c r="BV31" s="207"/>
      <c r="BW31" s="1074"/>
      <c r="BX31" s="1075"/>
      <c r="BY31" s="230"/>
      <c r="BZ31" s="207"/>
      <c r="CA31" s="1074"/>
      <c r="CB31" s="1075"/>
    </row>
    <row r="32" spans="2:80" ht="15.75" hidden="1" customHeight="1" x14ac:dyDescent="0.25">
      <c r="B32" s="202"/>
      <c r="C32" s="207"/>
      <c r="D32" s="1074"/>
      <c r="E32" s="1075"/>
      <c r="F32" s="207"/>
      <c r="G32" s="1074"/>
      <c r="H32" s="1075"/>
      <c r="I32" s="207"/>
      <c r="J32" s="1074"/>
      <c r="K32" s="1075"/>
      <c r="L32" s="207"/>
      <c r="M32" s="1074"/>
      <c r="N32" s="1075"/>
      <c r="O32" s="207"/>
      <c r="P32" s="1074"/>
      <c r="Q32" s="1075"/>
      <c r="R32" s="230"/>
      <c r="S32" s="202"/>
      <c r="T32" s="207"/>
      <c r="U32" s="1074"/>
      <c r="V32" s="1075"/>
      <c r="W32" s="207"/>
      <c r="X32" s="1074"/>
      <c r="Y32" s="1075"/>
      <c r="Z32" s="207"/>
      <c r="AA32" s="1074"/>
      <c r="AB32" s="1075"/>
      <c r="AC32" s="207"/>
      <c r="AD32" s="1074"/>
      <c r="AE32" s="1075"/>
      <c r="AF32" s="207"/>
      <c r="AG32" s="1074"/>
      <c r="AH32" s="1075"/>
      <c r="AI32" s="230"/>
      <c r="AJ32" s="202"/>
      <c r="AK32" s="207"/>
      <c r="AL32" s="1074"/>
      <c r="AM32" s="1075"/>
      <c r="AN32" s="207"/>
      <c r="AO32" s="1074"/>
      <c r="AP32" s="1075"/>
      <c r="AQ32" s="207"/>
      <c r="AR32" s="1074"/>
      <c r="AS32" s="1075"/>
      <c r="AT32" s="207"/>
      <c r="AU32" s="1074"/>
      <c r="AV32" s="1075"/>
      <c r="AW32" s="207"/>
      <c r="AX32" s="1074"/>
      <c r="AY32" s="1075"/>
      <c r="BA32" s="202"/>
      <c r="BB32" s="207"/>
      <c r="BC32" s="1074"/>
      <c r="BD32" s="1075"/>
      <c r="BE32" s="207"/>
      <c r="BF32" s="1074"/>
      <c r="BG32" s="1075"/>
      <c r="BH32" s="207"/>
      <c r="BI32" s="1074"/>
      <c r="BJ32" s="1075"/>
      <c r="BL32" s="207"/>
      <c r="BM32" s="1074"/>
      <c r="BN32" s="1075"/>
      <c r="BR32" s="202"/>
      <c r="BS32" s="207"/>
      <c r="BT32" s="1074"/>
      <c r="BU32" s="1075"/>
      <c r="BV32" s="207"/>
      <c r="BW32" s="1074"/>
      <c r="BX32" s="1075"/>
      <c r="BY32" s="230"/>
      <c r="BZ32" s="207"/>
      <c r="CA32" s="1074"/>
      <c r="CB32" s="1075"/>
    </row>
    <row r="33" spans="2:80" ht="15.75" hidden="1" customHeight="1" x14ac:dyDescent="0.25">
      <c r="B33" s="204" t="s">
        <v>16</v>
      </c>
      <c r="C33" s="1225">
        <v>7.1285809460359756E-2</v>
      </c>
      <c r="D33" s="1226"/>
      <c r="E33" s="1227"/>
      <c r="F33" s="1225">
        <v>8.0271216097987749E-2</v>
      </c>
      <c r="G33" s="1226"/>
      <c r="H33" s="1227"/>
      <c r="I33" s="1225">
        <v>0.20754716981132076</v>
      </c>
      <c r="J33" s="1226"/>
      <c r="K33" s="1227"/>
      <c r="L33" s="1225">
        <v>3.5051067780872795E-2</v>
      </c>
      <c r="M33" s="1226"/>
      <c r="N33" s="1227"/>
      <c r="O33" s="1225">
        <v>1.3674459638288486E-2</v>
      </c>
      <c r="P33" s="1226"/>
      <c r="Q33" s="1227"/>
      <c r="R33" s="260"/>
      <c r="S33" s="204" t="s">
        <v>16</v>
      </c>
      <c r="T33" s="1225">
        <v>1.1955855303494788E-2</v>
      </c>
      <c r="U33" s="1226"/>
      <c r="V33" s="1227"/>
      <c r="W33" s="1225">
        <v>0</v>
      </c>
      <c r="X33" s="1226"/>
      <c r="Y33" s="1227"/>
      <c r="Z33" s="1225">
        <v>7.1768437747819186E-2</v>
      </c>
      <c r="AA33" s="1226"/>
      <c r="AB33" s="1227"/>
      <c r="AC33" s="1225">
        <v>8.0138277812696418E-2</v>
      </c>
      <c r="AD33" s="1226"/>
      <c r="AE33" s="1227"/>
      <c r="AF33" s="1225">
        <v>0.13287836210357287</v>
      </c>
      <c r="AG33" s="1226"/>
      <c r="AH33" s="1227"/>
      <c r="AI33" s="260"/>
      <c r="AJ33" s="204" t="s">
        <v>16</v>
      </c>
      <c r="AK33" s="1225">
        <v>1.3994910941475827E-2</v>
      </c>
      <c r="AL33" s="1226"/>
      <c r="AM33" s="1227"/>
      <c r="AN33" s="1225">
        <v>2.5255338904363975E-2</v>
      </c>
      <c r="AO33" s="1226"/>
      <c r="AP33" s="1227"/>
      <c r="AQ33" s="1225">
        <v>1.4443329989969909E-2</v>
      </c>
      <c r="AR33" s="1226"/>
      <c r="AS33" s="1227"/>
      <c r="AT33" s="1225">
        <v>6.6937119675456389E-2</v>
      </c>
      <c r="AU33" s="1226"/>
      <c r="AV33" s="1227"/>
      <c r="AW33" s="1225">
        <v>0</v>
      </c>
      <c r="AX33" s="1226"/>
      <c r="AY33" s="1227"/>
      <c r="BA33" s="204" t="s">
        <v>16</v>
      </c>
      <c r="BB33" s="1225">
        <v>7.5978047429635973E-2</v>
      </c>
      <c r="BC33" s="1226"/>
      <c r="BD33" s="1227"/>
      <c r="BE33" s="1225">
        <v>6.8833999273519797E-2</v>
      </c>
      <c r="BF33" s="1226"/>
      <c r="BG33" s="1227"/>
      <c r="BH33" s="1225">
        <v>1.7165209387942935E-2</v>
      </c>
      <c r="BI33" s="1226"/>
      <c r="BJ33" s="1227"/>
      <c r="BL33" s="1225">
        <v>5.1954086286117467E-2</v>
      </c>
      <c r="BM33" s="1226"/>
      <c r="BN33" s="1227"/>
      <c r="BR33" s="204" t="s">
        <v>16</v>
      </c>
      <c r="BS33" s="1225">
        <v>0</v>
      </c>
      <c r="BT33" s="1226"/>
      <c r="BU33" s="1227"/>
      <c r="BV33" s="1225">
        <v>5.7500000000000002E-2</v>
      </c>
      <c r="BW33" s="1226"/>
      <c r="BX33" s="1227"/>
      <c r="BY33" s="260"/>
      <c r="BZ33" s="1225">
        <v>3.4418256640478866E-2</v>
      </c>
      <c r="CA33" s="1226"/>
      <c r="CB33" s="1227"/>
    </row>
    <row r="34" spans="2:80" ht="15.75" hidden="1" customHeight="1" x14ac:dyDescent="0.25">
      <c r="B34" s="204" t="s">
        <v>17</v>
      </c>
      <c r="C34" s="1225">
        <v>7.1952031978680886E-2</v>
      </c>
      <c r="D34" s="1226"/>
      <c r="E34" s="1227"/>
      <c r="F34" s="1225">
        <v>0.1115485564304462</v>
      </c>
      <c r="G34" s="1226"/>
      <c r="H34" s="1227"/>
      <c r="I34" s="1225">
        <v>2.5834542815674891E-2</v>
      </c>
      <c r="J34" s="1226"/>
      <c r="K34" s="1227"/>
      <c r="L34" s="1225">
        <v>7.9155060352831944E-2</v>
      </c>
      <c r="M34" s="1226"/>
      <c r="N34" s="1227"/>
      <c r="O34" s="1225">
        <v>5.29333921482135E-2</v>
      </c>
      <c r="P34" s="1226"/>
      <c r="Q34" s="1227"/>
      <c r="R34" s="260"/>
      <c r="S34" s="204" t="s">
        <v>17</v>
      </c>
      <c r="T34" s="1225">
        <v>0</v>
      </c>
      <c r="U34" s="1226"/>
      <c r="V34" s="1227"/>
      <c r="W34" s="1225">
        <v>0.16653696498054474</v>
      </c>
      <c r="X34" s="1226"/>
      <c r="Y34" s="1227"/>
      <c r="Z34" s="1225">
        <v>0.15305313243457574</v>
      </c>
      <c r="AA34" s="1226"/>
      <c r="AB34" s="1227"/>
      <c r="AC34" s="1225">
        <v>9.1137649277184159E-3</v>
      </c>
      <c r="AD34" s="1226"/>
      <c r="AE34" s="1227"/>
      <c r="AF34" s="1225">
        <v>4.2553191489361701E-2</v>
      </c>
      <c r="AG34" s="1226"/>
      <c r="AH34" s="1227"/>
      <c r="AI34" s="260"/>
      <c r="AJ34" s="204" t="s">
        <v>17</v>
      </c>
      <c r="AK34" s="1225">
        <v>8.672603901611535E-2</v>
      </c>
      <c r="AL34" s="1226"/>
      <c r="AM34" s="1227"/>
      <c r="AN34" s="1225">
        <v>7.929433611884866E-2</v>
      </c>
      <c r="AO34" s="1226"/>
      <c r="AP34" s="1227"/>
      <c r="AQ34" s="1225">
        <v>0.10852557673019057</v>
      </c>
      <c r="AR34" s="1226"/>
      <c r="AS34" s="1227"/>
      <c r="AT34" s="1225">
        <v>3.3806626098715348E-2</v>
      </c>
      <c r="AU34" s="1226"/>
      <c r="AV34" s="1227"/>
      <c r="AW34" s="1225">
        <v>5.4791868344627299E-2</v>
      </c>
      <c r="AX34" s="1226"/>
      <c r="AY34" s="1227"/>
      <c r="BA34" s="204" t="s">
        <v>17</v>
      </c>
      <c r="BB34" s="1225">
        <v>7.0288505110518096E-2</v>
      </c>
      <c r="BC34" s="1226"/>
      <c r="BD34" s="1227"/>
      <c r="BE34" s="1225">
        <v>6.3869717883521013E-2</v>
      </c>
      <c r="BF34" s="1226"/>
      <c r="BG34" s="1227"/>
      <c r="BH34" s="1225">
        <v>7.8693051081454204E-2</v>
      </c>
      <c r="BI34" s="1226"/>
      <c r="BJ34" s="1227"/>
      <c r="BL34" s="1225">
        <v>7.1606807895506719E-2</v>
      </c>
      <c r="BM34" s="1226"/>
      <c r="BN34" s="1227"/>
      <c r="BR34" s="204" t="s">
        <v>17</v>
      </c>
      <c r="BS34" s="1225">
        <v>0</v>
      </c>
      <c r="BT34" s="1226"/>
      <c r="BU34" s="1227"/>
      <c r="BV34" s="1225">
        <v>0</v>
      </c>
      <c r="BW34" s="1226"/>
      <c r="BX34" s="1227"/>
      <c r="BY34" s="260"/>
      <c r="BZ34" s="1225">
        <v>0</v>
      </c>
      <c r="CA34" s="1226"/>
      <c r="CB34" s="1227"/>
    </row>
    <row r="35" spans="2:80" ht="6" customHeight="1" x14ac:dyDescent="0.25">
      <c r="B35" s="597"/>
      <c r="C35" s="610"/>
      <c r="D35" s="423"/>
      <c r="E35" s="518"/>
      <c r="F35" s="610"/>
      <c r="G35" s="423"/>
      <c r="H35" s="518"/>
      <c r="I35" s="610"/>
      <c r="J35" s="423"/>
      <c r="K35" s="518"/>
      <c r="L35" s="610"/>
      <c r="M35" s="423"/>
      <c r="N35" s="518"/>
      <c r="O35" s="610"/>
      <c r="P35" s="423"/>
      <c r="Q35" s="518"/>
      <c r="R35" s="192"/>
      <c r="S35" s="615"/>
      <c r="T35" s="628"/>
      <c r="U35" s="502"/>
      <c r="V35" s="503"/>
      <c r="W35" s="628"/>
      <c r="X35" s="502"/>
      <c r="Y35" s="503"/>
      <c r="Z35" s="628"/>
      <c r="AA35" s="502"/>
      <c r="AB35" s="503"/>
      <c r="AC35" s="628"/>
      <c r="AD35" s="502"/>
      <c r="AE35" s="503"/>
      <c r="AF35" s="628"/>
      <c r="AG35" s="502"/>
      <c r="AH35" s="503"/>
      <c r="AI35" s="192"/>
      <c r="AJ35" s="633"/>
      <c r="AK35" s="646"/>
      <c r="AL35" s="450"/>
      <c r="AM35" s="507"/>
      <c r="AN35" s="646"/>
      <c r="AO35" s="450"/>
      <c r="AP35" s="507"/>
      <c r="AQ35" s="646"/>
      <c r="AR35" s="450"/>
      <c r="AS35" s="507"/>
      <c r="AT35" s="646"/>
      <c r="AU35" s="450"/>
      <c r="AV35" s="507"/>
      <c r="AW35" s="646"/>
      <c r="AX35" s="450"/>
      <c r="AY35" s="507"/>
      <c r="BA35" s="664"/>
      <c r="BB35" s="610"/>
      <c r="BC35" s="423"/>
      <c r="BD35" s="518"/>
      <c r="BE35" s="628"/>
      <c r="BF35" s="502"/>
      <c r="BG35" s="503"/>
      <c r="BH35" s="646"/>
      <c r="BI35" s="450"/>
      <c r="BJ35" s="507"/>
      <c r="BL35" s="647"/>
      <c r="BM35" s="432"/>
      <c r="BN35" s="514"/>
      <c r="BR35" s="1083"/>
      <c r="BS35" s="1104"/>
      <c r="BT35" s="1093"/>
      <c r="BU35" s="1105"/>
      <c r="BV35" s="1104"/>
      <c r="BW35" s="1093"/>
      <c r="BX35" s="1105"/>
      <c r="BY35" s="192"/>
      <c r="BZ35" s="1104"/>
      <c r="CA35" s="1093"/>
      <c r="CB35" s="1105"/>
    </row>
    <row r="36" spans="2:80" ht="15" customHeight="1" x14ac:dyDescent="0.25">
      <c r="B36" s="561"/>
      <c r="C36" s="1228" t="s">
        <v>0</v>
      </c>
      <c r="D36" s="1229"/>
      <c r="E36" s="1230"/>
      <c r="F36" s="1228" t="s">
        <v>84</v>
      </c>
      <c r="G36" s="1229"/>
      <c r="H36" s="1230"/>
      <c r="I36" s="1228" t="s">
        <v>19</v>
      </c>
      <c r="J36" s="1229"/>
      <c r="K36" s="1230"/>
      <c r="L36" s="1228" t="s">
        <v>20</v>
      </c>
      <c r="M36" s="1229"/>
      <c r="N36" s="1230"/>
      <c r="O36" s="1228" t="s">
        <v>149</v>
      </c>
      <c r="P36" s="1229"/>
      <c r="Q36" s="1230"/>
      <c r="R36" s="261"/>
      <c r="S36" s="567"/>
      <c r="T36" s="1231" t="s">
        <v>117</v>
      </c>
      <c r="U36" s="1232"/>
      <c r="V36" s="1233"/>
      <c r="W36" s="1231" t="s">
        <v>118</v>
      </c>
      <c r="X36" s="1232"/>
      <c r="Y36" s="1233"/>
      <c r="Z36" s="1231" t="s">
        <v>119</v>
      </c>
      <c r="AA36" s="1232"/>
      <c r="AB36" s="1233"/>
      <c r="AC36" s="1231" t="s">
        <v>120</v>
      </c>
      <c r="AD36" s="1232"/>
      <c r="AE36" s="1233"/>
      <c r="AF36" s="1231" t="s">
        <v>202</v>
      </c>
      <c r="AG36" s="1232"/>
      <c r="AH36" s="1233"/>
      <c r="AI36" s="261"/>
      <c r="AJ36" s="573"/>
      <c r="AK36" s="1219" t="s">
        <v>121</v>
      </c>
      <c r="AL36" s="1220"/>
      <c r="AM36" s="1221"/>
      <c r="AN36" s="1219" t="s">
        <v>122</v>
      </c>
      <c r="AO36" s="1220"/>
      <c r="AP36" s="1221"/>
      <c r="AQ36" s="1219" t="s">
        <v>123</v>
      </c>
      <c r="AR36" s="1220"/>
      <c r="AS36" s="1221"/>
      <c r="AT36" s="1219" t="s">
        <v>124</v>
      </c>
      <c r="AU36" s="1220"/>
      <c r="AV36" s="1221"/>
      <c r="AW36" s="1219" t="s">
        <v>148</v>
      </c>
      <c r="AX36" s="1220"/>
      <c r="AY36" s="1221"/>
      <c r="BA36" s="665"/>
      <c r="BB36" s="1228" t="s">
        <v>214</v>
      </c>
      <c r="BC36" s="1229"/>
      <c r="BD36" s="1230"/>
      <c r="BE36" s="1231" t="s">
        <v>215</v>
      </c>
      <c r="BF36" s="1232"/>
      <c r="BG36" s="1233"/>
      <c r="BH36" s="1219" t="s">
        <v>221</v>
      </c>
      <c r="BI36" s="1220"/>
      <c r="BJ36" s="1221"/>
      <c r="BL36" s="1234" t="s">
        <v>293</v>
      </c>
      <c r="BM36" s="1235"/>
      <c r="BN36" s="1236"/>
      <c r="BR36" s="1084"/>
      <c r="BS36" s="1273" t="s">
        <v>345</v>
      </c>
      <c r="BT36" s="1274"/>
      <c r="BU36" s="1275"/>
      <c r="BV36" s="1273" t="s">
        <v>346</v>
      </c>
      <c r="BW36" s="1274"/>
      <c r="BX36" s="1275"/>
      <c r="BY36" s="261"/>
      <c r="BZ36" s="1273" t="s">
        <v>342</v>
      </c>
      <c r="CA36" s="1274"/>
      <c r="CB36" s="1275"/>
    </row>
    <row r="37" spans="2:80" ht="15.75" x14ac:dyDescent="0.25">
      <c r="B37" s="217" t="s">
        <v>203</v>
      </c>
      <c r="C37" s="1222">
        <v>49.394921869652912</v>
      </c>
      <c r="D37" s="1223"/>
      <c r="E37" s="1224"/>
      <c r="F37" s="1222">
        <v>35.310839854391787</v>
      </c>
      <c r="G37" s="1223"/>
      <c r="H37" s="1224"/>
      <c r="I37" s="1222">
        <v>14.394136726910517</v>
      </c>
      <c r="J37" s="1223"/>
      <c r="K37" s="1224"/>
      <c r="L37" s="1222">
        <v>18.284605432027178</v>
      </c>
      <c r="M37" s="1223"/>
      <c r="N37" s="1224"/>
      <c r="O37" s="1222">
        <v>11.03520819069082</v>
      </c>
      <c r="P37" s="1223"/>
      <c r="Q37" s="1224"/>
      <c r="R37" s="263"/>
      <c r="S37" s="217" t="s">
        <v>203</v>
      </c>
      <c r="T37" s="1222">
        <v>35.427205462760547</v>
      </c>
      <c r="U37" s="1223"/>
      <c r="V37" s="1224"/>
      <c r="W37" s="1222">
        <v>29.325930040369911</v>
      </c>
      <c r="X37" s="1223"/>
      <c r="Y37" s="1224"/>
      <c r="Z37" s="1222">
        <v>34.651569908133496</v>
      </c>
      <c r="AA37" s="1223"/>
      <c r="AB37" s="1224"/>
      <c r="AC37" s="1222">
        <v>41.047548086644476</v>
      </c>
      <c r="AD37" s="1223"/>
      <c r="AE37" s="1224"/>
      <c r="AF37" s="1222">
        <v>43.811689268060526</v>
      </c>
      <c r="AG37" s="1223"/>
      <c r="AH37" s="1224"/>
      <c r="AI37" s="263"/>
      <c r="AJ37" s="217" t="s">
        <v>203</v>
      </c>
      <c r="AK37" s="1222">
        <v>8.449061883838711</v>
      </c>
      <c r="AL37" s="1223"/>
      <c r="AM37" s="1224"/>
      <c r="AN37" s="1222">
        <v>7.9575353559882052</v>
      </c>
      <c r="AO37" s="1223"/>
      <c r="AP37" s="1224"/>
      <c r="AQ37" s="1222">
        <v>8.3599755145985757</v>
      </c>
      <c r="AR37" s="1223"/>
      <c r="AS37" s="1224"/>
      <c r="AT37" s="1222">
        <v>15.219377475352049</v>
      </c>
      <c r="AU37" s="1223"/>
      <c r="AV37" s="1224"/>
      <c r="AW37" s="1222">
        <v>12.809037288091064</v>
      </c>
      <c r="AX37" s="1223"/>
      <c r="AY37" s="1224"/>
      <c r="BA37" s="217" t="s">
        <v>203</v>
      </c>
      <c r="BB37" s="1222">
        <v>25.49417243385578</v>
      </c>
      <c r="BC37" s="1223"/>
      <c r="BD37" s="1224"/>
      <c r="BE37" s="1222">
        <v>36.931388342272889</v>
      </c>
      <c r="BF37" s="1223"/>
      <c r="BG37" s="1224"/>
      <c r="BH37" s="1222">
        <v>10.096282717203911</v>
      </c>
      <c r="BI37" s="1223"/>
      <c r="BJ37" s="1224"/>
      <c r="BL37" s="1222">
        <v>20.62038671495845</v>
      </c>
      <c r="BM37" s="1223"/>
      <c r="BN37" s="1224"/>
      <c r="BR37" s="217" t="s">
        <v>203</v>
      </c>
      <c r="BS37" s="1222">
        <v>17.217999195459559</v>
      </c>
      <c r="BT37" s="1223"/>
      <c r="BU37" s="1224"/>
      <c r="BV37" s="1222">
        <v>26.755656913307739</v>
      </c>
      <c r="BW37" s="1223"/>
      <c r="BX37" s="1224"/>
      <c r="BY37" s="263"/>
      <c r="BZ37" s="1222">
        <v>20.786119626899747</v>
      </c>
      <c r="CA37" s="1223"/>
      <c r="CB37" s="1224"/>
    </row>
    <row r="38" spans="2:80" ht="15.75" x14ac:dyDescent="0.25">
      <c r="B38" s="214" t="s">
        <v>355</v>
      </c>
      <c r="C38" s="1216">
        <v>40.192450037009621</v>
      </c>
      <c r="D38" s="1217"/>
      <c r="E38" s="1218"/>
      <c r="F38" s="1216">
        <v>36.582753079807176</v>
      </c>
      <c r="G38" s="1217"/>
      <c r="H38" s="1218"/>
      <c r="I38" s="1216">
        <v>50.970319634703195</v>
      </c>
      <c r="J38" s="1217"/>
      <c r="K38" s="1218"/>
      <c r="L38" s="1216">
        <v>12.945774303859308</v>
      </c>
      <c r="M38" s="1217"/>
      <c r="N38" s="1218"/>
      <c r="O38" s="1216">
        <v>6.2776957163958649</v>
      </c>
      <c r="P38" s="1217"/>
      <c r="Q38" s="1218"/>
      <c r="R38" s="223"/>
      <c r="S38" s="214" t="s">
        <v>355</v>
      </c>
      <c r="T38" s="1216">
        <v>12.722419928825623</v>
      </c>
      <c r="U38" s="1217"/>
      <c r="V38" s="1218"/>
      <c r="W38" s="1216">
        <v>4.2</v>
      </c>
      <c r="X38" s="1217"/>
      <c r="Y38" s="1218"/>
      <c r="Z38" s="1216">
        <v>23.472668810289392</v>
      </c>
      <c r="AA38" s="1217"/>
      <c r="AB38" s="1218"/>
      <c r="AC38" s="1216">
        <v>28.274967574578469</v>
      </c>
      <c r="AD38" s="1217"/>
      <c r="AE38" s="1218"/>
      <c r="AF38" s="1216">
        <v>47.56446991404011</v>
      </c>
      <c r="AG38" s="1217"/>
      <c r="AH38" s="1218"/>
      <c r="AI38" s="223"/>
      <c r="AJ38" s="214" t="s">
        <v>355</v>
      </c>
      <c r="AK38" s="1216">
        <v>5.296551724137931</v>
      </c>
      <c r="AL38" s="1217"/>
      <c r="AM38" s="1218"/>
      <c r="AN38" s="1216">
        <v>5.6904400606980277</v>
      </c>
      <c r="AO38" s="1217"/>
      <c r="AP38" s="1218"/>
      <c r="AQ38" s="1216">
        <v>6.0622174953469825</v>
      </c>
      <c r="AR38" s="1217"/>
      <c r="AS38" s="1218"/>
      <c r="AT38" s="1216">
        <v>23.361823361823362</v>
      </c>
      <c r="AU38" s="1217"/>
      <c r="AV38" s="1218"/>
      <c r="AW38" s="1216">
        <v>5.5471507816439747</v>
      </c>
      <c r="AX38" s="1217"/>
      <c r="AY38" s="1218"/>
      <c r="BA38" s="214" t="s">
        <v>355</v>
      </c>
      <c r="BB38" s="1216">
        <v>26.262210796915166</v>
      </c>
      <c r="BC38" s="1217"/>
      <c r="BD38" s="1218"/>
      <c r="BE38" s="1216">
        <v>27.255853797829808</v>
      </c>
      <c r="BF38" s="1217"/>
      <c r="BG38" s="1218"/>
      <c r="BH38" s="1216">
        <v>6.7913686655663552</v>
      </c>
      <c r="BI38" s="1217"/>
      <c r="BJ38" s="1218"/>
      <c r="BL38" s="1216">
        <v>16.845986460348161</v>
      </c>
      <c r="BM38" s="1217"/>
      <c r="BN38" s="1218"/>
      <c r="BR38" s="214" t="s">
        <v>355</v>
      </c>
      <c r="BS38" s="1216">
        <v>7.7436582109479302</v>
      </c>
      <c r="BT38" s="1217"/>
      <c r="BU38" s="1218"/>
      <c r="BV38" s="1216">
        <v>35.132032146957513</v>
      </c>
      <c r="BW38" s="1217"/>
      <c r="BX38" s="1218"/>
      <c r="BY38" s="223"/>
      <c r="BZ38" s="1216">
        <v>22.469135802469136</v>
      </c>
      <c r="CA38" s="1217"/>
      <c r="CB38" s="1218"/>
    </row>
    <row r="39" spans="2:80" s="193" customFormat="1" ht="6" customHeight="1" x14ac:dyDescent="0.25">
      <c r="B39" s="562"/>
      <c r="C39" s="520"/>
      <c r="D39" s="521"/>
      <c r="E39" s="522"/>
      <c r="F39" s="520"/>
      <c r="G39" s="521"/>
      <c r="H39" s="522"/>
      <c r="I39" s="520"/>
      <c r="J39" s="521"/>
      <c r="K39" s="522"/>
      <c r="L39" s="520"/>
      <c r="M39" s="521"/>
      <c r="N39" s="522"/>
      <c r="O39" s="520"/>
      <c r="P39" s="521"/>
      <c r="Q39" s="522"/>
      <c r="R39" s="223"/>
      <c r="S39" s="568"/>
      <c r="T39" s="526"/>
      <c r="U39" s="527"/>
      <c r="V39" s="528"/>
      <c r="W39" s="526"/>
      <c r="X39" s="527"/>
      <c r="Y39" s="528"/>
      <c r="Z39" s="526"/>
      <c r="AA39" s="527"/>
      <c r="AB39" s="528"/>
      <c r="AC39" s="526"/>
      <c r="AD39" s="527"/>
      <c r="AE39" s="528"/>
      <c r="AF39" s="526"/>
      <c r="AG39" s="527"/>
      <c r="AH39" s="528"/>
      <c r="AI39" s="223"/>
      <c r="AJ39" s="214"/>
      <c r="AK39" s="532"/>
      <c r="AL39" s="533"/>
      <c r="AM39" s="534"/>
      <c r="AN39" s="532"/>
      <c r="AO39" s="533"/>
      <c r="AP39" s="534"/>
      <c r="AQ39" s="532"/>
      <c r="AR39" s="533"/>
      <c r="AS39" s="534"/>
      <c r="AT39" s="532"/>
      <c r="AU39" s="533"/>
      <c r="AV39" s="534"/>
      <c r="AW39" s="532"/>
      <c r="AX39" s="533"/>
      <c r="AY39" s="534"/>
      <c r="BA39" s="666"/>
      <c r="BB39" s="520"/>
      <c r="BC39" s="521"/>
      <c r="BD39" s="522"/>
      <c r="BE39" s="526"/>
      <c r="BF39" s="527"/>
      <c r="BG39" s="528"/>
      <c r="BH39" s="532"/>
      <c r="BI39" s="533"/>
      <c r="BJ39" s="534"/>
      <c r="BL39" s="538"/>
      <c r="BM39" s="539"/>
      <c r="BN39" s="540"/>
      <c r="BR39" s="1085"/>
      <c r="BS39" s="1106"/>
      <c r="BT39" s="1107"/>
      <c r="BU39" s="1108"/>
      <c r="BV39" s="1106"/>
      <c r="BW39" s="1107"/>
      <c r="BX39" s="1108"/>
      <c r="BY39" s="223"/>
      <c r="BZ39" s="1106"/>
      <c r="CA39" s="1107"/>
      <c r="CB39" s="1108"/>
    </row>
    <row r="40" spans="2:80" ht="15.75" x14ac:dyDescent="0.25">
      <c r="B40" s="215" t="s">
        <v>204</v>
      </c>
      <c r="C40" s="1213">
        <v>29.995234045242327</v>
      </c>
      <c r="D40" s="1214"/>
      <c r="E40" s="1215"/>
      <c r="F40" s="1213">
        <v>25.128109900726912</v>
      </c>
      <c r="G40" s="1214"/>
      <c r="H40" s="1215"/>
      <c r="I40" s="1213">
        <v>7.7455292002457092</v>
      </c>
      <c r="J40" s="1214"/>
      <c r="K40" s="1215"/>
      <c r="L40" s="1213">
        <v>11.348108761530973</v>
      </c>
      <c r="M40" s="1214"/>
      <c r="N40" s="1215"/>
      <c r="O40" s="1213">
        <v>4.9929269094191913</v>
      </c>
      <c r="P40" s="1214"/>
      <c r="Q40" s="1215"/>
      <c r="R40" s="262"/>
      <c r="S40" s="215" t="s">
        <v>204</v>
      </c>
      <c r="T40" s="1213">
        <v>23.257118597810596</v>
      </c>
      <c r="U40" s="1214"/>
      <c r="V40" s="1215"/>
      <c r="W40" s="1213">
        <v>23.086217873039431</v>
      </c>
      <c r="X40" s="1214"/>
      <c r="Y40" s="1215"/>
      <c r="Z40" s="1213">
        <v>22.674517483857866</v>
      </c>
      <c r="AA40" s="1214"/>
      <c r="AB40" s="1215"/>
      <c r="AC40" s="1213">
        <v>29.430670809378849</v>
      </c>
      <c r="AD40" s="1214"/>
      <c r="AE40" s="1215"/>
      <c r="AF40" s="1213">
        <v>28.136899407669418</v>
      </c>
      <c r="AG40" s="1214"/>
      <c r="AH40" s="1215"/>
      <c r="AI40" s="262"/>
      <c r="AJ40" s="215" t="s">
        <v>204</v>
      </c>
      <c r="AK40" s="1213">
        <v>5.5572356037742239</v>
      </c>
      <c r="AL40" s="1214"/>
      <c r="AM40" s="1215"/>
      <c r="AN40" s="1213">
        <v>4.7874693966063511</v>
      </c>
      <c r="AO40" s="1214"/>
      <c r="AP40" s="1215"/>
      <c r="AQ40" s="1213">
        <v>5.4092519838229478</v>
      </c>
      <c r="AR40" s="1214"/>
      <c r="AS40" s="1215"/>
      <c r="AT40" s="1213">
        <v>9.8775448424854684</v>
      </c>
      <c r="AU40" s="1214"/>
      <c r="AV40" s="1215"/>
      <c r="AW40" s="1213">
        <v>6.9992347960879355</v>
      </c>
      <c r="AX40" s="1214"/>
      <c r="AY40" s="1215"/>
      <c r="BA40" s="215" t="s">
        <v>204</v>
      </c>
      <c r="BB40" s="1213">
        <v>15.768633950141501</v>
      </c>
      <c r="BC40" s="1214"/>
      <c r="BD40" s="1215"/>
      <c r="BE40" s="1213">
        <v>25.544180811724921</v>
      </c>
      <c r="BF40" s="1214"/>
      <c r="BG40" s="1215"/>
      <c r="BH40" s="1213">
        <v>6.3724294400208148</v>
      </c>
      <c r="BI40" s="1214"/>
      <c r="BJ40" s="1215"/>
      <c r="BL40" s="1213">
        <v>13.468144867283398</v>
      </c>
      <c r="BM40" s="1214"/>
      <c r="BN40" s="1215"/>
      <c r="BR40" s="215" t="s">
        <v>204</v>
      </c>
      <c r="BS40" s="1213">
        <v>7.2533697947171287</v>
      </c>
      <c r="BT40" s="1214"/>
      <c r="BU40" s="1215"/>
      <c r="BV40" s="1213">
        <v>14.026425081859172</v>
      </c>
      <c r="BW40" s="1214"/>
      <c r="BX40" s="1215"/>
      <c r="BY40" s="262"/>
      <c r="BZ40" s="1213">
        <v>9.7872284912921543</v>
      </c>
      <c r="CA40" s="1214"/>
      <c r="CB40" s="1215"/>
    </row>
    <row r="41" spans="2:80" ht="15.75" x14ac:dyDescent="0.25">
      <c r="B41" s="216" t="s">
        <v>356</v>
      </c>
      <c r="C41" s="1210">
        <v>15.840118430792007</v>
      </c>
      <c r="D41" s="1211"/>
      <c r="E41" s="1212"/>
      <c r="F41" s="1210">
        <v>19.65720407070166</v>
      </c>
      <c r="G41" s="1211"/>
      <c r="H41" s="1212"/>
      <c r="I41" s="1210">
        <v>40.810502283105023</v>
      </c>
      <c r="J41" s="1211"/>
      <c r="K41" s="1212"/>
      <c r="L41" s="1210">
        <v>7.3766487542745489</v>
      </c>
      <c r="M41" s="1211"/>
      <c r="N41" s="1212"/>
      <c r="O41" s="1210">
        <v>2.2895125553914331</v>
      </c>
      <c r="P41" s="1211"/>
      <c r="Q41" s="1212"/>
      <c r="R41" s="223"/>
      <c r="S41" s="216" t="s">
        <v>356</v>
      </c>
      <c r="T41" s="1210">
        <v>3.4697508896797151</v>
      </c>
      <c r="U41" s="1211"/>
      <c r="V41" s="1212"/>
      <c r="W41" s="1210">
        <v>0</v>
      </c>
      <c r="X41" s="1211"/>
      <c r="Y41" s="1212"/>
      <c r="Z41" s="1210">
        <v>14.54983922829582</v>
      </c>
      <c r="AA41" s="1211"/>
      <c r="AB41" s="1212"/>
      <c r="AC41" s="1210">
        <v>16.536964980544749</v>
      </c>
      <c r="AD41" s="1211"/>
      <c r="AE41" s="1212"/>
      <c r="AF41" s="1210">
        <v>31.614135625596941</v>
      </c>
      <c r="AG41" s="1211"/>
      <c r="AH41" s="1212"/>
      <c r="AI41" s="223"/>
      <c r="AJ41" s="216" t="s">
        <v>356</v>
      </c>
      <c r="AK41" s="1210">
        <v>1.8206896551724139</v>
      </c>
      <c r="AL41" s="1211"/>
      <c r="AM41" s="1212"/>
      <c r="AN41" s="1210">
        <v>3.4395548811330299</v>
      </c>
      <c r="AO41" s="1211"/>
      <c r="AP41" s="1212"/>
      <c r="AQ41" s="1210">
        <v>1.9143844722148364</v>
      </c>
      <c r="AR41" s="1211"/>
      <c r="AS41" s="1212"/>
      <c r="AT41" s="1210">
        <v>9.4017094017094021</v>
      </c>
      <c r="AU41" s="1211"/>
      <c r="AV41" s="1212"/>
      <c r="AW41" s="1210">
        <v>0</v>
      </c>
      <c r="AX41" s="1211"/>
      <c r="AY41" s="1212"/>
      <c r="BA41" s="216" t="s">
        <v>356</v>
      </c>
      <c r="BB41" s="1210">
        <v>15.516709511568124</v>
      </c>
      <c r="BC41" s="1211"/>
      <c r="BD41" s="1212"/>
      <c r="BE41" s="1210">
        <v>16.233580810965162</v>
      </c>
      <c r="BF41" s="1211"/>
      <c r="BG41" s="1212"/>
      <c r="BH41" s="1210">
        <v>2.2800904700776332</v>
      </c>
      <c r="BI41" s="1211"/>
      <c r="BJ41" s="1212"/>
      <c r="BL41" s="1210">
        <v>9.1241537717601542</v>
      </c>
      <c r="BM41" s="1211"/>
      <c r="BN41" s="1212"/>
      <c r="BR41" s="216" t="s">
        <v>356</v>
      </c>
      <c r="BS41" s="1210">
        <v>0</v>
      </c>
      <c r="BT41" s="1211"/>
      <c r="BU41" s="1212"/>
      <c r="BV41" s="1210">
        <v>10.562571756601606</v>
      </c>
      <c r="BW41" s="1211"/>
      <c r="BX41" s="1212"/>
      <c r="BY41" s="223"/>
      <c r="BZ41" s="1210">
        <v>5.6790123456790127</v>
      </c>
      <c r="CA41" s="1211"/>
      <c r="CB41" s="1212"/>
    </row>
    <row r="42" spans="2:80" ht="15.75" hidden="1" customHeight="1" x14ac:dyDescent="0.25">
      <c r="B42" s="163" t="s">
        <v>102</v>
      </c>
      <c r="C42" s="164"/>
      <c r="D42" s="239">
        <v>15.840118430792007</v>
      </c>
      <c r="E42" s="166"/>
      <c r="F42" s="164"/>
      <c r="G42" s="239">
        <v>19.65720407070166</v>
      </c>
      <c r="H42" s="166"/>
      <c r="I42" s="164"/>
      <c r="J42" s="239">
        <v>40.810502283105023</v>
      </c>
      <c r="K42" s="166"/>
      <c r="L42" s="164"/>
      <c r="M42" s="239">
        <v>7.3766487542745489</v>
      </c>
      <c r="N42" s="166"/>
      <c r="O42" s="164"/>
      <c r="P42" s="239">
        <v>2.2895125553914331</v>
      </c>
      <c r="Q42" s="166"/>
      <c r="R42" s="240"/>
      <c r="S42" s="163" t="s">
        <v>102</v>
      </c>
      <c r="T42" s="164"/>
      <c r="U42" s="239">
        <v>3.4697508896797151</v>
      </c>
      <c r="V42" s="166"/>
      <c r="W42" s="164"/>
      <c r="X42" s="239">
        <v>0</v>
      </c>
      <c r="Y42" s="166"/>
      <c r="Z42" s="164"/>
      <c r="AA42" s="239">
        <v>14.54983922829582</v>
      </c>
      <c r="AB42" s="166"/>
      <c r="AC42" s="164"/>
      <c r="AD42" s="239">
        <v>16.536964980544749</v>
      </c>
      <c r="AE42" s="166"/>
      <c r="AF42" s="164"/>
      <c r="AG42" s="239">
        <v>31.614135625596941</v>
      </c>
      <c r="AH42" s="166"/>
      <c r="AI42" s="240"/>
      <c r="AJ42" s="163" t="s">
        <v>102</v>
      </c>
      <c r="AK42" s="164"/>
      <c r="AL42" s="239">
        <v>1.8206896551724139</v>
      </c>
      <c r="AM42" s="166"/>
      <c r="AN42" s="164"/>
      <c r="AO42" s="239">
        <v>3.4395548811330299</v>
      </c>
      <c r="AP42" s="166"/>
      <c r="AQ42" s="164"/>
      <c r="AR42" s="239">
        <v>1.9143844722148364</v>
      </c>
      <c r="AS42" s="166"/>
      <c r="AT42" s="164"/>
      <c r="AU42" s="239">
        <v>9.4017094017094021</v>
      </c>
      <c r="AV42" s="166"/>
      <c r="AW42" s="164"/>
      <c r="AX42" s="239">
        <v>0</v>
      </c>
      <c r="AY42" s="166"/>
      <c r="BA42" s="163" t="s">
        <v>102</v>
      </c>
      <c r="BB42" s="164"/>
      <c r="BC42" s="239">
        <v>15.516709511568124</v>
      </c>
      <c r="BD42" s="166"/>
      <c r="BE42" s="164"/>
      <c r="BF42" s="239">
        <v>16.233580810965162</v>
      </c>
      <c r="BG42" s="166"/>
      <c r="BH42" s="164"/>
      <c r="BI42" s="239">
        <v>2.2800904700776332</v>
      </c>
      <c r="BJ42" s="166"/>
      <c r="BL42" s="164"/>
      <c r="BM42" s="239">
        <v>9.1241537717601542</v>
      </c>
      <c r="BN42" s="166"/>
      <c r="BR42" s="163" t="s">
        <v>102</v>
      </c>
      <c r="BS42" s="164"/>
      <c r="BT42" s="239">
        <v>0</v>
      </c>
      <c r="BU42" s="166"/>
      <c r="BV42" s="164"/>
      <c r="BW42" s="239">
        <v>10.562571756601606</v>
      </c>
      <c r="BX42" s="166"/>
      <c r="BY42" s="240"/>
      <c r="BZ42" s="164"/>
      <c r="CA42" s="239">
        <v>5.6790123456790127</v>
      </c>
      <c r="CB42" s="166"/>
    </row>
    <row r="43" spans="2:80" s="193" customFormat="1" ht="4.5" customHeight="1" thickBot="1" x14ac:dyDescent="0.3">
      <c r="B43" s="563"/>
      <c r="C43" s="523"/>
      <c r="D43" s="524"/>
      <c r="E43" s="525"/>
      <c r="F43" s="523"/>
      <c r="G43" s="524"/>
      <c r="H43" s="525"/>
      <c r="I43" s="523"/>
      <c r="J43" s="524"/>
      <c r="K43" s="525"/>
      <c r="L43" s="523"/>
      <c r="M43" s="524"/>
      <c r="N43" s="525"/>
      <c r="O43" s="523"/>
      <c r="P43" s="524"/>
      <c r="Q43" s="525"/>
      <c r="R43" s="221"/>
      <c r="S43" s="569"/>
      <c r="T43" s="529"/>
      <c r="U43" s="530"/>
      <c r="V43" s="531"/>
      <c r="W43" s="529"/>
      <c r="X43" s="530"/>
      <c r="Y43" s="531"/>
      <c r="Z43" s="529"/>
      <c r="AA43" s="530"/>
      <c r="AB43" s="531"/>
      <c r="AC43" s="529"/>
      <c r="AD43" s="530"/>
      <c r="AE43" s="531"/>
      <c r="AF43" s="529"/>
      <c r="AG43" s="530"/>
      <c r="AH43" s="531"/>
      <c r="AI43" s="221"/>
      <c r="AJ43" s="574"/>
      <c r="AK43" s="535"/>
      <c r="AL43" s="536"/>
      <c r="AM43" s="537"/>
      <c r="AN43" s="535"/>
      <c r="AO43" s="536"/>
      <c r="AP43" s="537"/>
      <c r="AQ43" s="535"/>
      <c r="AR43" s="536"/>
      <c r="AS43" s="537"/>
      <c r="AT43" s="535"/>
      <c r="AU43" s="536"/>
      <c r="AV43" s="537"/>
      <c r="AW43" s="535"/>
      <c r="AX43" s="536"/>
      <c r="AY43" s="537"/>
      <c r="BA43" s="667"/>
      <c r="BB43" s="523"/>
      <c r="BC43" s="524"/>
      <c r="BD43" s="525"/>
      <c r="BE43" s="529"/>
      <c r="BF43" s="530"/>
      <c r="BG43" s="531"/>
      <c r="BH43" s="535"/>
      <c r="BI43" s="536"/>
      <c r="BJ43" s="537"/>
      <c r="BL43" s="541"/>
      <c r="BM43" s="542"/>
      <c r="BN43" s="543"/>
      <c r="BR43" s="1086"/>
      <c r="BS43" s="1109"/>
      <c r="BT43" s="1110"/>
      <c r="BU43" s="1111"/>
      <c r="BV43" s="1109"/>
      <c r="BW43" s="1110"/>
      <c r="BX43" s="1111"/>
      <c r="BY43" s="1115"/>
      <c r="BZ43" s="1109"/>
      <c r="CA43" s="1110"/>
      <c r="CB43" s="1111"/>
    </row>
    <row r="44" spans="2:80" ht="17.25" hidden="1" customHeight="1" x14ac:dyDescent="0.25">
      <c r="B44" s="163" t="s">
        <v>95</v>
      </c>
      <c r="C44" s="164"/>
      <c r="D44" s="165" t="e">
        <v>#REF!</v>
      </c>
      <c r="E44" s="166"/>
      <c r="F44" s="164"/>
      <c r="G44" s="165" t="e">
        <v>#REF!</v>
      </c>
      <c r="H44" s="166"/>
      <c r="I44" s="164"/>
      <c r="J44" s="165" t="e">
        <v>#REF!</v>
      </c>
      <c r="K44" s="166"/>
      <c r="L44" s="164"/>
      <c r="M44" s="165" t="e">
        <v>#REF!</v>
      </c>
      <c r="N44" s="166"/>
      <c r="O44" s="164"/>
      <c r="P44" s="165" t="e">
        <v>#REF!</v>
      </c>
      <c r="Q44" s="166"/>
      <c r="R44" s="240"/>
      <c r="S44" s="239"/>
      <c r="T44" s="164"/>
      <c r="U44" s="165" t="e">
        <v>#REF!</v>
      </c>
      <c r="V44" s="166"/>
      <c r="W44" s="164"/>
      <c r="X44" s="165" t="e">
        <v>#REF!</v>
      </c>
      <c r="Y44" s="166"/>
      <c r="Z44" s="164"/>
      <c r="AA44" s="165" t="e">
        <v>#REF!</v>
      </c>
      <c r="AB44" s="166"/>
      <c r="AC44" s="164"/>
      <c r="AD44" s="165" t="e">
        <v>#REF!</v>
      </c>
      <c r="AE44" s="166"/>
      <c r="AF44" s="164"/>
      <c r="AG44" s="165" t="e">
        <v>#REF!</v>
      </c>
      <c r="AH44" s="166"/>
      <c r="AI44" s="240"/>
      <c r="AJ44" s="239"/>
      <c r="AK44" s="164"/>
      <c r="AL44" s="165" t="e">
        <v>#REF!</v>
      </c>
      <c r="AM44" s="166"/>
      <c r="AN44" s="164"/>
      <c r="AO44" s="165" t="e">
        <v>#REF!</v>
      </c>
      <c r="AP44" s="166"/>
      <c r="AQ44" s="164"/>
      <c r="AR44" s="165" t="e">
        <v>#REF!</v>
      </c>
      <c r="AS44" s="166"/>
      <c r="AT44" s="164"/>
      <c r="AU44" s="165" t="e">
        <v>#REF!</v>
      </c>
      <c r="AV44" s="166"/>
      <c r="AW44" s="164"/>
      <c r="AX44" s="165" t="e">
        <v>#REF!</v>
      </c>
      <c r="AY44" s="166"/>
      <c r="BA44" s="239"/>
      <c r="BB44" s="164"/>
      <c r="BC44" s="165" t="e">
        <v>#REF!</v>
      </c>
      <c r="BD44" s="166"/>
      <c r="BE44" s="164"/>
      <c r="BF44" s="165" t="e">
        <v>#REF!</v>
      </c>
      <c r="BG44" s="166"/>
      <c r="BH44" s="164"/>
      <c r="BI44" s="165" t="e">
        <v>#REF!</v>
      </c>
      <c r="BJ44" s="166"/>
      <c r="BL44" s="164"/>
      <c r="BM44" s="165" t="e">
        <v>#REF!</v>
      </c>
      <c r="BN44" s="166"/>
      <c r="BR44" s="239"/>
      <c r="BS44" s="164"/>
      <c r="BT44" s="165" t="e">
        <v>#REF!</v>
      </c>
      <c r="BU44" s="166"/>
      <c r="BV44" s="164"/>
      <c r="BW44" s="165" t="e">
        <v>#REF!</v>
      </c>
      <c r="BX44" s="166"/>
      <c r="BY44" s="240"/>
      <c r="BZ44" s="164"/>
      <c r="CA44" s="165" t="e">
        <v>#REF!</v>
      </c>
      <c r="CB44" s="166"/>
    </row>
    <row r="45" spans="2:80" ht="17.25" hidden="1" customHeight="1" x14ac:dyDescent="0.25">
      <c r="B45" s="152" t="s">
        <v>18</v>
      </c>
      <c r="C45" s="1205" t="e">
        <v>#REF!</v>
      </c>
      <c r="D45" s="1206" t="e">
        <v>#REF!</v>
      </c>
      <c r="E45" s="1207"/>
      <c r="F45" s="1205" t="e">
        <v>#REF!</v>
      </c>
      <c r="G45" s="1206" t="e">
        <v>#REF!</v>
      </c>
      <c r="H45" s="1207"/>
      <c r="I45" s="1205" t="e">
        <v>#REF!</v>
      </c>
      <c r="J45" s="1206" t="e">
        <v>#REF!</v>
      </c>
      <c r="K45" s="1207"/>
      <c r="L45" s="1205" t="e">
        <v>#REF!</v>
      </c>
      <c r="M45" s="1206" t="e">
        <v>#REF!</v>
      </c>
      <c r="N45" s="1207"/>
      <c r="O45" s="1205" t="e">
        <v>#REF!</v>
      </c>
      <c r="P45" s="1206" t="e">
        <v>#REF!</v>
      </c>
      <c r="Q45" s="1207"/>
      <c r="R45" s="363"/>
      <c r="S45" s="1055"/>
      <c r="T45" s="1205" t="e">
        <v>#REF!</v>
      </c>
      <c r="U45" s="1206" t="e">
        <v>#REF!</v>
      </c>
      <c r="V45" s="1207"/>
      <c r="W45" s="1205" t="e">
        <v>#REF!</v>
      </c>
      <c r="X45" s="1206" t="e">
        <v>#REF!</v>
      </c>
      <c r="Y45" s="1207"/>
      <c r="Z45" s="1205" t="e">
        <v>#REF!</v>
      </c>
      <c r="AA45" s="1206" t="e">
        <v>#REF!</v>
      </c>
      <c r="AB45" s="1207"/>
      <c r="AC45" s="1205" t="e">
        <v>#REF!</v>
      </c>
      <c r="AD45" s="1206" t="e">
        <v>#REF!</v>
      </c>
      <c r="AE45" s="1207"/>
      <c r="AF45" s="1205" t="e">
        <v>#REF!</v>
      </c>
      <c r="AG45" s="1206" t="e">
        <v>#REF!</v>
      </c>
      <c r="AH45" s="1207"/>
      <c r="AI45" s="363"/>
      <c r="AJ45" s="1055"/>
      <c r="AK45" s="1205" t="e">
        <v>#REF!</v>
      </c>
      <c r="AL45" s="1206" t="e">
        <v>#REF!</v>
      </c>
      <c r="AM45" s="1207"/>
      <c r="AN45" s="1205" t="e">
        <v>#REF!</v>
      </c>
      <c r="AO45" s="1206" t="e">
        <v>#REF!</v>
      </c>
      <c r="AP45" s="1207"/>
      <c r="AQ45" s="1205" t="e">
        <v>#REF!</v>
      </c>
      <c r="AR45" s="1206" t="e">
        <v>#REF!</v>
      </c>
      <c r="AS45" s="1207"/>
      <c r="AT45" s="1205" t="e">
        <v>#REF!</v>
      </c>
      <c r="AU45" s="1206" t="e">
        <v>#REF!</v>
      </c>
      <c r="AV45" s="1207"/>
      <c r="AW45" s="1205" t="e">
        <v>#REF!</v>
      </c>
      <c r="AX45" s="1206" t="e">
        <v>#REF!</v>
      </c>
      <c r="AY45" s="1207"/>
      <c r="BA45" s="1055"/>
      <c r="BB45" s="1205" t="e">
        <v>#REF!</v>
      </c>
      <c r="BC45" s="1206" t="e">
        <v>#REF!</v>
      </c>
      <c r="BD45" s="1207"/>
      <c r="BE45" s="1205" t="e">
        <v>#REF!</v>
      </c>
      <c r="BF45" s="1206" t="e">
        <v>#REF!</v>
      </c>
      <c r="BG45" s="1207"/>
      <c r="BH45" s="1205" t="e">
        <v>#REF!</v>
      </c>
      <c r="BI45" s="1206" t="e">
        <v>#REF!</v>
      </c>
      <c r="BJ45" s="1207"/>
      <c r="BL45" s="1205" t="e">
        <v>#REF!</v>
      </c>
      <c r="BM45" s="1206" t="e">
        <v>#REF!</v>
      </c>
      <c r="BN45" s="1207"/>
      <c r="BR45" s="1055"/>
      <c r="BS45" s="1205" t="e">
        <v>#REF!</v>
      </c>
      <c r="BT45" s="1206" t="e">
        <v>#REF!</v>
      </c>
      <c r="BU45" s="1207"/>
      <c r="BV45" s="1205" t="e">
        <v>#REF!</v>
      </c>
      <c r="BW45" s="1206" t="e">
        <v>#REF!</v>
      </c>
      <c r="BX45" s="1207"/>
      <c r="BY45" s="363"/>
      <c r="BZ45" s="1205" t="e">
        <v>#REF!</v>
      </c>
      <c r="CA45" s="1206" t="e">
        <v>#REF!</v>
      </c>
      <c r="CB45" s="1207"/>
    </row>
    <row r="46" spans="2:80" ht="7.5" hidden="1" customHeight="1" x14ac:dyDescent="0.25">
      <c r="B46" s="169"/>
      <c r="C46" s="1208"/>
      <c r="D46" s="1208"/>
      <c r="E46" s="1209"/>
      <c r="F46" s="1208"/>
      <c r="G46" s="1208"/>
      <c r="H46" s="1209"/>
      <c r="I46" s="1208"/>
      <c r="J46" s="1208"/>
      <c r="K46" s="1209"/>
      <c r="L46" s="1208"/>
      <c r="M46" s="1208"/>
      <c r="N46" s="1209"/>
      <c r="O46" s="1208"/>
      <c r="P46" s="1208"/>
      <c r="Q46" s="1209"/>
      <c r="R46" s="288"/>
      <c r="S46" s="167"/>
      <c r="T46" s="167"/>
      <c r="U46" s="167"/>
      <c r="V46" s="168"/>
      <c r="W46" s="167"/>
      <c r="X46" s="167"/>
      <c r="Y46" s="168"/>
      <c r="Z46" s="167"/>
      <c r="AA46" s="167"/>
      <c r="AB46" s="168"/>
      <c r="AC46" s="167"/>
      <c r="AD46" s="167"/>
      <c r="AE46" s="168"/>
      <c r="AF46" s="167"/>
      <c r="AG46" s="167"/>
      <c r="AH46" s="168"/>
      <c r="AI46" s="288"/>
      <c r="AJ46" s="167"/>
      <c r="AK46" s="167"/>
      <c r="AL46" s="167"/>
      <c r="AM46" s="168"/>
      <c r="AN46" s="167"/>
      <c r="AO46" s="167"/>
      <c r="AP46" s="168"/>
      <c r="AQ46" s="167"/>
      <c r="AR46" s="167"/>
      <c r="AS46" s="168"/>
      <c r="AT46" s="167"/>
      <c r="AU46" s="167"/>
      <c r="AV46" s="168"/>
      <c r="AW46" s="167"/>
      <c r="AX46" s="167"/>
      <c r="AY46" s="168"/>
      <c r="BA46" s="167"/>
      <c r="BB46" s="167"/>
      <c r="BC46" s="167"/>
      <c r="BD46" s="168"/>
      <c r="BE46" s="167"/>
      <c r="BF46" s="167"/>
      <c r="BG46" s="168"/>
      <c r="BH46" s="167"/>
      <c r="BI46" s="167"/>
      <c r="BJ46" s="168"/>
      <c r="BL46" s="167"/>
      <c r="BM46" s="167"/>
      <c r="BN46" s="168"/>
      <c r="BR46" s="167"/>
      <c r="BS46" s="167"/>
      <c r="BT46" s="167"/>
      <c r="BU46" s="168"/>
      <c r="BV46" s="167"/>
      <c r="BW46" s="167"/>
      <c r="BX46" s="168"/>
      <c r="BY46" s="288"/>
      <c r="BZ46" s="167"/>
      <c r="CA46" s="167"/>
      <c r="CB46" s="168"/>
    </row>
    <row r="47" spans="2:80" ht="15.75" hidden="1" customHeight="1" x14ac:dyDescent="0.25">
      <c r="B47" s="1201" t="s">
        <v>107</v>
      </c>
      <c r="C47" s="1203"/>
      <c r="D47" s="1203"/>
      <c r="E47" s="1204"/>
      <c r="F47" s="1203"/>
      <c r="G47" s="1203"/>
      <c r="H47" s="1204"/>
      <c r="I47" s="1203"/>
      <c r="J47" s="1203"/>
      <c r="K47" s="1204"/>
      <c r="L47" s="1203"/>
      <c r="M47" s="1203"/>
      <c r="N47" s="1204"/>
      <c r="O47" s="1203"/>
      <c r="P47" s="1203"/>
      <c r="Q47" s="1204"/>
      <c r="R47" s="364"/>
      <c r="S47" s="1053"/>
      <c r="T47" s="1195"/>
      <c r="U47" s="1196"/>
      <c r="V47" s="1197"/>
      <c r="W47" s="1195"/>
      <c r="X47" s="1196"/>
      <c r="Y47" s="1197"/>
      <c r="Z47" s="1195"/>
      <c r="AA47" s="1196"/>
      <c r="AB47" s="1197"/>
      <c r="AC47" s="1195"/>
      <c r="AD47" s="1196"/>
      <c r="AE47" s="1197"/>
      <c r="AF47" s="1195"/>
      <c r="AG47" s="1196"/>
      <c r="AH47" s="1197"/>
      <c r="AI47" s="364"/>
      <c r="AJ47" s="1053"/>
      <c r="AK47" s="1195"/>
      <c r="AL47" s="1196"/>
      <c r="AM47" s="1197"/>
      <c r="AN47" s="1195"/>
      <c r="AO47" s="1196"/>
      <c r="AP47" s="1197"/>
      <c r="AQ47" s="1195"/>
      <c r="AR47" s="1196"/>
      <c r="AS47" s="1197"/>
      <c r="AT47" s="1195"/>
      <c r="AU47" s="1196"/>
      <c r="AV47" s="1197"/>
      <c r="AW47" s="1195"/>
      <c r="AX47" s="1196"/>
      <c r="AY47" s="1197"/>
      <c r="BA47" s="1053"/>
      <c r="BB47" s="1195"/>
      <c r="BC47" s="1196"/>
      <c r="BD47" s="1197"/>
      <c r="BE47" s="1195"/>
      <c r="BF47" s="1196"/>
      <c r="BG47" s="1197"/>
      <c r="BH47" s="1195"/>
      <c r="BI47" s="1196"/>
      <c r="BJ47" s="1197"/>
      <c r="BL47" s="1195"/>
      <c r="BM47" s="1196"/>
      <c r="BN47" s="1197"/>
      <c r="BR47" s="1053"/>
      <c r="BS47" s="1195"/>
      <c r="BT47" s="1196"/>
      <c r="BU47" s="1197"/>
      <c r="BV47" s="1195"/>
      <c r="BW47" s="1196"/>
      <c r="BX47" s="1197"/>
      <c r="BY47" s="364"/>
      <c r="BZ47" s="1195"/>
      <c r="CA47" s="1196"/>
      <c r="CB47" s="1197"/>
    </row>
    <row r="48" spans="2:80" ht="16.5" hidden="1" customHeight="1" x14ac:dyDescent="0.25">
      <c r="B48" s="1201"/>
      <c r="C48" s="1203"/>
      <c r="D48" s="1203"/>
      <c r="E48" s="1204"/>
      <c r="F48" s="1203"/>
      <c r="G48" s="1203"/>
      <c r="H48" s="1204"/>
      <c r="I48" s="1203"/>
      <c r="J48" s="1203"/>
      <c r="K48" s="1204"/>
      <c r="L48" s="1203"/>
      <c r="M48" s="1203"/>
      <c r="N48" s="1204"/>
      <c r="O48" s="1203"/>
      <c r="P48" s="1203"/>
      <c r="Q48" s="1204"/>
      <c r="R48" s="364"/>
      <c r="S48" s="1053"/>
      <c r="T48" s="1195"/>
      <c r="U48" s="1196"/>
      <c r="V48" s="1197"/>
      <c r="W48" s="1195"/>
      <c r="X48" s="1196"/>
      <c r="Y48" s="1197"/>
      <c r="Z48" s="1195"/>
      <c r="AA48" s="1196"/>
      <c r="AB48" s="1197"/>
      <c r="AC48" s="1195"/>
      <c r="AD48" s="1196"/>
      <c r="AE48" s="1197"/>
      <c r="AF48" s="1195"/>
      <c r="AG48" s="1196"/>
      <c r="AH48" s="1197"/>
      <c r="AI48" s="364"/>
      <c r="AJ48" s="1053"/>
      <c r="AK48" s="1195"/>
      <c r="AL48" s="1196"/>
      <c r="AM48" s="1197"/>
      <c r="AN48" s="1195"/>
      <c r="AO48" s="1196"/>
      <c r="AP48" s="1197"/>
      <c r="AQ48" s="1195"/>
      <c r="AR48" s="1196"/>
      <c r="AS48" s="1197"/>
      <c r="AT48" s="1195"/>
      <c r="AU48" s="1196"/>
      <c r="AV48" s="1197"/>
      <c r="AW48" s="1195"/>
      <c r="AX48" s="1196"/>
      <c r="AY48" s="1197"/>
      <c r="BA48" s="1053"/>
      <c r="BB48" s="1195"/>
      <c r="BC48" s="1196"/>
      <c r="BD48" s="1197"/>
      <c r="BE48" s="1195"/>
      <c r="BF48" s="1196"/>
      <c r="BG48" s="1197"/>
      <c r="BH48" s="1195"/>
      <c r="BI48" s="1196"/>
      <c r="BJ48" s="1197"/>
      <c r="BL48" s="1195"/>
      <c r="BM48" s="1196"/>
      <c r="BN48" s="1197"/>
      <c r="BR48" s="1053"/>
      <c r="BS48" s="1195"/>
      <c r="BT48" s="1196"/>
      <c r="BU48" s="1197"/>
      <c r="BV48" s="1195"/>
      <c r="BW48" s="1196"/>
      <c r="BX48" s="1197"/>
      <c r="BY48" s="364"/>
      <c r="BZ48" s="1195"/>
      <c r="CA48" s="1196"/>
      <c r="CB48" s="1197"/>
    </row>
    <row r="49" spans="2:82" ht="16.5" hidden="1" customHeight="1" x14ac:dyDescent="0.25">
      <c r="B49" s="1201"/>
      <c r="C49" s="1203"/>
      <c r="D49" s="1203"/>
      <c r="E49" s="1204"/>
      <c r="F49" s="1203"/>
      <c r="G49" s="1203"/>
      <c r="H49" s="1204"/>
      <c r="I49" s="1203"/>
      <c r="J49" s="1203"/>
      <c r="K49" s="1204"/>
      <c r="L49" s="1203"/>
      <c r="M49" s="1203"/>
      <c r="N49" s="1204"/>
      <c r="O49" s="1203"/>
      <c r="P49" s="1203"/>
      <c r="Q49" s="1204"/>
      <c r="R49" s="364"/>
      <c r="S49" s="1053"/>
      <c r="T49" s="1195"/>
      <c r="U49" s="1196"/>
      <c r="V49" s="1197"/>
      <c r="W49" s="1195"/>
      <c r="X49" s="1196"/>
      <c r="Y49" s="1197"/>
      <c r="Z49" s="1195"/>
      <c r="AA49" s="1196"/>
      <c r="AB49" s="1197"/>
      <c r="AC49" s="1195"/>
      <c r="AD49" s="1196"/>
      <c r="AE49" s="1197"/>
      <c r="AF49" s="1195"/>
      <c r="AG49" s="1196"/>
      <c r="AH49" s="1197"/>
      <c r="AI49" s="364"/>
      <c r="AJ49" s="1053"/>
      <c r="AK49" s="1195"/>
      <c r="AL49" s="1196"/>
      <c r="AM49" s="1197"/>
      <c r="AN49" s="1195"/>
      <c r="AO49" s="1196"/>
      <c r="AP49" s="1197"/>
      <c r="AQ49" s="1195"/>
      <c r="AR49" s="1196"/>
      <c r="AS49" s="1197"/>
      <c r="AT49" s="1195"/>
      <c r="AU49" s="1196"/>
      <c r="AV49" s="1197"/>
      <c r="AW49" s="1195"/>
      <c r="AX49" s="1196"/>
      <c r="AY49" s="1197"/>
      <c r="BA49" s="1053"/>
      <c r="BB49" s="1195"/>
      <c r="BC49" s="1196"/>
      <c r="BD49" s="1197"/>
      <c r="BE49" s="1195"/>
      <c r="BF49" s="1196"/>
      <c r="BG49" s="1197"/>
      <c r="BH49" s="1195"/>
      <c r="BI49" s="1196"/>
      <c r="BJ49" s="1197"/>
      <c r="BL49" s="1195"/>
      <c r="BM49" s="1196"/>
      <c r="BN49" s="1197"/>
      <c r="BR49" s="1053"/>
      <c r="BS49" s="1195"/>
      <c r="BT49" s="1196"/>
      <c r="BU49" s="1197"/>
      <c r="BV49" s="1195"/>
      <c r="BW49" s="1196"/>
      <c r="BX49" s="1197"/>
      <c r="BY49" s="364"/>
      <c r="BZ49" s="1195"/>
      <c r="CA49" s="1196"/>
      <c r="CB49" s="1197"/>
    </row>
    <row r="50" spans="2:82" ht="16.5" hidden="1" customHeight="1" x14ac:dyDescent="0.25">
      <c r="B50" s="1201"/>
      <c r="C50" s="1203"/>
      <c r="D50" s="1203"/>
      <c r="E50" s="1204"/>
      <c r="F50" s="1203"/>
      <c r="G50" s="1203"/>
      <c r="H50" s="1204"/>
      <c r="I50" s="1203"/>
      <c r="J50" s="1203"/>
      <c r="K50" s="1204"/>
      <c r="L50" s="1203"/>
      <c r="M50" s="1203"/>
      <c r="N50" s="1204"/>
      <c r="O50" s="1203"/>
      <c r="P50" s="1203"/>
      <c r="Q50" s="1204"/>
      <c r="R50" s="364"/>
      <c r="S50" s="1053"/>
      <c r="T50" s="1195"/>
      <c r="U50" s="1196"/>
      <c r="V50" s="1197"/>
      <c r="W50" s="1195"/>
      <c r="X50" s="1196"/>
      <c r="Y50" s="1197"/>
      <c r="Z50" s="1195"/>
      <c r="AA50" s="1196"/>
      <c r="AB50" s="1197"/>
      <c r="AC50" s="1195"/>
      <c r="AD50" s="1196"/>
      <c r="AE50" s="1197"/>
      <c r="AF50" s="1195"/>
      <c r="AG50" s="1196"/>
      <c r="AH50" s="1197"/>
      <c r="AI50" s="365"/>
      <c r="AJ50" s="1053"/>
      <c r="AK50" s="1198"/>
      <c r="AL50" s="1199"/>
      <c r="AM50" s="1200"/>
      <c r="AN50" s="1198"/>
      <c r="AO50" s="1199"/>
      <c r="AP50" s="1200"/>
      <c r="AQ50" s="1198"/>
      <c r="AR50" s="1199"/>
      <c r="AS50" s="1200"/>
      <c r="AT50" s="1198"/>
      <c r="AU50" s="1199"/>
      <c r="AV50" s="1200"/>
      <c r="AW50" s="1198"/>
      <c r="AX50" s="1199"/>
      <c r="AY50" s="1200"/>
      <c r="BA50" s="1053"/>
      <c r="BB50" s="1198"/>
      <c r="BC50" s="1199"/>
      <c r="BD50" s="1200"/>
      <c r="BE50" s="1198"/>
      <c r="BF50" s="1199"/>
      <c r="BG50" s="1200"/>
      <c r="BH50" s="1198"/>
      <c r="BI50" s="1199"/>
      <c r="BJ50" s="1200"/>
      <c r="BL50" s="1198"/>
      <c r="BM50" s="1199"/>
      <c r="BN50" s="1200"/>
      <c r="BR50" s="1053"/>
      <c r="BS50" s="1195"/>
      <c r="BT50" s="1196"/>
      <c r="BU50" s="1197"/>
      <c r="BV50" s="1195"/>
      <c r="BW50" s="1196"/>
      <c r="BX50" s="1197"/>
      <c r="BY50" s="364"/>
      <c r="BZ50" s="1198"/>
      <c r="CA50" s="1199"/>
      <c r="CB50" s="1200"/>
    </row>
    <row r="51" spans="2:82" ht="7.5" hidden="1" customHeight="1" x14ac:dyDescent="0.25">
      <c r="B51" s="196"/>
      <c r="C51" s="197"/>
      <c r="D51" s="197"/>
      <c r="E51" s="198"/>
      <c r="F51" s="197"/>
      <c r="G51" s="197"/>
      <c r="H51" s="198"/>
      <c r="I51" s="197"/>
      <c r="J51" s="197"/>
      <c r="K51" s="198"/>
      <c r="L51" s="197"/>
      <c r="M51" s="197"/>
      <c r="N51" s="198"/>
      <c r="O51" s="197"/>
      <c r="P51" s="197"/>
      <c r="Q51" s="198"/>
      <c r="R51" s="192"/>
      <c r="S51" s="197"/>
      <c r="T51" s="197"/>
      <c r="U51" s="197"/>
      <c r="V51" s="198"/>
      <c r="W51" s="197"/>
      <c r="X51" s="197"/>
      <c r="Y51" s="198"/>
      <c r="Z51" s="197"/>
      <c r="AA51" s="197"/>
      <c r="AB51" s="198"/>
      <c r="AC51" s="197"/>
      <c r="AD51" s="197"/>
      <c r="AE51" s="198"/>
      <c r="AF51" s="197"/>
      <c r="AG51" s="197"/>
      <c r="AH51" s="198"/>
      <c r="AI51" s="192"/>
      <c r="AJ51" s="197"/>
      <c r="AK51" s="197"/>
      <c r="AL51" s="197"/>
      <c r="AM51" s="198"/>
      <c r="AN51" s="197"/>
      <c r="AO51" s="197"/>
      <c r="AP51" s="198"/>
      <c r="AQ51" s="197"/>
      <c r="AR51" s="197"/>
      <c r="AS51" s="198"/>
      <c r="AT51" s="197"/>
      <c r="AU51" s="197"/>
      <c r="AV51" s="198"/>
      <c r="AW51" s="197"/>
      <c r="AX51" s="197"/>
      <c r="AY51" s="198"/>
      <c r="BA51" s="197"/>
      <c r="BB51" s="197"/>
      <c r="BC51" s="197"/>
      <c r="BD51" s="198"/>
      <c r="BE51" s="197"/>
      <c r="BF51" s="197"/>
      <c r="BG51" s="198"/>
      <c r="BH51" s="197"/>
      <c r="BI51" s="197"/>
      <c r="BJ51" s="198"/>
      <c r="BL51" s="197"/>
      <c r="BM51" s="197"/>
      <c r="BN51" s="198"/>
      <c r="BR51" s="197"/>
      <c r="BS51" s="197"/>
      <c r="BT51" s="197"/>
      <c r="BU51" s="198"/>
      <c r="BV51" s="197"/>
      <c r="BW51" s="197"/>
      <c r="BX51" s="198"/>
      <c r="BY51" s="192"/>
      <c r="BZ51" s="197"/>
      <c r="CA51" s="197"/>
      <c r="CB51" s="198"/>
    </row>
    <row r="52" spans="2:82" ht="15" hidden="1" customHeight="1" x14ac:dyDescent="0.25">
      <c r="B52" s="1201" t="s">
        <v>108</v>
      </c>
      <c r="C52" s="1196"/>
      <c r="D52" s="1196"/>
      <c r="E52" s="1197"/>
      <c r="F52" s="1196"/>
      <c r="G52" s="1196"/>
      <c r="H52" s="1197"/>
      <c r="I52" s="1196"/>
      <c r="J52" s="1196"/>
      <c r="K52" s="1197"/>
      <c r="L52" s="1196"/>
      <c r="M52" s="1196"/>
      <c r="N52" s="1197"/>
      <c r="O52" s="1196"/>
      <c r="P52" s="1196"/>
      <c r="Q52" s="1197"/>
      <c r="R52" s="364"/>
      <c r="S52" s="1053"/>
      <c r="T52" s="1195"/>
      <c r="U52" s="1196"/>
      <c r="V52" s="1197"/>
      <c r="W52" s="1195"/>
      <c r="X52" s="1196"/>
      <c r="Y52" s="1197"/>
      <c r="Z52" s="1195"/>
      <c r="AA52" s="1196"/>
      <c r="AB52" s="1197"/>
      <c r="AC52" s="1195"/>
      <c r="AD52" s="1196"/>
      <c r="AE52" s="1197"/>
      <c r="AF52" s="1195"/>
      <c r="AG52" s="1196"/>
      <c r="AH52" s="1197"/>
      <c r="AI52" s="364"/>
      <c r="AJ52" s="1053"/>
      <c r="AK52" s="1195"/>
      <c r="AL52" s="1196"/>
      <c r="AM52" s="1197"/>
      <c r="AN52" s="1195"/>
      <c r="AO52" s="1196"/>
      <c r="AP52" s="1197"/>
      <c r="AQ52" s="1195"/>
      <c r="AR52" s="1196"/>
      <c r="AS52" s="1197"/>
      <c r="AT52" s="1195"/>
      <c r="AU52" s="1196"/>
      <c r="AV52" s="1197"/>
      <c r="AW52" s="1195"/>
      <c r="AX52" s="1196"/>
      <c r="AY52" s="1197"/>
      <c r="BA52" s="1053"/>
      <c r="BB52" s="1195"/>
      <c r="BC52" s="1196"/>
      <c r="BD52" s="1197"/>
      <c r="BE52" s="1195"/>
      <c r="BF52" s="1196"/>
      <c r="BG52" s="1197"/>
      <c r="BH52" s="1195"/>
      <c r="BI52" s="1196"/>
      <c r="BJ52" s="1197"/>
      <c r="BL52" s="1195"/>
      <c r="BM52" s="1196"/>
      <c r="BN52" s="1197"/>
      <c r="BR52" s="1053"/>
      <c r="BS52" s="1195"/>
      <c r="BT52" s="1196"/>
      <c r="BU52" s="1197"/>
      <c r="BV52" s="1195"/>
      <c r="BW52" s="1196"/>
      <c r="BX52" s="1197"/>
      <c r="BY52" s="364"/>
      <c r="BZ52" s="1195"/>
      <c r="CA52" s="1196"/>
      <c r="CB52" s="1197"/>
    </row>
    <row r="53" spans="2:82" ht="16.5" hidden="1" customHeight="1" x14ac:dyDescent="0.25">
      <c r="B53" s="1201"/>
      <c r="C53" s="1196"/>
      <c r="D53" s="1196"/>
      <c r="E53" s="1197"/>
      <c r="F53" s="1196"/>
      <c r="G53" s="1196"/>
      <c r="H53" s="1197"/>
      <c r="I53" s="1196"/>
      <c r="J53" s="1196"/>
      <c r="K53" s="1197"/>
      <c r="L53" s="1196"/>
      <c r="M53" s="1196"/>
      <c r="N53" s="1197"/>
      <c r="O53" s="1196"/>
      <c r="P53" s="1196"/>
      <c r="Q53" s="1197"/>
      <c r="R53" s="364"/>
      <c r="S53" s="1053"/>
      <c r="T53" s="1195"/>
      <c r="U53" s="1196"/>
      <c r="V53" s="1197"/>
      <c r="W53" s="1195"/>
      <c r="X53" s="1196"/>
      <c r="Y53" s="1197"/>
      <c r="Z53" s="1195"/>
      <c r="AA53" s="1196"/>
      <c r="AB53" s="1197"/>
      <c r="AC53" s="1195"/>
      <c r="AD53" s="1196"/>
      <c r="AE53" s="1197"/>
      <c r="AF53" s="1195"/>
      <c r="AG53" s="1196"/>
      <c r="AH53" s="1197"/>
      <c r="AI53" s="364"/>
      <c r="AJ53" s="1053"/>
      <c r="AK53" s="1195"/>
      <c r="AL53" s="1196"/>
      <c r="AM53" s="1197"/>
      <c r="AN53" s="1195"/>
      <c r="AO53" s="1196"/>
      <c r="AP53" s="1197"/>
      <c r="AQ53" s="1195"/>
      <c r="AR53" s="1196"/>
      <c r="AS53" s="1197"/>
      <c r="AT53" s="1195"/>
      <c r="AU53" s="1196"/>
      <c r="AV53" s="1197"/>
      <c r="AW53" s="1195"/>
      <c r="AX53" s="1196"/>
      <c r="AY53" s="1197"/>
      <c r="BA53" s="1053"/>
      <c r="BB53" s="1195"/>
      <c r="BC53" s="1196"/>
      <c r="BD53" s="1197"/>
      <c r="BE53" s="1195"/>
      <c r="BF53" s="1196"/>
      <c r="BG53" s="1197"/>
      <c r="BH53" s="1195"/>
      <c r="BI53" s="1196"/>
      <c r="BJ53" s="1197"/>
      <c r="BL53" s="1195"/>
      <c r="BM53" s="1196"/>
      <c r="BN53" s="1197"/>
      <c r="BR53" s="1053"/>
      <c r="BS53" s="1195"/>
      <c r="BT53" s="1196"/>
      <c r="BU53" s="1197"/>
      <c r="BV53" s="1195"/>
      <c r="BW53" s="1196"/>
      <c r="BX53" s="1197"/>
      <c r="BY53" s="364"/>
      <c r="BZ53" s="1195"/>
      <c r="CA53" s="1196"/>
      <c r="CB53" s="1197"/>
    </row>
    <row r="54" spans="2:82" ht="16.5" hidden="1" customHeight="1" x14ac:dyDescent="0.25">
      <c r="B54" s="1201"/>
      <c r="C54" s="1196"/>
      <c r="D54" s="1196"/>
      <c r="E54" s="1197"/>
      <c r="F54" s="1196"/>
      <c r="G54" s="1196"/>
      <c r="H54" s="1197"/>
      <c r="I54" s="1196"/>
      <c r="J54" s="1196"/>
      <c r="K54" s="1197"/>
      <c r="L54" s="1196"/>
      <c r="M54" s="1196"/>
      <c r="N54" s="1197"/>
      <c r="O54" s="1196"/>
      <c r="P54" s="1196"/>
      <c r="Q54" s="1197"/>
      <c r="R54" s="364"/>
      <c r="S54" s="1053"/>
      <c r="T54" s="1195"/>
      <c r="U54" s="1196"/>
      <c r="V54" s="1197"/>
      <c r="W54" s="1195"/>
      <c r="X54" s="1196"/>
      <c r="Y54" s="1197"/>
      <c r="Z54" s="1195"/>
      <c r="AA54" s="1196"/>
      <c r="AB54" s="1197"/>
      <c r="AC54" s="1195"/>
      <c r="AD54" s="1196"/>
      <c r="AE54" s="1197"/>
      <c r="AF54" s="1195"/>
      <c r="AG54" s="1196"/>
      <c r="AH54" s="1197"/>
      <c r="AI54" s="364"/>
      <c r="AJ54" s="1053"/>
      <c r="AK54" s="1195"/>
      <c r="AL54" s="1196"/>
      <c r="AM54" s="1197"/>
      <c r="AN54" s="1195"/>
      <c r="AO54" s="1196"/>
      <c r="AP54" s="1197"/>
      <c r="AQ54" s="1195"/>
      <c r="AR54" s="1196"/>
      <c r="AS54" s="1197"/>
      <c r="AT54" s="1195"/>
      <c r="AU54" s="1196"/>
      <c r="AV54" s="1197"/>
      <c r="AW54" s="1195"/>
      <c r="AX54" s="1196"/>
      <c r="AY54" s="1197"/>
      <c r="BA54" s="1053"/>
      <c r="BB54" s="1195"/>
      <c r="BC54" s="1196"/>
      <c r="BD54" s="1197"/>
      <c r="BE54" s="1195"/>
      <c r="BF54" s="1196"/>
      <c r="BG54" s="1197"/>
      <c r="BH54" s="1195"/>
      <c r="BI54" s="1196"/>
      <c r="BJ54" s="1197"/>
      <c r="BL54" s="1195"/>
      <c r="BM54" s="1196"/>
      <c r="BN54" s="1197"/>
      <c r="BR54" s="1053"/>
      <c r="BS54" s="1195"/>
      <c r="BT54" s="1196"/>
      <c r="BU54" s="1197"/>
      <c r="BV54" s="1195"/>
      <c r="BW54" s="1196"/>
      <c r="BX54" s="1197"/>
      <c r="BY54" s="364"/>
      <c r="BZ54" s="1195"/>
      <c r="CA54" s="1196"/>
      <c r="CB54" s="1197"/>
    </row>
    <row r="55" spans="2:82" ht="16.5" hidden="1" customHeight="1" x14ac:dyDescent="0.25">
      <c r="B55" s="1202"/>
      <c r="C55" s="1199"/>
      <c r="D55" s="1199"/>
      <c r="E55" s="1200"/>
      <c r="F55" s="1199"/>
      <c r="G55" s="1199"/>
      <c r="H55" s="1200"/>
      <c r="I55" s="1199"/>
      <c r="J55" s="1199"/>
      <c r="K55" s="1200"/>
      <c r="L55" s="1199"/>
      <c r="M55" s="1199"/>
      <c r="N55" s="1200"/>
      <c r="O55" s="1199"/>
      <c r="P55" s="1199"/>
      <c r="Q55" s="1200"/>
      <c r="R55" s="364"/>
      <c r="S55" s="1054"/>
      <c r="T55" s="1198"/>
      <c r="U55" s="1199"/>
      <c r="V55" s="1200"/>
      <c r="W55" s="1198"/>
      <c r="X55" s="1199"/>
      <c r="Y55" s="1200"/>
      <c r="Z55" s="1198"/>
      <c r="AA55" s="1199"/>
      <c r="AB55" s="1200"/>
      <c r="AC55" s="1198"/>
      <c r="AD55" s="1199"/>
      <c r="AE55" s="1200"/>
      <c r="AF55" s="1198"/>
      <c r="AG55" s="1199"/>
      <c r="AH55" s="1200"/>
      <c r="AI55" s="364"/>
      <c r="AJ55" s="1054"/>
      <c r="AK55" s="1198"/>
      <c r="AL55" s="1199"/>
      <c r="AM55" s="1200"/>
      <c r="AN55" s="1198"/>
      <c r="AO55" s="1199"/>
      <c r="AP55" s="1200"/>
      <c r="AQ55" s="1198"/>
      <c r="AR55" s="1199"/>
      <c r="AS55" s="1200"/>
      <c r="AT55" s="1198"/>
      <c r="AU55" s="1199"/>
      <c r="AV55" s="1200"/>
      <c r="AW55" s="1198"/>
      <c r="AX55" s="1199"/>
      <c r="AY55" s="1200"/>
      <c r="BA55" s="1054"/>
      <c r="BB55" s="1198"/>
      <c r="BC55" s="1199"/>
      <c r="BD55" s="1200"/>
      <c r="BE55" s="1198"/>
      <c r="BF55" s="1199"/>
      <c r="BG55" s="1200"/>
      <c r="BH55" s="1198"/>
      <c r="BI55" s="1199"/>
      <c r="BJ55" s="1200"/>
      <c r="BL55" s="1198"/>
      <c r="BM55" s="1199"/>
      <c r="BN55" s="1200"/>
      <c r="BR55" s="1053"/>
      <c r="BS55" s="1195"/>
      <c r="BT55" s="1196"/>
      <c r="BU55" s="1197"/>
      <c r="BV55" s="1195"/>
      <c r="BW55" s="1196"/>
      <c r="BX55" s="1197"/>
      <c r="BY55" s="364"/>
      <c r="BZ55" s="1195"/>
      <c r="CA55" s="1196"/>
      <c r="CB55" s="1197"/>
    </row>
    <row r="56" spans="2:82" ht="16.5" thickTop="1" x14ac:dyDescent="0.25">
      <c r="B56" s="302"/>
      <c r="C56" s="303" t="s">
        <v>163</v>
      </c>
      <c r="D56" s="304" t="s">
        <v>164</v>
      </c>
      <c r="E56" s="366" t="s">
        <v>165</v>
      </c>
      <c r="F56" s="303" t="s">
        <v>163</v>
      </c>
      <c r="G56" s="304" t="s">
        <v>164</v>
      </c>
      <c r="H56" s="366" t="s">
        <v>165</v>
      </c>
      <c r="I56" s="303" t="s">
        <v>163</v>
      </c>
      <c r="J56" s="304" t="s">
        <v>164</v>
      </c>
      <c r="K56" s="366" t="s">
        <v>165</v>
      </c>
      <c r="L56" s="303" t="s">
        <v>163</v>
      </c>
      <c r="M56" s="304" t="s">
        <v>164</v>
      </c>
      <c r="N56" s="366" t="s">
        <v>165</v>
      </c>
      <c r="O56" s="303" t="s">
        <v>163</v>
      </c>
      <c r="P56" s="304" t="s">
        <v>164</v>
      </c>
      <c r="Q56" s="366" t="s">
        <v>165</v>
      </c>
      <c r="R56" s="172"/>
      <c r="S56" s="326"/>
      <c r="T56" s="303" t="s">
        <v>163</v>
      </c>
      <c r="U56" s="304" t="s">
        <v>164</v>
      </c>
      <c r="V56" s="366" t="s">
        <v>165</v>
      </c>
      <c r="W56" s="303" t="s">
        <v>163</v>
      </c>
      <c r="X56" s="304" t="s">
        <v>164</v>
      </c>
      <c r="Y56" s="366" t="s">
        <v>165</v>
      </c>
      <c r="Z56" s="303" t="s">
        <v>163</v>
      </c>
      <c r="AA56" s="304" t="s">
        <v>164</v>
      </c>
      <c r="AB56" s="366" t="s">
        <v>165</v>
      </c>
      <c r="AC56" s="303" t="s">
        <v>163</v>
      </c>
      <c r="AD56" s="304" t="s">
        <v>164</v>
      </c>
      <c r="AE56" s="366" t="s">
        <v>165</v>
      </c>
      <c r="AF56" s="303" t="s">
        <v>163</v>
      </c>
      <c r="AG56" s="304" t="s">
        <v>164</v>
      </c>
      <c r="AH56" s="366" t="s">
        <v>165</v>
      </c>
      <c r="AI56" s="172"/>
      <c r="AJ56" s="357"/>
      <c r="AK56" s="367" t="s">
        <v>163</v>
      </c>
      <c r="AL56" s="358" t="s">
        <v>164</v>
      </c>
      <c r="AM56" s="366" t="s">
        <v>165</v>
      </c>
      <c r="AN56" s="367" t="s">
        <v>163</v>
      </c>
      <c r="AO56" s="358" t="s">
        <v>164</v>
      </c>
      <c r="AP56" s="366" t="s">
        <v>165</v>
      </c>
      <c r="AQ56" s="367" t="s">
        <v>163</v>
      </c>
      <c r="AR56" s="358" t="s">
        <v>164</v>
      </c>
      <c r="AS56" s="366" t="s">
        <v>165</v>
      </c>
      <c r="AT56" s="367" t="s">
        <v>163</v>
      </c>
      <c r="AU56" s="358" t="s">
        <v>164</v>
      </c>
      <c r="AV56" s="366" t="s">
        <v>165</v>
      </c>
      <c r="AW56" s="367" t="s">
        <v>163</v>
      </c>
      <c r="AX56" s="358" t="s">
        <v>164</v>
      </c>
      <c r="AY56" s="366" t="s">
        <v>165</v>
      </c>
      <c r="BR56" s="1113"/>
      <c r="BS56" s="1125">
        <v>58</v>
      </c>
      <c r="BT56" s="1125"/>
      <c r="BU56" s="1125"/>
      <c r="BV56" s="1125">
        <v>306</v>
      </c>
      <c r="BW56" s="1125"/>
      <c r="BX56" s="1125"/>
      <c r="BY56" s="1125"/>
      <c r="BZ56" s="1126">
        <v>364</v>
      </c>
      <c r="CA56" s="1124"/>
      <c r="CB56" s="1124"/>
      <c r="CC56" s="369"/>
      <c r="CD56" s="369"/>
    </row>
    <row r="57" spans="2:82" ht="15.75" x14ac:dyDescent="0.25">
      <c r="B57" s="299" t="s">
        <v>18</v>
      </c>
      <c r="C57" s="307">
        <v>543</v>
      </c>
      <c r="D57" s="308">
        <v>0.22208588957055214</v>
      </c>
      <c r="E57" s="309">
        <v>0.40192450037009625</v>
      </c>
      <c r="F57" s="307">
        <v>683</v>
      </c>
      <c r="G57" s="308">
        <v>0.18748284381004665</v>
      </c>
      <c r="H57" s="309">
        <v>0.36582753079807179</v>
      </c>
      <c r="I57" s="307">
        <v>893</v>
      </c>
      <c r="J57" s="308">
        <v>0.33812949640287771</v>
      </c>
      <c r="K57" s="309">
        <v>0.50970319634703198</v>
      </c>
      <c r="L57" s="307">
        <v>265</v>
      </c>
      <c r="M57" s="308">
        <v>7.5844304522037775E-2</v>
      </c>
      <c r="N57" s="309">
        <v>0.12945774303859306</v>
      </c>
      <c r="O57" s="307">
        <v>170</v>
      </c>
      <c r="P57" s="308">
        <v>4.0669856459330141E-2</v>
      </c>
      <c r="Q57" s="309">
        <v>6.2776957163958647E-2</v>
      </c>
      <c r="R57" s="199"/>
      <c r="S57" s="327" t="s">
        <v>18</v>
      </c>
      <c r="T57" s="307">
        <v>143</v>
      </c>
      <c r="U57" s="308">
        <v>6.8290353390639921E-2</v>
      </c>
      <c r="V57" s="309">
        <v>0.12722419928825623</v>
      </c>
      <c r="W57" s="307">
        <v>42</v>
      </c>
      <c r="X57" s="308">
        <v>2.6348808030112924E-2</v>
      </c>
      <c r="Y57" s="309">
        <v>4.2000000000000003E-2</v>
      </c>
      <c r="Z57" s="307">
        <v>292</v>
      </c>
      <c r="AA57" s="308">
        <v>0.15336134453781514</v>
      </c>
      <c r="AB57" s="309">
        <v>0.2347266881028939</v>
      </c>
      <c r="AC57" s="307">
        <v>436</v>
      </c>
      <c r="AD57" s="308">
        <v>0.16202155332590115</v>
      </c>
      <c r="AE57" s="309">
        <v>0.28274967574578469</v>
      </c>
      <c r="AF57" s="307">
        <v>996</v>
      </c>
      <c r="AG57" s="308">
        <v>0.2717598908594816</v>
      </c>
      <c r="AH57" s="309">
        <v>0.47564469914040114</v>
      </c>
      <c r="AI57" s="193"/>
      <c r="AJ57" s="306" t="s">
        <v>171</v>
      </c>
      <c r="AK57" s="307">
        <v>192</v>
      </c>
      <c r="AL57" s="308">
        <v>4.5594870577060083E-2</v>
      </c>
      <c r="AM57" s="309">
        <v>5.2965517241379309E-2</v>
      </c>
      <c r="AN57" s="307">
        <v>225</v>
      </c>
      <c r="AO57" s="308">
        <v>4.81180496150556E-2</v>
      </c>
      <c r="AP57" s="309">
        <v>5.6904400606980272E-2</v>
      </c>
      <c r="AQ57" s="307">
        <v>228</v>
      </c>
      <c r="AR57" s="308">
        <v>5.2150045745654162E-2</v>
      </c>
      <c r="AS57" s="309">
        <v>6.0622174953469825E-2</v>
      </c>
      <c r="AT57" s="307">
        <v>246</v>
      </c>
      <c r="AU57" s="308">
        <v>0.18482344102178813</v>
      </c>
      <c r="AV57" s="309">
        <v>0.23361823361823361</v>
      </c>
      <c r="AW57" s="307">
        <v>220</v>
      </c>
      <c r="AX57" s="308">
        <v>4.506349856616141E-2</v>
      </c>
      <c r="AY57" s="309">
        <v>5.5471507816439738E-2</v>
      </c>
      <c r="BB57" s="1381"/>
      <c r="BC57" s="1381"/>
      <c r="BR57" s="1114"/>
      <c r="BS57" s="359"/>
      <c r="BT57" s="308"/>
      <c r="BU57" s="308"/>
      <c r="BV57" s="359"/>
      <c r="BW57" s="308"/>
      <c r="BX57" s="308"/>
      <c r="BY57" s="308"/>
      <c r="BZ57" s="1124"/>
      <c r="CA57" s="1124"/>
      <c r="CB57" s="1124"/>
      <c r="CC57" s="369"/>
      <c r="CD57" s="369"/>
    </row>
    <row r="58" spans="2:82" x14ac:dyDescent="0.25">
      <c r="U58" s="973"/>
      <c r="V58" s="973"/>
      <c r="BT58" s="317"/>
      <c r="BU58" s="348"/>
      <c r="BV58" s="369"/>
    </row>
    <row r="59" spans="2:82" x14ac:dyDescent="0.25">
      <c r="BU59" s="369"/>
    </row>
    <row r="61" spans="2:82" x14ac:dyDescent="0.25">
      <c r="C61" s="368" t="s">
        <v>301</v>
      </c>
      <c r="D61" s="368">
        <v>1</v>
      </c>
      <c r="F61" s="368" t="s">
        <v>315</v>
      </c>
      <c r="G61" s="368" t="s">
        <v>316</v>
      </c>
    </row>
    <row r="62" spans="2:82" x14ac:dyDescent="0.25">
      <c r="C62" s="368" t="s">
        <v>302</v>
      </c>
      <c r="D62" s="368">
        <v>1</v>
      </c>
      <c r="F62" s="368">
        <v>1</v>
      </c>
      <c r="G62" s="368" t="s">
        <v>304</v>
      </c>
    </row>
    <row r="63" spans="2:82" x14ac:dyDescent="0.25">
      <c r="C63" s="368" t="s">
        <v>275</v>
      </c>
      <c r="D63" s="368">
        <v>2022</v>
      </c>
      <c r="F63" s="368">
        <v>2</v>
      </c>
      <c r="G63" s="368" t="s">
        <v>305</v>
      </c>
    </row>
    <row r="64" spans="2:82" x14ac:dyDescent="0.25">
      <c r="F64" s="368">
        <v>3</v>
      </c>
      <c r="G64" s="368" t="s">
        <v>306</v>
      </c>
    </row>
    <row r="65" spans="3:7" x14ac:dyDescent="0.25">
      <c r="C65" s="368" t="s">
        <v>301</v>
      </c>
      <c r="D65" s="368">
        <v>8</v>
      </c>
      <c r="F65" s="368">
        <v>4</v>
      </c>
      <c r="G65" s="368" t="s">
        <v>307</v>
      </c>
    </row>
    <row r="66" spans="3:7" x14ac:dyDescent="0.25">
      <c r="C66" s="368" t="s">
        <v>302</v>
      </c>
      <c r="D66" s="368">
        <v>31</v>
      </c>
      <c r="F66" s="368">
        <v>5</v>
      </c>
      <c r="G66" s="368" t="s">
        <v>307</v>
      </c>
    </row>
    <row r="67" spans="3:7" x14ac:dyDescent="0.25">
      <c r="C67" s="368" t="s">
        <v>275</v>
      </c>
      <c r="D67" s="368">
        <v>2022</v>
      </c>
      <c r="F67" s="368">
        <v>6</v>
      </c>
      <c r="G67" s="368" t="s">
        <v>308</v>
      </c>
    </row>
    <row r="68" spans="3:7" x14ac:dyDescent="0.25">
      <c r="F68" s="368">
        <v>7</v>
      </c>
      <c r="G68" s="368" t="s">
        <v>309</v>
      </c>
    </row>
    <row r="69" spans="3:7" x14ac:dyDescent="0.25">
      <c r="F69" s="368">
        <v>8</v>
      </c>
      <c r="G69" s="368" t="s">
        <v>310</v>
      </c>
    </row>
    <row r="70" spans="3:7" x14ac:dyDescent="0.25">
      <c r="F70" s="368">
        <v>9</v>
      </c>
      <c r="G70" s="368" t="s">
        <v>311</v>
      </c>
    </row>
    <row r="71" spans="3:7" x14ac:dyDescent="0.25">
      <c r="F71" s="368">
        <v>10</v>
      </c>
      <c r="G71" s="368" t="s">
        <v>312</v>
      </c>
    </row>
    <row r="72" spans="3:7" x14ac:dyDescent="0.25">
      <c r="F72" s="368">
        <v>11</v>
      </c>
      <c r="G72" s="368" t="s">
        <v>313</v>
      </c>
    </row>
    <row r="73" spans="3:7" x14ac:dyDescent="0.25">
      <c r="F73" s="368">
        <v>12</v>
      </c>
      <c r="G73" s="368" t="s">
        <v>314</v>
      </c>
    </row>
    <row r="78" spans="3:7" ht="4.5" customHeight="1" x14ac:dyDescent="0.25"/>
    <row r="88" ht="4.5" customHeight="1" x14ac:dyDescent="0.25"/>
    <row r="95" ht="4.5" customHeight="1" x14ac:dyDescent="0.25"/>
    <row r="102" ht="4.5" customHeight="1" x14ac:dyDescent="0.25"/>
  </sheetData>
  <mergeCells count="624">
    <mergeCell ref="BS52:BU55"/>
    <mergeCell ref="BV52:BX55"/>
    <mergeCell ref="BZ52:CB55"/>
    <mergeCell ref="BS41:BU41"/>
    <mergeCell ref="BV41:BX41"/>
    <mergeCell ref="BZ41:CB41"/>
    <mergeCell ref="BS45:BU45"/>
    <mergeCell ref="BV45:BX45"/>
    <mergeCell ref="BZ45:CB45"/>
    <mergeCell ref="BS47:BU50"/>
    <mergeCell ref="BV47:BX50"/>
    <mergeCell ref="BZ47:CB50"/>
    <mergeCell ref="BS37:BU37"/>
    <mergeCell ref="BV37:BX37"/>
    <mergeCell ref="BZ37:CB37"/>
    <mergeCell ref="BS38:BU38"/>
    <mergeCell ref="BV38:BX38"/>
    <mergeCell ref="BZ38:CB38"/>
    <mergeCell ref="BS40:BU40"/>
    <mergeCell ref="BV40:BX40"/>
    <mergeCell ref="BZ40:CB40"/>
    <mergeCell ref="BS33:BU33"/>
    <mergeCell ref="BV33:BX33"/>
    <mergeCell ref="BZ33:CB33"/>
    <mergeCell ref="BS34:BU34"/>
    <mergeCell ref="BV34:BX34"/>
    <mergeCell ref="BZ34:CB34"/>
    <mergeCell ref="BS36:BU36"/>
    <mergeCell ref="BV36:BX36"/>
    <mergeCell ref="BZ36:CB36"/>
    <mergeCell ref="BS28:BU28"/>
    <mergeCell ref="BV28:BX28"/>
    <mergeCell ref="BZ28:CB28"/>
    <mergeCell ref="BS29:BU29"/>
    <mergeCell ref="BV29:BX29"/>
    <mergeCell ref="BZ29:CB29"/>
    <mergeCell ref="BS30:BU30"/>
    <mergeCell ref="BV30:BX30"/>
    <mergeCell ref="BZ30:CB30"/>
    <mergeCell ref="BS23:BU23"/>
    <mergeCell ref="BV23:BX23"/>
    <mergeCell ref="BZ23:CB23"/>
    <mergeCell ref="BS25:BU25"/>
    <mergeCell ref="BV25:BX25"/>
    <mergeCell ref="BZ25:CB25"/>
    <mergeCell ref="BS26:BU26"/>
    <mergeCell ref="BV26:BX26"/>
    <mergeCell ref="BZ26:CB26"/>
    <mergeCell ref="BS17:BU17"/>
    <mergeCell ref="BV17:BX17"/>
    <mergeCell ref="BZ17:CB17"/>
    <mergeCell ref="BS21:BU21"/>
    <mergeCell ref="BV21:BX21"/>
    <mergeCell ref="BZ21:CB21"/>
    <mergeCell ref="BS22:BU22"/>
    <mergeCell ref="BV22:BX22"/>
    <mergeCell ref="BZ22:CB22"/>
    <mergeCell ref="BS14:BU14"/>
    <mergeCell ref="BV14:BX14"/>
    <mergeCell ref="BZ14:CB14"/>
    <mergeCell ref="BS15:BU15"/>
    <mergeCell ref="BV15:BX15"/>
    <mergeCell ref="BZ15:CB15"/>
    <mergeCell ref="BS16:BU16"/>
    <mergeCell ref="BV16:BX16"/>
    <mergeCell ref="BZ16:CB16"/>
    <mergeCell ref="BS10:BU10"/>
    <mergeCell ref="BV10:BX10"/>
    <mergeCell ref="BZ10:CB10"/>
    <mergeCell ref="BS11:BU11"/>
    <mergeCell ref="BV11:BX11"/>
    <mergeCell ref="BZ11:CB11"/>
    <mergeCell ref="BS13:BU13"/>
    <mergeCell ref="BV13:BX13"/>
    <mergeCell ref="BZ13:CB13"/>
    <mergeCell ref="BS5:BU5"/>
    <mergeCell ref="BV5:BX5"/>
    <mergeCell ref="BZ5:CB5"/>
    <mergeCell ref="BS6:BU6"/>
    <mergeCell ref="BV6:BX6"/>
    <mergeCell ref="BZ6:CB6"/>
    <mergeCell ref="BS9:BU9"/>
    <mergeCell ref="BV9:BX9"/>
    <mergeCell ref="BZ9:CB9"/>
    <mergeCell ref="AT52:AV55"/>
    <mergeCell ref="AW52:AY55"/>
    <mergeCell ref="BB52:BD55"/>
    <mergeCell ref="BH52:BJ55"/>
    <mergeCell ref="BL52:BN55"/>
    <mergeCell ref="Z52:AB55"/>
    <mergeCell ref="AC52:AE55"/>
    <mergeCell ref="AF52:AH55"/>
    <mergeCell ref="AK52:AM55"/>
    <mergeCell ref="AN52:AP55"/>
    <mergeCell ref="AQ52:AS55"/>
    <mergeCell ref="BE52:BG55"/>
    <mergeCell ref="BB57:BC57"/>
    <mergeCell ref="BL47:BN50"/>
    <mergeCell ref="B52:B55"/>
    <mergeCell ref="C52:E55"/>
    <mergeCell ref="F52:H55"/>
    <mergeCell ref="I52:K55"/>
    <mergeCell ref="L52:N55"/>
    <mergeCell ref="O52:Q55"/>
    <mergeCell ref="T52:V55"/>
    <mergeCell ref="W52:Y55"/>
    <mergeCell ref="AN47:AP50"/>
    <mergeCell ref="AQ47:AS50"/>
    <mergeCell ref="AT47:AV50"/>
    <mergeCell ref="AW47:AY50"/>
    <mergeCell ref="BB47:BD50"/>
    <mergeCell ref="BE47:BG50"/>
    <mergeCell ref="T47:V50"/>
    <mergeCell ref="W47:Y50"/>
    <mergeCell ref="Z47:AB50"/>
    <mergeCell ref="AC47:AE50"/>
    <mergeCell ref="AF47:AH50"/>
    <mergeCell ref="AK47:AM50"/>
    <mergeCell ref="B47:B50"/>
    <mergeCell ref="C47:E50"/>
    <mergeCell ref="BL45:BN45"/>
    <mergeCell ref="C46:E46"/>
    <mergeCell ref="F46:H46"/>
    <mergeCell ref="I46:K46"/>
    <mergeCell ref="L46:N46"/>
    <mergeCell ref="O46:Q46"/>
    <mergeCell ref="AF45:AH45"/>
    <mergeCell ref="AK45:AM45"/>
    <mergeCell ref="AN45:AP45"/>
    <mergeCell ref="AQ45:AS45"/>
    <mergeCell ref="AT45:AV45"/>
    <mergeCell ref="AW45:AY45"/>
    <mergeCell ref="C45:E45"/>
    <mergeCell ref="AK41:AM41"/>
    <mergeCell ref="AN41:AP41"/>
    <mergeCell ref="F47:H50"/>
    <mergeCell ref="I47:K50"/>
    <mergeCell ref="L47:N50"/>
    <mergeCell ref="O47:Q50"/>
    <mergeCell ref="BB45:BD45"/>
    <mergeCell ref="BE45:BG45"/>
    <mergeCell ref="BH45:BJ45"/>
    <mergeCell ref="BH47:BJ50"/>
    <mergeCell ref="F45:H45"/>
    <mergeCell ref="I45:K45"/>
    <mergeCell ref="L45:N45"/>
    <mergeCell ref="O45:Q45"/>
    <mergeCell ref="T45:V45"/>
    <mergeCell ref="W45:Y45"/>
    <mergeCell ref="Z45:AB45"/>
    <mergeCell ref="AC45:AE45"/>
    <mergeCell ref="BL40:BN40"/>
    <mergeCell ref="C41:E41"/>
    <mergeCell ref="F41:H41"/>
    <mergeCell ref="I41:K41"/>
    <mergeCell ref="L41:N41"/>
    <mergeCell ref="O41:Q41"/>
    <mergeCell ref="T41:V41"/>
    <mergeCell ref="AF40:AH40"/>
    <mergeCell ref="AK40:AM40"/>
    <mergeCell ref="AN40:AP40"/>
    <mergeCell ref="AQ40:AS40"/>
    <mergeCell ref="AT40:AV40"/>
    <mergeCell ref="AW40:AY40"/>
    <mergeCell ref="BL41:BN41"/>
    <mergeCell ref="AQ41:AS41"/>
    <mergeCell ref="AT41:AV41"/>
    <mergeCell ref="AW41:AY41"/>
    <mergeCell ref="BB41:BD41"/>
    <mergeCell ref="BE41:BG41"/>
    <mergeCell ref="BH41:BJ41"/>
    <mergeCell ref="W41:Y41"/>
    <mergeCell ref="Z41:AB41"/>
    <mergeCell ref="AC41:AE41"/>
    <mergeCell ref="AF41:AH41"/>
    <mergeCell ref="BH38:BJ38"/>
    <mergeCell ref="W38:Y38"/>
    <mergeCell ref="Z38:AB38"/>
    <mergeCell ref="AC38:AE38"/>
    <mergeCell ref="AF38:AH38"/>
    <mergeCell ref="AK38:AM38"/>
    <mergeCell ref="AN38:AP38"/>
    <mergeCell ref="BB40:BD40"/>
    <mergeCell ref="BE40:BG40"/>
    <mergeCell ref="BH40:BJ40"/>
    <mergeCell ref="C40:E40"/>
    <mergeCell ref="F40:H40"/>
    <mergeCell ref="I40:K40"/>
    <mergeCell ref="L40:N40"/>
    <mergeCell ref="O40:Q40"/>
    <mergeCell ref="T40:V40"/>
    <mergeCell ref="W40:Y40"/>
    <mergeCell ref="Z40:AB40"/>
    <mergeCell ref="AC40:AE40"/>
    <mergeCell ref="AK36:AM36"/>
    <mergeCell ref="AN36:AP36"/>
    <mergeCell ref="BB37:BD37"/>
    <mergeCell ref="BE37:BG37"/>
    <mergeCell ref="BH37:BJ37"/>
    <mergeCell ref="BL37:BN37"/>
    <mergeCell ref="C38:E38"/>
    <mergeCell ref="F38:H38"/>
    <mergeCell ref="I38:K38"/>
    <mergeCell ref="L38:N38"/>
    <mergeCell ref="O38:Q38"/>
    <mergeCell ref="T38:V38"/>
    <mergeCell ref="AF37:AH37"/>
    <mergeCell ref="AK37:AM37"/>
    <mergeCell ref="AN37:AP37"/>
    <mergeCell ref="AQ37:AS37"/>
    <mergeCell ref="AT37:AV37"/>
    <mergeCell ref="AW37:AY37"/>
    <mergeCell ref="BL38:BN38"/>
    <mergeCell ref="AQ38:AS38"/>
    <mergeCell ref="AT38:AV38"/>
    <mergeCell ref="AW38:AY38"/>
    <mergeCell ref="BB38:BD38"/>
    <mergeCell ref="BE38:BG38"/>
    <mergeCell ref="C37:E37"/>
    <mergeCell ref="F37:H37"/>
    <mergeCell ref="I37:K37"/>
    <mergeCell ref="L37:N37"/>
    <mergeCell ref="O37:Q37"/>
    <mergeCell ref="T37:V37"/>
    <mergeCell ref="W37:Y37"/>
    <mergeCell ref="Z37:AB37"/>
    <mergeCell ref="AC37:AE37"/>
    <mergeCell ref="BL34:BN34"/>
    <mergeCell ref="C36:E36"/>
    <mergeCell ref="F36:H36"/>
    <mergeCell ref="I36:K36"/>
    <mergeCell ref="L36:N36"/>
    <mergeCell ref="O36:Q36"/>
    <mergeCell ref="T36:V36"/>
    <mergeCell ref="AF34:AH34"/>
    <mergeCell ref="AK34:AM34"/>
    <mergeCell ref="AN34:AP34"/>
    <mergeCell ref="AQ34:AS34"/>
    <mergeCell ref="AT34:AV34"/>
    <mergeCell ref="AW34:AY34"/>
    <mergeCell ref="BL36:BN36"/>
    <mergeCell ref="AQ36:AS36"/>
    <mergeCell ref="AT36:AV36"/>
    <mergeCell ref="AW36:AY36"/>
    <mergeCell ref="BB36:BD36"/>
    <mergeCell ref="BE36:BG36"/>
    <mergeCell ref="BH36:BJ36"/>
    <mergeCell ref="W36:Y36"/>
    <mergeCell ref="Z36:AB36"/>
    <mergeCell ref="AC36:AE36"/>
    <mergeCell ref="AF36:AH36"/>
    <mergeCell ref="BH33:BJ33"/>
    <mergeCell ref="W33:Y33"/>
    <mergeCell ref="Z33:AB33"/>
    <mergeCell ref="AC33:AE33"/>
    <mergeCell ref="AF33:AH33"/>
    <mergeCell ref="AK33:AM33"/>
    <mergeCell ref="AN33:AP33"/>
    <mergeCell ref="BB34:BD34"/>
    <mergeCell ref="BE34:BG34"/>
    <mergeCell ref="BH34:BJ34"/>
    <mergeCell ref="C34:E34"/>
    <mergeCell ref="F34:H34"/>
    <mergeCell ref="I34:K34"/>
    <mergeCell ref="L34:N34"/>
    <mergeCell ref="O34:Q34"/>
    <mergeCell ref="T34:V34"/>
    <mergeCell ref="W34:Y34"/>
    <mergeCell ref="Z34:AB34"/>
    <mergeCell ref="AC34:AE34"/>
    <mergeCell ref="AK29:AM29"/>
    <mergeCell ref="AN29:AP29"/>
    <mergeCell ref="BB30:BD30"/>
    <mergeCell ref="BE30:BG30"/>
    <mergeCell ref="BH30:BJ30"/>
    <mergeCell ref="BL30:BN30"/>
    <mergeCell ref="C33:E33"/>
    <mergeCell ref="F33:H33"/>
    <mergeCell ref="I33:K33"/>
    <mergeCell ref="L33:N33"/>
    <mergeCell ref="O33:Q33"/>
    <mergeCell ref="T33:V33"/>
    <mergeCell ref="AF30:AH30"/>
    <mergeCell ref="AK30:AM30"/>
    <mergeCell ref="AN30:AP30"/>
    <mergeCell ref="AQ30:AS30"/>
    <mergeCell ref="AT30:AV30"/>
    <mergeCell ref="AW30:AY30"/>
    <mergeCell ref="BL33:BN33"/>
    <mergeCell ref="AQ33:AS33"/>
    <mergeCell ref="AT33:AV33"/>
    <mergeCell ref="AW33:AY33"/>
    <mergeCell ref="BB33:BD33"/>
    <mergeCell ref="BE33:BG33"/>
    <mergeCell ref="C30:E30"/>
    <mergeCell ref="F30:H30"/>
    <mergeCell ref="I30:K30"/>
    <mergeCell ref="L30:N30"/>
    <mergeCell ref="O30:Q30"/>
    <mergeCell ref="T30:V30"/>
    <mergeCell ref="W30:Y30"/>
    <mergeCell ref="Z30:AB30"/>
    <mergeCell ref="AC30:AE30"/>
    <mergeCell ref="BL28:BN28"/>
    <mergeCell ref="C29:E29"/>
    <mergeCell ref="F29:H29"/>
    <mergeCell ref="I29:K29"/>
    <mergeCell ref="L29:N29"/>
    <mergeCell ref="O29:Q29"/>
    <mergeCell ref="T29:V29"/>
    <mergeCell ref="AF28:AH28"/>
    <mergeCell ref="AK28:AM28"/>
    <mergeCell ref="AN28:AP28"/>
    <mergeCell ref="AQ28:AS28"/>
    <mergeCell ref="AT28:AV28"/>
    <mergeCell ref="AW28:AY28"/>
    <mergeCell ref="BL29:BN29"/>
    <mergeCell ref="AQ29:AS29"/>
    <mergeCell ref="AT29:AV29"/>
    <mergeCell ref="AW29:AY29"/>
    <mergeCell ref="BB29:BD29"/>
    <mergeCell ref="BE29:BG29"/>
    <mergeCell ref="BH29:BJ29"/>
    <mergeCell ref="W29:Y29"/>
    <mergeCell ref="Z29:AB29"/>
    <mergeCell ref="AC29:AE29"/>
    <mergeCell ref="AF29:AH29"/>
    <mergeCell ref="BH26:BJ26"/>
    <mergeCell ref="W26:Y26"/>
    <mergeCell ref="Z26:AB26"/>
    <mergeCell ref="AC26:AE26"/>
    <mergeCell ref="AF26:AH26"/>
    <mergeCell ref="AK26:AM26"/>
    <mergeCell ref="AN26:AP26"/>
    <mergeCell ref="BB28:BD28"/>
    <mergeCell ref="BE28:BG28"/>
    <mergeCell ref="BH28:BJ28"/>
    <mergeCell ref="C28:E28"/>
    <mergeCell ref="F28:H28"/>
    <mergeCell ref="I28:K28"/>
    <mergeCell ref="L28:N28"/>
    <mergeCell ref="O28:Q28"/>
    <mergeCell ref="T28:V28"/>
    <mergeCell ref="W28:Y28"/>
    <mergeCell ref="Z28:AB28"/>
    <mergeCell ref="AC28:AE28"/>
    <mergeCell ref="AK23:AM23"/>
    <mergeCell ref="AN23:AP23"/>
    <mergeCell ref="BB25:BD25"/>
    <mergeCell ref="BE25:BG25"/>
    <mergeCell ref="BH25:BJ25"/>
    <mergeCell ref="BL25:BN25"/>
    <mergeCell ref="C26:E26"/>
    <mergeCell ref="F26:H26"/>
    <mergeCell ref="I26:K26"/>
    <mergeCell ref="L26:N26"/>
    <mergeCell ref="O26:Q26"/>
    <mergeCell ref="T26:V26"/>
    <mergeCell ref="AF25:AH25"/>
    <mergeCell ref="AK25:AM25"/>
    <mergeCell ref="AN25:AP25"/>
    <mergeCell ref="AQ25:AS25"/>
    <mergeCell ref="AT25:AV25"/>
    <mergeCell ref="AW25:AY25"/>
    <mergeCell ref="BL26:BN26"/>
    <mergeCell ref="AQ26:AS26"/>
    <mergeCell ref="AT26:AV26"/>
    <mergeCell ref="AW26:AY26"/>
    <mergeCell ref="BB26:BD26"/>
    <mergeCell ref="BE26:BG26"/>
    <mergeCell ref="C25:E25"/>
    <mergeCell ref="F25:H25"/>
    <mergeCell ref="I25:K25"/>
    <mergeCell ref="L25:N25"/>
    <mergeCell ref="O25:Q25"/>
    <mergeCell ref="T25:V25"/>
    <mergeCell ref="W25:Y25"/>
    <mergeCell ref="Z25:AB25"/>
    <mergeCell ref="AC25:AE25"/>
    <mergeCell ref="BL22:BN22"/>
    <mergeCell ref="C23:E23"/>
    <mergeCell ref="F23:H23"/>
    <mergeCell ref="I23:K23"/>
    <mergeCell ref="L23:N23"/>
    <mergeCell ref="O23:Q23"/>
    <mergeCell ref="T23:V23"/>
    <mergeCell ref="AF22:AH22"/>
    <mergeCell ref="AK22:AM22"/>
    <mergeCell ref="AN22:AP22"/>
    <mergeCell ref="AQ22:AS22"/>
    <mergeCell ref="AT22:AV22"/>
    <mergeCell ref="AW22:AY22"/>
    <mergeCell ref="BL23:BN23"/>
    <mergeCell ref="AQ23:AS23"/>
    <mergeCell ref="AT23:AV23"/>
    <mergeCell ref="AW23:AY23"/>
    <mergeCell ref="BB23:BD23"/>
    <mergeCell ref="BE23:BG23"/>
    <mergeCell ref="BH23:BJ23"/>
    <mergeCell ref="W23:Y23"/>
    <mergeCell ref="Z23:AB23"/>
    <mergeCell ref="AC23:AE23"/>
    <mergeCell ref="AF23:AH23"/>
    <mergeCell ref="BE21:BG21"/>
    <mergeCell ref="BH21:BJ21"/>
    <mergeCell ref="W21:Y21"/>
    <mergeCell ref="Z21:AB21"/>
    <mergeCell ref="AC21:AE21"/>
    <mergeCell ref="AF21:AH21"/>
    <mergeCell ref="AK21:AM21"/>
    <mergeCell ref="AN21:AP21"/>
    <mergeCell ref="BB22:BD22"/>
    <mergeCell ref="BE22:BG22"/>
    <mergeCell ref="BH22:BJ22"/>
    <mergeCell ref="C22:E22"/>
    <mergeCell ref="F22:H22"/>
    <mergeCell ref="I22:K22"/>
    <mergeCell ref="L22:N22"/>
    <mergeCell ref="O22:Q22"/>
    <mergeCell ref="T22:V22"/>
    <mergeCell ref="W22:Y22"/>
    <mergeCell ref="Z22:AB22"/>
    <mergeCell ref="AC22:AE22"/>
    <mergeCell ref="AF16:AH16"/>
    <mergeCell ref="AK16:AM16"/>
    <mergeCell ref="AN16:AP16"/>
    <mergeCell ref="BB17:BD17"/>
    <mergeCell ref="BE17:BG17"/>
    <mergeCell ref="BH17:BJ17"/>
    <mergeCell ref="BL17:BN17"/>
    <mergeCell ref="C21:E21"/>
    <mergeCell ref="F21:H21"/>
    <mergeCell ref="I21:K21"/>
    <mergeCell ref="L21:N21"/>
    <mergeCell ref="O21:Q21"/>
    <mergeCell ref="T21:V21"/>
    <mergeCell ref="AF17:AH17"/>
    <mergeCell ref="AK17:AM17"/>
    <mergeCell ref="AN17:AP17"/>
    <mergeCell ref="AQ17:AS17"/>
    <mergeCell ref="AT17:AV17"/>
    <mergeCell ref="AW17:AY17"/>
    <mergeCell ref="BL21:BN21"/>
    <mergeCell ref="AQ21:AS21"/>
    <mergeCell ref="AT21:AV21"/>
    <mergeCell ref="AW21:AY21"/>
    <mergeCell ref="BB21:BD21"/>
    <mergeCell ref="C17:E17"/>
    <mergeCell ref="F17:H17"/>
    <mergeCell ref="I17:K17"/>
    <mergeCell ref="L17:N17"/>
    <mergeCell ref="O17:Q17"/>
    <mergeCell ref="T17:V17"/>
    <mergeCell ref="W17:Y17"/>
    <mergeCell ref="Z17:AB17"/>
    <mergeCell ref="AC17:AE17"/>
    <mergeCell ref="BH15:BJ15"/>
    <mergeCell ref="BL15:BN15"/>
    <mergeCell ref="C16:E16"/>
    <mergeCell ref="F16:H16"/>
    <mergeCell ref="I16:K16"/>
    <mergeCell ref="L16:N16"/>
    <mergeCell ref="O16:Q16"/>
    <mergeCell ref="T16:V16"/>
    <mergeCell ref="AF15:AH15"/>
    <mergeCell ref="AK15:AM15"/>
    <mergeCell ref="AN15:AP15"/>
    <mergeCell ref="AQ15:AS15"/>
    <mergeCell ref="AT15:AV15"/>
    <mergeCell ref="AW15:AY15"/>
    <mergeCell ref="BL16:BN16"/>
    <mergeCell ref="AQ16:AS16"/>
    <mergeCell ref="AT16:AV16"/>
    <mergeCell ref="AW16:AY16"/>
    <mergeCell ref="BB16:BD16"/>
    <mergeCell ref="BE16:BG16"/>
    <mergeCell ref="BH16:BJ16"/>
    <mergeCell ref="W16:Y16"/>
    <mergeCell ref="Z16:AB16"/>
    <mergeCell ref="AC16:AE16"/>
    <mergeCell ref="BL14:BN14"/>
    <mergeCell ref="C15:E15"/>
    <mergeCell ref="F15:H15"/>
    <mergeCell ref="I15:K15"/>
    <mergeCell ref="L15:N15"/>
    <mergeCell ref="O15:Q15"/>
    <mergeCell ref="T15:V15"/>
    <mergeCell ref="W15:Y15"/>
    <mergeCell ref="Z15:AB15"/>
    <mergeCell ref="AC15:AE15"/>
    <mergeCell ref="AQ14:AS14"/>
    <mergeCell ref="AT14:AV14"/>
    <mergeCell ref="AW14:AY14"/>
    <mergeCell ref="BB14:BD14"/>
    <mergeCell ref="BE14:BG14"/>
    <mergeCell ref="BH14:BJ14"/>
    <mergeCell ref="W14:Y14"/>
    <mergeCell ref="Z14:AB14"/>
    <mergeCell ref="AC14:AE14"/>
    <mergeCell ref="AF14:AH14"/>
    <mergeCell ref="AK14:AM14"/>
    <mergeCell ref="AN14:AP14"/>
    <mergeCell ref="BB15:BD15"/>
    <mergeCell ref="BE15:BG15"/>
    <mergeCell ref="C14:E14"/>
    <mergeCell ref="F14:H14"/>
    <mergeCell ref="I14:K14"/>
    <mergeCell ref="L14:N14"/>
    <mergeCell ref="O14:Q14"/>
    <mergeCell ref="T14:V14"/>
    <mergeCell ref="AF13:AH13"/>
    <mergeCell ref="AK13:AM13"/>
    <mergeCell ref="AN13:AP13"/>
    <mergeCell ref="C13:E13"/>
    <mergeCell ref="F13:H13"/>
    <mergeCell ref="I13:K13"/>
    <mergeCell ref="L13:N13"/>
    <mergeCell ref="O13:Q13"/>
    <mergeCell ref="T13:V13"/>
    <mergeCell ref="W13:Y13"/>
    <mergeCell ref="Z11:AB11"/>
    <mergeCell ref="AC11:AE11"/>
    <mergeCell ref="AF11:AH11"/>
    <mergeCell ref="AK11:AM11"/>
    <mergeCell ref="AN11:AP11"/>
    <mergeCell ref="BB13:BD13"/>
    <mergeCell ref="BE13:BG13"/>
    <mergeCell ref="BH13:BJ13"/>
    <mergeCell ref="BL13:BN13"/>
    <mergeCell ref="AQ13:AS13"/>
    <mergeCell ref="AT13:AV13"/>
    <mergeCell ref="AW13:AY13"/>
    <mergeCell ref="Z13:AB13"/>
    <mergeCell ref="AC13:AE13"/>
    <mergeCell ref="BB10:BD10"/>
    <mergeCell ref="BE10:BG10"/>
    <mergeCell ref="BH10:BJ10"/>
    <mergeCell ref="BL10:BN10"/>
    <mergeCell ref="C11:E11"/>
    <mergeCell ref="F11:H11"/>
    <mergeCell ref="I11:K11"/>
    <mergeCell ref="L11:N11"/>
    <mergeCell ref="O11:Q11"/>
    <mergeCell ref="T11:V11"/>
    <mergeCell ref="AF10:AH10"/>
    <mergeCell ref="AK10:AM10"/>
    <mergeCell ref="AN10:AP10"/>
    <mergeCell ref="AQ10:AS10"/>
    <mergeCell ref="AT10:AV10"/>
    <mergeCell ref="AW10:AY10"/>
    <mergeCell ref="BL11:BN11"/>
    <mergeCell ref="AQ11:AS11"/>
    <mergeCell ref="AT11:AV11"/>
    <mergeCell ref="AW11:AY11"/>
    <mergeCell ref="BB11:BD11"/>
    <mergeCell ref="BE11:BG11"/>
    <mergeCell ref="BH11:BJ11"/>
    <mergeCell ref="W11:Y11"/>
    <mergeCell ref="BB9:BD9"/>
    <mergeCell ref="BE9:BG9"/>
    <mergeCell ref="BH9:BJ9"/>
    <mergeCell ref="W9:Y9"/>
    <mergeCell ref="Z9:AB9"/>
    <mergeCell ref="AC9:AE9"/>
    <mergeCell ref="AF9:AH9"/>
    <mergeCell ref="AK9:AM9"/>
    <mergeCell ref="AN9:AP9"/>
    <mergeCell ref="C10:E10"/>
    <mergeCell ref="F10:H10"/>
    <mergeCell ref="I10:K10"/>
    <mergeCell ref="L10:N10"/>
    <mergeCell ref="O10:Q10"/>
    <mergeCell ref="T10:V10"/>
    <mergeCell ref="W10:Y10"/>
    <mergeCell ref="Z10:AB10"/>
    <mergeCell ref="AC10:AE10"/>
    <mergeCell ref="AK5:AM5"/>
    <mergeCell ref="AN5:AP5"/>
    <mergeCell ref="C5:E5"/>
    <mergeCell ref="F5:H5"/>
    <mergeCell ref="BB6:BD6"/>
    <mergeCell ref="BE6:BG6"/>
    <mergeCell ref="BH6:BJ6"/>
    <mergeCell ref="BL6:BN6"/>
    <mergeCell ref="C9:E9"/>
    <mergeCell ref="F9:H9"/>
    <mergeCell ref="I9:K9"/>
    <mergeCell ref="L9:N9"/>
    <mergeCell ref="O9:Q9"/>
    <mergeCell ref="T9:V9"/>
    <mergeCell ref="AF6:AH6"/>
    <mergeCell ref="AK6:AM6"/>
    <mergeCell ref="AN6:AP6"/>
    <mergeCell ref="AQ6:AS6"/>
    <mergeCell ref="AT6:AV6"/>
    <mergeCell ref="AW6:AY6"/>
    <mergeCell ref="BL9:BN9"/>
    <mergeCell ref="AQ9:AS9"/>
    <mergeCell ref="AT9:AV9"/>
    <mergeCell ref="AW9:AY9"/>
    <mergeCell ref="I5:K5"/>
    <mergeCell ref="L5:N5"/>
    <mergeCell ref="O5:Q5"/>
    <mergeCell ref="T5:V5"/>
    <mergeCell ref="BL5:BN5"/>
    <mergeCell ref="C6:E6"/>
    <mergeCell ref="F6:H6"/>
    <mergeCell ref="I6:K6"/>
    <mergeCell ref="L6:N6"/>
    <mergeCell ref="O6:Q6"/>
    <mergeCell ref="T6:V6"/>
    <mergeCell ref="W6:Y6"/>
    <mergeCell ref="Z6:AB6"/>
    <mergeCell ref="AC6:AE6"/>
    <mergeCell ref="AQ5:AS5"/>
    <mergeCell ref="AT5:AV5"/>
    <mergeCell ref="AW5:AY5"/>
    <mergeCell ref="BB5:BD5"/>
    <mergeCell ref="BE5:BG5"/>
    <mergeCell ref="BH5:BJ5"/>
    <mergeCell ref="W5:Y5"/>
    <mergeCell ref="Z5:AB5"/>
    <mergeCell ref="AC5:AE5"/>
    <mergeCell ref="AF5:A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00A0-7DAC-4D47-8B58-AD3BF527CEC2}">
  <sheetPr codeName="Sheet40">
    <tabColor theme="3" tint="0.59999389629810485"/>
  </sheetPr>
  <dimension ref="B1:CC37"/>
  <sheetViews>
    <sheetView topLeftCell="BJ19" workbookViewId="0">
      <selection activeCell="BR1" sqref="BR1:CB34"/>
    </sheetView>
  </sheetViews>
  <sheetFormatPr defaultColWidth="9.140625" defaultRowHeight="15" x14ac:dyDescent="0.25"/>
  <cols>
    <col min="1" max="1" width="1.5703125" style="368" customWidth="1"/>
    <col min="2" max="2" width="51.140625" style="368" customWidth="1"/>
    <col min="3" max="3" width="10.5703125" style="368" bestFit="1" customWidth="1"/>
    <col min="4" max="4" width="12.42578125" style="368" bestFit="1" customWidth="1"/>
    <col min="5" max="5" width="8.5703125" style="368" bestFit="1" customWidth="1"/>
    <col min="6" max="6" width="10.5703125" style="368" bestFit="1" customWidth="1"/>
    <col min="7" max="7" width="13.5703125" style="368" customWidth="1"/>
    <col min="8" max="8" width="8.5703125" style="368" bestFit="1" customWidth="1"/>
    <col min="9" max="9" width="10.5703125" style="368" bestFit="1" customWidth="1"/>
    <col min="10" max="10" width="12.42578125" style="368" bestFit="1" customWidth="1"/>
    <col min="11" max="11" width="8.42578125" style="368" bestFit="1" customWidth="1"/>
    <col min="12" max="12" width="10.5703125" style="368" bestFit="1" customWidth="1"/>
    <col min="13" max="13" width="12.42578125" style="368" bestFit="1" customWidth="1"/>
    <col min="14" max="14" width="8.5703125" style="368" bestFit="1" customWidth="1"/>
    <col min="15" max="15" width="10.5703125" style="368" bestFit="1" customWidth="1"/>
    <col min="16" max="16" width="12.42578125" style="368" bestFit="1" customWidth="1"/>
    <col min="17" max="17" width="8.42578125" style="368" bestFit="1" customWidth="1"/>
    <col min="18" max="18" width="1.7109375" style="368" customWidth="1"/>
    <col min="19" max="19" width="50.85546875" style="368" customWidth="1"/>
    <col min="20" max="20" width="10.5703125" style="368" bestFit="1" customWidth="1"/>
    <col min="21" max="21" width="12.42578125" style="368" bestFit="1" customWidth="1"/>
    <col min="22" max="22" width="8.5703125" style="368" bestFit="1" customWidth="1"/>
    <col min="23" max="23" width="10.5703125" style="368" bestFit="1" customWidth="1"/>
    <col min="24" max="24" width="12.42578125" style="368" bestFit="1" customWidth="1"/>
    <col min="25" max="25" width="8.5703125" style="368" bestFit="1" customWidth="1"/>
    <col min="26" max="26" width="10.5703125" style="368" bestFit="1" customWidth="1"/>
    <col min="27" max="27" width="12.42578125" style="368" bestFit="1" customWidth="1"/>
    <col min="28" max="28" width="8.140625" style="368" bestFit="1" customWidth="1"/>
    <col min="29" max="29" width="10.5703125" style="368" bestFit="1" customWidth="1"/>
    <col min="30" max="30" width="12.42578125" style="368" bestFit="1" customWidth="1"/>
    <col min="31" max="31" width="8.5703125" style="368" bestFit="1" customWidth="1"/>
    <col min="32" max="32" width="10.5703125" style="368" bestFit="1" customWidth="1"/>
    <col min="33" max="33" width="12.42578125" style="368" bestFit="1" customWidth="1"/>
    <col min="34" max="34" width="8.5703125" style="368" bestFit="1" customWidth="1"/>
    <col min="35" max="35" width="1.7109375" style="368" customWidth="1"/>
    <col min="36" max="36" width="51.42578125" style="368" customWidth="1"/>
    <col min="37" max="37" width="10.5703125" style="368" bestFit="1" customWidth="1"/>
    <col min="38" max="38" width="12.42578125" style="368" bestFit="1" customWidth="1"/>
    <col min="39" max="39" width="7.42578125" style="368" bestFit="1" customWidth="1"/>
    <col min="40" max="40" width="10.5703125" style="368" bestFit="1" customWidth="1"/>
    <col min="41" max="41" width="12.42578125" style="368" bestFit="1" customWidth="1"/>
    <col min="42" max="42" width="7.42578125" style="368" bestFit="1" customWidth="1"/>
    <col min="43" max="43" width="10.5703125" style="368" bestFit="1" customWidth="1"/>
    <col min="44" max="44" width="12.42578125" style="368" bestFit="1" customWidth="1"/>
    <col min="45" max="45" width="7.42578125" style="368" bestFit="1" customWidth="1"/>
    <col min="46" max="46" width="10.5703125" style="368" bestFit="1" customWidth="1"/>
    <col min="47" max="47" width="12.42578125" style="368" bestFit="1" customWidth="1"/>
    <col min="48" max="48" width="8.42578125" style="368" bestFit="1" customWidth="1"/>
    <col min="49" max="49" width="10.5703125" style="368" bestFit="1" customWidth="1"/>
    <col min="50" max="50" width="12.42578125" style="368" bestFit="1" customWidth="1"/>
    <col min="51" max="51" width="8.42578125" style="368" bestFit="1" customWidth="1"/>
    <col min="52" max="52" width="1.7109375" style="368" customWidth="1"/>
    <col min="53" max="53" width="52.5703125" style="368" bestFit="1" customWidth="1"/>
    <col min="54" max="54" width="10.5703125" style="368" bestFit="1" customWidth="1"/>
    <col min="55" max="55" width="13.5703125" style="368" customWidth="1"/>
    <col min="56" max="56" width="8.42578125" style="368" customWidth="1"/>
    <col min="57" max="57" width="10.5703125" style="368" bestFit="1" customWidth="1"/>
    <col min="58" max="58" width="12.42578125" style="368" bestFit="1" customWidth="1"/>
    <col min="59" max="59" width="8.42578125" style="368" customWidth="1"/>
    <col min="60" max="60" width="10.5703125" style="368" bestFit="1" customWidth="1"/>
    <col min="61" max="61" width="12.42578125" style="368" bestFit="1" customWidth="1"/>
    <col min="62" max="62" width="7" style="368" bestFit="1" customWidth="1"/>
    <col min="63" max="63" width="1.7109375" style="368" customWidth="1"/>
    <col min="64" max="64" width="10.5703125" style="368" bestFit="1" customWidth="1"/>
    <col min="65" max="65" width="12.42578125" style="368" bestFit="1" customWidth="1"/>
    <col min="66" max="66" width="7" style="368" bestFit="1" customWidth="1"/>
    <col min="67" max="69" width="4.5703125" style="368" customWidth="1"/>
    <col min="70" max="70" width="48.85546875" style="368" customWidth="1"/>
    <col min="71" max="71" width="5.85546875" style="368" customWidth="1"/>
    <col min="72" max="72" width="12.42578125" style="368" bestFit="1" customWidth="1"/>
    <col min="73" max="73" width="4.42578125" style="368" customWidth="1"/>
    <col min="74" max="74" width="4" style="368" customWidth="1"/>
    <col min="75" max="75" width="12.42578125" style="368" bestFit="1" customWidth="1"/>
    <col min="76" max="76" width="3.7109375" style="368" customWidth="1"/>
    <col min="77" max="77" width="1.7109375" style="368" customWidth="1"/>
    <col min="78" max="78" width="5.85546875" style="368" customWidth="1"/>
    <col min="79" max="79" width="12.42578125" style="368" bestFit="1" customWidth="1"/>
    <col min="80" max="80" width="5.5703125" style="368" customWidth="1"/>
    <col min="81" max="16384" width="9.140625" style="368"/>
  </cols>
  <sheetData>
    <row r="1" spans="2:81" x14ac:dyDescent="0.25">
      <c r="B1" s="587" t="s">
        <v>357</v>
      </c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23"/>
      <c r="R1" s="199"/>
      <c r="S1" s="564" t="s">
        <v>357</v>
      </c>
      <c r="T1" s="501"/>
      <c r="U1" s="501"/>
      <c r="V1" s="501"/>
      <c r="W1" s="501"/>
      <c r="X1" s="501"/>
      <c r="Y1" s="501"/>
      <c r="Z1" s="501"/>
      <c r="AA1" s="501"/>
      <c r="AB1" s="501"/>
      <c r="AC1" s="501"/>
      <c r="AD1" s="501"/>
      <c r="AE1" s="502"/>
      <c r="AF1" s="501"/>
      <c r="AG1" s="501"/>
      <c r="AH1" s="503"/>
      <c r="AI1" s="369"/>
      <c r="AJ1" s="570" t="s">
        <v>357</v>
      </c>
      <c r="AK1" s="418"/>
      <c r="AL1" s="418"/>
      <c r="AM1" s="418"/>
      <c r="AN1" s="418"/>
      <c r="AO1" s="418"/>
      <c r="AP1" s="418"/>
      <c r="AQ1" s="418"/>
      <c r="AR1" s="418"/>
      <c r="AS1" s="418"/>
      <c r="AT1" s="418"/>
      <c r="AU1" s="418"/>
      <c r="AV1" s="418"/>
      <c r="AW1" s="418"/>
      <c r="AX1" s="418"/>
      <c r="AY1" s="507"/>
      <c r="AZ1" s="199"/>
      <c r="BA1" s="578" t="s">
        <v>357</v>
      </c>
      <c r="BB1" s="416"/>
      <c r="BC1" s="416"/>
      <c r="BD1" s="416"/>
      <c r="BE1" s="501"/>
      <c r="BF1" s="501"/>
      <c r="BG1" s="501"/>
      <c r="BH1" s="418"/>
      <c r="BI1" s="418"/>
      <c r="BJ1" s="507"/>
      <c r="BL1" s="415"/>
      <c r="BM1" s="415"/>
      <c r="BN1" s="514"/>
      <c r="BR1" s="1117" t="s">
        <v>357</v>
      </c>
      <c r="BS1" s="971"/>
      <c r="BT1" s="971"/>
      <c r="BU1" s="971"/>
      <c r="BV1" s="971"/>
      <c r="BW1" s="971"/>
      <c r="BX1" s="1105"/>
      <c r="BZ1" s="971"/>
      <c r="CA1" s="971"/>
      <c r="CB1" s="1105"/>
    </row>
    <row r="2" spans="2:81" ht="15.75" thickBot="1" x14ac:dyDescent="0.3">
      <c r="B2" s="588"/>
      <c r="C2" s="416"/>
      <c r="D2" s="498" t="s">
        <v>31</v>
      </c>
      <c r="E2" s="416"/>
      <c r="F2" s="416"/>
      <c r="G2" s="498">
        <v>53</v>
      </c>
      <c r="H2" s="416"/>
      <c r="I2" s="416"/>
      <c r="J2" s="498">
        <v>54</v>
      </c>
      <c r="K2" s="416"/>
      <c r="L2" s="416"/>
      <c r="M2" s="498">
        <v>55</v>
      </c>
      <c r="N2" s="416"/>
      <c r="O2" s="416"/>
      <c r="P2" s="498">
        <v>58</v>
      </c>
      <c r="Q2" s="423"/>
      <c r="R2" s="199"/>
      <c r="S2" s="581"/>
      <c r="T2" s="501"/>
      <c r="U2" s="504" t="s">
        <v>28</v>
      </c>
      <c r="V2" s="501"/>
      <c r="W2" s="501"/>
      <c r="X2" s="504" t="s">
        <v>32</v>
      </c>
      <c r="Y2" s="501"/>
      <c r="Z2" s="501"/>
      <c r="AA2" s="504" t="s">
        <v>37</v>
      </c>
      <c r="AB2" s="501"/>
      <c r="AC2" s="501"/>
      <c r="AD2" s="504" t="s">
        <v>85</v>
      </c>
      <c r="AE2" s="502"/>
      <c r="AF2" s="501"/>
      <c r="AG2" s="504" t="s">
        <v>195</v>
      </c>
      <c r="AH2" s="503"/>
      <c r="AI2" s="199"/>
      <c r="AJ2" s="584"/>
      <c r="AK2" s="418"/>
      <c r="AL2" s="508" t="s">
        <v>33</v>
      </c>
      <c r="AM2" s="418"/>
      <c r="AN2" s="418"/>
      <c r="AO2" s="508" t="s">
        <v>34</v>
      </c>
      <c r="AP2" s="418"/>
      <c r="AQ2" s="418"/>
      <c r="AR2" s="508" t="s">
        <v>35</v>
      </c>
      <c r="AS2" s="418"/>
      <c r="AT2" s="418"/>
      <c r="AU2" s="508" t="s">
        <v>36</v>
      </c>
      <c r="AV2" s="418"/>
      <c r="AW2" s="418"/>
      <c r="AX2" s="508" t="s">
        <v>146</v>
      </c>
      <c r="AY2" s="507"/>
      <c r="AZ2" s="172"/>
      <c r="BA2" s="579"/>
      <c r="BB2" s="416"/>
      <c r="BC2" s="498" t="s">
        <v>214</v>
      </c>
      <c r="BD2" s="416"/>
      <c r="BE2" s="501"/>
      <c r="BF2" s="504" t="s">
        <v>215</v>
      </c>
      <c r="BG2" s="501"/>
      <c r="BH2" s="418"/>
      <c r="BI2" s="508" t="s">
        <v>221</v>
      </c>
      <c r="BJ2" s="507"/>
      <c r="BK2" s="193"/>
      <c r="BL2" s="415"/>
      <c r="BM2" s="515" t="s">
        <v>293</v>
      </c>
      <c r="BN2" s="514"/>
      <c r="BO2" s="193"/>
      <c r="BP2" s="193"/>
      <c r="BQ2" s="193"/>
      <c r="BR2" s="1118"/>
      <c r="BS2" s="971"/>
      <c r="BT2" s="1094" t="s">
        <v>343</v>
      </c>
      <c r="BU2" s="971"/>
      <c r="BV2" s="971"/>
      <c r="BW2" s="1094" t="s">
        <v>344</v>
      </c>
      <c r="BX2" s="1105"/>
      <c r="BY2" s="193"/>
      <c r="BZ2" s="971"/>
      <c r="CA2" s="1094" t="s">
        <v>342</v>
      </c>
      <c r="CB2" s="1105"/>
    </row>
    <row r="3" spans="2:81" ht="15.75" thickBot="1" x14ac:dyDescent="0.3">
      <c r="B3" s="589" t="s">
        <v>214</v>
      </c>
      <c r="C3" s="499"/>
      <c r="D3" s="498" t="s">
        <v>358</v>
      </c>
      <c r="E3" s="500"/>
      <c r="F3" s="498"/>
      <c r="G3" s="498" t="s">
        <v>358</v>
      </c>
      <c r="H3" s="498"/>
      <c r="I3" s="499"/>
      <c r="J3" s="498" t="s">
        <v>358</v>
      </c>
      <c r="K3" s="498"/>
      <c r="L3" s="499"/>
      <c r="M3" s="498" t="s">
        <v>358</v>
      </c>
      <c r="N3" s="498"/>
      <c r="O3" s="499"/>
      <c r="P3" s="498" t="s">
        <v>358</v>
      </c>
      <c r="Q3" s="498"/>
      <c r="R3" s="283"/>
      <c r="S3" s="581" t="s">
        <v>215</v>
      </c>
      <c r="T3" s="505"/>
      <c r="U3" s="504" t="s">
        <v>358</v>
      </c>
      <c r="V3" s="504"/>
      <c r="W3" s="505"/>
      <c r="X3" s="504" t="s">
        <v>358</v>
      </c>
      <c r="Y3" s="506"/>
      <c r="Z3" s="504"/>
      <c r="AA3" s="504" t="s">
        <v>358</v>
      </c>
      <c r="AB3" s="504"/>
      <c r="AC3" s="505"/>
      <c r="AD3" s="504" t="s">
        <v>358</v>
      </c>
      <c r="AE3" s="506"/>
      <c r="AF3" s="505"/>
      <c r="AG3" s="504" t="s">
        <v>358</v>
      </c>
      <c r="AH3" s="506"/>
      <c r="AI3" s="356"/>
      <c r="AJ3" s="585" t="s">
        <v>221</v>
      </c>
      <c r="AK3" s="509"/>
      <c r="AL3" s="508" t="s">
        <v>358</v>
      </c>
      <c r="AM3" s="508"/>
      <c r="AN3" s="509"/>
      <c r="AO3" s="508" t="s">
        <v>358</v>
      </c>
      <c r="AP3" s="508"/>
      <c r="AQ3" s="509"/>
      <c r="AR3" s="508" t="s">
        <v>358</v>
      </c>
      <c r="AS3" s="508"/>
      <c r="AT3" s="509"/>
      <c r="AU3" s="508" t="s">
        <v>358</v>
      </c>
      <c r="AV3" s="508"/>
      <c r="AW3" s="509"/>
      <c r="AX3" s="508" t="s">
        <v>358</v>
      </c>
      <c r="AY3" s="510"/>
      <c r="AZ3" s="283"/>
      <c r="BA3" s="580" t="s">
        <v>303</v>
      </c>
      <c r="BB3" s="513"/>
      <c r="BC3" s="498" t="s">
        <v>358</v>
      </c>
      <c r="BD3" s="498"/>
      <c r="BE3" s="512"/>
      <c r="BF3" s="504" t="s">
        <v>358</v>
      </c>
      <c r="BG3" s="504"/>
      <c r="BH3" s="511"/>
      <c r="BI3" s="508" t="s">
        <v>358</v>
      </c>
      <c r="BJ3" s="510"/>
      <c r="BK3" s="284"/>
      <c r="BL3" s="516"/>
      <c r="BM3" s="515" t="s">
        <v>358</v>
      </c>
      <c r="BN3" s="517"/>
      <c r="BO3" s="284"/>
      <c r="BP3" s="284"/>
      <c r="BQ3" s="284"/>
      <c r="BR3" s="1118" t="s">
        <v>342</v>
      </c>
      <c r="BS3" s="1095"/>
      <c r="BT3" s="1094" t="s">
        <v>358</v>
      </c>
      <c r="BU3" s="1094"/>
      <c r="BV3" s="1095"/>
      <c r="BW3" s="1094" t="s">
        <v>358</v>
      </c>
      <c r="BX3" s="1096"/>
      <c r="BY3" s="284"/>
      <c r="BZ3" s="1097"/>
      <c r="CA3" s="1094" t="s">
        <v>358</v>
      </c>
      <c r="CB3" s="1096"/>
    </row>
    <row r="4" spans="2:81" x14ac:dyDescent="0.25">
      <c r="B4" s="195" t="s">
        <v>1</v>
      </c>
      <c r="C4" s="1264">
        <v>39392</v>
      </c>
      <c r="D4" s="1354"/>
      <c r="E4" s="1355"/>
      <c r="F4" s="1356">
        <v>39748</v>
      </c>
      <c r="G4" s="1357"/>
      <c r="H4" s="1358"/>
      <c r="I4" s="1356">
        <v>39085</v>
      </c>
      <c r="J4" s="1357"/>
      <c r="K4" s="1358"/>
      <c r="L4" s="1356">
        <v>39440</v>
      </c>
      <c r="M4" s="1357"/>
      <c r="N4" s="1358"/>
      <c r="O4" s="1356">
        <v>43593</v>
      </c>
      <c r="P4" s="1357"/>
      <c r="Q4" s="1358"/>
      <c r="R4" s="231"/>
      <c r="S4" s="344" t="s">
        <v>1</v>
      </c>
      <c r="T4" s="1362">
        <v>39628</v>
      </c>
      <c r="U4" s="1363"/>
      <c r="V4" s="1364"/>
      <c r="W4" s="1362">
        <v>39811</v>
      </c>
      <c r="X4" s="1363"/>
      <c r="Y4" s="1364"/>
      <c r="Z4" s="1362">
        <v>40073</v>
      </c>
      <c r="AA4" s="1363"/>
      <c r="AB4" s="1364"/>
      <c r="AC4" s="1375">
        <v>39035</v>
      </c>
      <c r="AD4" s="1376"/>
      <c r="AE4" s="1377"/>
      <c r="AF4" s="1362">
        <v>39630</v>
      </c>
      <c r="AG4" s="1363"/>
      <c r="AH4" s="1364"/>
      <c r="AI4" s="228"/>
      <c r="AJ4" s="344" t="s">
        <v>1</v>
      </c>
      <c r="AK4" s="1378">
        <v>39822</v>
      </c>
      <c r="AL4" s="1379"/>
      <c r="AM4" s="1380"/>
      <c r="AN4" s="1367">
        <v>39823</v>
      </c>
      <c r="AO4" s="1368"/>
      <c r="AP4" s="1369"/>
      <c r="AQ4" s="1367">
        <v>39084</v>
      </c>
      <c r="AR4" s="1368"/>
      <c r="AS4" s="1369"/>
      <c r="AT4" s="1367">
        <v>39794</v>
      </c>
      <c r="AU4" s="1368"/>
      <c r="AV4" s="1369"/>
      <c r="AW4" s="1367">
        <v>43077</v>
      </c>
      <c r="AX4" s="1368"/>
      <c r="AY4" s="1369"/>
      <c r="AZ4" s="228"/>
      <c r="BA4" s="344" t="s">
        <v>1</v>
      </c>
      <c r="BB4" s="1264">
        <v>39085</v>
      </c>
      <c r="BC4" s="1265"/>
      <c r="BD4" s="1266"/>
      <c r="BE4" s="1264">
        <v>39035</v>
      </c>
      <c r="BF4" s="1265"/>
      <c r="BG4" s="1266"/>
      <c r="BH4" s="1264">
        <v>39084</v>
      </c>
      <c r="BI4" s="1265"/>
      <c r="BJ4" s="1266"/>
      <c r="BK4" s="227"/>
      <c r="BL4" s="1264">
        <v>39035</v>
      </c>
      <c r="BM4" s="1265"/>
      <c r="BN4" s="1266"/>
      <c r="BO4" s="227"/>
      <c r="BP4" s="227"/>
      <c r="BQ4" s="227"/>
      <c r="BR4" s="344" t="s">
        <v>1</v>
      </c>
      <c r="BS4" s="1370">
        <v>40179</v>
      </c>
      <c r="BT4" s="1371"/>
      <c r="BU4" s="1372"/>
      <c r="BV4" s="1362">
        <v>40179</v>
      </c>
      <c r="BW4" s="1363"/>
      <c r="BX4" s="1364"/>
      <c r="BY4" s="227"/>
      <c r="BZ4" s="1264">
        <v>40179</v>
      </c>
      <c r="CA4" s="1265"/>
      <c r="CB4" s="1266"/>
      <c r="CC4" s="1127"/>
    </row>
    <row r="5" spans="2:81" x14ac:dyDescent="0.25">
      <c r="B5" s="200" t="s">
        <v>2</v>
      </c>
      <c r="C5" s="1267">
        <v>44804</v>
      </c>
      <c r="D5" s="1365"/>
      <c r="E5" s="1366"/>
      <c r="F5" s="1267">
        <v>44804</v>
      </c>
      <c r="G5" s="1365"/>
      <c r="H5" s="1366"/>
      <c r="I5" s="1267">
        <v>44804</v>
      </c>
      <c r="J5" s="1365"/>
      <c r="K5" s="1366"/>
      <c r="L5" s="1267">
        <v>44804</v>
      </c>
      <c r="M5" s="1365"/>
      <c r="N5" s="1366"/>
      <c r="O5" s="1267">
        <v>44804</v>
      </c>
      <c r="P5" s="1365"/>
      <c r="Q5" s="1366"/>
      <c r="R5" s="231"/>
      <c r="S5" s="345" t="s">
        <v>2</v>
      </c>
      <c r="T5" s="1348">
        <v>44804</v>
      </c>
      <c r="U5" s="1349"/>
      <c r="V5" s="1350"/>
      <c r="W5" s="1348">
        <v>44804</v>
      </c>
      <c r="X5" s="1349"/>
      <c r="Y5" s="1350"/>
      <c r="Z5" s="1348">
        <v>44804</v>
      </c>
      <c r="AA5" s="1349"/>
      <c r="AB5" s="1350"/>
      <c r="AC5" s="1351">
        <v>44804</v>
      </c>
      <c r="AD5" s="1352"/>
      <c r="AE5" s="1353"/>
      <c r="AF5" s="1348">
        <v>44804</v>
      </c>
      <c r="AG5" s="1349"/>
      <c r="AH5" s="1350"/>
      <c r="AI5" s="228"/>
      <c r="AJ5" s="345" t="s">
        <v>2</v>
      </c>
      <c r="AK5" s="1348">
        <v>44804</v>
      </c>
      <c r="AL5" s="1349"/>
      <c r="AM5" s="1350"/>
      <c r="AN5" s="1348">
        <v>44804</v>
      </c>
      <c r="AO5" s="1349"/>
      <c r="AP5" s="1350"/>
      <c r="AQ5" s="1348">
        <v>44804</v>
      </c>
      <c r="AR5" s="1349"/>
      <c r="AS5" s="1350"/>
      <c r="AT5" s="1348">
        <v>44804</v>
      </c>
      <c r="AU5" s="1349"/>
      <c r="AV5" s="1350"/>
      <c r="AW5" s="1348">
        <v>44804</v>
      </c>
      <c r="AX5" s="1349"/>
      <c r="AY5" s="1350"/>
      <c r="AZ5" s="228"/>
      <c r="BA5" s="345" t="s">
        <v>2</v>
      </c>
      <c r="BB5" s="1267">
        <v>44804</v>
      </c>
      <c r="BC5" s="1268"/>
      <c r="BD5" s="1269"/>
      <c r="BE5" s="1267">
        <v>44804</v>
      </c>
      <c r="BF5" s="1268"/>
      <c r="BG5" s="1269"/>
      <c r="BH5" s="1267">
        <v>44804</v>
      </c>
      <c r="BI5" s="1268"/>
      <c r="BJ5" s="1269"/>
      <c r="BK5" s="227"/>
      <c r="BL5" s="1267">
        <v>44804</v>
      </c>
      <c r="BM5" s="1268"/>
      <c r="BN5" s="1269"/>
      <c r="BO5" s="227"/>
      <c r="BP5" s="227"/>
      <c r="BQ5" s="227"/>
      <c r="BR5" s="345" t="s">
        <v>2</v>
      </c>
      <c r="BS5" s="1348">
        <v>44804</v>
      </c>
      <c r="BT5" s="1373"/>
      <c r="BU5" s="1374"/>
      <c r="BV5" s="1348">
        <v>44804</v>
      </c>
      <c r="BW5" s="1349"/>
      <c r="BX5" s="1350"/>
      <c r="BY5" s="227"/>
      <c r="BZ5" s="1267">
        <v>44804</v>
      </c>
      <c r="CA5" s="1268"/>
      <c r="CB5" s="1269"/>
      <c r="CC5" s="1127"/>
    </row>
    <row r="6" spans="2:81" ht="4.5" customHeight="1" x14ac:dyDescent="0.25">
      <c r="B6" s="594"/>
      <c r="C6" s="610"/>
      <c r="D6" s="983"/>
      <c r="E6" s="984"/>
      <c r="F6" s="610"/>
      <c r="G6" s="983"/>
      <c r="H6" s="984"/>
      <c r="I6" s="610"/>
      <c r="J6" s="983"/>
      <c r="K6" s="984"/>
      <c r="L6" s="610"/>
      <c r="M6" s="983"/>
      <c r="N6" s="984"/>
      <c r="O6" s="610"/>
      <c r="P6" s="983"/>
      <c r="Q6" s="984"/>
      <c r="R6" s="231"/>
      <c r="S6" s="996"/>
      <c r="T6" s="1401"/>
      <c r="U6" s="1402"/>
      <c r="V6" s="1403"/>
      <c r="W6" s="1000"/>
      <c r="X6" s="1001"/>
      <c r="Y6" s="1002"/>
      <c r="Z6" s="1000"/>
      <c r="AA6" s="1001"/>
      <c r="AB6" s="1002"/>
      <c r="AC6" s="1000"/>
      <c r="AD6" s="1001"/>
      <c r="AE6" s="1002"/>
      <c r="AF6" s="1000"/>
      <c r="AG6" s="1001"/>
      <c r="AH6" s="1002"/>
      <c r="AI6" s="231"/>
      <c r="AJ6" s="1011"/>
      <c r="AK6" s="1015"/>
      <c r="AL6" s="1016"/>
      <c r="AM6" s="1017"/>
      <c r="AN6" s="1015"/>
      <c r="AO6" s="1016"/>
      <c r="AP6" s="1017"/>
      <c r="AQ6" s="1015"/>
      <c r="AR6" s="1016"/>
      <c r="AS6" s="1017"/>
      <c r="AT6" s="1015"/>
      <c r="AU6" s="1016"/>
      <c r="AV6" s="1017"/>
      <c r="AW6" s="1015"/>
      <c r="AX6" s="1016"/>
      <c r="AY6" s="1017"/>
      <c r="AZ6" s="231"/>
      <c r="BA6" s="978"/>
      <c r="BB6" s="610"/>
      <c r="BC6" s="983"/>
      <c r="BD6" s="984"/>
      <c r="BE6" s="628"/>
      <c r="BF6" s="985"/>
      <c r="BG6" s="986"/>
      <c r="BH6" s="646"/>
      <c r="BI6" s="987"/>
      <c r="BJ6" s="988"/>
      <c r="BK6" s="230"/>
      <c r="BL6" s="647"/>
      <c r="BM6" s="989"/>
      <c r="BN6" s="990"/>
      <c r="BO6" s="230"/>
      <c r="BP6" s="230"/>
      <c r="BQ6" s="230"/>
      <c r="BR6" s="344"/>
      <c r="BS6" s="1359"/>
      <c r="BT6" s="1360"/>
      <c r="BU6" s="1361"/>
      <c r="BV6" s="385"/>
      <c r="BW6" s="1072"/>
      <c r="BX6" s="1073"/>
      <c r="BY6" s="230"/>
      <c r="BZ6" s="879"/>
      <c r="CA6" s="1070"/>
      <c r="CB6" s="1071"/>
    </row>
    <row r="7" spans="2:81" ht="15.75" x14ac:dyDescent="0.25">
      <c r="B7" s="201" t="s">
        <v>3</v>
      </c>
      <c r="C7" s="1315">
        <v>66123.359999999986</v>
      </c>
      <c r="D7" s="1316"/>
      <c r="E7" s="1317"/>
      <c r="F7" s="1315">
        <v>61996.829999999994</v>
      </c>
      <c r="G7" s="1316"/>
      <c r="H7" s="1317"/>
      <c r="I7" s="1315">
        <v>88715.4</v>
      </c>
      <c r="J7" s="1316"/>
      <c r="K7" s="1317"/>
      <c r="L7" s="1315">
        <v>71473.080000000016</v>
      </c>
      <c r="M7" s="1316"/>
      <c r="N7" s="1317"/>
      <c r="O7" s="1315">
        <v>22693.68</v>
      </c>
      <c r="P7" s="1316"/>
      <c r="Q7" s="1317"/>
      <c r="R7" s="1062"/>
      <c r="S7" s="341" t="s">
        <v>3</v>
      </c>
      <c r="T7" s="1315">
        <v>65749.540000000008</v>
      </c>
      <c r="U7" s="1316"/>
      <c r="V7" s="1317"/>
      <c r="W7" s="1315">
        <v>68427.11</v>
      </c>
      <c r="X7" s="1316"/>
      <c r="Y7" s="1317"/>
      <c r="Z7" s="1315">
        <v>60987.730000000018</v>
      </c>
      <c r="AA7" s="1316"/>
      <c r="AB7" s="1317"/>
      <c r="AC7" s="1315">
        <v>79734.10000000002</v>
      </c>
      <c r="AD7" s="1316"/>
      <c r="AE7" s="1317"/>
      <c r="AF7" s="1315">
        <v>53677.98</v>
      </c>
      <c r="AG7" s="1316"/>
      <c r="AH7" s="1317"/>
      <c r="AI7" s="1062"/>
      <c r="AJ7" s="341" t="s">
        <v>3</v>
      </c>
      <c r="AK7" s="1315">
        <v>91119.039999999994</v>
      </c>
      <c r="AL7" s="1316"/>
      <c r="AM7" s="1317"/>
      <c r="AN7" s="1315">
        <v>90355.479999999967</v>
      </c>
      <c r="AO7" s="1316"/>
      <c r="AP7" s="1317"/>
      <c r="AQ7" s="1315">
        <v>89989.52999999997</v>
      </c>
      <c r="AR7" s="1316"/>
      <c r="AS7" s="1317"/>
      <c r="AT7" s="1315">
        <v>87076.229999999967</v>
      </c>
      <c r="AU7" s="1316"/>
      <c r="AV7" s="1317"/>
      <c r="AW7" s="1315">
        <v>33858.649999999994</v>
      </c>
      <c r="AX7" s="1316"/>
      <c r="AY7" s="1317"/>
      <c r="AZ7" s="1062"/>
      <c r="BA7" s="341" t="s">
        <v>3</v>
      </c>
      <c r="BB7" s="1243">
        <v>311002.34999999998</v>
      </c>
      <c r="BC7" s="1244"/>
      <c r="BD7" s="1245"/>
      <c r="BE7" s="1243">
        <v>328576.46000000002</v>
      </c>
      <c r="BF7" s="1244"/>
      <c r="BG7" s="1245"/>
      <c r="BH7" s="1243">
        <v>392398.92999999993</v>
      </c>
      <c r="BI7" s="1244"/>
      <c r="BJ7" s="1245"/>
      <c r="BK7" s="1061"/>
      <c r="BL7" s="1243">
        <v>1031977.74</v>
      </c>
      <c r="BM7" s="1244"/>
      <c r="BN7" s="1245"/>
      <c r="BO7" s="1061"/>
      <c r="BP7" s="1061"/>
      <c r="BQ7" s="1061"/>
      <c r="BR7" s="341" t="s">
        <v>3</v>
      </c>
      <c r="BS7" s="1315">
        <v>40246</v>
      </c>
      <c r="BT7" s="1316"/>
      <c r="BU7" s="1317"/>
      <c r="BV7" s="1315">
        <v>21527</v>
      </c>
      <c r="BW7" s="1316"/>
      <c r="BX7" s="1317"/>
      <c r="BY7" s="1061"/>
      <c r="BZ7" s="1243">
        <v>61773</v>
      </c>
      <c r="CA7" s="1244"/>
      <c r="CB7" s="1245"/>
      <c r="CC7" s="297"/>
    </row>
    <row r="8" spans="2:81" ht="15.75" x14ac:dyDescent="0.25">
      <c r="B8" s="1" t="s">
        <v>4</v>
      </c>
      <c r="C8" s="1345">
        <v>0.45947695337925976</v>
      </c>
      <c r="D8" s="1346"/>
      <c r="E8" s="1347"/>
      <c r="F8" s="1345">
        <v>0.47513929341226013</v>
      </c>
      <c r="G8" s="1346"/>
      <c r="H8" s="1347"/>
      <c r="I8" s="1345">
        <v>0.55234265978623764</v>
      </c>
      <c r="J8" s="1346"/>
      <c r="K8" s="1347"/>
      <c r="L8" s="1345">
        <v>0.53658048596758368</v>
      </c>
      <c r="M8" s="1346"/>
      <c r="N8" s="1347"/>
      <c r="O8" s="1345">
        <v>0.59402750016744754</v>
      </c>
      <c r="P8" s="1346"/>
      <c r="Q8" s="1347"/>
      <c r="R8" s="351"/>
      <c r="S8" s="339" t="s">
        <v>4</v>
      </c>
      <c r="T8" s="1339">
        <v>0.44136825900226823</v>
      </c>
      <c r="U8" s="1340"/>
      <c r="V8" s="1341"/>
      <c r="W8" s="1339">
        <v>0.43201619942739067</v>
      </c>
      <c r="X8" s="1340"/>
      <c r="Y8" s="1341"/>
      <c r="Z8" s="1339">
        <v>0.41745724918766436</v>
      </c>
      <c r="AA8" s="1340"/>
      <c r="AB8" s="1341"/>
      <c r="AC8" s="1339">
        <v>0.47820957407182108</v>
      </c>
      <c r="AD8" s="1340"/>
      <c r="AE8" s="1341"/>
      <c r="AF8" s="1339">
        <v>0.45915867176819986</v>
      </c>
      <c r="AG8" s="1340"/>
      <c r="AH8" s="1341"/>
      <c r="AI8" s="351"/>
      <c r="AJ8" s="339" t="s">
        <v>4</v>
      </c>
      <c r="AK8" s="1342">
        <v>0.76065529224188488</v>
      </c>
      <c r="AL8" s="1343"/>
      <c r="AM8" s="1344"/>
      <c r="AN8" s="1342">
        <v>0.77115112442543632</v>
      </c>
      <c r="AO8" s="1343"/>
      <c r="AP8" s="1344"/>
      <c r="AQ8" s="1342">
        <v>0.83106801424565768</v>
      </c>
      <c r="AR8" s="1343"/>
      <c r="AS8" s="1344"/>
      <c r="AT8" s="1342">
        <v>0.73294089558080344</v>
      </c>
      <c r="AU8" s="1343"/>
      <c r="AV8" s="1344"/>
      <c r="AW8" s="1342">
        <v>0.71944746763382483</v>
      </c>
      <c r="AX8" s="1343"/>
      <c r="AY8" s="1344"/>
      <c r="AZ8" s="351"/>
      <c r="BA8" s="339" t="s">
        <v>4</v>
      </c>
      <c r="BB8" s="1336">
        <v>0.51662735024349504</v>
      </c>
      <c r="BC8" s="1337"/>
      <c r="BD8" s="1338"/>
      <c r="BE8" s="1336">
        <v>0.44682893594994599</v>
      </c>
      <c r="BF8" s="1337"/>
      <c r="BG8" s="1338"/>
      <c r="BH8" s="1336">
        <v>0.76951427976625741</v>
      </c>
      <c r="BI8" s="1337"/>
      <c r="BJ8" s="1338"/>
      <c r="BK8" s="259"/>
      <c r="BL8" s="1336">
        <v>0.59056154641475123</v>
      </c>
      <c r="BM8" s="1337"/>
      <c r="BN8" s="1338"/>
      <c r="BO8" s="259"/>
      <c r="BP8" s="259"/>
      <c r="BQ8" s="259"/>
      <c r="BR8" s="339" t="s">
        <v>4</v>
      </c>
      <c r="BS8" s="1339">
        <v>0.49671292385164567</v>
      </c>
      <c r="BT8" s="1340"/>
      <c r="BU8" s="1341"/>
      <c r="BV8" s="1339">
        <v>0.55506457007478982</v>
      </c>
      <c r="BW8" s="1340"/>
      <c r="BX8" s="1341"/>
      <c r="BY8" s="259"/>
      <c r="BZ8" s="1336">
        <v>0.51704763138156362</v>
      </c>
      <c r="CA8" s="1337"/>
      <c r="CB8" s="1338"/>
      <c r="CC8" s="1128"/>
    </row>
    <row r="9" spans="2:81" ht="15.75" x14ac:dyDescent="0.25">
      <c r="B9" s="202" t="s">
        <v>5</v>
      </c>
      <c r="C9" s="1330">
        <v>2755.1399999999994</v>
      </c>
      <c r="D9" s="1331"/>
      <c r="E9" s="1332"/>
      <c r="F9" s="1330">
        <v>2583.2012499999996</v>
      </c>
      <c r="G9" s="1331"/>
      <c r="H9" s="1332"/>
      <c r="I9" s="1330">
        <v>3696.4749999999999</v>
      </c>
      <c r="J9" s="1331"/>
      <c r="K9" s="1332"/>
      <c r="L9" s="1330">
        <v>2978.0450000000005</v>
      </c>
      <c r="M9" s="1331"/>
      <c r="N9" s="1332"/>
      <c r="O9" s="1330">
        <v>945.57</v>
      </c>
      <c r="P9" s="1331"/>
      <c r="Q9" s="1332"/>
      <c r="R9" s="1068"/>
      <c r="S9" s="338" t="s">
        <v>5</v>
      </c>
      <c r="T9" s="1312">
        <v>2739.564166666667</v>
      </c>
      <c r="U9" s="1313"/>
      <c r="V9" s="1314"/>
      <c r="W9" s="1312">
        <v>2851.1295833333334</v>
      </c>
      <c r="X9" s="1313"/>
      <c r="Y9" s="1314"/>
      <c r="Z9" s="1312">
        <v>2541.1554166666674</v>
      </c>
      <c r="AA9" s="1313"/>
      <c r="AB9" s="1314"/>
      <c r="AC9" s="1312">
        <v>3322.2541666666675</v>
      </c>
      <c r="AD9" s="1313"/>
      <c r="AE9" s="1314"/>
      <c r="AF9" s="1312">
        <v>2236.5825</v>
      </c>
      <c r="AG9" s="1313"/>
      <c r="AH9" s="1314"/>
      <c r="AI9" s="1068"/>
      <c r="AJ9" s="338" t="s">
        <v>5</v>
      </c>
      <c r="AK9" s="1312">
        <v>3796.6266666666666</v>
      </c>
      <c r="AL9" s="1313"/>
      <c r="AM9" s="1314"/>
      <c r="AN9" s="1312">
        <v>3764.8116666666651</v>
      </c>
      <c r="AO9" s="1313"/>
      <c r="AP9" s="1314"/>
      <c r="AQ9" s="1312">
        <v>3749.5637499999989</v>
      </c>
      <c r="AR9" s="1313"/>
      <c r="AS9" s="1314"/>
      <c r="AT9" s="1312">
        <v>3628.1762499999986</v>
      </c>
      <c r="AU9" s="1313"/>
      <c r="AV9" s="1314"/>
      <c r="AW9" s="1312">
        <v>1410.7770833333332</v>
      </c>
      <c r="AX9" s="1313"/>
      <c r="AY9" s="1314"/>
      <c r="AZ9" s="1068"/>
      <c r="BA9" s="338" t="s">
        <v>5</v>
      </c>
      <c r="BB9" s="1330">
        <v>12958.43125</v>
      </c>
      <c r="BC9" s="1331"/>
      <c r="BD9" s="1332"/>
      <c r="BE9" s="1330">
        <v>13690.685833333335</v>
      </c>
      <c r="BF9" s="1331"/>
      <c r="BG9" s="1332"/>
      <c r="BH9" s="1330">
        <v>16349.955416666664</v>
      </c>
      <c r="BI9" s="1331"/>
      <c r="BJ9" s="1332"/>
      <c r="BK9" s="1067"/>
      <c r="BL9" s="1330">
        <v>42999.072500000002</v>
      </c>
      <c r="BM9" s="1331"/>
      <c r="BN9" s="1332"/>
      <c r="BO9" s="1067"/>
      <c r="BP9" s="1067"/>
      <c r="BQ9" s="1067"/>
      <c r="BR9" s="338" t="s">
        <v>5</v>
      </c>
      <c r="BS9" s="1312">
        <v>1676.9166666666667</v>
      </c>
      <c r="BT9" s="1313"/>
      <c r="BU9" s="1314"/>
      <c r="BV9" s="1312">
        <v>896.95833333333337</v>
      </c>
      <c r="BW9" s="1313"/>
      <c r="BX9" s="1314"/>
      <c r="BY9" s="1067"/>
      <c r="BZ9" s="1330">
        <v>2573.875</v>
      </c>
      <c r="CA9" s="1331"/>
      <c r="CB9" s="1332"/>
      <c r="CC9" s="297"/>
    </row>
    <row r="10" spans="2:81" ht="4.5" customHeight="1" x14ac:dyDescent="0.25">
      <c r="B10" s="992"/>
      <c r="C10" s="604"/>
      <c r="D10" s="605"/>
      <c r="E10" s="606"/>
      <c r="F10" s="604"/>
      <c r="G10" s="605"/>
      <c r="H10" s="606"/>
      <c r="I10" s="604"/>
      <c r="J10" s="605"/>
      <c r="K10" s="606"/>
      <c r="L10" s="604"/>
      <c r="M10" s="605"/>
      <c r="N10" s="606"/>
      <c r="O10" s="604"/>
      <c r="P10" s="605"/>
      <c r="Q10" s="606"/>
      <c r="R10" s="1066"/>
      <c r="S10" s="997"/>
      <c r="T10" s="1003"/>
      <c r="U10" s="1004"/>
      <c r="V10" s="1005"/>
      <c r="W10" s="1003"/>
      <c r="X10" s="1004"/>
      <c r="Y10" s="1005"/>
      <c r="Z10" s="1003"/>
      <c r="AA10" s="1004"/>
      <c r="AB10" s="1005"/>
      <c r="AC10" s="1003"/>
      <c r="AD10" s="1004"/>
      <c r="AE10" s="1005"/>
      <c r="AF10" s="1003"/>
      <c r="AG10" s="1004"/>
      <c r="AH10" s="1005"/>
      <c r="AI10" s="1066"/>
      <c r="AJ10" s="1012"/>
      <c r="AK10" s="1018"/>
      <c r="AL10" s="1019"/>
      <c r="AM10" s="1020"/>
      <c r="AN10" s="1018"/>
      <c r="AO10" s="1019"/>
      <c r="AP10" s="1020"/>
      <c r="AQ10" s="1018"/>
      <c r="AR10" s="1019"/>
      <c r="AS10" s="1020"/>
      <c r="AT10" s="1018"/>
      <c r="AU10" s="1019"/>
      <c r="AV10" s="1020"/>
      <c r="AW10" s="1018"/>
      <c r="AX10" s="1019"/>
      <c r="AY10" s="1020"/>
      <c r="AZ10" s="1066"/>
      <c r="BA10" s="979"/>
      <c r="BB10" s="1404"/>
      <c r="BC10" s="1405"/>
      <c r="BD10" s="1406"/>
      <c r="BE10" s="1407"/>
      <c r="BF10" s="1408"/>
      <c r="BG10" s="1409"/>
      <c r="BH10" s="1410"/>
      <c r="BI10" s="1411"/>
      <c r="BJ10" s="1412"/>
      <c r="BK10" s="1065"/>
      <c r="BL10" s="1413"/>
      <c r="BM10" s="1414"/>
      <c r="BN10" s="1415"/>
      <c r="BO10" s="1065"/>
      <c r="BP10" s="1065"/>
      <c r="BQ10" s="1065"/>
      <c r="BR10" s="339"/>
      <c r="BS10" s="386"/>
      <c r="BT10" s="387"/>
      <c r="BU10" s="1069"/>
      <c r="BV10" s="386"/>
      <c r="BW10" s="387"/>
      <c r="BX10" s="1069"/>
      <c r="BY10" s="1065"/>
      <c r="BZ10" s="1333"/>
      <c r="CA10" s="1334"/>
      <c r="CB10" s="1335"/>
      <c r="CC10" s="298"/>
    </row>
    <row r="11" spans="2:81" ht="15.75" x14ac:dyDescent="0.25">
      <c r="B11" s="201" t="s">
        <v>6</v>
      </c>
      <c r="C11" s="1315">
        <v>51320.040000000008</v>
      </c>
      <c r="D11" s="1316"/>
      <c r="E11" s="1317"/>
      <c r="F11" s="1315">
        <v>50437.94000000001</v>
      </c>
      <c r="G11" s="1316"/>
      <c r="H11" s="1317"/>
      <c r="I11" s="1315">
        <v>79932.76999999999</v>
      </c>
      <c r="J11" s="1316"/>
      <c r="K11" s="1317"/>
      <c r="L11" s="1315">
        <v>63185.63</v>
      </c>
      <c r="M11" s="1316"/>
      <c r="N11" s="1317"/>
      <c r="O11" s="1315">
        <v>20674.37</v>
      </c>
      <c r="P11" s="1316"/>
      <c r="Q11" s="1317"/>
      <c r="R11" s="1062"/>
      <c r="S11" s="341" t="s">
        <v>6</v>
      </c>
      <c r="T11" s="1315">
        <v>47453.140000000007</v>
      </c>
      <c r="U11" s="1316"/>
      <c r="V11" s="1317"/>
      <c r="W11" s="1315">
        <v>46951.81</v>
      </c>
      <c r="X11" s="1316"/>
      <c r="Y11" s="1317"/>
      <c r="Z11" s="1315">
        <v>46817.249999999993</v>
      </c>
      <c r="AA11" s="1316"/>
      <c r="AB11" s="1317"/>
      <c r="AC11" s="1315">
        <v>59608.740000000013</v>
      </c>
      <c r="AD11" s="1316"/>
      <c r="AE11" s="1317"/>
      <c r="AF11" s="1315">
        <v>42455.51</v>
      </c>
      <c r="AG11" s="1316"/>
      <c r="AH11" s="1317"/>
      <c r="AI11" s="1062"/>
      <c r="AJ11" s="341" t="s">
        <v>6</v>
      </c>
      <c r="AK11" s="1315">
        <v>82602.14999999998</v>
      </c>
      <c r="AL11" s="1316"/>
      <c r="AM11" s="1317"/>
      <c r="AN11" s="1315">
        <v>82073.770000000019</v>
      </c>
      <c r="AO11" s="1316"/>
      <c r="AP11" s="1317"/>
      <c r="AQ11" s="1315">
        <v>84203.989999999962</v>
      </c>
      <c r="AR11" s="1316"/>
      <c r="AS11" s="1317"/>
      <c r="AT11" s="1315">
        <v>77058.059999999983</v>
      </c>
      <c r="AU11" s="1316"/>
      <c r="AV11" s="1317"/>
      <c r="AW11" s="1315">
        <v>29947.839999999997</v>
      </c>
      <c r="AX11" s="1316"/>
      <c r="AY11" s="1317"/>
      <c r="AZ11" s="1062"/>
      <c r="BA11" s="341" t="s">
        <v>6</v>
      </c>
      <c r="BB11" s="1243">
        <v>265550.75</v>
      </c>
      <c r="BC11" s="1244"/>
      <c r="BD11" s="1245"/>
      <c r="BE11" s="1243">
        <v>243286.45000000004</v>
      </c>
      <c r="BF11" s="1244"/>
      <c r="BG11" s="1245"/>
      <c r="BH11" s="1243">
        <v>355885.80999999994</v>
      </c>
      <c r="BI11" s="1244"/>
      <c r="BJ11" s="1245"/>
      <c r="BK11" s="1061"/>
      <c r="BL11" s="1243">
        <v>864723.01</v>
      </c>
      <c r="BM11" s="1244"/>
      <c r="BN11" s="1245"/>
      <c r="BO11" s="1061"/>
      <c r="BP11" s="1061"/>
      <c r="BQ11" s="1061"/>
      <c r="BR11" s="341" t="s">
        <v>6</v>
      </c>
      <c r="BS11" s="1315">
        <v>35918</v>
      </c>
      <c r="BT11" s="1316"/>
      <c r="BU11" s="1317"/>
      <c r="BV11" s="1315">
        <v>17403</v>
      </c>
      <c r="BW11" s="1316"/>
      <c r="BX11" s="1317"/>
      <c r="BY11" s="1061"/>
      <c r="BZ11" s="1243">
        <v>53321</v>
      </c>
      <c r="CA11" s="1244"/>
      <c r="CB11" s="1245"/>
      <c r="CC11" s="297"/>
    </row>
    <row r="12" spans="2:81" ht="15.75" x14ac:dyDescent="0.25">
      <c r="B12" s="2" t="s">
        <v>7</v>
      </c>
      <c r="C12" s="1321">
        <v>2138.3350000000005</v>
      </c>
      <c r="D12" s="1322"/>
      <c r="E12" s="1323"/>
      <c r="F12" s="1321">
        <v>2101.5808333333339</v>
      </c>
      <c r="G12" s="1322"/>
      <c r="H12" s="1323"/>
      <c r="I12" s="1321">
        <v>3330.532083333333</v>
      </c>
      <c r="J12" s="1322"/>
      <c r="K12" s="1323"/>
      <c r="L12" s="1321">
        <v>2632.7345833333334</v>
      </c>
      <c r="M12" s="1322"/>
      <c r="N12" s="1323"/>
      <c r="O12" s="1321">
        <v>861.43208333333325</v>
      </c>
      <c r="P12" s="1322"/>
      <c r="Q12" s="1323"/>
      <c r="R12" s="1068"/>
      <c r="S12" s="340" t="s">
        <v>7</v>
      </c>
      <c r="T12" s="1324">
        <v>1977.2141666666669</v>
      </c>
      <c r="U12" s="1325"/>
      <c r="V12" s="1326"/>
      <c r="W12" s="1324">
        <v>1956.3254166666666</v>
      </c>
      <c r="X12" s="1325"/>
      <c r="Y12" s="1326"/>
      <c r="Z12" s="1324">
        <v>1950.7187499999998</v>
      </c>
      <c r="AA12" s="1325"/>
      <c r="AB12" s="1326"/>
      <c r="AC12" s="1324">
        <v>2483.6975000000007</v>
      </c>
      <c r="AD12" s="1325"/>
      <c r="AE12" s="1326"/>
      <c r="AF12" s="1324">
        <v>1768.9795833333335</v>
      </c>
      <c r="AG12" s="1325"/>
      <c r="AH12" s="1326"/>
      <c r="AI12" s="1068"/>
      <c r="AJ12" s="340" t="s">
        <v>7</v>
      </c>
      <c r="AK12" s="1327">
        <v>3441.756249999999</v>
      </c>
      <c r="AL12" s="1328"/>
      <c r="AM12" s="1329"/>
      <c r="AN12" s="1327">
        <v>3419.7404166666674</v>
      </c>
      <c r="AO12" s="1328"/>
      <c r="AP12" s="1329"/>
      <c r="AQ12" s="1327">
        <v>3508.4995833333319</v>
      </c>
      <c r="AR12" s="1328"/>
      <c r="AS12" s="1329"/>
      <c r="AT12" s="1327">
        <v>3210.7524999999991</v>
      </c>
      <c r="AU12" s="1328"/>
      <c r="AV12" s="1329"/>
      <c r="AW12" s="1327">
        <v>1247.8266666666666</v>
      </c>
      <c r="AX12" s="1328"/>
      <c r="AY12" s="1329"/>
      <c r="AZ12" s="1068"/>
      <c r="BA12" s="340" t="s">
        <v>7</v>
      </c>
      <c r="BB12" s="1321">
        <v>11064.614583333334</v>
      </c>
      <c r="BC12" s="1322"/>
      <c r="BD12" s="1323"/>
      <c r="BE12" s="1321">
        <v>10136.935416666669</v>
      </c>
      <c r="BF12" s="1322"/>
      <c r="BG12" s="1323"/>
      <c r="BH12" s="1321">
        <v>14828.575416666665</v>
      </c>
      <c r="BI12" s="1322"/>
      <c r="BJ12" s="1323"/>
      <c r="BK12" s="1067"/>
      <c r="BL12" s="1321">
        <v>36030.125416666669</v>
      </c>
      <c r="BM12" s="1322"/>
      <c r="BN12" s="1323"/>
      <c r="BO12" s="1067"/>
      <c r="BP12" s="1067"/>
      <c r="BQ12" s="1067"/>
      <c r="BR12" s="340" t="s">
        <v>7</v>
      </c>
      <c r="BS12" s="1324">
        <v>1496.5833333333333</v>
      </c>
      <c r="BT12" s="1325"/>
      <c r="BU12" s="1326"/>
      <c r="BV12" s="1324">
        <v>725.125</v>
      </c>
      <c r="BW12" s="1325"/>
      <c r="BX12" s="1326"/>
      <c r="BY12" s="1067"/>
      <c r="BZ12" s="1321">
        <v>2221.7083333333335</v>
      </c>
      <c r="CA12" s="1322"/>
      <c r="CB12" s="1323"/>
      <c r="CC12" s="297"/>
    </row>
    <row r="13" spans="2:81" ht="15.75" x14ac:dyDescent="0.25">
      <c r="B13" s="201" t="s">
        <v>8</v>
      </c>
      <c r="C13" s="1315">
        <v>30382.160000000003</v>
      </c>
      <c r="D13" s="1316"/>
      <c r="E13" s="1317"/>
      <c r="F13" s="1315">
        <v>29457.130000000008</v>
      </c>
      <c r="G13" s="1316"/>
      <c r="H13" s="1317"/>
      <c r="I13" s="1315">
        <v>49001.299999999988</v>
      </c>
      <c r="J13" s="1316"/>
      <c r="K13" s="1317"/>
      <c r="L13" s="1315">
        <v>38351.06</v>
      </c>
      <c r="M13" s="1316"/>
      <c r="N13" s="1317"/>
      <c r="O13" s="1315">
        <v>13480.67</v>
      </c>
      <c r="P13" s="1316"/>
      <c r="Q13" s="1317"/>
      <c r="R13" s="1062"/>
      <c r="S13" s="341" t="s">
        <v>8</v>
      </c>
      <c r="T13" s="1315">
        <v>29019.759999999998</v>
      </c>
      <c r="U13" s="1316"/>
      <c r="V13" s="1317"/>
      <c r="W13" s="1312">
        <v>29561.62</v>
      </c>
      <c r="X13" s="1313"/>
      <c r="Y13" s="1314"/>
      <c r="Z13" s="1312">
        <v>25459.77</v>
      </c>
      <c r="AA13" s="1313"/>
      <c r="AB13" s="1314"/>
      <c r="AC13" s="1312">
        <v>38129.61</v>
      </c>
      <c r="AD13" s="1313"/>
      <c r="AE13" s="1314"/>
      <c r="AF13" s="1312">
        <v>24646.71</v>
      </c>
      <c r="AG13" s="1313"/>
      <c r="AH13" s="1314"/>
      <c r="AI13" s="1062"/>
      <c r="AJ13" s="341" t="s">
        <v>8</v>
      </c>
      <c r="AK13" s="1315">
        <v>69310.179999999993</v>
      </c>
      <c r="AL13" s="1316"/>
      <c r="AM13" s="1317"/>
      <c r="AN13" s="1315">
        <v>69677.73</v>
      </c>
      <c r="AO13" s="1316"/>
      <c r="AP13" s="1317"/>
      <c r="AQ13" s="1315">
        <v>74787.420000000013</v>
      </c>
      <c r="AR13" s="1316"/>
      <c r="AS13" s="1317"/>
      <c r="AT13" s="1315">
        <v>63821.729999999996</v>
      </c>
      <c r="AU13" s="1316"/>
      <c r="AV13" s="1317"/>
      <c r="AW13" s="1315">
        <v>24359.52</v>
      </c>
      <c r="AX13" s="1316"/>
      <c r="AY13" s="1317"/>
      <c r="AZ13" s="1062"/>
      <c r="BA13" s="341" t="s">
        <v>8</v>
      </c>
      <c r="BB13" s="1243">
        <v>160672.32000000001</v>
      </c>
      <c r="BC13" s="1244"/>
      <c r="BD13" s="1245"/>
      <c r="BE13" s="1243">
        <v>146817.47</v>
      </c>
      <c r="BF13" s="1244"/>
      <c r="BG13" s="1245"/>
      <c r="BH13" s="1243">
        <v>301956.58</v>
      </c>
      <c r="BI13" s="1244"/>
      <c r="BJ13" s="1245"/>
      <c r="BK13" s="1061"/>
      <c r="BL13" s="1243">
        <v>609446.37000000011</v>
      </c>
      <c r="BM13" s="1244"/>
      <c r="BN13" s="1245"/>
      <c r="BO13" s="1061"/>
      <c r="BP13" s="1061"/>
      <c r="BQ13" s="1061"/>
      <c r="BR13" s="341" t="s">
        <v>8</v>
      </c>
      <c r="BS13" s="1315">
        <v>19990.708333333332</v>
      </c>
      <c r="BT13" s="1316"/>
      <c r="BU13" s="1317"/>
      <c r="BV13" s="1312">
        <v>11948.875</v>
      </c>
      <c r="BW13" s="1313"/>
      <c r="BX13" s="1314"/>
      <c r="BY13" s="1061"/>
      <c r="BZ13" s="1243">
        <v>31939.583333333332</v>
      </c>
      <c r="CA13" s="1244"/>
      <c r="CB13" s="1245"/>
      <c r="CC13" s="297"/>
    </row>
    <row r="14" spans="2:81" ht="15.75" x14ac:dyDescent="0.25">
      <c r="B14" s="3" t="s">
        <v>9</v>
      </c>
      <c r="C14" s="1306">
        <v>0.59201356818895701</v>
      </c>
      <c r="D14" s="1307"/>
      <c r="E14" s="1308"/>
      <c r="F14" s="1306">
        <v>0.58402722236475169</v>
      </c>
      <c r="G14" s="1307"/>
      <c r="H14" s="1308"/>
      <c r="I14" s="1306">
        <v>0.61303142628486407</v>
      </c>
      <c r="J14" s="1307"/>
      <c r="K14" s="1308"/>
      <c r="L14" s="1306">
        <v>0.60695857586606317</v>
      </c>
      <c r="M14" s="1307"/>
      <c r="N14" s="1308"/>
      <c r="O14" s="1306">
        <v>0.65204743844673385</v>
      </c>
      <c r="P14" s="1307"/>
      <c r="Q14" s="1308"/>
      <c r="R14" s="1064"/>
      <c r="S14" s="343" t="s">
        <v>9</v>
      </c>
      <c r="T14" s="1318">
        <v>0.61154562163852577</v>
      </c>
      <c r="U14" s="1319"/>
      <c r="V14" s="1320"/>
      <c r="W14" s="1306">
        <v>0.62961619583994743</v>
      </c>
      <c r="X14" s="1307"/>
      <c r="Y14" s="1308"/>
      <c r="Z14" s="1306">
        <v>0.5438117360588246</v>
      </c>
      <c r="AA14" s="1307"/>
      <c r="AB14" s="1308"/>
      <c r="AC14" s="1306">
        <v>0.63966475385992039</v>
      </c>
      <c r="AD14" s="1307"/>
      <c r="AE14" s="1308"/>
      <c r="AF14" s="1306">
        <v>0.58053030101393199</v>
      </c>
      <c r="AG14" s="1307"/>
      <c r="AH14" s="1308"/>
      <c r="AI14" s="1064"/>
      <c r="AJ14" s="343" t="s">
        <v>9</v>
      </c>
      <c r="AK14" s="1309">
        <v>0.83908445482351257</v>
      </c>
      <c r="AL14" s="1310"/>
      <c r="AM14" s="1311"/>
      <c r="AN14" s="1309">
        <v>0.84896465703963619</v>
      </c>
      <c r="AO14" s="1310"/>
      <c r="AP14" s="1311"/>
      <c r="AQ14" s="1309">
        <v>0.88816955111034579</v>
      </c>
      <c r="AR14" s="1310"/>
      <c r="AS14" s="1311"/>
      <c r="AT14" s="1309">
        <v>0.82822913008710586</v>
      </c>
      <c r="AU14" s="1310"/>
      <c r="AV14" s="1311"/>
      <c r="AW14" s="1309">
        <v>0.81339822838642128</v>
      </c>
      <c r="AX14" s="1310"/>
      <c r="AY14" s="1311"/>
      <c r="AZ14" s="1064"/>
      <c r="BA14" s="343" t="s">
        <v>9</v>
      </c>
      <c r="BB14" s="1303">
        <v>0.60505315838874496</v>
      </c>
      <c r="BC14" s="1304"/>
      <c r="BD14" s="1305"/>
      <c r="BE14" s="1303">
        <v>0.60347573816790856</v>
      </c>
      <c r="BF14" s="1304"/>
      <c r="BG14" s="1305"/>
      <c r="BH14" s="1303">
        <v>0.84846479268167529</v>
      </c>
      <c r="BI14" s="1304"/>
      <c r="BJ14" s="1305"/>
      <c r="BK14" s="1063"/>
      <c r="BL14" s="1303">
        <v>0.70478796441417713</v>
      </c>
      <c r="BM14" s="1304"/>
      <c r="BN14" s="1305"/>
      <c r="BO14" s="1063"/>
      <c r="BP14" s="1063"/>
      <c r="BQ14" s="1063"/>
      <c r="BR14" s="343" t="s">
        <v>9</v>
      </c>
      <c r="BS14" s="1318">
        <v>0.55656518551515488</v>
      </c>
      <c r="BT14" s="1319"/>
      <c r="BU14" s="1320"/>
      <c r="BV14" s="1306">
        <v>0.68659857495834054</v>
      </c>
      <c r="BW14" s="1307"/>
      <c r="BX14" s="1308"/>
      <c r="BY14" s="1063"/>
      <c r="BZ14" s="1303">
        <v>0.59900570756987548</v>
      </c>
      <c r="CA14" s="1304"/>
      <c r="CB14" s="1305"/>
      <c r="CC14" s="1128"/>
    </row>
    <row r="15" spans="2:81" x14ac:dyDescent="0.25">
      <c r="B15" s="203" t="s">
        <v>42</v>
      </c>
      <c r="C15" s="379"/>
      <c r="D15" s="380"/>
      <c r="E15" s="381"/>
      <c r="F15" s="379"/>
      <c r="G15" s="380"/>
      <c r="H15" s="381"/>
      <c r="I15" s="379"/>
      <c r="J15" s="380"/>
      <c r="K15" s="381"/>
      <c r="L15" s="379"/>
      <c r="M15" s="380"/>
      <c r="N15" s="381"/>
      <c r="O15" s="379"/>
      <c r="P15" s="380"/>
      <c r="Q15" s="381"/>
      <c r="R15" s="226"/>
      <c r="S15" s="342" t="s">
        <v>42</v>
      </c>
      <c r="T15" s="388"/>
      <c r="U15" s="389"/>
      <c r="V15" s="390"/>
      <c r="W15" s="388"/>
      <c r="X15" s="389"/>
      <c r="Y15" s="390"/>
      <c r="Z15" s="388"/>
      <c r="AA15" s="389"/>
      <c r="AB15" s="390"/>
      <c r="AC15" s="388"/>
      <c r="AD15" s="389"/>
      <c r="AE15" s="390"/>
      <c r="AF15" s="388"/>
      <c r="AG15" s="389"/>
      <c r="AH15" s="390"/>
      <c r="AI15" s="226"/>
      <c r="AJ15" s="342" t="s">
        <v>42</v>
      </c>
      <c r="AK15" s="388"/>
      <c r="AL15" s="389"/>
      <c r="AM15" s="390"/>
      <c r="AN15" s="388"/>
      <c r="AO15" s="389"/>
      <c r="AP15" s="390"/>
      <c r="AQ15" s="388"/>
      <c r="AR15" s="389"/>
      <c r="AS15" s="390"/>
      <c r="AT15" s="388"/>
      <c r="AU15" s="389"/>
      <c r="AV15" s="390"/>
      <c r="AW15" s="388"/>
      <c r="AX15" s="389"/>
      <c r="AY15" s="390"/>
      <c r="AZ15" s="226"/>
      <c r="BA15" s="342" t="s">
        <v>42</v>
      </c>
      <c r="BB15" s="883"/>
      <c r="BC15" s="884"/>
      <c r="BD15" s="885"/>
      <c r="BE15" s="883"/>
      <c r="BF15" s="884"/>
      <c r="BG15" s="885"/>
      <c r="BH15" s="883"/>
      <c r="BI15" s="884"/>
      <c r="BJ15" s="885"/>
      <c r="BK15" s="225"/>
      <c r="BL15" s="883"/>
      <c r="BM15" s="884"/>
      <c r="BN15" s="885"/>
      <c r="BO15" s="225"/>
      <c r="BP15" s="225"/>
      <c r="BQ15" s="225"/>
      <c r="BR15" s="342" t="s">
        <v>42</v>
      </c>
      <c r="BS15" s="388"/>
      <c r="BT15" s="389"/>
      <c r="BU15" s="390"/>
      <c r="BV15" s="388"/>
      <c r="BW15" s="389"/>
      <c r="BX15" s="390"/>
      <c r="BY15" s="225"/>
      <c r="BZ15" s="883"/>
      <c r="CA15" s="884"/>
      <c r="CB15" s="885"/>
      <c r="CC15" s="298"/>
    </row>
    <row r="16" spans="2:81" ht="15.75" x14ac:dyDescent="0.25">
      <c r="B16" s="2" t="s">
        <v>10</v>
      </c>
      <c r="C16" s="1300">
        <v>9113.1999999999971</v>
      </c>
      <c r="D16" s="1301"/>
      <c r="E16" s="1302"/>
      <c r="F16" s="1300">
        <v>7402.0199999999986</v>
      </c>
      <c r="G16" s="1301"/>
      <c r="H16" s="1302"/>
      <c r="I16" s="1300">
        <v>3795.41</v>
      </c>
      <c r="J16" s="1301"/>
      <c r="K16" s="1302"/>
      <c r="L16" s="1300">
        <v>4352.12</v>
      </c>
      <c r="M16" s="1301"/>
      <c r="N16" s="1302"/>
      <c r="O16" s="1300">
        <v>673.08000000000015</v>
      </c>
      <c r="P16" s="1301"/>
      <c r="Q16" s="1302"/>
      <c r="R16" s="1062"/>
      <c r="S16" s="340" t="s">
        <v>10</v>
      </c>
      <c r="T16" s="1300">
        <v>6749.1599999999989</v>
      </c>
      <c r="U16" s="1301"/>
      <c r="V16" s="1302"/>
      <c r="W16" s="1300">
        <v>6824.6599999999989</v>
      </c>
      <c r="X16" s="1301"/>
      <c r="Y16" s="1302"/>
      <c r="Z16" s="1300">
        <v>5772.88</v>
      </c>
      <c r="AA16" s="1301"/>
      <c r="AB16" s="1302"/>
      <c r="AC16" s="1300">
        <v>11221.8</v>
      </c>
      <c r="AD16" s="1301"/>
      <c r="AE16" s="1302"/>
      <c r="AF16" s="1300">
        <v>6934.8199999999988</v>
      </c>
      <c r="AG16" s="1301"/>
      <c r="AH16" s="1302"/>
      <c r="AI16" s="1062"/>
      <c r="AJ16" s="340" t="s">
        <v>10</v>
      </c>
      <c r="AK16" s="1297">
        <v>3851.7300000000009</v>
      </c>
      <c r="AL16" s="1298"/>
      <c r="AM16" s="1299"/>
      <c r="AN16" s="1297">
        <v>3335.800000000002</v>
      </c>
      <c r="AO16" s="1298"/>
      <c r="AP16" s="1299"/>
      <c r="AQ16" s="1297">
        <v>4045.4400000000005</v>
      </c>
      <c r="AR16" s="1298"/>
      <c r="AS16" s="1299"/>
      <c r="AT16" s="1297">
        <v>6304.02</v>
      </c>
      <c r="AU16" s="1298"/>
      <c r="AV16" s="1299"/>
      <c r="AW16" s="1297">
        <v>1704.98</v>
      </c>
      <c r="AX16" s="1298"/>
      <c r="AY16" s="1299"/>
      <c r="AZ16" s="1062"/>
      <c r="BA16" s="340" t="s">
        <v>10</v>
      </c>
      <c r="BB16" s="1294">
        <v>25335.829999999994</v>
      </c>
      <c r="BC16" s="1295"/>
      <c r="BD16" s="1296"/>
      <c r="BE16" s="1294">
        <v>37503.319999999992</v>
      </c>
      <c r="BF16" s="1295"/>
      <c r="BG16" s="1296"/>
      <c r="BH16" s="1294">
        <v>19241.970000000005</v>
      </c>
      <c r="BI16" s="1295"/>
      <c r="BJ16" s="1296"/>
      <c r="BK16" s="1061"/>
      <c r="BL16" s="1243">
        <v>82081.119999999995</v>
      </c>
      <c r="BM16" s="1244"/>
      <c r="BN16" s="1245"/>
      <c r="BO16" s="1061"/>
      <c r="BP16" s="1061"/>
      <c r="BQ16" s="1061"/>
      <c r="BR16" s="340" t="s">
        <v>10</v>
      </c>
      <c r="BS16" s="1300">
        <v>1450</v>
      </c>
      <c r="BT16" s="1301"/>
      <c r="BU16" s="1302"/>
      <c r="BV16" s="1300">
        <v>1676</v>
      </c>
      <c r="BW16" s="1301"/>
      <c r="BX16" s="1302"/>
      <c r="BY16" s="1061"/>
      <c r="BZ16" s="1243">
        <v>3126</v>
      </c>
      <c r="CA16" s="1244"/>
      <c r="CB16" s="1245"/>
      <c r="CC16" s="297"/>
    </row>
    <row r="17" spans="2:81" ht="15.75" x14ac:dyDescent="0.25">
      <c r="B17" s="201" t="s">
        <v>11</v>
      </c>
      <c r="C17" s="1291">
        <v>379.71666666666653</v>
      </c>
      <c r="D17" s="1292"/>
      <c r="E17" s="1293"/>
      <c r="F17" s="1291">
        <v>308.41749999999996</v>
      </c>
      <c r="G17" s="1292"/>
      <c r="H17" s="1293"/>
      <c r="I17" s="1291">
        <v>158.14208333333332</v>
      </c>
      <c r="J17" s="1292"/>
      <c r="K17" s="1293"/>
      <c r="L17" s="1291">
        <v>181.33833333333334</v>
      </c>
      <c r="M17" s="1292"/>
      <c r="N17" s="1293"/>
      <c r="O17" s="1291">
        <v>28.045000000000005</v>
      </c>
      <c r="P17" s="1292"/>
      <c r="Q17" s="1293"/>
      <c r="R17" s="1057"/>
      <c r="S17" s="341" t="s">
        <v>11</v>
      </c>
      <c r="T17" s="1279">
        <v>281.21499999999997</v>
      </c>
      <c r="U17" s="1280"/>
      <c r="V17" s="1281"/>
      <c r="W17" s="1279">
        <v>284.36083333333329</v>
      </c>
      <c r="X17" s="1280"/>
      <c r="Y17" s="1281"/>
      <c r="Z17" s="1279">
        <v>240.53666666666666</v>
      </c>
      <c r="AA17" s="1280"/>
      <c r="AB17" s="1281"/>
      <c r="AC17" s="1279">
        <v>467.57499999999999</v>
      </c>
      <c r="AD17" s="1280"/>
      <c r="AE17" s="1281"/>
      <c r="AF17" s="1279">
        <v>288.95083333333326</v>
      </c>
      <c r="AG17" s="1280"/>
      <c r="AH17" s="1281"/>
      <c r="AI17" s="1057"/>
      <c r="AJ17" s="341" t="s">
        <v>11</v>
      </c>
      <c r="AK17" s="1279">
        <v>160.48875000000004</v>
      </c>
      <c r="AL17" s="1280"/>
      <c r="AM17" s="1281"/>
      <c r="AN17" s="1279">
        <v>138.99166666666676</v>
      </c>
      <c r="AO17" s="1280"/>
      <c r="AP17" s="1281"/>
      <c r="AQ17" s="1279">
        <v>168.56000000000003</v>
      </c>
      <c r="AR17" s="1280"/>
      <c r="AS17" s="1281"/>
      <c r="AT17" s="1279">
        <v>262.66750000000002</v>
      </c>
      <c r="AU17" s="1280"/>
      <c r="AV17" s="1281"/>
      <c r="AW17" s="1279">
        <v>71.040833333333339</v>
      </c>
      <c r="AX17" s="1280"/>
      <c r="AY17" s="1281"/>
      <c r="AZ17" s="1057"/>
      <c r="BA17" s="341" t="s">
        <v>11</v>
      </c>
      <c r="BB17" s="1291">
        <v>1055.6595833333331</v>
      </c>
      <c r="BC17" s="1292"/>
      <c r="BD17" s="1293"/>
      <c r="BE17" s="1291">
        <v>1562.6383333333331</v>
      </c>
      <c r="BF17" s="1292"/>
      <c r="BG17" s="1293"/>
      <c r="BH17" s="1291">
        <v>801.7487500000002</v>
      </c>
      <c r="BI17" s="1292"/>
      <c r="BJ17" s="1293"/>
      <c r="BK17" s="1056"/>
      <c r="BL17" s="1291">
        <v>3420.0466666666666</v>
      </c>
      <c r="BM17" s="1292"/>
      <c r="BN17" s="1293"/>
      <c r="BO17" s="1056"/>
      <c r="BP17" s="1056"/>
      <c r="BQ17" s="1056"/>
      <c r="BR17" s="341" t="s">
        <v>11</v>
      </c>
      <c r="BS17" s="1279">
        <v>60.416666666666664</v>
      </c>
      <c r="BT17" s="1280"/>
      <c r="BU17" s="1281"/>
      <c r="BV17" s="1279">
        <v>69.833333333333329</v>
      </c>
      <c r="BW17" s="1280"/>
      <c r="BX17" s="1281"/>
      <c r="BY17" s="1056"/>
      <c r="BZ17" s="1291">
        <v>130.25</v>
      </c>
      <c r="CA17" s="1292"/>
      <c r="CB17" s="1293"/>
      <c r="CC17" s="683"/>
    </row>
    <row r="18" spans="2:81" ht="15.75" x14ac:dyDescent="0.25">
      <c r="B18" s="4" t="s">
        <v>12</v>
      </c>
      <c r="C18" s="1288">
        <v>0.17757585535786791</v>
      </c>
      <c r="D18" s="1289"/>
      <c r="E18" s="1290"/>
      <c r="F18" s="1288">
        <v>0.14675500228597751</v>
      </c>
      <c r="G18" s="1289"/>
      <c r="H18" s="1290"/>
      <c r="I18" s="1288">
        <v>4.7482528129576901E-2</v>
      </c>
      <c r="J18" s="1289"/>
      <c r="K18" s="1290"/>
      <c r="L18" s="1288">
        <v>6.8878319326720339E-2</v>
      </c>
      <c r="M18" s="1289"/>
      <c r="N18" s="1290"/>
      <c r="O18" s="1288">
        <v>3.2556252016385512E-2</v>
      </c>
      <c r="P18" s="1289"/>
      <c r="Q18" s="1290"/>
      <c r="R18" s="237"/>
      <c r="S18" s="337" t="s">
        <v>12</v>
      </c>
      <c r="T18" s="1288">
        <v>0.14222789050418999</v>
      </c>
      <c r="U18" s="1289"/>
      <c r="V18" s="1290"/>
      <c r="W18" s="1288">
        <v>0.14535456673555289</v>
      </c>
      <c r="X18" s="1289"/>
      <c r="Y18" s="1290"/>
      <c r="Z18" s="1288">
        <v>0.12330668717192918</v>
      </c>
      <c r="AA18" s="1289"/>
      <c r="AB18" s="1290"/>
      <c r="AC18" s="1288">
        <v>0.18825762799213666</v>
      </c>
      <c r="AD18" s="1289"/>
      <c r="AE18" s="1290"/>
      <c r="AF18" s="1288">
        <v>0.16334322682733049</v>
      </c>
      <c r="AG18" s="1289"/>
      <c r="AH18" s="1290"/>
      <c r="AI18" s="237"/>
      <c r="AJ18" s="337" t="s">
        <v>12</v>
      </c>
      <c r="AK18" s="1285">
        <v>4.6629900069187082E-2</v>
      </c>
      <c r="AL18" s="1286"/>
      <c r="AM18" s="1287"/>
      <c r="AN18" s="1285">
        <v>4.0643923143776642E-2</v>
      </c>
      <c r="AO18" s="1286"/>
      <c r="AP18" s="1287"/>
      <c r="AQ18" s="1285">
        <v>4.8043329063147747E-2</v>
      </c>
      <c r="AR18" s="1286"/>
      <c r="AS18" s="1287"/>
      <c r="AT18" s="1285">
        <v>8.1808703722881182E-2</v>
      </c>
      <c r="AU18" s="1286"/>
      <c r="AV18" s="1287"/>
      <c r="AW18" s="1285">
        <v>5.6931651831985217E-2</v>
      </c>
      <c r="AX18" s="1286"/>
      <c r="AY18" s="1287"/>
      <c r="AZ18" s="237"/>
      <c r="BA18" s="337" t="s">
        <v>12</v>
      </c>
      <c r="BB18" s="1282">
        <v>9.540861775009106E-2</v>
      </c>
      <c r="BC18" s="1283"/>
      <c r="BD18" s="1284"/>
      <c r="BE18" s="1282">
        <v>0.15415293371250222</v>
      </c>
      <c r="BF18" s="1283"/>
      <c r="BG18" s="1284"/>
      <c r="BH18" s="1282">
        <v>5.4067820237058646E-2</v>
      </c>
      <c r="BI18" s="1283"/>
      <c r="BJ18" s="1284"/>
      <c r="BK18" s="236"/>
      <c r="BL18" s="1282">
        <v>9.4921864054479124E-2</v>
      </c>
      <c r="BM18" s="1283"/>
      <c r="BN18" s="1284"/>
      <c r="BO18" s="236"/>
      <c r="BP18" s="236"/>
      <c r="BQ18" s="236"/>
      <c r="BR18" s="337" t="s">
        <v>12</v>
      </c>
      <c r="BS18" s="1288">
        <v>4.0369731054067597E-2</v>
      </c>
      <c r="BT18" s="1289"/>
      <c r="BU18" s="1290"/>
      <c r="BV18" s="1288">
        <v>9.6305234729644321E-2</v>
      </c>
      <c r="BW18" s="1289"/>
      <c r="BX18" s="1290"/>
      <c r="BY18" s="236"/>
      <c r="BZ18" s="1282">
        <v>5.8626057275745019E-2</v>
      </c>
      <c r="CA18" s="1283"/>
      <c r="CB18" s="1284"/>
      <c r="CC18" s="686"/>
    </row>
    <row r="19" spans="2:81" ht="4.5" customHeight="1" x14ac:dyDescent="0.25">
      <c r="B19" s="596"/>
      <c r="C19" s="993"/>
      <c r="D19" s="994"/>
      <c r="E19" s="995"/>
      <c r="F19" s="993"/>
      <c r="G19" s="994"/>
      <c r="H19" s="995"/>
      <c r="I19" s="993"/>
      <c r="J19" s="994"/>
      <c r="K19" s="995"/>
      <c r="L19" s="993"/>
      <c r="M19" s="994"/>
      <c r="N19" s="995"/>
      <c r="O19" s="993"/>
      <c r="P19" s="994"/>
      <c r="Q19" s="995"/>
      <c r="R19" s="237"/>
      <c r="S19" s="998"/>
      <c r="T19" s="1006"/>
      <c r="U19" s="1007"/>
      <c r="V19" s="1008"/>
      <c r="W19" s="1006"/>
      <c r="X19" s="1007"/>
      <c r="Y19" s="1008"/>
      <c r="Z19" s="1006"/>
      <c r="AA19" s="1007"/>
      <c r="AB19" s="1008"/>
      <c r="AC19" s="1006"/>
      <c r="AD19" s="1007"/>
      <c r="AE19" s="1008"/>
      <c r="AF19" s="1009"/>
      <c r="AG19" s="1010"/>
      <c r="AH19" s="627"/>
      <c r="AI19" s="237"/>
      <c r="AJ19" s="1013"/>
      <c r="AK19" s="1021"/>
      <c r="AL19" s="1022"/>
      <c r="AM19" s="1023"/>
      <c r="AN19" s="1021"/>
      <c r="AO19" s="1022"/>
      <c r="AP19" s="1023"/>
      <c r="AQ19" s="1021"/>
      <c r="AR19" s="1022"/>
      <c r="AS19" s="1023"/>
      <c r="AT19" s="1021"/>
      <c r="AU19" s="1022"/>
      <c r="AV19" s="1023"/>
      <c r="AW19" s="1021"/>
      <c r="AX19" s="1022"/>
      <c r="AY19" s="1023"/>
      <c r="AZ19" s="237"/>
      <c r="BA19" s="980"/>
      <c r="BB19" s="607"/>
      <c r="BC19" s="608"/>
      <c r="BD19" s="609"/>
      <c r="BE19" s="625"/>
      <c r="BF19" s="626"/>
      <c r="BG19" s="627"/>
      <c r="BH19" s="643"/>
      <c r="BI19" s="644"/>
      <c r="BJ19" s="645"/>
      <c r="BK19" s="236"/>
      <c r="BL19" s="648"/>
      <c r="BM19" s="649"/>
      <c r="BN19" s="650"/>
      <c r="BO19" s="236"/>
      <c r="BP19" s="236"/>
      <c r="BQ19" s="236"/>
      <c r="BR19" s="336"/>
      <c r="BS19" s="391"/>
      <c r="BT19" s="392"/>
      <c r="BU19" s="384"/>
      <c r="BV19" s="669"/>
      <c r="BW19" s="670"/>
      <c r="BX19" s="882"/>
      <c r="BY19" s="236"/>
      <c r="BZ19" s="880"/>
      <c r="CA19" s="881"/>
      <c r="CB19" s="882"/>
      <c r="CC19" s="686"/>
    </row>
    <row r="20" spans="2:81" ht="15.75" x14ac:dyDescent="0.25">
      <c r="B20" s="2" t="s">
        <v>13</v>
      </c>
      <c r="C20" s="1300">
        <v>5563.12</v>
      </c>
      <c r="D20" s="1301"/>
      <c r="E20" s="1302"/>
      <c r="F20" s="1300">
        <v>4104.8700000000008</v>
      </c>
      <c r="G20" s="1301"/>
      <c r="H20" s="1302"/>
      <c r="I20" s="1300">
        <v>4987.2199999999993</v>
      </c>
      <c r="J20" s="1301"/>
      <c r="K20" s="1302"/>
      <c r="L20" s="1300">
        <v>3613.3300000000004</v>
      </c>
      <c r="M20" s="1301"/>
      <c r="N20" s="1302"/>
      <c r="O20" s="1300">
        <v>1294.23</v>
      </c>
      <c r="P20" s="1301"/>
      <c r="Q20" s="1302"/>
      <c r="R20" s="1062"/>
      <c r="S20" s="340" t="s">
        <v>13</v>
      </c>
      <c r="T20" s="1300">
        <v>10418.240000000003</v>
      </c>
      <c r="U20" s="1301"/>
      <c r="V20" s="1302"/>
      <c r="W20" s="1300">
        <v>14102.640000000003</v>
      </c>
      <c r="X20" s="1301"/>
      <c r="Y20" s="1302"/>
      <c r="Z20" s="1300">
        <v>8346.6</v>
      </c>
      <c r="AA20" s="1301"/>
      <c r="AB20" s="1302"/>
      <c r="AC20" s="1300">
        <v>8696.5600000000013</v>
      </c>
      <c r="AD20" s="1301"/>
      <c r="AE20" s="1302"/>
      <c r="AF20" s="1294">
        <v>3844.65</v>
      </c>
      <c r="AG20" s="1295"/>
      <c r="AH20" s="1296"/>
      <c r="AI20" s="1062"/>
      <c r="AJ20" s="340" t="s">
        <v>13</v>
      </c>
      <c r="AK20" s="1297">
        <v>4635.1600000000008</v>
      </c>
      <c r="AL20" s="1298"/>
      <c r="AM20" s="1299"/>
      <c r="AN20" s="1297">
        <v>4799.91</v>
      </c>
      <c r="AO20" s="1298"/>
      <c r="AP20" s="1299"/>
      <c r="AQ20" s="1297">
        <v>1740.1</v>
      </c>
      <c r="AR20" s="1298"/>
      <c r="AS20" s="1299"/>
      <c r="AT20" s="1297">
        <v>3715.1299999999997</v>
      </c>
      <c r="AU20" s="1298"/>
      <c r="AV20" s="1299"/>
      <c r="AW20" s="1297">
        <v>2205.83</v>
      </c>
      <c r="AX20" s="1298"/>
      <c r="AY20" s="1299"/>
      <c r="AZ20" s="1062"/>
      <c r="BA20" s="340" t="s">
        <v>13</v>
      </c>
      <c r="BB20" s="1294">
        <v>19562.77</v>
      </c>
      <c r="BC20" s="1295"/>
      <c r="BD20" s="1296"/>
      <c r="BE20" s="1294">
        <v>45408.69000000001</v>
      </c>
      <c r="BF20" s="1295"/>
      <c r="BG20" s="1296"/>
      <c r="BH20" s="1294">
        <v>17096.129999999997</v>
      </c>
      <c r="BI20" s="1295"/>
      <c r="BJ20" s="1296"/>
      <c r="BK20" s="1061"/>
      <c r="BL20" s="1243">
        <v>82067.59</v>
      </c>
      <c r="BM20" s="1244"/>
      <c r="BN20" s="1245"/>
      <c r="BO20" s="1061"/>
      <c r="BP20" s="1061"/>
      <c r="BQ20" s="1061"/>
      <c r="BR20" s="340" t="s">
        <v>13</v>
      </c>
      <c r="BS20" s="1300">
        <v>1111</v>
      </c>
      <c r="BT20" s="1301"/>
      <c r="BU20" s="1302"/>
      <c r="BV20" s="1294">
        <v>714</v>
      </c>
      <c r="BW20" s="1295"/>
      <c r="BX20" s="1296"/>
      <c r="BY20" s="1061"/>
      <c r="BZ20" s="1243">
        <v>1825</v>
      </c>
      <c r="CA20" s="1244"/>
      <c r="CB20" s="1245"/>
      <c r="CC20" s="297"/>
    </row>
    <row r="21" spans="2:81" ht="15.75" x14ac:dyDescent="0.25">
      <c r="B21" s="201" t="s">
        <v>14</v>
      </c>
      <c r="C21" s="1291">
        <v>231.79666666666665</v>
      </c>
      <c r="D21" s="1292"/>
      <c r="E21" s="1293"/>
      <c r="F21" s="1291">
        <v>171.03625000000002</v>
      </c>
      <c r="G21" s="1292"/>
      <c r="H21" s="1293"/>
      <c r="I21" s="1291">
        <v>207.80083333333332</v>
      </c>
      <c r="J21" s="1292"/>
      <c r="K21" s="1293"/>
      <c r="L21" s="1291">
        <v>150.55541666666667</v>
      </c>
      <c r="M21" s="1292"/>
      <c r="N21" s="1293"/>
      <c r="O21" s="1291">
        <v>53.926250000000003</v>
      </c>
      <c r="P21" s="1292"/>
      <c r="Q21" s="1293"/>
      <c r="R21" s="1057"/>
      <c r="S21" s="341" t="s">
        <v>14</v>
      </c>
      <c r="T21" s="1279">
        <v>434.09333333333348</v>
      </c>
      <c r="U21" s="1280"/>
      <c r="V21" s="1281"/>
      <c r="W21" s="1279">
        <v>587.61000000000013</v>
      </c>
      <c r="X21" s="1280"/>
      <c r="Y21" s="1281"/>
      <c r="Z21" s="1279">
        <v>347.77500000000003</v>
      </c>
      <c r="AA21" s="1280"/>
      <c r="AB21" s="1281"/>
      <c r="AC21" s="1279">
        <v>362.35666666666674</v>
      </c>
      <c r="AD21" s="1280"/>
      <c r="AE21" s="1281"/>
      <c r="AF21" s="1279">
        <v>160.19374999999999</v>
      </c>
      <c r="AG21" s="1280"/>
      <c r="AH21" s="1281"/>
      <c r="AI21" s="1057"/>
      <c r="AJ21" s="341" t="s">
        <v>14</v>
      </c>
      <c r="AK21" s="1279">
        <v>193.13166666666669</v>
      </c>
      <c r="AL21" s="1280"/>
      <c r="AM21" s="1281"/>
      <c r="AN21" s="1279">
        <v>199.99625</v>
      </c>
      <c r="AO21" s="1280"/>
      <c r="AP21" s="1281"/>
      <c r="AQ21" s="1279">
        <v>72.504166666666663</v>
      </c>
      <c r="AR21" s="1280"/>
      <c r="AS21" s="1281"/>
      <c r="AT21" s="1279">
        <v>154.79708333333332</v>
      </c>
      <c r="AU21" s="1280"/>
      <c r="AV21" s="1281"/>
      <c r="AW21" s="1279">
        <v>91.90958333333333</v>
      </c>
      <c r="AX21" s="1280"/>
      <c r="AY21" s="1281"/>
      <c r="AZ21" s="1057"/>
      <c r="BA21" s="341" t="s">
        <v>14</v>
      </c>
      <c r="BB21" s="1291">
        <v>815.11541666666665</v>
      </c>
      <c r="BC21" s="1292"/>
      <c r="BD21" s="1293"/>
      <c r="BE21" s="1291">
        <v>1892.0287500000004</v>
      </c>
      <c r="BF21" s="1292"/>
      <c r="BG21" s="1293"/>
      <c r="BH21" s="1291">
        <v>712.33874999999989</v>
      </c>
      <c r="BI21" s="1292"/>
      <c r="BJ21" s="1293"/>
      <c r="BK21" s="1056"/>
      <c r="BL21" s="1291">
        <v>3419.4829166666664</v>
      </c>
      <c r="BM21" s="1292"/>
      <c r="BN21" s="1293"/>
      <c r="BO21" s="1056"/>
      <c r="BP21" s="1056"/>
      <c r="BQ21" s="1056"/>
      <c r="BR21" s="341" t="s">
        <v>14</v>
      </c>
      <c r="BS21" s="1279">
        <v>46.291666666666664</v>
      </c>
      <c r="BT21" s="1280"/>
      <c r="BU21" s="1281"/>
      <c r="BV21" s="1279">
        <v>29.75</v>
      </c>
      <c r="BW21" s="1280"/>
      <c r="BX21" s="1281"/>
      <c r="BY21" s="1056"/>
      <c r="BZ21" s="1291">
        <v>76.041666666666671</v>
      </c>
      <c r="CA21" s="1292"/>
      <c r="CB21" s="1293"/>
      <c r="CC21" s="683"/>
    </row>
    <row r="22" spans="2:81" ht="15.75" x14ac:dyDescent="0.25">
      <c r="B22" s="4" t="s">
        <v>15</v>
      </c>
      <c r="C22" s="1288">
        <v>0.10840053904868349</v>
      </c>
      <c r="D22" s="1289"/>
      <c r="E22" s="1290"/>
      <c r="F22" s="1288">
        <v>8.138456883845771E-2</v>
      </c>
      <c r="G22" s="1289"/>
      <c r="H22" s="1290"/>
      <c r="I22" s="1288">
        <v>6.2392683251187214E-2</v>
      </c>
      <c r="J22" s="1289"/>
      <c r="K22" s="1290"/>
      <c r="L22" s="1288">
        <v>5.7185945601871825E-2</v>
      </c>
      <c r="M22" s="1289"/>
      <c r="N22" s="1290"/>
      <c r="O22" s="1288">
        <v>6.2600698352597933E-2</v>
      </c>
      <c r="P22" s="1289"/>
      <c r="Q22" s="1290"/>
      <c r="R22" s="237"/>
      <c r="S22" s="337" t="s">
        <v>15</v>
      </c>
      <c r="T22" s="1288">
        <v>0.21954795825945347</v>
      </c>
      <c r="U22" s="1289"/>
      <c r="V22" s="1290"/>
      <c r="W22" s="1288">
        <v>0.30036413931646094</v>
      </c>
      <c r="X22" s="1289"/>
      <c r="Y22" s="1290"/>
      <c r="Z22" s="1288">
        <v>0.17828044150393288</v>
      </c>
      <c r="AA22" s="1289"/>
      <c r="AB22" s="1290"/>
      <c r="AC22" s="1288">
        <v>0.145894041712675</v>
      </c>
      <c r="AD22" s="1289"/>
      <c r="AE22" s="1290"/>
      <c r="AF22" s="1282">
        <v>9.0557150296863703E-2</v>
      </c>
      <c r="AG22" s="1283"/>
      <c r="AH22" s="1284"/>
      <c r="AI22" s="237"/>
      <c r="AJ22" s="337" t="s">
        <v>15</v>
      </c>
      <c r="AK22" s="1285">
        <v>5.6114277897124976E-2</v>
      </c>
      <c r="AL22" s="1286"/>
      <c r="AM22" s="1287"/>
      <c r="AN22" s="1285">
        <v>5.8482874613899165E-2</v>
      </c>
      <c r="AO22" s="1286"/>
      <c r="AP22" s="1287"/>
      <c r="AQ22" s="1285">
        <v>2.066529151409572E-2</v>
      </c>
      <c r="AR22" s="1286"/>
      <c r="AS22" s="1287"/>
      <c r="AT22" s="1285">
        <v>4.8212088391532314E-2</v>
      </c>
      <c r="AU22" s="1286"/>
      <c r="AV22" s="1287"/>
      <c r="AW22" s="1285">
        <v>7.3655729428232564E-2</v>
      </c>
      <c r="AX22" s="1286"/>
      <c r="AY22" s="1287"/>
      <c r="AZ22" s="237"/>
      <c r="BA22" s="337" t="s">
        <v>15</v>
      </c>
      <c r="BB22" s="1282">
        <v>6.29023221207171E-2</v>
      </c>
      <c r="BC22" s="1283"/>
      <c r="BD22" s="1284"/>
      <c r="BE22" s="1282">
        <v>0.18664701630526484</v>
      </c>
      <c r="BF22" s="1283"/>
      <c r="BG22" s="1284"/>
      <c r="BH22" s="1282">
        <v>4.8038245750792928E-2</v>
      </c>
      <c r="BI22" s="1283"/>
      <c r="BJ22" s="1284"/>
      <c r="BK22" s="236"/>
      <c r="BL22" s="1282">
        <v>9.4906217425623954E-2</v>
      </c>
      <c r="BM22" s="1283"/>
      <c r="BN22" s="1284"/>
      <c r="BO22" s="236"/>
      <c r="BP22" s="236"/>
      <c r="BQ22" s="236"/>
      <c r="BR22" s="337" t="s">
        <v>15</v>
      </c>
      <c r="BS22" s="1288">
        <v>3.0931566345564897E-2</v>
      </c>
      <c r="BT22" s="1289"/>
      <c r="BU22" s="1290"/>
      <c r="BV22" s="1282">
        <v>4.1027409067402175E-2</v>
      </c>
      <c r="BW22" s="1283"/>
      <c r="BX22" s="1284"/>
      <c r="BY22" s="236"/>
      <c r="BZ22" s="1282">
        <v>3.4226664916261883E-2</v>
      </c>
      <c r="CA22" s="1283"/>
      <c r="CB22" s="1284"/>
      <c r="CC22" s="686"/>
    </row>
    <row r="23" spans="2:81" ht="4.5" customHeight="1" x14ac:dyDescent="0.25">
      <c r="B23" s="992"/>
      <c r="C23" s="610"/>
      <c r="D23" s="983"/>
      <c r="E23" s="984"/>
      <c r="F23" s="610"/>
      <c r="G23" s="983"/>
      <c r="H23" s="984"/>
      <c r="I23" s="610"/>
      <c r="J23" s="983"/>
      <c r="K23" s="984"/>
      <c r="L23" s="610"/>
      <c r="M23" s="983"/>
      <c r="N23" s="984"/>
      <c r="O23" s="610"/>
      <c r="P23" s="983"/>
      <c r="Q23" s="984"/>
      <c r="R23" s="231"/>
      <c r="S23" s="997"/>
      <c r="T23" s="628"/>
      <c r="U23" s="985"/>
      <c r="V23" s="986"/>
      <c r="W23" s="628"/>
      <c r="X23" s="985"/>
      <c r="Y23" s="986"/>
      <c r="Z23" s="628"/>
      <c r="AA23" s="985"/>
      <c r="AB23" s="986"/>
      <c r="AC23" s="628"/>
      <c r="AD23" s="985"/>
      <c r="AE23" s="986"/>
      <c r="AF23" s="628"/>
      <c r="AG23" s="985"/>
      <c r="AH23" s="986"/>
      <c r="AI23" s="231"/>
      <c r="AJ23" s="1012"/>
      <c r="AK23" s="646"/>
      <c r="AL23" s="987"/>
      <c r="AM23" s="1024"/>
      <c r="AN23" s="646"/>
      <c r="AO23" s="987"/>
      <c r="AP23" s="1024"/>
      <c r="AQ23" s="646"/>
      <c r="AR23" s="987"/>
      <c r="AS23" s="1024"/>
      <c r="AT23" s="646"/>
      <c r="AU23" s="987"/>
      <c r="AV23" s="1024"/>
      <c r="AW23" s="646"/>
      <c r="AX23" s="987"/>
      <c r="AY23" s="1024"/>
      <c r="AZ23" s="231"/>
      <c r="BA23" s="979"/>
      <c r="BB23" s="610"/>
      <c r="BC23" s="983"/>
      <c r="BD23" s="984"/>
      <c r="BE23" s="628"/>
      <c r="BF23" s="985"/>
      <c r="BG23" s="986"/>
      <c r="BH23" s="646"/>
      <c r="BI23" s="987"/>
      <c r="BJ23" s="988"/>
      <c r="BK23" s="230"/>
      <c r="BL23" s="647"/>
      <c r="BM23" s="989"/>
      <c r="BN23" s="990"/>
      <c r="BO23" s="230"/>
      <c r="BP23" s="230"/>
      <c r="BQ23" s="230"/>
      <c r="BR23" s="338"/>
      <c r="BS23" s="207"/>
      <c r="BT23" s="1074"/>
      <c r="BU23" s="1075"/>
      <c r="BV23" s="207"/>
      <c r="BW23" s="1074"/>
      <c r="BX23" s="1075"/>
      <c r="BY23" s="230"/>
      <c r="BZ23" s="207"/>
      <c r="CA23" s="1074"/>
      <c r="CB23" s="1075"/>
    </row>
    <row r="24" spans="2:81" ht="15.75" hidden="1" x14ac:dyDescent="0.25">
      <c r="B24" s="1"/>
      <c r="C24" s="879"/>
      <c r="D24" s="1070"/>
      <c r="E24" s="1071"/>
      <c r="F24" s="879"/>
      <c r="G24" s="1070"/>
      <c r="H24" s="1071"/>
      <c r="I24" s="879"/>
      <c r="J24" s="1070"/>
      <c r="K24" s="1071"/>
      <c r="L24" s="879"/>
      <c r="M24" s="1070"/>
      <c r="N24" s="1071"/>
      <c r="O24" s="879"/>
      <c r="P24" s="1070"/>
      <c r="Q24" s="1071"/>
      <c r="R24" s="231"/>
      <c r="S24" s="339"/>
      <c r="T24" s="879"/>
      <c r="U24" s="1070"/>
      <c r="V24" s="1071"/>
      <c r="W24" s="879"/>
      <c r="X24" s="1070"/>
      <c r="Y24" s="1071"/>
      <c r="Z24" s="879"/>
      <c r="AA24" s="1070"/>
      <c r="AB24" s="1071"/>
      <c r="AC24" s="879"/>
      <c r="AD24" s="1070"/>
      <c r="AE24" s="1071"/>
      <c r="AF24" s="879"/>
      <c r="AG24" s="1070"/>
      <c r="AH24" s="1071"/>
      <c r="AI24" s="231"/>
      <c r="AJ24" s="339"/>
      <c r="AK24" s="879"/>
      <c r="AL24" s="1070"/>
      <c r="AM24" s="1071"/>
      <c r="AN24" s="879"/>
      <c r="AO24" s="1070"/>
      <c r="AP24" s="1071"/>
      <c r="AQ24" s="879"/>
      <c r="AR24" s="1070"/>
      <c r="AS24" s="1071"/>
      <c r="AT24" s="879"/>
      <c r="AU24" s="1070"/>
      <c r="AV24" s="1071"/>
      <c r="AW24" s="879"/>
      <c r="AX24" s="1070"/>
      <c r="AY24" s="1071"/>
      <c r="AZ24" s="231"/>
      <c r="BA24" s="339"/>
      <c r="BB24" s="879"/>
      <c r="BC24" s="1070"/>
      <c r="BD24" s="1071"/>
      <c r="BE24" s="879"/>
      <c r="BF24" s="1070"/>
      <c r="BG24" s="1071"/>
      <c r="BH24" s="879"/>
      <c r="BI24" s="1070"/>
      <c r="BJ24" s="1071"/>
      <c r="BK24" s="230"/>
      <c r="BL24" s="879"/>
      <c r="BM24" s="1070"/>
      <c r="BN24" s="1071"/>
      <c r="BO24" s="230"/>
      <c r="BP24" s="230"/>
      <c r="BQ24" s="230"/>
      <c r="BR24" s="339"/>
      <c r="BS24" s="879"/>
      <c r="BT24" s="1070"/>
      <c r="BU24" s="1071"/>
      <c r="BV24" s="879"/>
      <c r="BW24" s="1070"/>
      <c r="BX24" s="1071"/>
      <c r="BY24" s="230"/>
      <c r="BZ24" s="879"/>
      <c r="CA24" s="1070"/>
      <c r="CB24" s="1071"/>
    </row>
    <row r="25" spans="2:81" ht="15.6" hidden="1" customHeight="1" x14ac:dyDescent="0.25">
      <c r="B25" s="204" t="s">
        <v>16</v>
      </c>
      <c r="C25" s="1225">
        <v>0.14658177872823352</v>
      </c>
      <c r="D25" s="1226"/>
      <c r="E25" s="1227"/>
      <c r="F25" s="1225">
        <v>0.12543241406636541</v>
      </c>
      <c r="G25" s="1226"/>
      <c r="H25" s="1227"/>
      <c r="I25" s="1225">
        <v>3.247137984651724E-2</v>
      </c>
      <c r="J25" s="1226"/>
      <c r="K25" s="1227"/>
      <c r="L25" s="1225">
        <v>6.8786118974293722E-2</v>
      </c>
      <c r="M25" s="1226"/>
      <c r="N25" s="1227"/>
      <c r="O25" s="1225">
        <v>6.9963909975971877E-2</v>
      </c>
      <c r="P25" s="1226"/>
      <c r="Q25" s="1227"/>
      <c r="R25" s="352"/>
      <c r="S25" s="336" t="s">
        <v>16</v>
      </c>
      <c r="T25" s="1225">
        <v>0.11497425672910445</v>
      </c>
      <c r="U25" s="1226"/>
      <c r="V25" s="1227"/>
      <c r="W25" s="1225">
        <v>0.10470992270463118</v>
      </c>
      <c r="X25" s="1226"/>
      <c r="Y25" s="1227"/>
      <c r="Z25" s="1225">
        <v>0.10764765312995375</v>
      </c>
      <c r="AA25" s="1226"/>
      <c r="AB25" s="1227"/>
      <c r="AC25" s="1225">
        <v>0.14930537687753154</v>
      </c>
      <c r="AD25" s="1226"/>
      <c r="AE25" s="1227"/>
      <c r="AF25" s="1225">
        <v>0.14930537687753154</v>
      </c>
      <c r="AG25" s="1226"/>
      <c r="AH25" s="1227"/>
      <c r="AI25" s="352"/>
      <c r="AJ25" s="336" t="s">
        <v>16</v>
      </c>
      <c r="AK25" s="1225">
        <v>4.4104999565441574E-2</v>
      </c>
      <c r="AL25" s="1226"/>
      <c r="AM25" s="1227"/>
      <c r="AN25" s="1225">
        <v>3.6743192209221495E-2</v>
      </c>
      <c r="AO25" s="1226"/>
      <c r="AP25" s="1227"/>
      <c r="AQ25" s="1225">
        <v>4.6743861768308137E-2</v>
      </c>
      <c r="AR25" s="1226"/>
      <c r="AS25" s="1227"/>
      <c r="AT25" s="1225">
        <v>7.300816312171314E-2</v>
      </c>
      <c r="AU25" s="1226"/>
      <c r="AV25" s="1227"/>
      <c r="AW25" s="1225">
        <v>6.0703204134274914E-2</v>
      </c>
      <c r="AX25" s="1226"/>
      <c r="AY25" s="1227"/>
      <c r="AZ25" s="352"/>
      <c r="BA25" s="336" t="s">
        <v>16</v>
      </c>
      <c r="BB25" s="1225">
        <v>8.1465075746212201E-2</v>
      </c>
      <c r="BC25" s="1226"/>
      <c r="BD25" s="1227"/>
      <c r="BE25" s="1225">
        <v>0.11413879131816074</v>
      </c>
      <c r="BF25" s="1226"/>
      <c r="BG25" s="1227"/>
      <c r="BH25" s="1225">
        <v>4.9036754508989124E-2</v>
      </c>
      <c r="BI25" s="1226"/>
      <c r="BJ25" s="1227"/>
      <c r="BK25" s="260"/>
      <c r="BL25" s="1225">
        <v>7.9537684601607775E-2</v>
      </c>
      <c r="BM25" s="1226"/>
      <c r="BN25" s="1227"/>
      <c r="BO25" s="260"/>
      <c r="BP25" s="260"/>
      <c r="BQ25" s="260"/>
      <c r="BR25" s="336" t="s">
        <v>16</v>
      </c>
      <c r="BS25" s="1225">
        <v>0.11497425672910445</v>
      </c>
      <c r="BT25" s="1226"/>
      <c r="BU25" s="1227"/>
      <c r="BV25" s="1225">
        <v>0.14930537687753154</v>
      </c>
      <c r="BW25" s="1226"/>
      <c r="BX25" s="1227"/>
      <c r="BY25" s="260"/>
      <c r="BZ25" s="1225">
        <v>5.0604633092127628E-2</v>
      </c>
      <c r="CA25" s="1226"/>
      <c r="CB25" s="1227"/>
      <c r="CC25" s="686"/>
    </row>
    <row r="26" spans="2:81" ht="15.6" hidden="1" customHeight="1" x14ac:dyDescent="0.25">
      <c r="B26" s="4" t="s">
        <v>17</v>
      </c>
      <c r="C26" s="1276">
        <v>9.4369227413788975E-2</v>
      </c>
      <c r="D26" s="1277"/>
      <c r="E26" s="1278"/>
      <c r="F26" s="1276">
        <v>6.9855530075488989E-2</v>
      </c>
      <c r="G26" s="1277"/>
      <c r="H26" s="1278"/>
      <c r="I26" s="1276">
        <v>5.9338643980891559E-2</v>
      </c>
      <c r="J26" s="1277"/>
      <c r="K26" s="1278"/>
      <c r="L26" s="1276">
        <v>4.8265978086957949E-2</v>
      </c>
      <c r="M26" s="1277"/>
      <c r="N26" s="1278"/>
      <c r="O26" s="1276">
        <v>0.12058806635969403</v>
      </c>
      <c r="P26" s="1277"/>
      <c r="Q26" s="1278"/>
      <c r="R26" s="352"/>
      <c r="S26" s="337" t="s">
        <v>17</v>
      </c>
      <c r="T26" s="1276">
        <v>0.17079945640879426</v>
      </c>
      <c r="U26" s="1277"/>
      <c r="V26" s="1278"/>
      <c r="W26" s="1276">
        <v>0.21752491470135463</v>
      </c>
      <c r="X26" s="1277"/>
      <c r="Y26" s="1278"/>
      <c r="Z26" s="1276">
        <v>0.10593890960179067</v>
      </c>
      <c r="AA26" s="1277"/>
      <c r="AB26" s="1278"/>
      <c r="AC26" s="1276">
        <v>0.1062085456285041</v>
      </c>
      <c r="AD26" s="1277"/>
      <c r="AE26" s="1278"/>
      <c r="AF26" s="1276">
        <v>0.1062085456285041</v>
      </c>
      <c r="AG26" s="1277"/>
      <c r="AH26" s="1278"/>
      <c r="AI26" s="352"/>
      <c r="AJ26" s="337" t="s">
        <v>17</v>
      </c>
      <c r="AK26" s="1276">
        <v>4.8489262912035369E-2</v>
      </c>
      <c r="AL26" s="1277"/>
      <c r="AM26" s="1278"/>
      <c r="AN26" s="1276">
        <v>5.2570048384622405E-2</v>
      </c>
      <c r="AO26" s="1277"/>
      <c r="AP26" s="1278"/>
      <c r="AQ26" s="1276">
        <v>1.4106307040342441E-2</v>
      </c>
      <c r="AR26" s="1277"/>
      <c r="AS26" s="1278"/>
      <c r="AT26" s="1276">
        <v>4.3123859214359406E-2</v>
      </c>
      <c r="AU26" s="1277"/>
      <c r="AV26" s="1278"/>
      <c r="AW26" s="1276">
        <v>6.845942005507856E-2</v>
      </c>
      <c r="AX26" s="1277"/>
      <c r="AY26" s="1278"/>
      <c r="AZ26" s="352"/>
      <c r="BA26" s="337" t="s">
        <v>17</v>
      </c>
      <c r="BB26" s="1276">
        <v>6.29023221207171E-2</v>
      </c>
      <c r="BC26" s="1277"/>
      <c r="BD26" s="1278"/>
      <c r="BE26" s="1276">
        <v>0.13819824463383654</v>
      </c>
      <c r="BF26" s="1277"/>
      <c r="BG26" s="1278"/>
      <c r="BH26" s="1276">
        <v>4.3568238068335201E-2</v>
      </c>
      <c r="BI26" s="1277"/>
      <c r="BJ26" s="1278"/>
      <c r="BK26" s="260"/>
      <c r="BL26" s="1276">
        <v>7.9524573853695713E-2</v>
      </c>
      <c r="BM26" s="1277"/>
      <c r="BN26" s="1278"/>
      <c r="BO26" s="260"/>
      <c r="BP26" s="260"/>
      <c r="BQ26" s="260"/>
      <c r="BR26" s="337" t="s">
        <v>17</v>
      </c>
      <c r="BS26" s="1276">
        <v>0.17079945640879426</v>
      </c>
      <c r="BT26" s="1277"/>
      <c r="BU26" s="1278"/>
      <c r="BV26" s="1276">
        <v>0.1062085456285041</v>
      </c>
      <c r="BW26" s="1277"/>
      <c r="BX26" s="1278"/>
      <c r="BY26" s="260"/>
      <c r="BZ26" s="1276">
        <v>2.9543651757240219E-2</v>
      </c>
      <c r="CA26" s="1277"/>
      <c r="CB26" s="1278"/>
      <c r="CC26" s="686"/>
    </row>
    <row r="27" spans="2:81" hidden="1" x14ac:dyDescent="0.25">
      <c r="B27" s="205"/>
      <c r="C27" s="207"/>
      <c r="D27" s="208"/>
      <c r="E27" s="209"/>
      <c r="F27" s="207"/>
      <c r="G27" s="208"/>
      <c r="H27" s="209"/>
      <c r="I27" s="207"/>
      <c r="J27" s="208"/>
      <c r="K27" s="209"/>
      <c r="L27" s="207"/>
      <c r="M27" s="208"/>
      <c r="N27" s="209"/>
      <c r="O27" s="207"/>
      <c r="P27" s="208"/>
      <c r="Q27" s="209"/>
      <c r="R27" s="172"/>
      <c r="S27" s="209"/>
      <c r="T27" s="207"/>
      <c r="U27" s="208"/>
      <c r="V27" s="209"/>
      <c r="W27" s="207"/>
      <c r="X27" s="208"/>
      <c r="Y27" s="209"/>
      <c r="Z27" s="207"/>
      <c r="AA27" s="208"/>
      <c r="AB27" s="209"/>
      <c r="AC27" s="207"/>
      <c r="AD27" s="208"/>
      <c r="AE27" s="209"/>
      <c r="AF27" s="207"/>
      <c r="AG27" s="208"/>
      <c r="AH27" s="209"/>
      <c r="AI27" s="172"/>
      <c r="AJ27" s="209"/>
      <c r="AK27" s="207"/>
      <c r="AL27" s="208"/>
      <c r="AM27" s="209"/>
      <c r="AN27" s="207"/>
      <c r="AO27" s="208"/>
      <c r="AP27" s="209"/>
      <c r="AQ27" s="207"/>
      <c r="AR27" s="208"/>
      <c r="AS27" s="209"/>
      <c r="AT27" s="207"/>
      <c r="AU27" s="208"/>
      <c r="AV27" s="209"/>
      <c r="AW27" s="207"/>
      <c r="AX27" s="208"/>
      <c r="AY27" s="209"/>
      <c r="AZ27" s="172"/>
      <c r="BA27" s="209"/>
      <c r="BB27" s="207"/>
      <c r="BC27" s="208"/>
      <c r="BD27" s="209"/>
      <c r="BE27" s="207"/>
      <c r="BF27" s="208"/>
      <c r="BG27" s="209"/>
      <c r="BH27" s="207"/>
      <c r="BI27" s="208"/>
      <c r="BJ27" s="209"/>
      <c r="BK27" s="192"/>
      <c r="BL27" s="207"/>
      <c r="BM27" s="208"/>
      <c r="BN27" s="209"/>
      <c r="BO27" s="192"/>
      <c r="BP27" s="192"/>
      <c r="BQ27" s="192"/>
      <c r="BR27" s="209"/>
      <c r="BS27" s="207"/>
      <c r="BT27" s="208"/>
      <c r="BU27" s="209"/>
      <c r="BV27" s="207"/>
      <c r="BW27" s="208"/>
      <c r="BX27" s="209"/>
      <c r="BY27" s="192"/>
      <c r="BZ27" s="207"/>
      <c r="CA27" s="208"/>
      <c r="CB27" s="209"/>
    </row>
    <row r="28" spans="2:81" s="672" customFormat="1" x14ac:dyDescent="0.25">
      <c r="B28" s="561"/>
      <c r="C28" s="1228" t="s">
        <v>0</v>
      </c>
      <c r="D28" s="1229"/>
      <c r="E28" s="1230"/>
      <c r="F28" s="1228" t="s">
        <v>84</v>
      </c>
      <c r="G28" s="1229"/>
      <c r="H28" s="1230"/>
      <c r="I28" s="1228" t="s">
        <v>19</v>
      </c>
      <c r="J28" s="1229"/>
      <c r="K28" s="1230"/>
      <c r="L28" s="1228" t="s">
        <v>20</v>
      </c>
      <c r="M28" s="1229"/>
      <c r="N28" s="1230"/>
      <c r="O28" s="1228" t="s">
        <v>149</v>
      </c>
      <c r="P28" s="1229"/>
      <c r="Q28" s="1230"/>
      <c r="R28" s="353"/>
      <c r="S28" s="582"/>
      <c r="T28" s="1231" t="s">
        <v>216</v>
      </c>
      <c r="U28" s="1232"/>
      <c r="V28" s="1233"/>
      <c r="W28" s="1231" t="s">
        <v>217</v>
      </c>
      <c r="X28" s="1232"/>
      <c r="Y28" s="1233"/>
      <c r="Z28" s="1231" t="s">
        <v>218</v>
      </c>
      <c r="AA28" s="1232"/>
      <c r="AB28" s="1233"/>
      <c r="AC28" s="1231" t="s">
        <v>219</v>
      </c>
      <c r="AD28" s="1232"/>
      <c r="AE28" s="1233"/>
      <c r="AF28" s="1231" t="s">
        <v>220</v>
      </c>
      <c r="AG28" s="1232"/>
      <c r="AH28" s="1233"/>
      <c r="AI28" s="353"/>
      <c r="AJ28" s="586"/>
      <c r="AK28" s="1219" t="s">
        <v>222</v>
      </c>
      <c r="AL28" s="1220"/>
      <c r="AM28" s="1221"/>
      <c r="AN28" s="1219" t="s">
        <v>223</v>
      </c>
      <c r="AO28" s="1220"/>
      <c r="AP28" s="1221"/>
      <c r="AQ28" s="1219" t="s">
        <v>224</v>
      </c>
      <c r="AR28" s="1220"/>
      <c r="AS28" s="1221"/>
      <c r="AT28" s="1219" t="s">
        <v>225</v>
      </c>
      <c r="AU28" s="1220"/>
      <c r="AV28" s="1221"/>
      <c r="AW28" s="1219" t="s">
        <v>226</v>
      </c>
      <c r="AX28" s="1220"/>
      <c r="AY28" s="1221"/>
      <c r="AZ28" s="353"/>
      <c r="BA28" s="991"/>
      <c r="BB28" s="1228" t="s">
        <v>214</v>
      </c>
      <c r="BC28" s="1229"/>
      <c r="BD28" s="1230"/>
      <c r="BE28" s="1231" t="s">
        <v>215</v>
      </c>
      <c r="BF28" s="1232"/>
      <c r="BG28" s="1233"/>
      <c r="BH28" s="1219" t="s">
        <v>221</v>
      </c>
      <c r="BI28" s="1220"/>
      <c r="BJ28" s="1221"/>
      <c r="BK28" s="261"/>
      <c r="BL28" s="1234" t="s">
        <v>293</v>
      </c>
      <c r="BM28" s="1235"/>
      <c r="BN28" s="1236"/>
      <c r="BO28" s="261"/>
      <c r="BP28" s="261"/>
      <c r="BQ28" s="261"/>
      <c r="BR28" s="1119"/>
      <c r="BS28" s="1273" t="s">
        <v>347</v>
      </c>
      <c r="BT28" s="1274"/>
      <c r="BU28" s="1275"/>
      <c r="BV28" s="1273" t="s">
        <v>348</v>
      </c>
      <c r="BW28" s="1274"/>
      <c r="BX28" s="1275"/>
      <c r="BY28" s="261"/>
      <c r="BZ28" s="1273" t="s">
        <v>342</v>
      </c>
      <c r="CA28" s="1274"/>
      <c r="CB28" s="1275"/>
    </row>
    <row r="29" spans="2:81" s="19" customFormat="1" ht="15.75" customHeight="1" x14ac:dyDescent="0.25">
      <c r="B29" s="215" t="s">
        <v>130</v>
      </c>
      <c r="C29" s="1213">
        <v>29.995234045242327</v>
      </c>
      <c r="D29" s="1214"/>
      <c r="E29" s="1215"/>
      <c r="F29" s="1213">
        <v>25.128109900726912</v>
      </c>
      <c r="G29" s="1214"/>
      <c r="H29" s="1215"/>
      <c r="I29" s="1213">
        <v>7.7455292002457092</v>
      </c>
      <c r="J29" s="1214"/>
      <c r="K29" s="1215"/>
      <c r="L29" s="1213">
        <v>11.348108761530973</v>
      </c>
      <c r="M29" s="1214"/>
      <c r="N29" s="1215"/>
      <c r="O29" s="1213">
        <v>4.9929269094191913</v>
      </c>
      <c r="P29" s="1214"/>
      <c r="Q29" s="1215"/>
      <c r="R29" s="354"/>
      <c r="S29" s="334" t="s">
        <v>130</v>
      </c>
      <c r="T29" s="1213">
        <v>23.257118597810596</v>
      </c>
      <c r="U29" s="1214"/>
      <c r="V29" s="1215"/>
      <c r="W29" s="1213">
        <v>23.086217873039431</v>
      </c>
      <c r="X29" s="1214"/>
      <c r="Y29" s="1215"/>
      <c r="Z29" s="1213">
        <v>22.674517483857866</v>
      </c>
      <c r="AA29" s="1214"/>
      <c r="AB29" s="1215"/>
      <c r="AC29" s="1213">
        <v>29.430670809378849</v>
      </c>
      <c r="AD29" s="1214"/>
      <c r="AE29" s="1215"/>
      <c r="AF29" s="1213">
        <v>28.136899407669418</v>
      </c>
      <c r="AG29" s="1214"/>
      <c r="AH29" s="1215"/>
      <c r="AI29" s="354"/>
      <c r="AJ29" s="334" t="s">
        <v>130</v>
      </c>
      <c r="AK29" s="1213">
        <v>5.5572356037742239</v>
      </c>
      <c r="AL29" s="1214"/>
      <c r="AM29" s="1215"/>
      <c r="AN29" s="1213">
        <v>4.7874693966063511</v>
      </c>
      <c r="AO29" s="1214"/>
      <c r="AP29" s="1215"/>
      <c r="AQ29" s="1213">
        <v>5.4092519838229478</v>
      </c>
      <c r="AR29" s="1214"/>
      <c r="AS29" s="1215"/>
      <c r="AT29" s="1213">
        <v>9.8775448424854684</v>
      </c>
      <c r="AU29" s="1214"/>
      <c r="AV29" s="1215"/>
      <c r="AW29" s="1213">
        <v>6.9992347960879355</v>
      </c>
      <c r="AX29" s="1214"/>
      <c r="AY29" s="1215"/>
      <c r="AZ29" s="354"/>
      <c r="BA29" s="334" t="s">
        <v>130</v>
      </c>
      <c r="BB29" s="1213">
        <v>15.768633950141501</v>
      </c>
      <c r="BC29" s="1214"/>
      <c r="BD29" s="1215"/>
      <c r="BE29" s="1213">
        <v>25.544180811724921</v>
      </c>
      <c r="BF29" s="1214"/>
      <c r="BG29" s="1215"/>
      <c r="BH29" s="1213">
        <v>6.3724294400208148</v>
      </c>
      <c r="BI29" s="1214"/>
      <c r="BJ29" s="1215"/>
      <c r="BK29" s="262"/>
      <c r="BL29" s="1213">
        <v>13.468144867283398</v>
      </c>
      <c r="BM29" s="1214"/>
      <c r="BN29" s="1215"/>
      <c r="BO29" s="262"/>
      <c r="BP29" s="262"/>
      <c r="BQ29" s="262"/>
      <c r="BR29" s="334" t="s">
        <v>130</v>
      </c>
      <c r="BS29" s="1213">
        <v>7.2533697947171287</v>
      </c>
      <c r="BT29" s="1214"/>
      <c r="BU29" s="1215"/>
      <c r="BV29" s="1213">
        <v>14.026425081859172</v>
      </c>
      <c r="BW29" s="1214"/>
      <c r="BX29" s="1215"/>
      <c r="BY29" s="262"/>
      <c r="BZ29" s="1213">
        <v>9.7872284912921543</v>
      </c>
      <c r="CA29" s="1214"/>
      <c r="CB29" s="1215"/>
      <c r="CC29" s="181"/>
    </row>
    <row r="30" spans="2:81" s="19" customFormat="1" ht="15.75" customHeight="1" x14ac:dyDescent="0.25">
      <c r="B30" s="216" t="s">
        <v>291</v>
      </c>
      <c r="C30" s="1210">
        <v>15.840118430792007</v>
      </c>
      <c r="D30" s="1211"/>
      <c r="E30" s="1212"/>
      <c r="F30" s="1210">
        <v>19.65720407070166</v>
      </c>
      <c r="G30" s="1211"/>
      <c r="H30" s="1212"/>
      <c r="I30" s="1210">
        <v>40.810502283105023</v>
      </c>
      <c r="J30" s="1211"/>
      <c r="K30" s="1212"/>
      <c r="L30" s="1210">
        <v>7.3766487542745489</v>
      </c>
      <c r="M30" s="1211"/>
      <c r="N30" s="1212"/>
      <c r="O30" s="1210">
        <v>2.2895125553914331</v>
      </c>
      <c r="P30" s="1211"/>
      <c r="Q30" s="1212"/>
      <c r="R30" s="224"/>
      <c r="S30" s="335" t="s">
        <v>291</v>
      </c>
      <c r="T30" s="1210">
        <v>3.4697508896797151</v>
      </c>
      <c r="U30" s="1211"/>
      <c r="V30" s="1212"/>
      <c r="W30" s="1210">
        <v>0</v>
      </c>
      <c r="X30" s="1211"/>
      <c r="Y30" s="1212"/>
      <c r="Z30" s="1210">
        <v>14.54983922829582</v>
      </c>
      <c r="AA30" s="1211"/>
      <c r="AB30" s="1212"/>
      <c r="AC30" s="1210">
        <v>16.536964980544749</v>
      </c>
      <c r="AD30" s="1211"/>
      <c r="AE30" s="1212"/>
      <c r="AF30" s="1210">
        <v>31.614135625596941</v>
      </c>
      <c r="AG30" s="1211"/>
      <c r="AH30" s="1212"/>
      <c r="AI30" s="224"/>
      <c r="AJ30" s="335" t="s">
        <v>291</v>
      </c>
      <c r="AK30" s="1210">
        <v>1.8206896551724139</v>
      </c>
      <c r="AL30" s="1211"/>
      <c r="AM30" s="1212"/>
      <c r="AN30" s="1210">
        <v>3.4395548811330299</v>
      </c>
      <c r="AO30" s="1211"/>
      <c r="AP30" s="1212"/>
      <c r="AQ30" s="1210">
        <v>1.9143844722148364</v>
      </c>
      <c r="AR30" s="1211"/>
      <c r="AS30" s="1212"/>
      <c r="AT30" s="1210">
        <v>9.4017094017094021</v>
      </c>
      <c r="AU30" s="1211"/>
      <c r="AV30" s="1212"/>
      <c r="AW30" s="1210">
        <v>0</v>
      </c>
      <c r="AX30" s="1211"/>
      <c r="AY30" s="1212"/>
      <c r="AZ30" s="224"/>
      <c r="BA30" s="335" t="s">
        <v>291</v>
      </c>
      <c r="BB30" s="1210">
        <v>15.516709511568124</v>
      </c>
      <c r="BC30" s="1211"/>
      <c r="BD30" s="1212"/>
      <c r="BE30" s="1210">
        <v>16.233580810965162</v>
      </c>
      <c r="BF30" s="1211"/>
      <c r="BG30" s="1212"/>
      <c r="BH30" s="1210">
        <v>2.2800904700776332</v>
      </c>
      <c r="BI30" s="1211"/>
      <c r="BJ30" s="1212"/>
      <c r="BK30" s="223"/>
      <c r="BL30" s="1210">
        <v>9.1241537717601542</v>
      </c>
      <c r="BM30" s="1211"/>
      <c r="BN30" s="1212"/>
      <c r="BO30" s="223"/>
      <c r="BP30" s="223"/>
      <c r="BQ30" s="223"/>
      <c r="BR30" s="335" t="s">
        <v>291</v>
      </c>
      <c r="BS30" s="1210">
        <v>0</v>
      </c>
      <c r="BT30" s="1211"/>
      <c r="BU30" s="1212"/>
      <c r="BV30" s="1210">
        <v>10.562571756601606</v>
      </c>
      <c r="BW30" s="1211"/>
      <c r="BX30" s="1212"/>
      <c r="BY30" s="223"/>
      <c r="BZ30" s="1210">
        <v>5.6790123456790127</v>
      </c>
      <c r="CA30" s="1211"/>
      <c r="CB30" s="1212"/>
      <c r="CC30" s="181"/>
    </row>
    <row r="31" spans="2:81" s="173" customFormat="1" ht="4.5" customHeight="1" x14ac:dyDescent="0.25">
      <c r="B31" s="590"/>
      <c r="C31" s="554"/>
      <c r="D31" s="555"/>
      <c r="E31" s="544"/>
      <c r="F31" s="554"/>
      <c r="G31" s="556"/>
      <c r="H31" s="544"/>
      <c r="I31" s="554"/>
      <c r="J31" s="556"/>
      <c r="K31" s="544"/>
      <c r="L31" s="554"/>
      <c r="M31" s="556"/>
      <c r="N31" s="544"/>
      <c r="O31" s="554"/>
      <c r="P31" s="556"/>
      <c r="Q31" s="544"/>
      <c r="R31" s="221"/>
      <c r="S31" s="583"/>
      <c r="T31" s="551"/>
      <c r="U31" s="552"/>
      <c r="V31" s="553"/>
      <c r="W31" s="551"/>
      <c r="X31" s="552"/>
      <c r="Y31" s="553"/>
      <c r="Z31" s="551"/>
      <c r="AA31" s="552"/>
      <c r="AB31" s="553"/>
      <c r="AC31" s="551"/>
      <c r="AD31" s="552"/>
      <c r="AE31" s="553"/>
      <c r="AF31" s="551"/>
      <c r="AG31" s="552"/>
      <c r="AH31" s="553"/>
      <c r="AI31" s="221"/>
      <c r="AJ31" s="1014"/>
      <c r="AK31" s="548"/>
      <c r="AL31" s="549"/>
      <c r="AM31" s="550"/>
      <c r="AN31" s="548"/>
      <c r="AO31" s="549"/>
      <c r="AP31" s="550"/>
      <c r="AQ31" s="548"/>
      <c r="AR31" s="549"/>
      <c r="AS31" s="550"/>
      <c r="AT31" s="548"/>
      <c r="AU31" s="549"/>
      <c r="AV31" s="550"/>
      <c r="AW31" s="548"/>
      <c r="AX31" s="549"/>
      <c r="AY31" s="550"/>
      <c r="AZ31" s="221"/>
      <c r="BA31" s="981"/>
      <c r="BB31" s="554"/>
      <c r="BC31" s="555"/>
      <c r="BD31" s="544"/>
      <c r="BE31" s="551"/>
      <c r="BF31" s="552"/>
      <c r="BG31" s="553"/>
      <c r="BH31" s="548"/>
      <c r="BI31" s="549"/>
      <c r="BJ31" s="550"/>
      <c r="BK31" s="240"/>
      <c r="BL31" s="545"/>
      <c r="BM31" s="546"/>
      <c r="BN31" s="547"/>
      <c r="BO31" s="240"/>
      <c r="BP31" s="240"/>
      <c r="BQ31" s="240"/>
      <c r="BR31" s="1120"/>
      <c r="BS31" s="1123"/>
      <c r="BT31" s="1121"/>
      <c r="BU31" s="1122"/>
      <c r="BV31" s="1123"/>
      <c r="BW31" s="1121"/>
      <c r="BX31" s="1122"/>
      <c r="BY31" s="240"/>
      <c r="BZ31" s="1123"/>
      <c r="CA31" s="1121"/>
      <c r="CB31" s="1122"/>
      <c r="CC31" s="255"/>
    </row>
    <row r="32" spans="2:81" ht="15.75" customHeight="1" x14ac:dyDescent="0.25">
      <c r="B32" s="217" t="s">
        <v>145</v>
      </c>
      <c r="C32" s="1222">
        <v>49.394921869652912</v>
      </c>
      <c r="D32" s="1223"/>
      <c r="E32" s="1224"/>
      <c r="F32" s="1222">
        <v>35.310839854391787</v>
      </c>
      <c r="G32" s="1223"/>
      <c r="H32" s="1224"/>
      <c r="I32" s="1222">
        <v>14.394136726910517</v>
      </c>
      <c r="J32" s="1223"/>
      <c r="K32" s="1224"/>
      <c r="L32" s="1222">
        <v>18.284605432027178</v>
      </c>
      <c r="M32" s="1223"/>
      <c r="N32" s="1224"/>
      <c r="O32" s="1222">
        <v>11.03520819069082</v>
      </c>
      <c r="P32" s="1223"/>
      <c r="Q32" s="1224"/>
      <c r="R32" s="355"/>
      <c r="S32" s="331" t="s">
        <v>145</v>
      </c>
      <c r="T32" s="1222">
        <v>35.427205462760547</v>
      </c>
      <c r="U32" s="1223"/>
      <c r="V32" s="1224"/>
      <c r="W32" s="1222">
        <v>29.325930040369911</v>
      </c>
      <c r="X32" s="1223"/>
      <c r="Y32" s="1224"/>
      <c r="Z32" s="1222">
        <v>34.651569908133496</v>
      </c>
      <c r="AA32" s="1223"/>
      <c r="AB32" s="1224"/>
      <c r="AC32" s="1222">
        <v>41.047548086644476</v>
      </c>
      <c r="AD32" s="1223"/>
      <c r="AE32" s="1224"/>
      <c r="AF32" s="1222">
        <v>43.811689268060526</v>
      </c>
      <c r="AG32" s="1223"/>
      <c r="AH32" s="1224"/>
      <c r="AI32" s="355"/>
      <c r="AJ32" s="331" t="s">
        <v>145</v>
      </c>
      <c r="AK32" s="1222">
        <v>8.449061883838711</v>
      </c>
      <c r="AL32" s="1223"/>
      <c r="AM32" s="1224"/>
      <c r="AN32" s="1222">
        <v>7.9575353559882052</v>
      </c>
      <c r="AO32" s="1223"/>
      <c r="AP32" s="1224"/>
      <c r="AQ32" s="1222">
        <v>8.3599755145985757</v>
      </c>
      <c r="AR32" s="1223"/>
      <c r="AS32" s="1224"/>
      <c r="AT32" s="1222">
        <v>15.219377475352049</v>
      </c>
      <c r="AU32" s="1223"/>
      <c r="AV32" s="1224"/>
      <c r="AW32" s="1222">
        <v>12.809037288091064</v>
      </c>
      <c r="AX32" s="1223"/>
      <c r="AY32" s="1224"/>
      <c r="AZ32" s="355"/>
      <c r="BA32" s="331" t="s">
        <v>145</v>
      </c>
      <c r="BB32" s="1222">
        <v>25.49417243385578</v>
      </c>
      <c r="BC32" s="1223"/>
      <c r="BD32" s="1224"/>
      <c r="BE32" s="1222">
        <v>36.931388342272889</v>
      </c>
      <c r="BF32" s="1223"/>
      <c r="BG32" s="1224"/>
      <c r="BH32" s="1222">
        <v>10.096282717203911</v>
      </c>
      <c r="BI32" s="1223"/>
      <c r="BJ32" s="1224"/>
      <c r="BK32" s="263"/>
      <c r="BL32" s="1222">
        <v>20.62038671495845</v>
      </c>
      <c r="BM32" s="1223"/>
      <c r="BN32" s="1224"/>
      <c r="BO32" s="263"/>
      <c r="BP32" s="263"/>
      <c r="BQ32" s="263"/>
      <c r="BR32" s="331" t="s">
        <v>145</v>
      </c>
      <c r="BS32" s="1222">
        <v>17.217999195459559</v>
      </c>
      <c r="BT32" s="1223"/>
      <c r="BU32" s="1224"/>
      <c r="BV32" s="1222">
        <v>26.755656913307739</v>
      </c>
      <c r="BW32" s="1223"/>
      <c r="BX32" s="1224"/>
      <c r="BY32" s="263"/>
      <c r="BZ32" s="1222">
        <v>20.786119626899747</v>
      </c>
      <c r="CA32" s="1223"/>
      <c r="CB32" s="1224"/>
      <c r="CC32" s="1129"/>
    </row>
    <row r="33" spans="2:81" ht="15.75" x14ac:dyDescent="0.25">
      <c r="B33" s="214" t="s">
        <v>292</v>
      </c>
      <c r="C33" s="1216">
        <v>40.192450037009621</v>
      </c>
      <c r="D33" s="1217"/>
      <c r="E33" s="1218"/>
      <c r="F33" s="1216">
        <v>36.582753079807176</v>
      </c>
      <c r="G33" s="1217"/>
      <c r="H33" s="1218"/>
      <c r="I33" s="1216">
        <v>50.970319634703195</v>
      </c>
      <c r="J33" s="1217"/>
      <c r="K33" s="1218"/>
      <c r="L33" s="1216">
        <v>12.945774303859308</v>
      </c>
      <c r="M33" s="1217"/>
      <c r="N33" s="1218"/>
      <c r="O33" s="1216">
        <v>6.2776957163958649</v>
      </c>
      <c r="P33" s="1217"/>
      <c r="Q33" s="1218"/>
      <c r="R33" s="224"/>
      <c r="S33" s="332" t="s">
        <v>292</v>
      </c>
      <c r="T33" s="1216">
        <v>12.722419928825623</v>
      </c>
      <c r="U33" s="1217"/>
      <c r="V33" s="1218"/>
      <c r="W33" s="1216">
        <v>4.2</v>
      </c>
      <c r="X33" s="1217"/>
      <c r="Y33" s="1218"/>
      <c r="Z33" s="1216">
        <v>23.472668810289392</v>
      </c>
      <c r="AA33" s="1217"/>
      <c r="AB33" s="1218"/>
      <c r="AC33" s="1216">
        <v>28.274967574578469</v>
      </c>
      <c r="AD33" s="1217"/>
      <c r="AE33" s="1218"/>
      <c r="AF33" s="1216">
        <v>47.56446991404011</v>
      </c>
      <c r="AG33" s="1217"/>
      <c r="AH33" s="1218"/>
      <c r="AI33" s="224"/>
      <c r="AJ33" s="332" t="s">
        <v>292</v>
      </c>
      <c r="AK33" s="1216">
        <v>5.296551724137931</v>
      </c>
      <c r="AL33" s="1217"/>
      <c r="AM33" s="1218"/>
      <c r="AN33" s="1216">
        <v>5.6904400606980277</v>
      </c>
      <c r="AO33" s="1217"/>
      <c r="AP33" s="1218"/>
      <c r="AQ33" s="1216">
        <v>6.0622174953469825</v>
      </c>
      <c r="AR33" s="1217"/>
      <c r="AS33" s="1218"/>
      <c r="AT33" s="1216">
        <v>23.361823361823362</v>
      </c>
      <c r="AU33" s="1217"/>
      <c r="AV33" s="1218"/>
      <c r="AW33" s="1216">
        <v>5.5471507816439747</v>
      </c>
      <c r="AX33" s="1217"/>
      <c r="AY33" s="1218"/>
      <c r="AZ33" s="224"/>
      <c r="BA33" s="332" t="s">
        <v>292</v>
      </c>
      <c r="BB33" s="1216">
        <v>26.262210796915166</v>
      </c>
      <c r="BC33" s="1217"/>
      <c r="BD33" s="1218"/>
      <c r="BE33" s="1216">
        <v>27.255853797829808</v>
      </c>
      <c r="BF33" s="1217"/>
      <c r="BG33" s="1218"/>
      <c r="BH33" s="1216">
        <v>6.7913686655663552</v>
      </c>
      <c r="BI33" s="1217"/>
      <c r="BJ33" s="1218"/>
      <c r="BK33" s="223"/>
      <c r="BL33" s="1216">
        <v>16.845986460348161</v>
      </c>
      <c r="BM33" s="1217"/>
      <c r="BN33" s="1218"/>
      <c r="BO33" s="223"/>
      <c r="BP33" s="223"/>
      <c r="BQ33" s="223"/>
      <c r="BR33" s="332" t="s">
        <v>292</v>
      </c>
      <c r="BS33" s="1216">
        <v>7.7436582109479302</v>
      </c>
      <c r="BT33" s="1217"/>
      <c r="BU33" s="1218"/>
      <c r="BV33" s="1216">
        <v>35.132032146957513</v>
      </c>
      <c r="BW33" s="1217"/>
      <c r="BX33" s="1218"/>
      <c r="BY33" s="223"/>
      <c r="BZ33" s="1216">
        <v>22.469135802469136</v>
      </c>
      <c r="CA33" s="1217"/>
      <c r="CB33" s="1218"/>
      <c r="CC33" s="14"/>
    </row>
    <row r="34" spans="2:81" ht="4.5" customHeight="1" x14ac:dyDescent="0.25">
      <c r="B34" s="562"/>
      <c r="C34" s="521"/>
      <c r="D34" s="521"/>
      <c r="E34" s="522"/>
      <c r="F34" s="521"/>
      <c r="G34" s="521"/>
      <c r="H34" s="522"/>
      <c r="I34" s="521"/>
      <c r="J34" s="521"/>
      <c r="K34" s="522"/>
      <c r="L34" s="521"/>
      <c r="M34" s="521"/>
      <c r="N34" s="522"/>
      <c r="O34" s="521"/>
      <c r="P34" s="521"/>
      <c r="Q34" s="522"/>
      <c r="R34" s="224"/>
      <c r="S34" s="999"/>
      <c r="T34" s="527"/>
      <c r="U34" s="527"/>
      <c r="V34" s="528"/>
      <c r="W34" s="527"/>
      <c r="X34" s="527"/>
      <c r="Y34" s="528"/>
      <c r="Z34" s="527"/>
      <c r="AA34" s="527"/>
      <c r="AB34" s="528"/>
      <c r="AC34" s="527"/>
      <c r="AD34" s="527"/>
      <c r="AE34" s="528"/>
      <c r="AF34" s="527"/>
      <c r="AG34" s="527"/>
      <c r="AH34" s="528"/>
      <c r="AI34" s="224"/>
      <c r="AJ34" s="332"/>
      <c r="AK34" s="533"/>
      <c r="AL34" s="533"/>
      <c r="AM34" s="534"/>
      <c r="AN34" s="533"/>
      <c r="AO34" s="533"/>
      <c r="AP34" s="534"/>
      <c r="AQ34" s="533"/>
      <c r="AR34" s="533"/>
      <c r="AS34" s="534"/>
      <c r="AT34" s="533"/>
      <c r="AU34" s="533"/>
      <c r="AV34" s="534"/>
      <c r="AW34" s="533"/>
      <c r="AX34" s="533"/>
      <c r="AY34" s="534"/>
      <c r="AZ34" s="224"/>
      <c r="BA34" s="982"/>
      <c r="BB34" s="521"/>
      <c r="BC34" s="521"/>
      <c r="BD34" s="522"/>
      <c r="BE34" s="527"/>
      <c r="BF34" s="527"/>
      <c r="BG34" s="528"/>
      <c r="BH34" s="533"/>
      <c r="BI34" s="533"/>
      <c r="BJ34" s="534"/>
      <c r="BK34" s="223"/>
      <c r="BL34" s="538"/>
      <c r="BM34" s="539"/>
      <c r="BN34" s="540"/>
      <c r="BO34" s="223"/>
      <c r="BP34" s="223"/>
      <c r="BQ34" s="223"/>
      <c r="BR34" s="1190"/>
      <c r="BS34" s="1191"/>
      <c r="BT34" s="1192">
        <v>3442</v>
      </c>
      <c r="BU34" s="1191"/>
      <c r="BV34" s="1191"/>
      <c r="BW34" s="1192"/>
      <c r="BX34" s="1191"/>
      <c r="BY34" s="1191"/>
      <c r="BZ34" s="1193"/>
      <c r="CA34" s="1194"/>
      <c r="CB34" s="1193"/>
      <c r="CC34" s="14"/>
    </row>
    <row r="35" spans="2:81" s="15" customFormat="1" ht="20.25" customHeight="1" thickBot="1" x14ac:dyDescent="0.3">
      <c r="B35" s="152" t="s">
        <v>18</v>
      </c>
      <c r="C35" s="153"/>
      <c r="D35" s="154">
        <v>15007.244194312942</v>
      </c>
      <c r="E35" s="155"/>
      <c r="F35" s="153"/>
      <c r="G35" s="154">
        <v>10401.560000000001</v>
      </c>
      <c r="H35" s="155"/>
      <c r="I35" s="153"/>
      <c r="J35" s="154">
        <v>7053.3141199636011</v>
      </c>
      <c r="K35" s="155"/>
      <c r="L35" s="153"/>
      <c r="M35" s="154">
        <v>7012.3400000000011</v>
      </c>
      <c r="N35" s="155"/>
      <c r="O35" s="153"/>
      <c r="P35" s="154">
        <v>1487.6200000000003</v>
      </c>
      <c r="Q35" s="155"/>
      <c r="R35" s="285"/>
      <c r="S35" s="325" t="s">
        <v>18</v>
      </c>
      <c r="T35" s="153"/>
      <c r="U35" s="154">
        <v>10280.89</v>
      </c>
      <c r="V35" s="155"/>
      <c r="W35" s="153"/>
      <c r="X35" s="154">
        <v>8669.2199999999993</v>
      </c>
      <c r="Y35" s="155"/>
      <c r="Z35" s="153"/>
      <c r="AA35" s="154">
        <v>8822.2099999999991</v>
      </c>
      <c r="AB35" s="155"/>
      <c r="AC35" s="153"/>
      <c r="AD35" s="154">
        <v>15651.27</v>
      </c>
      <c r="AE35" s="155"/>
      <c r="AF35" s="153"/>
      <c r="AG35" s="154">
        <v>10798.14</v>
      </c>
      <c r="AH35" s="155"/>
      <c r="AI35" s="285"/>
      <c r="AJ35" s="325" t="s">
        <v>18</v>
      </c>
      <c r="AK35" s="153"/>
      <c r="AL35" s="154">
        <v>5856.0600000000013</v>
      </c>
      <c r="AM35" s="155"/>
      <c r="AN35" s="153"/>
      <c r="AO35" s="154">
        <v>5544.63</v>
      </c>
      <c r="AP35" s="155"/>
      <c r="AQ35" s="153"/>
      <c r="AR35" s="154">
        <v>6252.2099999999991</v>
      </c>
      <c r="AS35" s="155"/>
      <c r="AT35" s="153"/>
      <c r="AU35" s="154">
        <v>9713.27</v>
      </c>
      <c r="AV35" s="155"/>
      <c r="AW35" s="153"/>
      <c r="AX35" s="154">
        <v>3120.2200000000003</v>
      </c>
      <c r="AY35" s="155"/>
      <c r="AZ35" s="285"/>
      <c r="BA35" s="325" t="s">
        <v>18</v>
      </c>
      <c r="BB35" s="153"/>
      <c r="BC35" s="154">
        <v>40962.07831427655</v>
      </c>
      <c r="BD35" s="155"/>
      <c r="BE35" s="153"/>
      <c r="BF35" s="154">
        <v>54221.729999999996</v>
      </c>
      <c r="BG35" s="155"/>
      <c r="BH35" s="153"/>
      <c r="BI35" s="154">
        <v>30486.390000000003</v>
      </c>
      <c r="BJ35" s="155"/>
      <c r="BK35" s="286"/>
      <c r="BL35" s="372"/>
      <c r="BM35" s="154">
        <v>125670.19831427654</v>
      </c>
      <c r="BN35" s="155"/>
      <c r="BO35" s="286"/>
      <c r="BP35" s="286"/>
      <c r="BQ35" s="286"/>
      <c r="BR35" s="1113"/>
      <c r="BS35" s="304"/>
      <c r="BT35" s="304"/>
      <c r="BU35" s="304"/>
      <c r="BV35" s="304"/>
      <c r="BW35" s="304"/>
      <c r="BX35" s="304"/>
      <c r="BY35" s="192"/>
      <c r="BZ35" s="359"/>
      <c r="CA35" s="308"/>
      <c r="CB35" s="308"/>
    </row>
    <row r="36" spans="2:81" ht="15" customHeight="1" thickTop="1" x14ac:dyDescent="0.25">
      <c r="B36" s="302"/>
      <c r="C36" s="303" t="s">
        <v>163</v>
      </c>
      <c r="D36" s="304" t="s">
        <v>164</v>
      </c>
      <c r="E36" s="370" t="s">
        <v>165</v>
      </c>
      <c r="F36" s="303" t="s">
        <v>163</v>
      </c>
      <c r="G36" s="304" t="s">
        <v>164</v>
      </c>
      <c r="H36" s="370" t="s">
        <v>165</v>
      </c>
      <c r="I36" s="303" t="s">
        <v>163</v>
      </c>
      <c r="J36" s="304" t="s">
        <v>164</v>
      </c>
      <c r="K36" s="370" t="s">
        <v>165</v>
      </c>
      <c r="L36" s="303" t="s">
        <v>163</v>
      </c>
      <c r="M36" s="304" t="s">
        <v>164</v>
      </c>
      <c r="N36" s="370" t="s">
        <v>165</v>
      </c>
      <c r="O36" s="303" t="s">
        <v>163</v>
      </c>
      <c r="P36" s="304" t="s">
        <v>164</v>
      </c>
      <c r="Q36" s="370" t="s">
        <v>165</v>
      </c>
      <c r="R36" s="370"/>
      <c r="S36" s="326"/>
      <c r="T36" s="303" t="s">
        <v>163</v>
      </c>
      <c r="U36" s="304" t="s">
        <v>164</v>
      </c>
      <c r="V36" s="370" t="s">
        <v>165</v>
      </c>
      <c r="W36" s="303" t="s">
        <v>163</v>
      </c>
      <c r="X36" s="304" t="s">
        <v>164</v>
      </c>
      <c r="Y36" s="370" t="s">
        <v>165</v>
      </c>
      <c r="Z36" s="303" t="s">
        <v>163</v>
      </c>
      <c r="AA36" s="304" t="s">
        <v>164</v>
      </c>
      <c r="AB36" s="370" t="s">
        <v>165</v>
      </c>
      <c r="AC36" s="303" t="s">
        <v>163</v>
      </c>
      <c r="AD36" s="304" t="s">
        <v>164</v>
      </c>
      <c r="AE36" s="370" t="s">
        <v>165</v>
      </c>
      <c r="AF36" s="303" t="s">
        <v>163</v>
      </c>
      <c r="AG36" s="304" t="s">
        <v>164</v>
      </c>
      <c r="AH36" s="370" t="s">
        <v>165</v>
      </c>
      <c r="AI36" s="304"/>
      <c r="AJ36" s="357"/>
      <c r="AK36" s="303" t="s">
        <v>163</v>
      </c>
      <c r="AL36" s="304" t="s">
        <v>164</v>
      </c>
      <c r="AM36" s="370" t="s">
        <v>165</v>
      </c>
      <c r="AN36" s="303" t="s">
        <v>163</v>
      </c>
      <c r="AO36" s="304" t="s">
        <v>164</v>
      </c>
      <c r="AP36" s="370" t="s">
        <v>165</v>
      </c>
      <c r="AQ36" s="303" t="s">
        <v>163</v>
      </c>
      <c r="AR36" s="304" t="s">
        <v>164</v>
      </c>
      <c r="AS36" s="370" t="s">
        <v>165</v>
      </c>
      <c r="AT36" s="303" t="s">
        <v>163</v>
      </c>
      <c r="AU36" s="304" t="s">
        <v>164</v>
      </c>
      <c r="AV36" s="370" t="s">
        <v>165</v>
      </c>
      <c r="AW36" s="303" t="s">
        <v>163</v>
      </c>
      <c r="AX36" s="304" t="s">
        <v>164</v>
      </c>
      <c r="AY36" s="370" t="s">
        <v>165</v>
      </c>
      <c r="AZ36" s="192"/>
      <c r="BA36" s="288"/>
      <c r="BB36" s="304"/>
      <c r="BC36" s="304"/>
      <c r="BD36" s="304"/>
      <c r="BE36" s="358"/>
      <c r="BF36" s="304"/>
      <c r="BG36" s="304"/>
      <c r="BH36" s="358"/>
      <c r="BI36" s="304"/>
      <c r="BJ36" s="358"/>
      <c r="BK36" s="192"/>
      <c r="BL36" s="358"/>
      <c r="BM36" s="304"/>
      <c r="BN36" s="358"/>
      <c r="BO36" s="192"/>
      <c r="BP36" s="192"/>
      <c r="BQ36" s="192"/>
      <c r="BR36" s="1114"/>
      <c r="BS36" s="359"/>
      <c r="BT36" s="308"/>
      <c r="BU36" s="308"/>
      <c r="BV36" s="359"/>
      <c r="BW36" s="308"/>
      <c r="BX36" s="308"/>
      <c r="BY36" s="192"/>
    </row>
    <row r="37" spans="2:81" ht="15" customHeight="1" x14ac:dyDescent="0.25">
      <c r="B37" s="299" t="s">
        <v>18</v>
      </c>
      <c r="C37" s="307">
        <v>15007.244194312942</v>
      </c>
      <c r="D37" s="308">
        <v>0.29242463946467967</v>
      </c>
      <c r="E37" s="309">
        <v>0.49394921869652914</v>
      </c>
      <c r="F37" s="307">
        <v>10401.560000000001</v>
      </c>
      <c r="G37" s="308">
        <v>0.20622491719527006</v>
      </c>
      <c r="H37" s="309">
        <v>0.35310839854391785</v>
      </c>
      <c r="I37" s="307">
        <v>7053.3141199636011</v>
      </c>
      <c r="J37" s="308">
        <v>8.8240581678372981E-2</v>
      </c>
      <c r="K37" s="309">
        <v>0.14394136726910517</v>
      </c>
      <c r="L37" s="307">
        <v>7012.3400000000011</v>
      </c>
      <c r="M37" s="308">
        <v>0.11097998073296098</v>
      </c>
      <c r="N37" s="309">
        <v>0.18284605432027176</v>
      </c>
      <c r="O37" s="307">
        <v>1487.6200000000003</v>
      </c>
      <c r="P37" s="308">
        <v>7.1954792334663661E-2</v>
      </c>
      <c r="Q37" s="309">
        <v>0.11035208190690821</v>
      </c>
      <c r="R37" s="309"/>
      <c r="S37" s="327" t="s">
        <v>18</v>
      </c>
      <c r="T37" s="307">
        <v>10280.89</v>
      </c>
      <c r="U37" s="308">
        <v>0.21665352387639675</v>
      </c>
      <c r="V37" s="309">
        <v>0.35427205462760547</v>
      </c>
      <c r="W37" s="307">
        <v>8669.2199999999993</v>
      </c>
      <c r="X37" s="308">
        <v>0.18464080511486139</v>
      </c>
      <c r="Y37" s="309">
        <v>0.29325930040369913</v>
      </c>
      <c r="Z37" s="307">
        <v>8822.2099999999991</v>
      </c>
      <c r="AA37" s="308">
        <v>0.188439303889058</v>
      </c>
      <c r="AB37" s="309">
        <v>0.34651569908133495</v>
      </c>
      <c r="AC37" s="307">
        <v>15651.27</v>
      </c>
      <c r="AD37" s="308">
        <v>0.26256669743396688</v>
      </c>
      <c r="AE37" s="309">
        <v>0.41047548086644475</v>
      </c>
      <c r="AF37" s="307">
        <v>10798.14</v>
      </c>
      <c r="AG37" s="308">
        <v>0.25434013158716029</v>
      </c>
      <c r="AH37" s="309">
        <v>0.43811689268060522</v>
      </c>
      <c r="AI37" s="309"/>
      <c r="AJ37" s="347" t="s">
        <v>171</v>
      </c>
      <c r="AK37" s="307">
        <v>5856.0600000000013</v>
      </c>
      <c r="AL37" s="308">
        <v>7.0894764845709252E-2</v>
      </c>
      <c r="AM37" s="309">
        <v>8.4490618838387113E-2</v>
      </c>
      <c r="AN37" s="307">
        <v>5544.63</v>
      </c>
      <c r="AO37" s="308">
        <v>6.755666274377306E-2</v>
      </c>
      <c r="AP37" s="309">
        <v>7.9575353559882045E-2</v>
      </c>
      <c r="AQ37" s="307">
        <v>6252.2099999999991</v>
      </c>
      <c r="AR37" s="308">
        <v>7.4250757000944995E-2</v>
      </c>
      <c r="AS37" s="309">
        <v>8.3599755145985763E-2</v>
      </c>
      <c r="AT37" s="307">
        <v>9713.27</v>
      </c>
      <c r="AU37" s="308">
        <v>0.12605131766878122</v>
      </c>
      <c r="AV37" s="309">
        <v>0.1521937747535205</v>
      </c>
      <c r="AW37" s="307">
        <v>3120.2200000000003</v>
      </c>
      <c r="AX37" s="308">
        <v>0.10418848237468881</v>
      </c>
      <c r="AY37" s="309">
        <v>0.12809037288091063</v>
      </c>
      <c r="AZ37" s="192"/>
      <c r="BD37" s="974"/>
      <c r="BE37" s="359"/>
      <c r="BF37" s="308"/>
      <c r="BG37" s="308"/>
      <c r="BH37" s="359"/>
      <c r="BI37" s="308"/>
      <c r="BJ37" s="308"/>
      <c r="BK37" s="192"/>
      <c r="BL37" s="359"/>
      <c r="BM37" s="308"/>
      <c r="BN37" s="308"/>
      <c r="BO37" s="192"/>
      <c r="BP37" s="192"/>
      <c r="BQ37" s="192"/>
      <c r="BR37" s="369"/>
      <c r="BS37" s="369"/>
      <c r="BT37" s="369"/>
      <c r="BU37" s="369"/>
      <c r="BV37" s="369"/>
      <c r="BW37" s="369"/>
      <c r="BX37" s="369"/>
    </row>
  </sheetData>
  <mergeCells count="491">
    <mergeCell ref="BS33:BU33"/>
    <mergeCell ref="BV33:BX33"/>
    <mergeCell ref="BZ33:CB33"/>
    <mergeCell ref="BS29:BU29"/>
    <mergeCell ref="BV29:BX29"/>
    <mergeCell ref="BZ29:CB29"/>
    <mergeCell ref="BS30:BU30"/>
    <mergeCell ref="BV30:BX30"/>
    <mergeCell ref="BZ30:CB30"/>
    <mergeCell ref="BS32:BU32"/>
    <mergeCell ref="BV32:BX32"/>
    <mergeCell ref="BZ32:CB32"/>
    <mergeCell ref="BS25:BU25"/>
    <mergeCell ref="BV25:BX25"/>
    <mergeCell ref="BZ25:CB25"/>
    <mergeCell ref="BS26:BU26"/>
    <mergeCell ref="BV26:BX26"/>
    <mergeCell ref="BZ26:CB26"/>
    <mergeCell ref="BS28:BU28"/>
    <mergeCell ref="BV28:BX28"/>
    <mergeCell ref="BZ28:CB28"/>
    <mergeCell ref="BS20:BU20"/>
    <mergeCell ref="BV20:BX20"/>
    <mergeCell ref="BZ20:CB20"/>
    <mergeCell ref="BS21:BU21"/>
    <mergeCell ref="BV21:BX21"/>
    <mergeCell ref="BZ21:CB21"/>
    <mergeCell ref="BS22:BU22"/>
    <mergeCell ref="BV22:BX22"/>
    <mergeCell ref="BZ22:CB22"/>
    <mergeCell ref="BS16:BU16"/>
    <mergeCell ref="BV16:BX16"/>
    <mergeCell ref="BZ16:CB16"/>
    <mergeCell ref="BS17:BU17"/>
    <mergeCell ref="BV17:BX17"/>
    <mergeCell ref="BZ17:CB17"/>
    <mergeCell ref="BS18:BU18"/>
    <mergeCell ref="BV18:BX18"/>
    <mergeCell ref="BZ18:CB18"/>
    <mergeCell ref="BS12:BU12"/>
    <mergeCell ref="BV12:BX12"/>
    <mergeCell ref="BZ12:CB12"/>
    <mergeCell ref="BS13:BU13"/>
    <mergeCell ref="BV13:BX13"/>
    <mergeCell ref="BZ13:CB13"/>
    <mergeCell ref="BS14:BU14"/>
    <mergeCell ref="BV14:BX14"/>
    <mergeCell ref="BZ14:CB14"/>
    <mergeCell ref="BS8:BU8"/>
    <mergeCell ref="BV8:BX8"/>
    <mergeCell ref="BZ8:CB8"/>
    <mergeCell ref="BS9:BU9"/>
    <mergeCell ref="BV9:BX9"/>
    <mergeCell ref="BZ9:CB9"/>
    <mergeCell ref="BZ10:CB10"/>
    <mergeCell ref="BS11:BU11"/>
    <mergeCell ref="BV11:BX11"/>
    <mergeCell ref="BZ11:CB11"/>
    <mergeCell ref="BS4:BU4"/>
    <mergeCell ref="BV4:BX4"/>
    <mergeCell ref="BZ4:CB4"/>
    <mergeCell ref="BS5:BU5"/>
    <mergeCell ref="BV5:BX5"/>
    <mergeCell ref="BZ5:CB5"/>
    <mergeCell ref="BS6:BU6"/>
    <mergeCell ref="BS7:BU7"/>
    <mergeCell ref="BV7:BX7"/>
    <mergeCell ref="BZ7:CB7"/>
    <mergeCell ref="BE33:BG33"/>
    <mergeCell ref="BH33:BJ33"/>
    <mergeCell ref="W33:Y33"/>
    <mergeCell ref="Z33:AB33"/>
    <mergeCell ref="AC33:AE33"/>
    <mergeCell ref="AF33:AH33"/>
    <mergeCell ref="AK33:AM33"/>
    <mergeCell ref="AN33:AP33"/>
    <mergeCell ref="BL32:BN32"/>
    <mergeCell ref="AQ32:AS32"/>
    <mergeCell ref="AT32:AV32"/>
    <mergeCell ref="AW32:AY32"/>
    <mergeCell ref="BL33:BN33"/>
    <mergeCell ref="AQ33:AS33"/>
    <mergeCell ref="AT33:AV33"/>
    <mergeCell ref="AW33:AY33"/>
    <mergeCell ref="BB33:BD33"/>
    <mergeCell ref="C33:E33"/>
    <mergeCell ref="F33:H33"/>
    <mergeCell ref="I33:K33"/>
    <mergeCell ref="L33:N33"/>
    <mergeCell ref="O33:Q33"/>
    <mergeCell ref="T33:V33"/>
    <mergeCell ref="AF32:AH32"/>
    <mergeCell ref="AK32:AM32"/>
    <mergeCell ref="AN32:AP32"/>
    <mergeCell ref="C32:E32"/>
    <mergeCell ref="F32:H32"/>
    <mergeCell ref="I32:K32"/>
    <mergeCell ref="L32:N32"/>
    <mergeCell ref="O32:Q32"/>
    <mergeCell ref="T32:V32"/>
    <mergeCell ref="BH30:BJ30"/>
    <mergeCell ref="W30:Y30"/>
    <mergeCell ref="Z30:AB30"/>
    <mergeCell ref="AC30:AE30"/>
    <mergeCell ref="AF30:AH30"/>
    <mergeCell ref="AK30:AM30"/>
    <mergeCell ref="AN30:AP30"/>
    <mergeCell ref="BB32:BD32"/>
    <mergeCell ref="BE32:BG32"/>
    <mergeCell ref="BH32:BJ32"/>
    <mergeCell ref="W32:Y32"/>
    <mergeCell ref="Z32:AB32"/>
    <mergeCell ref="AC32:AE32"/>
    <mergeCell ref="AK28:AM28"/>
    <mergeCell ref="AN28:AP28"/>
    <mergeCell ref="BB29:BD29"/>
    <mergeCell ref="BE29:BG29"/>
    <mergeCell ref="BH29:BJ29"/>
    <mergeCell ref="BL29:BN29"/>
    <mergeCell ref="C30:E30"/>
    <mergeCell ref="F30:H30"/>
    <mergeCell ref="I30:K30"/>
    <mergeCell ref="L30:N30"/>
    <mergeCell ref="O30:Q30"/>
    <mergeCell ref="T30:V30"/>
    <mergeCell ref="AF29:AH29"/>
    <mergeCell ref="AK29:AM29"/>
    <mergeCell ref="AN29:AP29"/>
    <mergeCell ref="AQ29:AS29"/>
    <mergeCell ref="AT29:AV29"/>
    <mergeCell ref="AW29:AY29"/>
    <mergeCell ref="BL30:BN30"/>
    <mergeCell ref="AQ30:AS30"/>
    <mergeCell ref="AT30:AV30"/>
    <mergeCell ref="AW30:AY30"/>
    <mergeCell ref="BB30:BD30"/>
    <mergeCell ref="BE30:BG30"/>
    <mergeCell ref="C29:E29"/>
    <mergeCell ref="F29:H29"/>
    <mergeCell ref="I29:K29"/>
    <mergeCell ref="L29:N29"/>
    <mergeCell ref="O29:Q29"/>
    <mergeCell ref="T29:V29"/>
    <mergeCell ref="W29:Y29"/>
    <mergeCell ref="Z29:AB29"/>
    <mergeCell ref="AC29:AE29"/>
    <mergeCell ref="BL26:BN26"/>
    <mergeCell ref="C28:E28"/>
    <mergeCell ref="F28:H28"/>
    <mergeCell ref="I28:K28"/>
    <mergeCell ref="L28:N28"/>
    <mergeCell ref="O28:Q28"/>
    <mergeCell ref="T28:V28"/>
    <mergeCell ref="AF26:AH26"/>
    <mergeCell ref="AK26:AM26"/>
    <mergeCell ref="AN26:AP26"/>
    <mergeCell ref="AQ26:AS26"/>
    <mergeCell ref="AT26:AV26"/>
    <mergeCell ref="AW26:AY26"/>
    <mergeCell ref="BL28:BN28"/>
    <mergeCell ref="AQ28:AS28"/>
    <mergeCell ref="AT28:AV28"/>
    <mergeCell ref="AW28:AY28"/>
    <mergeCell ref="BB28:BD28"/>
    <mergeCell ref="BE28:BG28"/>
    <mergeCell ref="BH28:BJ28"/>
    <mergeCell ref="W28:Y28"/>
    <mergeCell ref="Z28:AB28"/>
    <mergeCell ref="AC28:AE28"/>
    <mergeCell ref="AF28:AH28"/>
    <mergeCell ref="BH25:BJ25"/>
    <mergeCell ref="W25:Y25"/>
    <mergeCell ref="Z25:AB25"/>
    <mergeCell ref="AC25:AE25"/>
    <mergeCell ref="AF25:AH25"/>
    <mergeCell ref="AK25:AM25"/>
    <mergeCell ref="AN25:AP25"/>
    <mergeCell ref="BB26:BD26"/>
    <mergeCell ref="BE26:BG26"/>
    <mergeCell ref="BH26:BJ26"/>
    <mergeCell ref="C26:E26"/>
    <mergeCell ref="F26:H26"/>
    <mergeCell ref="I26:K26"/>
    <mergeCell ref="L26:N26"/>
    <mergeCell ref="O26:Q26"/>
    <mergeCell ref="T26:V26"/>
    <mergeCell ref="W26:Y26"/>
    <mergeCell ref="Z26:AB26"/>
    <mergeCell ref="AC26:AE26"/>
    <mergeCell ref="AK21:AM21"/>
    <mergeCell ref="AN21:AP21"/>
    <mergeCell ref="BB22:BD22"/>
    <mergeCell ref="BE22:BG22"/>
    <mergeCell ref="BH22:BJ22"/>
    <mergeCell ref="BL22:BN22"/>
    <mergeCell ref="C25:E25"/>
    <mergeCell ref="F25:H25"/>
    <mergeCell ref="I25:K25"/>
    <mergeCell ref="L25:N25"/>
    <mergeCell ref="O25:Q25"/>
    <mergeCell ref="T25:V25"/>
    <mergeCell ref="AF22:AH22"/>
    <mergeCell ref="AK22:AM22"/>
    <mergeCell ref="AN22:AP22"/>
    <mergeCell ref="AQ22:AS22"/>
    <mergeCell ref="AT22:AV22"/>
    <mergeCell ref="AW22:AY22"/>
    <mergeCell ref="BL25:BN25"/>
    <mergeCell ref="AQ25:AS25"/>
    <mergeCell ref="AT25:AV25"/>
    <mergeCell ref="AW25:AY25"/>
    <mergeCell ref="BB25:BD25"/>
    <mergeCell ref="BE25:BG25"/>
    <mergeCell ref="C22:E22"/>
    <mergeCell ref="F22:H22"/>
    <mergeCell ref="I22:K22"/>
    <mergeCell ref="L22:N22"/>
    <mergeCell ref="O22:Q22"/>
    <mergeCell ref="T22:V22"/>
    <mergeCell ref="W22:Y22"/>
    <mergeCell ref="Z22:AB22"/>
    <mergeCell ref="AC22:AE22"/>
    <mergeCell ref="BL20:BN20"/>
    <mergeCell ref="C21:E21"/>
    <mergeCell ref="F21:H21"/>
    <mergeCell ref="I21:K21"/>
    <mergeCell ref="L21:N21"/>
    <mergeCell ref="O21:Q21"/>
    <mergeCell ref="T21:V21"/>
    <mergeCell ref="AF20:AH20"/>
    <mergeCell ref="AK20:AM20"/>
    <mergeCell ref="AN20:AP20"/>
    <mergeCell ref="AQ20:AS20"/>
    <mergeCell ref="AT20:AV20"/>
    <mergeCell ref="AW20:AY20"/>
    <mergeCell ref="BL21:BN21"/>
    <mergeCell ref="AQ21:AS21"/>
    <mergeCell ref="AT21:AV21"/>
    <mergeCell ref="AW21:AY21"/>
    <mergeCell ref="BB21:BD21"/>
    <mergeCell ref="BE21:BG21"/>
    <mergeCell ref="BH21:BJ21"/>
    <mergeCell ref="W21:Y21"/>
    <mergeCell ref="Z21:AB21"/>
    <mergeCell ref="AC21:AE21"/>
    <mergeCell ref="AF21:AH21"/>
    <mergeCell ref="BH18:BJ18"/>
    <mergeCell ref="W18:Y18"/>
    <mergeCell ref="Z18:AB18"/>
    <mergeCell ref="AC18:AE18"/>
    <mergeCell ref="AF18:AH18"/>
    <mergeCell ref="AK18:AM18"/>
    <mergeCell ref="AN18:AP18"/>
    <mergeCell ref="BB20:BD20"/>
    <mergeCell ref="BE20:BG20"/>
    <mergeCell ref="BH20:BJ20"/>
    <mergeCell ref="C20:E20"/>
    <mergeCell ref="F20:H20"/>
    <mergeCell ref="I20:K20"/>
    <mergeCell ref="L20:N20"/>
    <mergeCell ref="O20:Q20"/>
    <mergeCell ref="T20:V20"/>
    <mergeCell ref="W20:Y20"/>
    <mergeCell ref="Z20:AB20"/>
    <mergeCell ref="AC20:AE20"/>
    <mergeCell ref="AK16:AM16"/>
    <mergeCell ref="AN16:AP16"/>
    <mergeCell ref="BB17:BD17"/>
    <mergeCell ref="BE17:BG17"/>
    <mergeCell ref="BH17:BJ17"/>
    <mergeCell ref="BL17:BN17"/>
    <mergeCell ref="C18:E18"/>
    <mergeCell ref="F18:H18"/>
    <mergeCell ref="I18:K18"/>
    <mergeCell ref="L18:N18"/>
    <mergeCell ref="O18:Q18"/>
    <mergeCell ref="T18:V18"/>
    <mergeCell ref="AF17:AH17"/>
    <mergeCell ref="AK17:AM17"/>
    <mergeCell ref="AN17:AP17"/>
    <mergeCell ref="AQ17:AS17"/>
    <mergeCell ref="AT17:AV17"/>
    <mergeCell ref="AW17:AY17"/>
    <mergeCell ref="BL18:BN18"/>
    <mergeCell ref="AQ18:AS18"/>
    <mergeCell ref="AT18:AV18"/>
    <mergeCell ref="AW18:AY18"/>
    <mergeCell ref="BB18:BD18"/>
    <mergeCell ref="BE18:BG18"/>
    <mergeCell ref="C17:E17"/>
    <mergeCell ref="F17:H17"/>
    <mergeCell ref="I17:K17"/>
    <mergeCell ref="L17:N17"/>
    <mergeCell ref="O17:Q17"/>
    <mergeCell ref="T17:V17"/>
    <mergeCell ref="W17:Y17"/>
    <mergeCell ref="Z17:AB17"/>
    <mergeCell ref="AC17:AE17"/>
    <mergeCell ref="BL14:BN14"/>
    <mergeCell ref="C16:E16"/>
    <mergeCell ref="F16:H16"/>
    <mergeCell ref="I16:K16"/>
    <mergeCell ref="L16:N16"/>
    <mergeCell ref="O16:Q16"/>
    <mergeCell ref="T16:V16"/>
    <mergeCell ref="AF14:AH14"/>
    <mergeCell ref="AK14:AM14"/>
    <mergeCell ref="AN14:AP14"/>
    <mergeCell ref="AQ14:AS14"/>
    <mergeCell ref="AT14:AV14"/>
    <mergeCell ref="AW14:AY14"/>
    <mergeCell ref="BL16:BN16"/>
    <mergeCell ref="AQ16:AS16"/>
    <mergeCell ref="AT16:AV16"/>
    <mergeCell ref="AW16:AY16"/>
    <mergeCell ref="BB16:BD16"/>
    <mergeCell ref="BE16:BG16"/>
    <mergeCell ref="BH16:BJ16"/>
    <mergeCell ref="W16:Y16"/>
    <mergeCell ref="Z16:AB16"/>
    <mergeCell ref="AC16:AE16"/>
    <mergeCell ref="AF16:AH16"/>
    <mergeCell ref="W13:Y13"/>
    <mergeCell ref="Z13:AB13"/>
    <mergeCell ref="AC13:AE13"/>
    <mergeCell ref="AF13:AH13"/>
    <mergeCell ref="AK13:AM13"/>
    <mergeCell ref="AN13:AP13"/>
    <mergeCell ref="BB14:BD14"/>
    <mergeCell ref="BE14:BG14"/>
    <mergeCell ref="BH14:BJ14"/>
    <mergeCell ref="BE13:BG13"/>
    <mergeCell ref="C14:E14"/>
    <mergeCell ref="F14:H14"/>
    <mergeCell ref="I14:K14"/>
    <mergeCell ref="L14:N14"/>
    <mergeCell ref="O14:Q14"/>
    <mergeCell ref="T14:V14"/>
    <mergeCell ref="W14:Y14"/>
    <mergeCell ref="Z14:AB14"/>
    <mergeCell ref="AC14:AE14"/>
    <mergeCell ref="C11:E11"/>
    <mergeCell ref="F11:H11"/>
    <mergeCell ref="BB12:BD12"/>
    <mergeCell ref="BE12:BG12"/>
    <mergeCell ref="BH12:BJ12"/>
    <mergeCell ref="BL12:BN12"/>
    <mergeCell ref="C13:E13"/>
    <mergeCell ref="F13:H13"/>
    <mergeCell ref="I13:K13"/>
    <mergeCell ref="L13:N13"/>
    <mergeCell ref="O13:Q13"/>
    <mergeCell ref="T13:V13"/>
    <mergeCell ref="AF12:AH12"/>
    <mergeCell ref="AK12:AM12"/>
    <mergeCell ref="AN12:AP12"/>
    <mergeCell ref="AQ12:AS12"/>
    <mergeCell ref="AT12:AV12"/>
    <mergeCell ref="AW12:AY12"/>
    <mergeCell ref="BL13:BN13"/>
    <mergeCell ref="AQ13:AS13"/>
    <mergeCell ref="AT13:AV13"/>
    <mergeCell ref="AW13:AY13"/>
    <mergeCell ref="BB13:BD13"/>
    <mergeCell ref="BH13:BJ13"/>
    <mergeCell ref="C12:E12"/>
    <mergeCell ref="F12:H12"/>
    <mergeCell ref="I12:K12"/>
    <mergeCell ref="L12:N12"/>
    <mergeCell ref="O12:Q12"/>
    <mergeCell ref="T12:V12"/>
    <mergeCell ref="W12:Y12"/>
    <mergeCell ref="Z12:AB12"/>
    <mergeCell ref="AC12:AE12"/>
    <mergeCell ref="I11:K11"/>
    <mergeCell ref="L11:N11"/>
    <mergeCell ref="O11:Q11"/>
    <mergeCell ref="T11:V11"/>
    <mergeCell ref="BH9:BJ9"/>
    <mergeCell ref="BL9:BN9"/>
    <mergeCell ref="BB10:BD10"/>
    <mergeCell ref="BE10:BG10"/>
    <mergeCell ref="BH10:BJ10"/>
    <mergeCell ref="BL10:BN10"/>
    <mergeCell ref="AN9:AP9"/>
    <mergeCell ref="AQ9:AS9"/>
    <mergeCell ref="AT9:AV9"/>
    <mergeCell ref="AW9:AY9"/>
    <mergeCell ref="BB9:BD9"/>
    <mergeCell ref="BE9:BG9"/>
    <mergeCell ref="T9:V9"/>
    <mergeCell ref="W9:Y9"/>
    <mergeCell ref="Z9:AB9"/>
    <mergeCell ref="AC9:AE9"/>
    <mergeCell ref="AF9:AH9"/>
    <mergeCell ref="AK9:AM9"/>
    <mergeCell ref="BL11:BN11"/>
    <mergeCell ref="AQ11:AS11"/>
    <mergeCell ref="BL8:BN8"/>
    <mergeCell ref="C9:E9"/>
    <mergeCell ref="F9:H9"/>
    <mergeCell ref="I9:K9"/>
    <mergeCell ref="L9:N9"/>
    <mergeCell ref="O9:Q9"/>
    <mergeCell ref="AC8:AE8"/>
    <mergeCell ref="AF8:AH8"/>
    <mergeCell ref="AK8:AM8"/>
    <mergeCell ref="AN8:AP8"/>
    <mergeCell ref="AQ8:AS8"/>
    <mergeCell ref="AT8:AV8"/>
    <mergeCell ref="BL7:BN7"/>
    <mergeCell ref="C8:E8"/>
    <mergeCell ref="F8:H8"/>
    <mergeCell ref="I8:K8"/>
    <mergeCell ref="L8:N8"/>
    <mergeCell ref="O8:Q8"/>
    <mergeCell ref="T8:V8"/>
    <mergeCell ref="W8:Y8"/>
    <mergeCell ref="Z8:AB8"/>
    <mergeCell ref="AN7:AP7"/>
    <mergeCell ref="AQ7:AS7"/>
    <mergeCell ref="AT7:AV7"/>
    <mergeCell ref="AW7:AY7"/>
    <mergeCell ref="BB7:BD7"/>
    <mergeCell ref="BE7:BG7"/>
    <mergeCell ref="T7:V7"/>
    <mergeCell ref="W7:Y7"/>
    <mergeCell ref="Z7:AB7"/>
    <mergeCell ref="AC7:AE7"/>
    <mergeCell ref="AF7:AH7"/>
    <mergeCell ref="AK7:AM7"/>
    <mergeCell ref="AW8:AY8"/>
    <mergeCell ref="BB8:BD8"/>
    <mergeCell ref="BE8:BG8"/>
    <mergeCell ref="C7:E7"/>
    <mergeCell ref="F7:H7"/>
    <mergeCell ref="I7:K7"/>
    <mergeCell ref="L7:N7"/>
    <mergeCell ref="O7:Q7"/>
    <mergeCell ref="AF5:AH5"/>
    <mergeCell ref="AK5:AM5"/>
    <mergeCell ref="AN5:AP5"/>
    <mergeCell ref="AQ5:AS5"/>
    <mergeCell ref="AC5:AE5"/>
    <mergeCell ref="C4:E4"/>
    <mergeCell ref="F4:H4"/>
    <mergeCell ref="BB5:BD5"/>
    <mergeCell ref="BE5:BG5"/>
    <mergeCell ref="BH5:BJ5"/>
    <mergeCell ref="BL5:BN5"/>
    <mergeCell ref="T6:V6"/>
    <mergeCell ref="AT5:AV5"/>
    <mergeCell ref="AW5:AY5"/>
    <mergeCell ref="I4:K4"/>
    <mergeCell ref="L4:N4"/>
    <mergeCell ref="O4:Q4"/>
    <mergeCell ref="T4:V4"/>
    <mergeCell ref="BL4:BN4"/>
    <mergeCell ref="C5:E5"/>
    <mergeCell ref="F5:H5"/>
    <mergeCell ref="I5:K5"/>
    <mergeCell ref="L5:N5"/>
    <mergeCell ref="O5:Q5"/>
    <mergeCell ref="T5:V5"/>
    <mergeCell ref="W5:Y5"/>
    <mergeCell ref="Z5:AB5"/>
    <mergeCell ref="AQ4:AS4"/>
    <mergeCell ref="AT4:AV4"/>
    <mergeCell ref="AW4:AY4"/>
    <mergeCell ref="BB4:BD4"/>
    <mergeCell ref="BE4:BG4"/>
    <mergeCell ref="BH4:BJ4"/>
    <mergeCell ref="W4:Y4"/>
    <mergeCell ref="Z4:AB4"/>
    <mergeCell ref="AC4:AE4"/>
    <mergeCell ref="AF4:AH4"/>
    <mergeCell ref="AK4:AM4"/>
    <mergeCell ref="AN4:AP4"/>
    <mergeCell ref="BH7:BJ7"/>
    <mergeCell ref="BH8:BJ8"/>
    <mergeCell ref="AT11:AV11"/>
    <mergeCell ref="AW11:AY11"/>
    <mergeCell ref="BB11:BD11"/>
    <mergeCell ref="BE11:BG11"/>
    <mergeCell ref="BH11:BJ11"/>
    <mergeCell ref="W11:Y11"/>
    <mergeCell ref="Z11:AB11"/>
    <mergeCell ref="AC11:AE11"/>
    <mergeCell ref="AF11:AH11"/>
    <mergeCell ref="AK11:AM11"/>
    <mergeCell ref="AN11:AP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90CB-120F-45C2-8491-A5EB5DE1D641}">
  <sheetPr codeName="Sheet38">
    <tabColor theme="3" tint="0.59999389629810485"/>
  </sheetPr>
  <dimension ref="A1:AN135"/>
  <sheetViews>
    <sheetView topLeftCell="A97" workbookViewId="0">
      <selection activeCell="K98" sqref="K98"/>
    </sheetView>
  </sheetViews>
  <sheetFormatPr defaultRowHeight="15" x14ac:dyDescent="0.25"/>
  <cols>
    <col min="1" max="1" width="3.42578125" style="455" customWidth="1"/>
    <col min="2" max="2" width="69" style="368" bestFit="1" customWidth="1"/>
    <col min="3" max="3" width="9.28515625" style="683" bestFit="1" customWidth="1"/>
    <col min="4" max="6" width="10.140625" style="368" bestFit="1" customWidth="1"/>
    <col min="7" max="7" width="9.28515625" style="368" bestFit="1" customWidth="1"/>
    <col min="8" max="12" width="10.140625" style="368" bestFit="1" customWidth="1"/>
    <col min="13" max="21" width="9.28515625" style="368" bestFit="1" customWidth="1"/>
    <col min="22" max="22" width="1.42578125" style="368" customWidth="1"/>
    <col min="23" max="16384" width="9.140625" style="368"/>
  </cols>
  <sheetData>
    <row r="1" spans="1:40" s="455" customFormat="1" x14ac:dyDescent="0.25">
      <c r="B1" s="673" t="s">
        <v>232</v>
      </c>
      <c r="C1" s="674">
        <f>RANK(C5,$C$5:$G$5)</f>
        <v>4</v>
      </c>
      <c r="D1" s="674">
        <f t="shared" ref="D1:G1" si="0">RANK(D5,$C$5:$G$5)</f>
        <v>5</v>
      </c>
      <c r="E1" s="674">
        <f t="shared" si="0"/>
        <v>2</v>
      </c>
      <c r="F1" s="674">
        <f t="shared" si="0"/>
        <v>3</v>
      </c>
      <c r="G1" s="674">
        <f t="shared" si="0"/>
        <v>1</v>
      </c>
      <c r="H1" s="675">
        <f>RANK(H5,$H$5:$L$5)</f>
        <v>5</v>
      </c>
      <c r="I1" s="675">
        <f t="shared" ref="I1:L1" si="1">RANK(I5,$H$5:$L$5)</f>
        <v>4</v>
      </c>
      <c r="J1" s="675">
        <f t="shared" si="1"/>
        <v>1</v>
      </c>
      <c r="K1" s="675">
        <f t="shared" si="1"/>
        <v>2</v>
      </c>
      <c r="L1" s="675">
        <f t="shared" si="1"/>
        <v>3</v>
      </c>
      <c r="M1" s="676">
        <f>RANK(M5,$M$5:$Q$5)</f>
        <v>1</v>
      </c>
      <c r="N1" s="676">
        <f t="shared" ref="N1:Q1" si="2">RANK(N5,$M$5:$Q$5)</f>
        <v>4</v>
      </c>
      <c r="O1" s="676">
        <f t="shared" si="2"/>
        <v>3</v>
      </c>
      <c r="P1" s="676">
        <f t="shared" si="2"/>
        <v>5</v>
      </c>
      <c r="Q1" s="676">
        <f t="shared" si="2"/>
        <v>2</v>
      </c>
      <c r="W1" s="1130">
        <f>RANK(W5,$W$5:$X$5)</f>
        <v>1</v>
      </c>
      <c r="X1" s="1130">
        <f>RANK(X5,$W$5:$X$5)</f>
        <v>2</v>
      </c>
      <c r="Y1" s="1130"/>
    </row>
    <row r="2" spans="1:40" x14ac:dyDescent="0.25">
      <c r="B2" s="677" t="s">
        <v>233</v>
      </c>
      <c r="C2" s="678" t="s">
        <v>234</v>
      </c>
      <c r="D2" s="678" t="s">
        <v>235</v>
      </c>
      <c r="E2" s="678" t="s">
        <v>236</v>
      </c>
      <c r="F2" s="678" t="s">
        <v>237</v>
      </c>
      <c r="G2" s="678" t="s">
        <v>238</v>
      </c>
      <c r="H2" s="679" t="s">
        <v>216</v>
      </c>
      <c r="I2" s="679" t="s">
        <v>217</v>
      </c>
      <c r="J2" s="679" t="s">
        <v>218</v>
      </c>
      <c r="K2" s="679" t="s">
        <v>219</v>
      </c>
      <c r="L2" s="679" t="s">
        <v>220</v>
      </c>
      <c r="M2" s="680" t="s">
        <v>222</v>
      </c>
      <c r="N2" s="680" t="s">
        <v>223</v>
      </c>
      <c r="O2" s="680" t="s">
        <v>224</v>
      </c>
      <c r="P2" s="680" t="s">
        <v>225</v>
      </c>
      <c r="Q2" s="680" t="s">
        <v>226</v>
      </c>
      <c r="R2" s="416" t="s">
        <v>239</v>
      </c>
      <c r="S2" s="417" t="s">
        <v>240</v>
      </c>
      <c r="T2" s="681" t="s">
        <v>241</v>
      </c>
      <c r="U2" s="682" t="s">
        <v>227</v>
      </c>
      <c r="W2" s="1132" t="s">
        <v>347</v>
      </c>
      <c r="X2" s="1132" t="s">
        <v>348</v>
      </c>
      <c r="Y2" s="1132" t="s">
        <v>349</v>
      </c>
    </row>
    <row r="3" spans="1:40" x14ac:dyDescent="0.25">
      <c r="B3" s="677" t="s">
        <v>144</v>
      </c>
    </row>
    <row r="4" spans="1:40" x14ac:dyDescent="0.25">
      <c r="B4" s="557" t="s">
        <v>137</v>
      </c>
      <c r="C4" s="683">
        <f>'Copy-Paste Monthly Results'!C9</f>
        <v>3002</v>
      </c>
      <c r="D4" s="297">
        <f>'Copy-Paste Monthly Results'!F9</f>
        <v>4572</v>
      </c>
      <c r="E4" s="297">
        <f>'Copy-Paste Monthly Results'!I9</f>
        <v>3445</v>
      </c>
      <c r="F4" s="297">
        <f>'Copy-Paste Monthly Results'!L9</f>
        <v>4308</v>
      </c>
      <c r="G4" s="297">
        <f>'Copy-Paste Monthly Results'!O9</f>
        <v>4534</v>
      </c>
      <c r="H4" s="297">
        <f>'Copy-Paste Monthly Results'!T9</f>
        <v>3262</v>
      </c>
      <c r="I4" s="297">
        <f>'Copy-Paste Monthly Results'!W9</f>
        <v>2570</v>
      </c>
      <c r="J4" s="297">
        <f>'Copy-Paste Monthly Results'!Z9</f>
        <v>2522</v>
      </c>
      <c r="K4" s="297">
        <f>'Copy-Paste Monthly Results'!AC9</f>
        <v>3182</v>
      </c>
      <c r="L4" s="297">
        <f>'Copy-Paste Monthly Results'!AF9</f>
        <v>4982</v>
      </c>
      <c r="M4" s="297">
        <f>'Copy-Paste Monthly Results'!AK9</f>
        <v>4716</v>
      </c>
      <c r="N4" s="297">
        <f>'Copy-Paste Monthly Results'!AN9</f>
        <v>5385</v>
      </c>
      <c r="O4" s="297">
        <f>'Copy-Paste Monthly Results'!AQ9</f>
        <v>4985</v>
      </c>
      <c r="P4" s="297">
        <f>'Copy-Paste Monthly Results'!AT9</f>
        <v>1479</v>
      </c>
      <c r="Q4" s="297">
        <f>'Copy-Paste Monthly Results'!AW9</f>
        <v>5165</v>
      </c>
      <c r="R4" s="297">
        <f>'Copy-Paste Monthly Results'!BB9</f>
        <v>19861</v>
      </c>
      <c r="S4" s="297">
        <f>'Copy-Paste Monthly Results'!BE9</f>
        <v>16518</v>
      </c>
      <c r="T4" s="297">
        <f>'Copy-Paste Monthly Results'!BH9</f>
        <v>21730</v>
      </c>
      <c r="U4" s="297">
        <f>'Copy-Paste Monthly Results'!BL9</f>
        <v>58109</v>
      </c>
      <c r="V4" s="297"/>
      <c r="W4" s="297">
        <f>'Copy-Paste Monthly Results'!BS9</f>
        <v>1073</v>
      </c>
      <c r="X4" s="297">
        <f>'Copy-Paste Monthly Results'!BV9</f>
        <v>1600</v>
      </c>
      <c r="Y4" s="297">
        <f>'Copy-Paste Monthly Results'!BZ9</f>
        <v>2673</v>
      </c>
      <c r="Z4" s="297"/>
      <c r="AA4" s="297"/>
      <c r="AB4" s="297"/>
      <c r="AC4" s="297"/>
      <c r="AD4" s="297"/>
      <c r="AE4" s="297"/>
      <c r="AF4" s="297"/>
      <c r="AG4" s="297"/>
      <c r="AH4" s="297"/>
      <c r="AI4" s="297"/>
      <c r="AJ4" s="297"/>
      <c r="AK4" s="297"/>
      <c r="AL4" s="297"/>
      <c r="AM4" s="297"/>
      <c r="AN4" s="297"/>
    </row>
    <row r="5" spans="1:40" s="686" customFormat="1" x14ac:dyDescent="0.25">
      <c r="A5" s="684"/>
      <c r="B5" s="685" t="s">
        <v>4</v>
      </c>
      <c r="C5" s="686">
        <f>'Copy-Paste Monthly Results'!C10</f>
        <v>0.45003331112591605</v>
      </c>
      <c r="D5" s="686">
        <f>'Copy-Paste Monthly Results'!F10</f>
        <v>0.40835520559930011</v>
      </c>
      <c r="E5" s="686">
        <f>IF(ISERROR('Copy-Paste Monthly Results'!I10),0,'Copy-Paste Monthly Results'!I10)</f>
        <v>0.50856313497822936</v>
      </c>
      <c r="F5" s="686">
        <f>'Copy-Paste Monthly Results'!L10</f>
        <v>0.47516248839368619</v>
      </c>
      <c r="G5" s="686">
        <f>'Copy-Paste Monthly Results'!O10</f>
        <v>0.59726510807234234</v>
      </c>
      <c r="H5" s="686">
        <f>'Copy-Paste Monthly Results'!T10</f>
        <v>0.34457388105456777</v>
      </c>
      <c r="I5" s="686">
        <f>'Copy-Paste Monthly Results'!W10</f>
        <v>0.38910505836575876</v>
      </c>
      <c r="J5" s="686">
        <f>'Copy-Paste Monthly Results'!Z10</f>
        <v>0.49325931800158607</v>
      </c>
      <c r="K5" s="686">
        <f>'Copy-Paste Monthly Results'!AC10</f>
        <v>0.48460087994971718</v>
      </c>
      <c r="L5" s="686">
        <f>'Copy-Paste Monthly Results'!AF10</f>
        <v>0.42031312725812925</v>
      </c>
      <c r="M5" s="686">
        <f>'Copy-Paste Monthly Results'!AK10</f>
        <v>0.76865988125530105</v>
      </c>
      <c r="N5" s="686">
        <f>'Copy-Paste Monthly Results'!AN10</f>
        <v>0.73426183844011139</v>
      </c>
      <c r="O5" s="686">
        <f>'Copy-Paste Monthly Results'!AQ10</f>
        <v>0.75446339017051156</v>
      </c>
      <c r="P5" s="686">
        <f>IF(ISERROR('Copy-Paste Monthly Results'!AT10),0,'Copy-Paste Monthly Results'!AT10)</f>
        <v>0.71196754563894527</v>
      </c>
      <c r="Q5" s="686">
        <f>'Copy-Paste Monthly Results'!AW10</f>
        <v>0.7678606001936108</v>
      </c>
      <c r="R5" s="686">
        <f>'Copy-Paste Monthly Results'!BB10</f>
        <v>0.48965308896832987</v>
      </c>
      <c r="S5" s="686">
        <f>'Copy-Paste Monthly Results'!BE10</f>
        <v>0.42402227872623804</v>
      </c>
      <c r="T5" s="686">
        <f>'Copy-Paste Monthly Results'!BH10</f>
        <v>0.75283018867924534</v>
      </c>
      <c r="U5" s="686">
        <f>'Copy-Paste Monthly Results'!BL10</f>
        <v>0.56941265552668263</v>
      </c>
      <c r="W5" s="686">
        <f>'Copy-Paste Monthly Results'!BS10</f>
        <v>0.69804287045666358</v>
      </c>
      <c r="X5" s="686">
        <f>'Copy-Paste Monthly Results'!BV10</f>
        <v>0.54437500000000005</v>
      </c>
      <c r="Y5" s="686">
        <f>'Copy-Paste Monthly Results'!BZ10</f>
        <v>0.60606060606060608</v>
      </c>
    </row>
    <row r="6" spans="1:40" s="14" customFormat="1" x14ac:dyDescent="0.25">
      <c r="A6" s="687"/>
      <c r="B6" s="688" t="s">
        <v>138</v>
      </c>
      <c r="C6" s="14">
        <f>'Copy-Paste Monthly Results'!C11</f>
        <v>125.08333333333333</v>
      </c>
      <c r="D6" s="14">
        <f>'Copy-Paste Monthly Results'!F11</f>
        <v>190.5</v>
      </c>
      <c r="E6" s="14">
        <f>'Copy-Paste Monthly Results'!I11</f>
        <v>143.54166666666666</v>
      </c>
      <c r="F6" s="14">
        <f>'Copy-Paste Monthly Results'!L11</f>
        <v>179.5</v>
      </c>
      <c r="G6" s="14">
        <f>'Copy-Paste Monthly Results'!O11</f>
        <v>188.91666666666666</v>
      </c>
      <c r="H6" s="14">
        <f>'Copy-Paste Monthly Results'!T11</f>
        <v>135.91666666666666</v>
      </c>
      <c r="I6" s="14">
        <f>'Copy-Paste Monthly Results'!W11</f>
        <v>107.08333333333333</v>
      </c>
      <c r="J6" s="14">
        <f>'Copy-Paste Monthly Results'!Z11</f>
        <v>105.08333333333333</v>
      </c>
      <c r="K6" s="14">
        <f>'Copy-Paste Monthly Results'!AC11</f>
        <v>132.58333333333334</v>
      </c>
      <c r="L6" s="14">
        <f>'Copy-Paste Monthly Results'!AF11</f>
        <v>207.58333333333334</v>
      </c>
      <c r="M6" s="14">
        <f>'Copy-Paste Monthly Results'!AK11</f>
        <v>196.5</v>
      </c>
      <c r="N6" s="14">
        <f>'Copy-Paste Monthly Results'!AN11</f>
        <v>224.375</v>
      </c>
      <c r="O6" s="14">
        <f>'Copy-Paste Monthly Results'!AQ11</f>
        <v>207.70833333333334</v>
      </c>
      <c r="P6" s="14">
        <f>'Copy-Paste Monthly Results'!AT11</f>
        <v>61.625</v>
      </c>
      <c r="Q6" s="14">
        <f>'Copy-Paste Monthly Results'!AW11</f>
        <v>215.20833333333334</v>
      </c>
      <c r="R6" s="14">
        <f>'Copy-Paste Monthly Results'!BB11</f>
        <v>827.54166666666663</v>
      </c>
      <c r="S6" s="14">
        <f>'Copy-Paste Monthly Results'!BE11</f>
        <v>688.25</v>
      </c>
      <c r="T6" s="14">
        <f>'Copy-Paste Monthly Results'!BH11</f>
        <v>905.41666666666663</v>
      </c>
      <c r="U6" s="14">
        <f>'Copy-Paste Monthly Results'!BL11</f>
        <v>2421.2083333333335</v>
      </c>
      <c r="W6" s="14">
        <f>'Copy-Paste Monthly Results'!BS11</f>
        <v>44.708333333333336</v>
      </c>
      <c r="X6" s="14">
        <f>'Copy-Paste Monthly Results'!BV11</f>
        <v>66.666666666666671</v>
      </c>
      <c r="Y6" s="14">
        <f>'Copy-Paste Monthly Results'!BZ11</f>
        <v>111.375</v>
      </c>
    </row>
    <row r="7" spans="1:40" x14ac:dyDescent="0.25">
      <c r="B7" s="677" t="s">
        <v>134</v>
      </c>
    </row>
    <row r="8" spans="1:40" s="14" customFormat="1" x14ac:dyDescent="0.25">
      <c r="A8" s="687"/>
      <c r="B8" s="688" t="s">
        <v>135</v>
      </c>
      <c r="C8" s="14">
        <f>'Copy-Paste Monthly Results'!C14</f>
        <v>2445</v>
      </c>
      <c r="D8" s="14">
        <f>'Copy-Paste Monthly Results'!F14</f>
        <v>3643</v>
      </c>
      <c r="E8" s="14">
        <f>'Copy-Paste Monthly Results'!I14</f>
        <v>2641</v>
      </c>
      <c r="F8" s="14">
        <f>'Copy-Paste Monthly Results'!L14</f>
        <v>3494</v>
      </c>
      <c r="G8" s="14">
        <f>'Copy-Paste Monthly Results'!O14</f>
        <v>4180</v>
      </c>
      <c r="H8" s="14">
        <f>'Copy-Paste Monthly Results'!T14</f>
        <v>2094</v>
      </c>
      <c r="I8" s="14">
        <f>'Copy-Paste Monthly Results'!W14</f>
        <v>1594</v>
      </c>
      <c r="J8" s="14">
        <f>'Copy-Paste Monthly Results'!Z14</f>
        <v>1904</v>
      </c>
      <c r="K8" s="14">
        <f>'Copy-Paste Monthly Results'!AC14</f>
        <v>2691</v>
      </c>
      <c r="L8" s="14">
        <f>'Copy-Paste Monthly Results'!AF14</f>
        <v>3665</v>
      </c>
      <c r="M8" s="14">
        <f>'Copy-Paste Monthly Results'!AK14</f>
        <v>4211</v>
      </c>
      <c r="N8" s="14">
        <f>'Copy-Paste Monthly Results'!AN14</f>
        <v>4676</v>
      </c>
      <c r="O8" s="14">
        <f>'Copy-Paste Monthly Results'!AQ14</f>
        <v>4372</v>
      </c>
      <c r="P8" s="14">
        <f>'Copy-Paste Monthly Results'!AT14</f>
        <v>1331</v>
      </c>
      <c r="Q8" s="14">
        <f>'Copy-Paste Monthly Results'!AW14</f>
        <v>4882</v>
      </c>
      <c r="R8" s="14">
        <f>'Copy-Paste Monthly Results'!BB14</f>
        <v>16403</v>
      </c>
      <c r="S8" s="14">
        <f>'Copy-Paste Monthly Results'!BE14</f>
        <v>11948</v>
      </c>
      <c r="T8" s="14">
        <f>'Copy-Paste Monthly Results'!BH14</f>
        <v>19472</v>
      </c>
      <c r="U8" s="14">
        <f>'Copy-Paste Monthly Results'!BL14</f>
        <v>47823</v>
      </c>
      <c r="W8" s="14">
        <f>'Copy-Paste Monthly Results'!BS14</f>
        <v>1073</v>
      </c>
      <c r="X8" s="14">
        <f>'Copy-Paste Monthly Results'!BV14</f>
        <v>1509</v>
      </c>
      <c r="Y8" s="14">
        <f>'Copy-Paste Monthly Results'!BZ14</f>
        <v>2582</v>
      </c>
    </row>
    <row r="9" spans="1:40" s="14" customFormat="1" x14ac:dyDescent="0.25">
      <c r="A9" s="687"/>
      <c r="B9" s="688" t="s">
        <v>136</v>
      </c>
      <c r="C9" s="14">
        <f>'Copy-Paste Monthly Results'!C15</f>
        <v>101.875</v>
      </c>
      <c r="D9" s="14">
        <f>'Copy-Paste Monthly Results'!F15</f>
        <v>151.79166666666666</v>
      </c>
      <c r="E9" s="14">
        <f>'Copy-Paste Monthly Results'!I15</f>
        <v>110.04166666666667</v>
      </c>
      <c r="F9" s="14">
        <f>'Copy-Paste Monthly Results'!L15</f>
        <v>145.58333333333334</v>
      </c>
      <c r="G9" s="14">
        <f>'Copy-Paste Monthly Results'!O15</f>
        <v>174.16666666666666</v>
      </c>
      <c r="H9" s="14">
        <f>'Copy-Paste Monthly Results'!T15</f>
        <v>87.25</v>
      </c>
      <c r="I9" s="14">
        <f>'Copy-Paste Monthly Results'!W15</f>
        <v>66.416666666666671</v>
      </c>
      <c r="J9" s="14">
        <f>'Copy-Paste Monthly Results'!Z15</f>
        <v>79.333333333333329</v>
      </c>
      <c r="K9" s="14">
        <f>'Copy-Paste Monthly Results'!AC15</f>
        <v>112.125</v>
      </c>
      <c r="L9" s="14">
        <f>'Copy-Paste Monthly Results'!AF15</f>
        <v>152.70833333333334</v>
      </c>
      <c r="M9" s="14">
        <f>'Copy-Paste Monthly Results'!AK15</f>
        <v>175.45833333333334</v>
      </c>
      <c r="N9" s="14">
        <f>'Copy-Paste Monthly Results'!AN15</f>
        <v>194.83333333333334</v>
      </c>
      <c r="O9" s="14">
        <f>'Copy-Paste Monthly Results'!AQ15</f>
        <v>182.16666666666666</v>
      </c>
      <c r="P9" s="14">
        <f>'Copy-Paste Monthly Results'!AT15</f>
        <v>55.458333333333336</v>
      </c>
      <c r="Q9" s="14">
        <f>'Copy-Paste Monthly Results'!AW15</f>
        <v>203.41666666666666</v>
      </c>
      <c r="R9" s="14">
        <f>'Copy-Paste Monthly Results'!BB15</f>
        <v>683.45833333333337</v>
      </c>
      <c r="S9" s="14">
        <f>'Copy-Paste Monthly Results'!BE15</f>
        <v>497.83333333333331</v>
      </c>
      <c r="T9" s="14">
        <f>'Copy-Paste Monthly Results'!BH15</f>
        <v>811.33333333333337</v>
      </c>
      <c r="U9" s="14">
        <f>'Copy-Paste Monthly Results'!BL15</f>
        <v>1992.625</v>
      </c>
      <c r="W9" s="14">
        <f>'Copy-Paste Monthly Results'!BS15</f>
        <v>44.708333333333336</v>
      </c>
      <c r="X9" s="14">
        <f>'Copy-Paste Monthly Results'!BV15</f>
        <v>62.875</v>
      </c>
      <c r="Y9" s="14">
        <f>'Copy-Paste Monthly Results'!BZ15</f>
        <v>107.58333333333333</v>
      </c>
    </row>
    <row r="10" spans="1:40" s="14" customFormat="1" x14ac:dyDescent="0.25">
      <c r="A10" s="687"/>
      <c r="B10" s="688" t="s">
        <v>127</v>
      </c>
      <c r="C10" s="14">
        <f>'Copy-Paste Monthly Results'!C16</f>
        <v>1351</v>
      </c>
      <c r="D10" s="14">
        <f>'Copy-Paste Monthly Results'!F16</f>
        <v>1867</v>
      </c>
      <c r="E10" s="14">
        <f>'Copy-Paste Monthly Results'!I16</f>
        <v>1752</v>
      </c>
      <c r="F10" s="14">
        <f>'Copy-Paste Monthly Results'!L16</f>
        <v>2047</v>
      </c>
      <c r="G10" s="14">
        <f>'Copy-Paste Monthly Results'!O16</f>
        <v>2708</v>
      </c>
      <c r="H10" s="14">
        <f>'Copy-Paste Monthly Results'!T16</f>
        <v>1124</v>
      </c>
      <c r="I10" s="14">
        <f>'Copy-Paste Monthly Results'!W16</f>
        <v>1000</v>
      </c>
      <c r="J10" s="14">
        <f>'Copy-Paste Monthly Results'!Z16</f>
        <v>1244</v>
      </c>
      <c r="K10" s="14">
        <f>'Copy-Paste Monthly Results'!AC16</f>
        <v>1542</v>
      </c>
      <c r="L10" s="14">
        <f>'Copy-Paste Monthly Results'!AF16</f>
        <v>2094</v>
      </c>
      <c r="M10" s="14">
        <f>'Copy-Paste Monthly Results'!AK16</f>
        <v>3625</v>
      </c>
      <c r="N10" s="14">
        <f>'Copy-Paste Monthly Results'!AN16</f>
        <v>3954</v>
      </c>
      <c r="O10" s="14">
        <f>'Copy-Paste Monthly Results'!AQ16</f>
        <v>3761</v>
      </c>
      <c r="P10" s="14">
        <f>'Copy-Paste Monthly Results'!AT16</f>
        <v>1053</v>
      </c>
      <c r="Q10" s="14">
        <f>'Copy-Paste Monthly Results'!AW16</f>
        <v>3966</v>
      </c>
      <c r="R10" s="14">
        <f>'Copy-Paste Monthly Results'!BB16</f>
        <v>9725</v>
      </c>
      <c r="S10" s="14">
        <f>'Copy-Paste Monthly Results'!BE16</f>
        <v>7004</v>
      </c>
      <c r="T10" s="14">
        <f>'Copy-Paste Monthly Results'!BH16</f>
        <v>16359</v>
      </c>
      <c r="U10" s="14">
        <f>'Copy-Paste Monthly Results'!BL16</f>
        <v>33088</v>
      </c>
      <c r="W10" s="14">
        <f>'Copy-Paste Monthly Results'!BS16</f>
        <v>749</v>
      </c>
      <c r="X10" s="14">
        <f>'Copy-Paste Monthly Results'!BV16</f>
        <v>871</v>
      </c>
      <c r="Y10" s="14">
        <f>'Copy-Paste Monthly Results'!BZ16</f>
        <v>1620</v>
      </c>
    </row>
    <row r="11" spans="1:40" s="686" customFormat="1" x14ac:dyDescent="0.25">
      <c r="A11" s="684"/>
      <c r="B11" s="685" t="s">
        <v>9</v>
      </c>
      <c r="C11" s="686">
        <f>'Copy-Paste Monthly Results'!C17</f>
        <v>0.55255623721881386</v>
      </c>
      <c r="D11" s="686">
        <f>'Copy-Paste Monthly Results'!F17</f>
        <v>0.51248970628602797</v>
      </c>
      <c r="E11" s="686">
        <f>IF(ISERROR('Copy-Paste Monthly Results'!I17),0,'Copy-Paste Monthly Results'!I17)</f>
        <v>0.66338508140855734</v>
      </c>
      <c r="F11" s="686">
        <f>'Copy-Paste Monthly Results'!L17</f>
        <v>0.58586147681740131</v>
      </c>
      <c r="G11" s="686">
        <f>'Copy-Paste Monthly Results'!O17</f>
        <v>0.64784688995215312</v>
      </c>
      <c r="H11" s="686">
        <f>'Copy-Paste Monthly Results'!T17</f>
        <v>0.53677172874880608</v>
      </c>
      <c r="I11" s="686">
        <f>'Copy-Paste Monthly Results'!W17</f>
        <v>0.62735257214554585</v>
      </c>
      <c r="J11" s="686">
        <f>'Copy-Paste Monthly Results'!Z17</f>
        <v>0.65336134453781514</v>
      </c>
      <c r="K11" s="686">
        <f>'Copy-Paste Monthly Results'!AC17</f>
        <v>0.57302118171683392</v>
      </c>
      <c r="L11" s="686">
        <f>'Copy-Paste Monthly Results'!AF17</f>
        <v>0.57135061391541608</v>
      </c>
      <c r="M11" s="686">
        <f>'Copy-Paste Monthly Results'!AK17</f>
        <v>0.86084065542626453</v>
      </c>
      <c r="N11" s="686">
        <f>'Copy-Paste Monthly Results'!AN17</f>
        <v>0.84559452523524381</v>
      </c>
      <c r="O11" s="686">
        <f>'Copy-Paste Monthly Results'!AQ17</f>
        <v>0.86024702653247942</v>
      </c>
      <c r="P11" s="686">
        <f>IF(ISERROR('Copy-Paste Monthly Results'!AT17),0,'Copy-Paste Monthly Results'!AT17)</f>
        <v>0.79113448534936137</v>
      </c>
      <c r="Q11" s="686">
        <f>'Copy-Paste Monthly Results'!AW17</f>
        <v>0.81237197869725519</v>
      </c>
      <c r="R11" s="686">
        <f>'Copy-Paste Monthly Results'!BB17</f>
        <v>0.59287935133816982</v>
      </c>
      <c r="S11" s="686">
        <f>'Copy-Paste Monthly Results'!BE17</f>
        <v>0.58620689655172409</v>
      </c>
      <c r="T11" s="686">
        <f>'Copy-Paste Monthly Results'!BH17</f>
        <v>0.84012941659819229</v>
      </c>
      <c r="U11" s="686">
        <f>'Copy-Paste Monthly Results'!BL17</f>
        <v>0.6918846580097443</v>
      </c>
      <c r="W11" s="686">
        <f>'Copy-Paste Monthly Results'!BS17</f>
        <v>0.69804287045666358</v>
      </c>
      <c r="X11" s="686">
        <f>'Copy-Paste Monthly Results'!BV17</f>
        <v>0.57720344599072237</v>
      </c>
      <c r="Y11" s="686">
        <f>'Copy-Paste Monthly Results'!BZ17</f>
        <v>0.62742060418280399</v>
      </c>
    </row>
    <row r="12" spans="1:40" x14ac:dyDescent="0.25">
      <c r="B12" s="557" t="s">
        <v>42</v>
      </c>
    </row>
    <row r="13" spans="1:40" x14ac:dyDescent="0.25">
      <c r="B13" s="677" t="s">
        <v>139</v>
      </c>
    </row>
    <row r="14" spans="1:40" s="14" customFormat="1" x14ac:dyDescent="0.25">
      <c r="A14" s="687"/>
      <c r="B14" s="688" t="s">
        <v>131</v>
      </c>
      <c r="C14" s="14">
        <f>'Copy-Paste Monthly Results'!C21</f>
        <v>543</v>
      </c>
      <c r="D14" s="14">
        <f>'Copy-Paste Monthly Results'!F21</f>
        <v>683</v>
      </c>
      <c r="E14" s="14">
        <f>'Copy-Paste Monthly Results'!I21</f>
        <v>893</v>
      </c>
      <c r="F14" s="14">
        <f>'Copy-Paste Monthly Results'!L21</f>
        <v>265</v>
      </c>
      <c r="G14" s="14">
        <f>'Copy-Paste Monthly Results'!O21</f>
        <v>170</v>
      </c>
      <c r="H14" s="14">
        <f>'Copy-Paste Monthly Results'!T21</f>
        <v>143</v>
      </c>
      <c r="I14" s="14">
        <f>'Copy-Paste Monthly Results'!W21</f>
        <v>42</v>
      </c>
      <c r="J14" s="14">
        <f>'Copy-Paste Monthly Results'!Z21</f>
        <v>292</v>
      </c>
      <c r="K14" s="14">
        <f>'Copy-Paste Monthly Results'!AC21</f>
        <v>436</v>
      </c>
      <c r="L14" s="14">
        <f>'Copy-Paste Monthly Results'!AF21</f>
        <v>996</v>
      </c>
      <c r="M14" s="14">
        <f>'Copy-Paste Monthly Results'!AK21</f>
        <v>192</v>
      </c>
      <c r="N14" s="14">
        <f>'Copy-Paste Monthly Results'!AN21</f>
        <v>225</v>
      </c>
      <c r="O14" s="14">
        <f>'Copy-Paste Monthly Results'!AQ21</f>
        <v>228</v>
      </c>
      <c r="P14" s="14">
        <f>'Copy-Paste Monthly Results'!AT21</f>
        <v>246</v>
      </c>
      <c r="Q14" s="14">
        <f>'Copy-Paste Monthly Results'!AW21</f>
        <v>220</v>
      </c>
      <c r="R14" s="14">
        <f>'Copy-Paste Monthly Results'!BB21</f>
        <v>2554</v>
      </c>
      <c r="S14" s="14">
        <f>'Copy-Paste Monthly Results'!BE21</f>
        <v>1909</v>
      </c>
      <c r="T14" s="14">
        <f>'Copy-Paste Monthly Results'!BH21</f>
        <v>1111</v>
      </c>
      <c r="U14" s="14">
        <f>'Copy-Paste Monthly Results'!BL21</f>
        <v>5574</v>
      </c>
      <c r="W14" s="14">
        <f>'Copy-Paste Monthly Results'!BS21</f>
        <v>58</v>
      </c>
      <c r="X14" s="14">
        <f>'Copy-Paste Monthly Results'!BV21</f>
        <v>306</v>
      </c>
      <c r="Y14" s="14">
        <f>'Copy-Paste Monthly Results'!BZ21</f>
        <v>364</v>
      </c>
    </row>
    <row r="15" spans="1:40" s="14" customFormat="1" x14ac:dyDescent="0.25">
      <c r="A15" s="687"/>
      <c r="B15" s="688" t="s">
        <v>140</v>
      </c>
      <c r="C15" s="14">
        <f>'Copy-Paste Monthly Results'!C22</f>
        <v>329</v>
      </c>
      <c r="D15" s="14">
        <f>'Copy-Paste Monthly Results'!F22</f>
        <v>317</v>
      </c>
      <c r="E15" s="14">
        <f>'Copy-Paste Monthly Results'!I22</f>
        <v>178</v>
      </c>
      <c r="F15" s="14">
        <f>'Copy-Paste Monthly Results'!L22</f>
        <v>114</v>
      </c>
      <c r="G15" s="14">
        <f>'Copy-Paste Monthly Results'!O22</f>
        <v>108</v>
      </c>
      <c r="H15" s="14">
        <f>'Copy-Paste Monthly Results'!T22</f>
        <v>103</v>
      </c>
      <c r="I15" s="14">
        <f>'Copy-Paste Monthly Results'!W22</f>
        <v>42</v>
      </c>
      <c r="J15" s="14">
        <f>'Copy-Paste Monthly Results'!Z22</f>
        <v>111</v>
      </c>
      <c r="K15" s="14">
        <f>'Copy-Paste Monthly Results'!AC22</f>
        <v>182</v>
      </c>
      <c r="L15" s="14">
        <f>'Copy-Paste Monthly Results'!AF22</f>
        <v>334</v>
      </c>
      <c r="M15" s="14">
        <f>'Copy-Paste Monthly Results'!AK22</f>
        <v>126</v>
      </c>
      <c r="N15" s="14">
        <f>'Copy-Paste Monthly Results'!AN22</f>
        <v>89</v>
      </c>
      <c r="O15" s="14">
        <f>'Copy-Paste Monthly Results'!AQ22</f>
        <v>156</v>
      </c>
      <c r="P15" s="14">
        <f>'Copy-Paste Monthly Results'!AT22</f>
        <v>147</v>
      </c>
      <c r="Q15" s="14">
        <f>'Copy-Paste Monthly Results'!AW22</f>
        <v>220</v>
      </c>
      <c r="R15" s="14">
        <f>'Copy-Paste Monthly Results'!BB22</f>
        <v>1046</v>
      </c>
      <c r="S15" s="14">
        <f>'Copy-Paste Monthly Results'!BE22</f>
        <v>772</v>
      </c>
      <c r="T15" s="14">
        <f>'Copy-Paste Monthly Results'!BH22</f>
        <v>738</v>
      </c>
      <c r="U15" s="14">
        <f>'Copy-Paste Monthly Results'!BL22</f>
        <v>2556</v>
      </c>
      <c r="W15" s="14">
        <f>'Copy-Paste Monthly Results'!BS22</f>
        <v>58</v>
      </c>
      <c r="X15" s="14">
        <f>'Copy-Paste Monthly Results'!BV22</f>
        <v>214</v>
      </c>
      <c r="Y15" s="14">
        <f>'Copy-Paste Monthly Results'!BZ22</f>
        <v>272</v>
      </c>
    </row>
    <row r="16" spans="1:40" s="14" customFormat="1" x14ac:dyDescent="0.25">
      <c r="A16" s="687"/>
      <c r="B16" s="688" t="s">
        <v>141</v>
      </c>
      <c r="C16" s="14">
        <f>'Copy-Paste Monthly Results'!C23</f>
        <v>214</v>
      </c>
      <c r="D16" s="14">
        <f>'Copy-Paste Monthly Results'!F23</f>
        <v>367</v>
      </c>
      <c r="E16" s="14">
        <f>'Copy-Paste Monthly Results'!I23</f>
        <v>715</v>
      </c>
      <c r="F16" s="14">
        <f>'Copy-Paste Monthly Results'!L23</f>
        <v>151</v>
      </c>
      <c r="G16" s="14">
        <f>'Copy-Paste Monthly Results'!O23</f>
        <v>62</v>
      </c>
      <c r="H16" s="14">
        <f>'Copy-Paste Monthly Results'!T23</f>
        <v>39</v>
      </c>
      <c r="I16" s="14">
        <f>'Copy-Paste Monthly Results'!W23</f>
        <v>0</v>
      </c>
      <c r="J16" s="14">
        <f>'Copy-Paste Monthly Results'!Z23</f>
        <v>181</v>
      </c>
      <c r="K16" s="14">
        <f>'Copy-Paste Monthly Results'!AC23</f>
        <v>255</v>
      </c>
      <c r="L16" s="14">
        <f>'Copy-Paste Monthly Results'!AF23</f>
        <v>662</v>
      </c>
      <c r="M16" s="14">
        <f>'Copy-Paste Monthly Results'!AK23</f>
        <v>66</v>
      </c>
      <c r="N16" s="14">
        <f>'Copy-Paste Monthly Results'!AN23</f>
        <v>136</v>
      </c>
      <c r="O16" s="14">
        <f>'Copy-Paste Monthly Results'!AQ23</f>
        <v>72</v>
      </c>
      <c r="P16" s="14">
        <f>'Copy-Paste Monthly Results'!AT23</f>
        <v>99</v>
      </c>
      <c r="Q16" s="14">
        <f>'Copy-Paste Monthly Results'!AW23</f>
        <v>0</v>
      </c>
      <c r="R16" s="14">
        <f>'Copy-Paste Monthly Results'!BB23</f>
        <v>1509</v>
      </c>
      <c r="S16" s="14">
        <f>'Copy-Paste Monthly Results'!BE23</f>
        <v>1137</v>
      </c>
      <c r="T16" s="14">
        <f>'Copy-Paste Monthly Results'!BH23</f>
        <v>373</v>
      </c>
      <c r="U16" s="14">
        <f>'Copy-Paste Monthly Results'!BL23</f>
        <v>3019</v>
      </c>
      <c r="W16" s="14">
        <f>'Copy-Paste Monthly Results'!BS23</f>
        <v>0</v>
      </c>
      <c r="X16" s="14">
        <f>'Copy-Paste Monthly Results'!BV23</f>
        <v>92</v>
      </c>
      <c r="Y16" s="14">
        <f>'Copy-Paste Monthly Results'!BZ23</f>
        <v>92</v>
      </c>
    </row>
    <row r="17" spans="1:28" s="14" customFormat="1" x14ac:dyDescent="0.25">
      <c r="A17" s="687"/>
      <c r="B17" s="688" t="s">
        <v>11</v>
      </c>
      <c r="C17" s="14">
        <f>'Copy-Paste Monthly Results'!C25</f>
        <v>8.9166666666666661</v>
      </c>
      <c r="D17" s="14">
        <f>'Copy-Paste Monthly Results'!F25</f>
        <v>15.291666666666666</v>
      </c>
      <c r="E17" s="14">
        <f>'Copy-Paste Monthly Results'!I25</f>
        <v>29.791666666666668</v>
      </c>
      <c r="F17" s="14">
        <f>'Copy-Paste Monthly Results'!L25</f>
        <v>6.291666666666667</v>
      </c>
      <c r="G17" s="14">
        <f>'Copy-Paste Monthly Results'!O25</f>
        <v>2.5833333333333335</v>
      </c>
      <c r="H17" s="14">
        <f>'Copy-Paste Monthly Results'!T25</f>
        <v>1.625</v>
      </c>
      <c r="I17" s="14">
        <f>'Copy-Paste Monthly Results'!W25</f>
        <v>0</v>
      </c>
      <c r="J17" s="14">
        <f>'Copy-Paste Monthly Results'!Z25</f>
        <v>7.541666666666667</v>
      </c>
      <c r="K17" s="14">
        <f>'Copy-Paste Monthly Results'!AC25</f>
        <v>10.625</v>
      </c>
      <c r="L17" s="14">
        <f>'Copy-Paste Monthly Results'!AF25</f>
        <v>27.583333333333332</v>
      </c>
      <c r="M17" s="14">
        <f>'Copy-Paste Monthly Results'!AK25</f>
        <v>2.75</v>
      </c>
      <c r="N17" s="14">
        <f>'Copy-Paste Monthly Results'!AN25</f>
        <v>5.666666666666667</v>
      </c>
      <c r="O17" s="14">
        <f>'Copy-Paste Monthly Results'!AQ25</f>
        <v>3</v>
      </c>
      <c r="P17" s="14">
        <f>'Copy-Paste Monthly Results'!AT25</f>
        <v>4.125</v>
      </c>
      <c r="Q17" s="14">
        <f>'Copy-Paste Monthly Results'!AW25</f>
        <v>0</v>
      </c>
      <c r="R17" s="14">
        <f>'Copy-Paste Monthly Results'!BB25</f>
        <v>62.875</v>
      </c>
      <c r="S17" s="14">
        <f>'Copy-Paste Monthly Results'!BE25</f>
        <v>47.375</v>
      </c>
      <c r="T17" s="14">
        <f>'Copy-Paste Monthly Results'!BH25</f>
        <v>15.541666666666666</v>
      </c>
      <c r="U17" s="14">
        <f>'Copy-Paste Monthly Results'!BL25</f>
        <v>125.79166666666667</v>
      </c>
      <c r="W17" s="14">
        <f>'Copy-Paste Monthly Results'!BS25</f>
        <v>0</v>
      </c>
      <c r="X17" s="14">
        <f>'Copy-Paste Monthly Results'!BV25</f>
        <v>3.8333333333333335</v>
      </c>
      <c r="Y17" s="14">
        <f>'Copy-Paste Monthly Results'!BZ25</f>
        <v>3.8333333333333335</v>
      </c>
    </row>
    <row r="18" spans="1:28" s="686" customFormat="1" x14ac:dyDescent="0.25">
      <c r="A18" s="684"/>
      <c r="B18" s="685" t="s">
        <v>142</v>
      </c>
      <c r="C18" s="686">
        <f>'Copy-Paste Monthly Results'!C26</f>
        <v>8.7525562372188143E-2</v>
      </c>
      <c r="D18" s="686">
        <f>'Copy-Paste Monthly Results'!F26</f>
        <v>0.10074114740598408</v>
      </c>
      <c r="E18" s="686">
        <f>IF(ISERROR('Copy-Paste Monthly Results'!I26),0,'Copy-Paste Monthly Results'!I26)</f>
        <v>0.27073078379401744</v>
      </c>
      <c r="F18" s="686">
        <f>'Copy-Paste Monthly Results'!L26</f>
        <v>4.3216943331425298E-2</v>
      </c>
      <c r="G18" s="686">
        <f>'Copy-Paste Monthly Results'!O26</f>
        <v>1.4832535885167464E-2</v>
      </c>
      <c r="H18" s="686">
        <f>'Copy-Paste Monthly Results'!T26</f>
        <v>1.8624641833810889E-2</v>
      </c>
      <c r="I18" s="686">
        <f>'Copy-Paste Monthly Results'!W26</f>
        <v>0</v>
      </c>
      <c r="J18" s="686">
        <f>'Copy-Paste Monthly Results'!Z26</f>
        <v>9.5063025210084029E-2</v>
      </c>
      <c r="K18" s="686">
        <f>'Copy-Paste Monthly Results'!AC26</f>
        <v>9.4760312151616496E-2</v>
      </c>
      <c r="L18" s="686">
        <f>'Copy-Paste Monthly Results'!AF26</f>
        <v>0.18062755798090041</v>
      </c>
      <c r="M18" s="686">
        <f>'Copy-Paste Monthly Results'!AK26</f>
        <v>1.5673236760864403E-2</v>
      </c>
      <c r="N18" s="686">
        <f>'Copy-Paste Monthly Results'!AN26</f>
        <v>2.9084687767322499E-2</v>
      </c>
      <c r="O18" s="686">
        <f>'Copy-Paste Monthly Results'!AQ26</f>
        <v>1.6468435498627629E-2</v>
      </c>
      <c r="P18" s="686">
        <f>IF(ISERROR('Copy-Paste Monthly Results'!AT26),0,'Copy-Paste Monthly Results'!AT26)</f>
        <v>7.43801652892562E-2</v>
      </c>
      <c r="Q18" s="686">
        <f>'Copy-Paste Monthly Results'!AW26</f>
        <v>0</v>
      </c>
      <c r="R18" s="686">
        <f>'Copy-Paste Monthly Results'!BB26</f>
        <v>9.1995366701213194E-2</v>
      </c>
      <c r="S18" s="686">
        <f>'Copy-Paste Monthly Results'!BE26</f>
        <v>9.5162370271175092E-2</v>
      </c>
      <c r="T18" s="686">
        <f>'Copy-Paste Monthly Results'!BH26</f>
        <v>1.9155710764174199E-2</v>
      </c>
      <c r="U18" s="686">
        <f>'Copy-Paste Monthly Results'!BL26</f>
        <v>6.312862012002593E-2</v>
      </c>
      <c r="W18" s="686">
        <f>'Copy-Paste Monthly Results'!BS26</f>
        <v>0</v>
      </c>
      <c r="X18" s="686">
        <f>'Copy-Paste Monthly Results'!BV26</f>
        <v>6.0967528164347251E-2</v>
      </c>
      <c r="Y18" s="686">
        <f>'Copy-Paste Monthly Results'!BZ26</f>
        <v>3.5631293570875293E-2</v>
      </c>
    </row>
    <row r="19" spans="1:28" s="14" customFormat="1" x14ac:dyDescent="0.25">
      <c r="A19" s="687"/>
      <c r="B19" s="688" t="s">
        <v>13</v>
      </c>
      <c r="C19" s="14">
        <f>'Copy-Paste Monthly Results'!C28</f>
        <v>216</v>
      </c>
      <c r="D19" s="14">
        <f>'Copy-Paste Monthly Results'!F28</f>
        <v>510</v>
      </c>
      <c r="E19" s="14">
        <f>'Copy-Paste Monthly Results'!I28</f>
        <v>89</v>
      </c>
      <c r="F19" s="14">
        <f>'Copy-Paste Monthly Results'!L28</f>
        <v>341</v>
      </c>
      <c r="G19" s="14">
        <f>'Copy-Paste Monthly Results'!O28</f>
        <v>240</v>
      </c>
      <c r="H19" s="14">
        <f>'Copy-Paste Monthly Results'!T28</f>
        <v>0</v>
      </c>
      <c r="I19" s="14">
        <f>'Copy-Paste Monthly Results'!W28</f>
        <v>428</v>
      </c>
      <c r="J19" s="14">
        <f>'Copy-Paste Monthly Results'!Z28</f>
        <v>386</v>
      </c>
      <c r="K19" s="14">
        <f>'Copy-Paste Monthly Results'!AC28</f>
        <v>29</v>
      </c>
      <c r="L19" s="14">
        <f>'Copy-Paste Monthly Results'!AF28</f>
        <v>212</v>
      </c>
      <c r="M19" s="14">
        <f>'Copy-Paste Monthly Results'!AK28</f>
        <v>409</v>
      </c>
      <c r="N19" s="14">
        <f>'Copy-Paste Monthly Results'!AN28</f>
        <v>427</v>
      </c>
      <c r="O19" s="14">
        <f>'Copy-Paste Monthly Results'!AQ28</f>
        <v>541</v>
      </c>
      <c r="P19" s="14">
        <f>'Copy-Paste Monthly Results'!AT28</f>
        <v>50</v>
      </c>
      <c r="Q19" s="14">
        <f>'Copy-Paste Monthly Results'!AW28</f>
        <v>283</v>
      </c>
      <c r="R19" s="14">
        <f>'Copy-Paste Monthly Results'!BB28</f>
        <v>1396</v>
      </c>
      <c r="S19" s="14">
        <f>'Copy-Paste Monthly Results'!BE28</f>
        <v>1055</v>
      </c>
      <c r="T19" s="14">
        <f>'Copy-Paste Monthly Results'!BH28</f>
        <v>1710</v>
      </c>
      <c r="U19" s="14">
        <f>'Copy-Paste Monthly Results'!BL28</f>
        <v>4161</v>
      </c>
      <c r="W19" s="14">
        <f>'Copy-Paste Monthly Results'!BS28</f>
        <v>0</v>
      </c>
      <c r="X19" s="14">
        <f>'Copy-Paste Monthly Results'!BV28</f>
        <v>0</v>
      </c>
      <c r="Y19" s="14">
        <f>'Copy-Paste Monthly Results'!BZ28</f>
        <v>0</v>
      </c>
    </row>
    <row r="20" spans="1:28" s="14" customFormat="1" x14ac:dyDescent="0.25">
      <c r="A20" s="687"/>
      <c r="B20" s="688" t="s">
        <v>14</v>
      </c>
      <c r="C20" s="14">
        <f>'Copy-Paste Monthly Results'!C29</f>
        <v>9</v>
      </c>
      <c r="D20" s="14">
        <f>'Copy-Paste Monthly Results'!F29</f>
        <v>21.25</v>
      </c>
      <c r="E20" s="14">
        <f>'Copy-Paste Monthly Results'!I29</f>
        <v>3.7083333333333335</v>
      </c>
      <c r="F20" s="14">
        <f>'Copy-Paste Monthly Results'!L29</f>
        <v>14.208333333333334</v>
      </c>
      <c r="G20" s="14">
        <f>'Copy-Paste Monthly Results'!O29</f>
        <v>10</v>
      </c>
      <c r="H20" s="14">
        <f>'Copy-Paste Monthly Results'!T29</f>
        <v>0</v>
      </c>
      <c r="I20" s="14">
        <f>'Copy-Paste Monthly Results'!W29</f>
        <v>17.833333333333332</v>
      </c>
      <c r="J20" s="14">
        <f>'Copy-Paste Monthly Results'!Z29</f>
        <v>16.083333333333332</v>
      </c>
      <c r="K20" s="14">
        <f>'Copy-Paste Monthly Results'!AC29</f>
        <v>1.2083333333333333</v>
      </c>
      <c r="L20" s="14">
        <f>'Copy-Paste Monthly Results'!AF29</f>
        <v>8.8333333333333339</v>
      </c>
      <c r="M20" s="14">
        <f>'Copy-Paste Monthly Results'!AK29</f>
        <v>17.041666666666668</v>
      </c>
      <c r="N20" s="14">
        <f>'Copy-Paste Monthly Results'!AN29</f>
        <v>17.791666666666668</v>
      </c>
      <c r="O20" s="14">
        <f>'Copy-Paste Monthly Results'!AQ29</f>
        <v>22.541666666666668</v>
      </c>
      <c r="P20" s="14">
        <f>'Copy-Paste Monthly Results'!AT29</f>
        <v>2.0833333333333335</v>
      </c>
      <c r="Q20" s="14">
        <f>'Copy-Paste Monthly Results'!AW29</f>
        <v>11.791666666666666</v>
      </c>
      <c r="R20" s="14">
        <f>'Copy-Paste Monthly Results'!BB29</f>
        <v>58.166666666666664</v>
      </c>
      <c r="S20" s="14">
        <f>'Copy-Paste Monthly Results'!BE29</f>
        <v>43.958333333333336</v>
      </c>
      <c r="T20" s="14">
        <f>'Copy-Paste Monthly Results'!BH29</f>
        <v>71.25</v>
      </c>
      <c r="U20" s="14">
        <f>'Copy-Paste Monthly Results'!BL29</f>
        <v>173.375</v>
      </c>
      <c r="W20" s="14">
        <f>'Copy-Paste Monthly Results'!BS29</f>
        <v>0</v>
      </c>
      <c r="X20" s="14">
        <f>'Copy-Paste Monthly Results'!BV29</f>
        <v>0</v>
      </c>
      <c r="Y20" s="14">
        <f>'Copy-Paste Monthly Results'!BZ29</f>
        <v>0</v>
      </c>
    </row>
    <row r="21" spans="1:28" s="686" customFormat="1" x14ac:dyDescent="0.25">
      <c r="A21" s="684"/>
      <c r="B21" s="685" t="s">
        <v>143</v>
      </c>
      <c r="C21" s="686">
        <f>'Copy-Paste Monthly Results'!C30</f>
        <v>8.8343558282208592E-2</v>
      </c>
      <c r="D21" s="686">
        <f>'Copy-Paste Monthly Results'!F30</f>
        <v>0.13999451001921492</v>
      </c>
      <c r="E21" s="686">
        <f>IF(ISERROR('Copy-Paste Monthly Results'!I30),0,'Copy-Paste Monthly Results'!I30)</f>
        <v>3.3699356304430141E-2</v>
      </c>
      <c r="F21" s="686">
        <f>'Copy-Paste Monthly Results'!L30</f>
        <v>9.7595878649112761E-2</v>
      </c>
      <c r="G21" s="686">
        <f>'Copy-Paste Monthly Results'!O30</f>
        <v>5.7416267942583733E-2</v>
      </c>
      <c r="H21" s="686">
        <f>'Copy-Paste Monthly Results'!T30</f>
        <v>0</v>
      </c>
      <c r="I21" s="686">
        <f>'Copy-Paste Monthly Results'!W30</f>
        <v>0.2685069008782936</v>
      </c>
      <c r="J21" s="686">
        <f>'Copy-Paste Monthly Results'!Z30</f>
        <v>0.20273109243697479</v>
      </c>
      <c r="K21" s="686">
        <f>'Copy-Paste Monthly Results'!AC30</f>
        <v>1.0776662950575994E-2</v>
      </c>
      <c r="L21" s="686">
        <f>'Copy-Paste Monthly Results'!AF30</f>
        <v>5.7844474761255114E-2</v>
      </c>
      <c r="M21" s="686">
        <f>'Copy-Paste Monthly Results'!AK30</f>
        <v>9.7126573260508192E-2</v>
      </c>
      <c r="N21" s="686">
        <f>'Copy-Paste Monthly Results'!AN30</f>
        <v>9.1317365269461076E-2</v>
      </c>
      <c r="O21" s="686">
        <f>'Copy-Paste Monthly Results'!AQ30</f>
        <v>0.12374199451052149</v>
      </c>
      <c r="P21" s="686">
        <f>IF(ISERROR('Copy-Paste Monthly Results'!AT30),0,'Copy-Paste Monthly Results'!AT30)</f>
        <v>3.7565740045078885E-2</v>
      </c>
      <c r="Q21" s="686">
        <f>'Copy-Paste Monthly Results'!AW30</f>
        <v>5.7968045882834905E-2</v>
      </c>
      <c r="R21" s="686">
        <f>'Copy-Paste Monthly Results'!BB30</f>
        <v>8.5106382978723402E-2</v>
      </c>
      <c r="S21" s="686">
        <f>'Copy-Paste Monthly Results'!BE30</f>
        <v>8.8299296953465015E-2</v>
      </c>
      <c r="T21" s="686">
        <f>'Copy-Paste Monthly Results'!BH30</f>
        <v>8.781840591618735E-2</v>
      </c>
      <c r="U21" s="686">
        <f>'Copy-Paste Monthly Results'!BL30</f>
        <v>8.7008343265792612E-2</v>
      </c>
      <c r="W21" s="686">
        <f>'Copy-Paste Monthly Results'!BS30</f>
        <v>0</v>
      </c>
      <c r="X21" s="686">
        <f>'Copy-Paste Monthly Results'!BV30</f>
        <v>0</v>
      </c>
      <c r="Y21" s="686">
        <f>'Copy-Paste Monthly Results'!BZ30</f>
        <v>0</v>
      </c>
    </row>
    <row r="22" spans="1:28" hidden="1" x14ac:dyDescent="0.25">
      <c r="B22" s="557" t="s">
        <v>16</v>
      </c>
      <c r="C22" s="683">
        <f>'Copy-Paste Monthly Results'!C33</f>
        <v>7.1285809460359756E-2</v>
      </c>
      <c r="D22" s="368">
        <f>'Copy-Paste Monthly Results'!F33</f>
        <v>8.0271216097987749E-2</v>
      </c>
      <c r="E22" s="368">
        <f>IF(ISERROR('Copy-Paste Monthly Results'!I33),0,'Copy-Paste Monthly Results'!I33)</f>
        <v>0.20754716981132076</v>
      </c>
      <c r="F22" s="368">
        <f>'Copy-Paste Monthly Results'!L33</f>
        <v>3.5051067780872795E-2</v>
      </c>
      <c r="G22" s="368">
        <f>'Copy-Paste Monthly Results'!O33</f>
        <v>1.3674459638288486E-2</v>
      </c>
      <c r="H22" s="368">
        <f>'Copy-Paste Monthly Results'!T33</f>
        <v>1.1955855303494788E-2</v>
      </c>
      <c r="I22" s="368">
        <f>'Copy-Paste Monthly Results'!W33</f>
        <v>0</v>
      </c>
      <c r="J22" s="368">
        <f>'Copy-Paste Monthly Results'!Z33</f>
        <v>7.1768437747819186E-2</v>
      </c>
      <c r="K22" s="368">
        <f>'Copy-Paste Monthly Results'!AC33</f>
        <v>8.0138277812696418E-2</v>
      </c>
      <c r="L22" s="368">
        <f>'Copy-Paste Monthly Results'!AF33</f>
        <v>0.13287836210357287</v>
      </c>
      <c r="M22" s="368">
        <f>'Copy-Paste Monthly Results'!AK33</f>
        <v>1.3994910941475827E-2</v>
      </c>
      <c r="N22" s="368">
        <f>'Copy-Paste Monthly Results'!AN33</f>
        <v>2.5255338904363975E-2</v>
      </c>
      <c r="O22" s="368">
        <f>'Copy-Paste Monthly Results'!AQ33</f>
        <v>1.4443329989969909E-2</v>
      </c>
      <c r="P22" s="368">
        <f>IF(ISERROR('Copy-Paste Monthly Results'!AT33),0,'Copy-Paste Monthly Results'!AT33)</f>
        <v>6.6937119675456389E-2</v>
      </c>
      <c r="Q22" s="368">
        <f>'Copy-Paste Monthly Results'!AW33</f>
        <v>0</v>
      </c>
      <c r="R22" s="368">
        <f>'Copy-Paste Monthly Results'!BB33</f>
        <v>7.5978047429635973E-2</v>
      </c>
      <c r="S22" s="368">
        <f>'Copy-Paste Monthly Results'!BE33</f>
        <v>6.8833999273519797E-2</v>
      </c>
      <c r="T22" s="368">
        <f>'Copy-Paste Monthly Results'!BH33</f>
        <v>1.7165209387942935E-2</v>
      </c>
      <c r="U22" s="368">
        <f>'Copy-Paste Monthly Results'!BL33</f>
        <v>5.1954086286117467E-2</v>
      </c>
      <c r="W22" s="368">
        <f>'Copy-Paste Monthly Results'!BS33</f>
        <v>0</v>
      </c>
      <c r="X22" s="368">
        <f>'Copy-Paste Monthly Results'!BV33</f>
        <v>5.7500000000000002E-2</v>
      </c>
      <c r="Y22" s="368">
        <f>'Copy-Paste Monthly Results'!BZ33</f>
        <v>3.4418256640478866E-2</v>
      </c>
    </row>
    <row r="23" spans="1:28" hidden="1" x14ac:dyDescent="0.25">
      <c r="B23" s="368" t="s">
        <v>17</v>
      </c>
      <c r="C23" s="683">
        <f>'Copy-Paste Monthly Results'!C34</f>
        <v>7.1952031978680886E-2</v>
      </c>
      <c r="D23" s="368">
        <f>'Copy-Paste Monthly Results'!F34</f>
        <v>0.1115485564304462</v>
      </c>
      <c r="E23" s="368">
        <f>IF(ISERROR('Copy-Paste Monthly Results'!I34),0,'Copy-Paste Monthly Results'!I34)</f>
        <v>2.5834542815674891E-2</v>
      </c>
      <c r="F23" s="368">
        <f>'Copy-Paste Monthly Results'!L34</f>
        <v>7.9155060352831944E-2</v>
      </c>
      <c r="G23" s="368">
        <f>'Copy-Paste Monthly Results'!O34</f>
        <v>5.29333921482135E-2</v>
      </c>
      <c r="H23" s="368">
        <f>'Copy-Paste Monthly Results'!T34</f>
        <v>0</v>
      </c>
      <c r="I23" s="368">
        <f>'Copy-Paste Monthly Results'!W34</f>
        <v>0.16653696498054474</v>
      </c>
      <c r="J23" s="368">
        <f>'Copy-Paste Monthly Results'!Z34</f>
        <v>0.15305313243457574</v>
      </c>
      <c r="K23" s="368">
        <f>'Copy-Paste Monthly Results'!AC34</f>
        <v>9.1137649277184159E-3</v>
      </c>
      <c r="L23" s="368">
        <f>'Copy-Paste Monthly Results'!AF34</f>
        <v>4.2553191489361701E-2</v>
      </c>
      <c r="M23" s="368">
        <f>'Copy-Paste Monthly Results'!AK34</f>
        <v>8.672603901611535E-2</v>
      </c>
      <c r="N23" s="368">
        <f>'Copy-Paste Monthly Results'!AN34</f>
        <v>7.929433611884866E-2</v>
      </c>
      <c r="O23" s="368">
        <f>'Copy-Paste Monthly Results'!AQ34</f>
        <v>0.10852557673019057</v>
      </c>
      <c r="P23" s="368">
        <f>IF(ISERROR('Copy-Paste Monthly Results'!AT34),0,'Copy-Paste Monthly Results'!AT34)</f>
        <v>3.3806626098715348E-2</v>
      </c>
      <c r="Q23" s="368">
        <f>'Copy-Paste Monthly Results'!AW34</f>
        <v>5.4791868344627299E-2</v>
      </c>
      <c r="R23" s="368">
        <f>'Copy-Paste Monthly Results'!BB34</f>
        <v>7.0288505110518096E-2</v>
      </c>
      <c r="S23" s="368">
        <f>'Copy-Paste Monthly Results'!BE34</f>
        <v>6.3869717883521013E-2</v>
      </c>
      <c r="T23" s="368">
        <f>'Copy-Paste Monthly Results'!BH34</f>
        <v>7.8693051081454204E-2</v>
      </c>
      <c r="U23" s="368">
        <f>'Copy-Paste Monthly Results'!BL34</f>
        <v>7.1606807895506719E-2</v>
      </c>
      <c r="W23" s="368">
        <f>'Copy-Paste Monthly Results'!BS34</f>
        <v>0</v>
      </c>
      <c r="X23" s="368">
        <f>'Copy-Paste Monthly Results'!BV34</f>
        <v>0</v>
      </c>
      <c r="Y23" s="368">
        <f>'Copy-Paste Monthly Results'!BZ34</f>
        <v>0</v>
      </c>
    </row>
    <row r="24" spans="1:28" s="692" customFormat="1" x14ac:dyDescent="0.25">
      <c r="A24" s="689"/>
      <c r="B24" s="690" t="s">
        <v>242</v>
      </c>
      <c r="C24" s="1134">
        <v>41.568096031618609</v>
      </c>
      <c r="D24" s="1134">
        <v>75.251227157731293</v>
      </c>
      <c r="E24" s="1134">
        <v>18.882642878455059</v>
      </c>
      <c r="F24" s="1134">
        <v>13.132562698573656</v>
      </c>
      <c r="G24" s="1134">
        <v>12.498988536749836</v>
      </c>
      <c r="H24" s="1134">
        <v>22.155416250581638</v>
      </c>
      <c r="I24" s="1134">
        <v>14.720976043718657</v>
      </c>
      <c r="J24" s="1134">
        <v>15.843389337886226</v>
      </c>
      <c r="K24" s="1134">
        <v>38.560924126093077</v>
      </c>
      <c r="L24" s="1134">
        <v>31.487328715064361</v>
      </c>
      <c r="M24" s="1134">
        <v>7.195283359403235</v>
      </c>
      <c r="N24" s="1134">
        <v>3.414930763490283</v>
      </c>
      <c r="O24" s="1134">
        <v>3.7625919599746847</v>
      </c>
      <c r="P24" s="1134">
        <v>13.872056853026944</v>
      </c>
      <c r="Q24" s="1134">
        <v>6.6283874726780656</v>
      </c>
      <c r="R24" s="1135">
        <v>24.029989056541492</v>
      </c>
      <c r="S24" s="1135">
        <v>23.73587173422295</v>
      </c>
      <c r="T24" s="1135">
        <v>7.2891450616505002</v>
      </c>
      <c r="U24" s="1135">
        <v>16.075133681792742</v>
      </c>
      <c r="V24" s="1135"/>
      <c r="W24" s="1134">
        <v>8.6</v>
      </c>
      <c r="X24" s="1134">
        <v>32.4</v>
      </c>
      <c r="Y24" s="1135">
        <v>23.2</v>
      </c>
      <c r="Z24" s="691"/>
      <c r="AA24" s="691"/>
      <c r="AB24" s="691"/>
    </row>
    <row r="25" spans="1:28" s="14" customFormat="1" x14ac:dyDescent="0.25">
      <c r="A25" s="687"/>
      <c r="B25" s="14" t="s">
        <v>203</v>
      </c>
      <c r="C25" s="14">
        <f>'Copy-Paste Monthly Results'!C37</f>
        <v>49.394921869652912</v>
      </c>
      <c r="D25" s="14">
        <f>'Copy-Paste Monthly Results'!F37</f>
        <v>35.310839854391787</v>
      </c>
      <c r="E25" s="14">
        <f>'Copy-Paste Monthly Results'!I37</f>
        <v>14.394136726910517</v>
      </c>
      <c r="F25" s="14">
        <f>'Copy-Paste Monthly Results'!L37</f>
        <v>18.284605432027178</v>
      </c>
      <c r="G25" s="14">
        <f>'Copy-Paste Monthly Results'!O37</f>
        <v>11.03520819069082</v>
      </c>
      <c r="H25" s="14">
        <f>'Copy-Paste Monthly Results'!T37</f>
        <v>35.427205462760547</v>
      </c>
      <c r="I25" s="14">
        <f>'Copy-Paste Monthly Results'!W37</f>
        <v>29.325930040369911</v>
      </c>
      <c r="J25" s="14">
        <f>'Copy-Paste Monthly Results'!Z37</f>
        <v>34.651569908133496</v>
      </c>
      <c r="K25" s="14">
        <f>'Copy-Paste Monthly Results'!AC37</f>
        <v>41.047548086644476</v>
      </c>
      <c r="L25" s="14">
        <f>'Copy-Paste Monthly Results'!AF37</f>
        <v>43.811689268060526</v>
      </c>
      <c r="M25" s="14">
        <f>'Copy-Paste Monthly Results'!AK37</f>
        <v>8.449061883838711</v>
      </c>
      <c r="N25" s="14">
        <f>'Copy-Paste Monthly Results'!AN37</f>
        <v>7.9575353559882052</v>
      </c>
      <c r="O25" s="14">
        <f>'Copy-Paste Monthly Results'!AQ37</f>
        <v>8.3599755145985757</v>
      </c>
      <c r="P25" s="14">
        <f>'Copy-Paste Monthly Results'!AT37</f>
        <v>15.219377475352049</v>
      </c>
      <c r="Q25" s="14">
        <f>'Copy-Paste Monthly Results'!AW37</f>
        <v>12.809037288091064</v>
      </c>
      <c r="R25" s="14">
        <f>'Copy-Paste Monthly Results'!BB37</f>
        <v>25.49417243385578</v>
      </c>
      <c r="S25" s="14">
        <f>'Copy-Paste Monthly Results'!BE37</f>
        <v>36.931388342272889</v>
      </c>
      <c r="T25" s="14">
        <f>'Copy-Paste Monthly Results'!BH37</f>
        <v>10.096282717203911</v>
      </c>
      <c r="U25" s="14">
        <f>'Copy-Paste Monthly Results'!BL37</f>
        <v>20.62038671495845</v>
      </c>
      <c r="W25" s="14">
        <f>'Copy-Paste Monthly Results'!BS37</f>
        <v>17.217999195459559</v>
      </c>
      <c r="X25" s="14">
        <f>'Copy-Paste Monthly Results'!BV37</f>
        <v>26.755656913307739</v>
      </c>
      <c r="Y25" s="14">
        <f>'Copy-Paste Monthly Results'!BZ37</f>
        <v>20.786119626899747</v>
      </c>
    </row>
    <row r="26" spans="1:28" s="14" customFormat="1" x14ac:dyDescent="0.25">
      <c r="A26" s="687"/>
      <c r="B26" s="14" t="s">
        <v>243</v>
      </c>
      <c r="C26" s="14">
        <f>'Copy-Paste Monthly Results'!C38</f>
        <v>40.192450037009621</v>
      </c>
      <c r="D26" s="14">
        <f>'Copy-Paste Monthly Results'!F38</f>
        <v>36.582753079807176</v>
      </c>
      <c r="E26" s="14">
        <f>IF(ISERROR('Copy-Paste Monthly Results'!I38),0,'Copy-Paste Monthly Results'!I38)</f>
        <v>50.970319634703195</v>
      </c>
      <c r="F26" s="14">
        <f>'Copy-Paste Monthly Results'!L38</f>
        <v>12.945774303859308</v>
      </c>
      <c r="G26" s="14">
        <f>'Copy-Paste Monthly Results'!O38</f>
        <v>6.2776957163958649</v>
      </c>
      <c r="H26" s="14">
        <f>'Copy-Paste Monthly Results'!T38</f>
        <v>12.722419928825623</v>
      </c>
      <c r="I26" s="14">
        <f>'Copy-Paste Monthly Results'!W38</f>
        <v>4.2</v>
      </c>
      <c r="J26" s="14">
        <f>'Copy-Paste Monthly Results'!Z38</f>
        <v>23.472668810289392</v>
      </c>
      <c r="K26" s="14">
        <f>'Copy-Paste Monthly Results'!AC38</f>
        <v>28.274967574578469</v>
      </c>
      <c r="L26" s="14">
        <f>'Copy-Paste Monthly Results'!AF38</f>
        <v>47.56446991404011</v>
      </c>
      <c r="M26" s="14">
        <f>'Copy-Paste Monthly Results'!AK38</f>
        <v>5.296551724137931</v>
      </c>
      <c r="N26" s="14">
        <f>'Copy-Paste Monthly Results'!AN38</f>
        <v>5.6904400606980277</v>
      </c>
      <c r="O26" s="14">
        <f>'Copy-Paste Monthly Results'!AQ38</f>
        <v>6.0622174953469825</v>
      </c>
      <c r="P26" s="14">
        <f>IF(ISERROR('Copy-Paste Monthly Results'!AT38),0,'Copy-Paste Monthly Results'!AT38)</f>
        <v>23.361823361823362</v>
      </c>
      <c r="Q26" s="14">
        <f>'Copy-Paste Monthly Results'!AW38</f>
        <v>5.5471507816439747</v>
      </c>
      <c r="R26" s="14">
        <f>'Copy-Paste Monthly Results'!BB38</f>
        <v>26.262210796915166</v>
      </c>
      <c r="S26" s="14">
        <f>'Copy-Paste Monthly Results'!BE38</f>
        <v>27.255853797829808</v>
      </c>
      <c r="T26" s="14">
        <f>'Copy-Paste Monthly Results'!BH38</f>
        <v>6.7913686655663552</v>
      </c>
      <c r="U26" s="14">
        <f>'Copy-Paste Monthly Results'!BL38</f>
        <v>16.845986460348161</v>
      </c>
      <c r="W26" s="14">
        <f>'Copy-Paste Monthly Results'!BS38</f>
        <v>7.7436582109479302</v>
      </c>
      <c r="X26" s="14">
        <f>'Copy-Paste Monthly Results'!BV38</f>
        <v>35.132032146957513</v>
      </c>
      <c r="Y26" s="14">
        <f>'Copy-Paste Monthly Results'!BZ38</f>
        <v>22.469135802469136</v>
      </c>
    </row>
    <row r="27" spans="1:28" s="14" customFormat="1" x14ac:dyDescent="0.25">
      <c r="A27" s="687"/>
      <c r="B27" s="14" t="s">
        <v>204</v>
      </c>
      <c r="C27" s="14">
        <f>'Copy-Paste Monthly Results'!C40</f>
        <v>29.995234045242327</v>
      </c>
      <c r="D27" s="14">
        <f>'Copy-Paste Monthly Results'!F40</f>
        <v>25.128109900726912</v>
      </c>
      <c r="E27" s="14">
        <f>'Copy-Paste Monthly Results'!I40</f>
        <v>7.7455292002457092</v>
      </c>
      <c r="F27" s="14">
        <f>'Copy-Paste Monthly Results'!L40</f>
        <v>11.348108761530973</v>
      </c>
      <c r="G27" s="14">
        <f>'Copy-Paste Monthly Results'!O40</f>
        <v>4.9929269094191913</v>
      </c>
      <c r="H27" s="14">
        <f>'Copy-Paste Monthly Results'!T40</f>
        <v>23.257118597810596</v>
      </c>
      <c r="I27" s="14">
        <f>'Copy-Paste Monthly Results'!W40</f>
        <v>23.086217873039431</v>
      </c>
      <c r="J27" s="14">
        <f>'Copy-Paste Monthly Results'!Z40</f>
        <v>22.674517483857866</v>
      </c>
      <c r="K27" s="14">
        <f>'Copy-Paste Monthly Results'!AC40</f>
        <v>29.430670809378849</v>
      </c>
      <c r="L27" s="14">
        <f>'Copy-Paste Monthly Results'!AF40</f>
        <v>28.136899407669418</v>
      </c>
      <c r="M27" s="14">
        <f>'Copy-Paste Monthly Results'!AK40</f>
        <v>5.5572356037742239</v>
      </c>
      <c r="N27" s="14">
        <f>'Copy-Paste Monthly Results'!AN40</f>
        <v>4.7874693966063511</v>
      </c>
      <c r="O27" s="14">
        <f>'Copy-Paste Monthly Results'!AQ40</f>
        <v>5.4092519838229478</v>
      </c>
      <c r="P27" s="14">
        <f>'Copy-Paste Monthly Results'!AT40</f>
        <v>9.8775448424854684</v>
      </c>
      <c r="Q27" s="14">
        <f>'Copy-Paste Monthly Results'!AW40</f>
        <v>6.9992347960879355</v>
      </c>
      <c r="R27" s="14">
        <f>'Copy-Paste Monthly Results'!BB40</f>
        <v>15.768633950141501</v>
      </c>
      <c r="S27" s="14">
        <f>'Copy-Paste Monthly Results'!BE40</f>
        <v>25.544180811724921</v>
      </c>
      <c r="T27" s="14">
        <f>'Copy-Paste Monthly Results'!BH40</f>
        <v>6.3724294400208148</v>
      </c>
      <c r="U27" s="14">
        <f>'Copy-Paste Monthly Results'!BL40</f>
        <v>13.468144867283398</v>
      </c>
      <c r="W27" s="14">
        <f>'Copy-Paste Monthly Results'!BS40</f>
        <v>7.2533697947171287</v>
      </c>
      <c r="X27" s="14">
        <f>'Copy-Paste Monthly Results'!BV40</f>
        <v>14.026425081859172</v>
      </c>
      <c r="Y27" s="14">
        <f>'Copy-Paste Monthly Results'!BZ40</f>
        <v>9.7872284912921543</v>
      </c>
    </row>
    <row r="28" spans="1:28" s="14" customFormat="1" x14ac:dyDescent="0.25">
      <c r="A28" s="687"/>
      <c r="B28" s="14" t="s">
        <v>244</v>
      </c>
      <c r="C28" s="14">
        <f>'Copy-Paste Monthly Results'!C41</f>
        <v>15.840118430792007</v>
      </c>
      <c r="D28" s="14">
        <f>'Copy-Paste Monthly Results'!F41</f>
        <v>19.65720407070166</v>
      </c>
      <c r="E28" s="14">
        <f>IF(ISERROR('Copy-Paste Monthly Results'!I41),0,'Copy-Paste Monthly Results'!I41)</f>
        <v>40.810502283105023</v>
      </c>
      <c r="F28" s="14">
        <f>'Copy-Paste Monthly Results'!L41</f>
        <v>7.3766487542745489</v>
      </c>
      <c r="G28" s="14">
        <f>'Copy-Paste Monthly Results'!O41</f>
        <v>2.2895125553914331</v>
      </c>
      <c r="H28" s="14">
        <f>'Copy-Paste Monthly Results'!T41</f>
        <v>3.4697508896797151</v>
      </c>
      <c r="I28" s="14">
        <f>'Copy-Paste Monthly Results'!W41</f>
        <v>0</v>
      </c>
      <c r="J28" s="14">
        <f>'Copy-Paste Monthly Results'!Z41</f>
        <v>14.54983922829582</v>
      </c>
      <c r="K28" s="14">
        <f>'Copy-Paste Monthly Results'!AC41</f>
        <v>16.536964980544749</v>
      </c>
      <c r="L28" s="14">
        <f>'Copy-Paste Monthly Results'!AF41</f>
        <v>31.614135625596941</v>
      </c>
      <c r="M28" s="14">
        <f>'Copy-Paste Monthly Results'!AK41</f>
        <v>1.8206896551724139</v>
      </c>
      <c r="N28" s="14">
        <f>'Copy-Paste Monthly Results'!AN41</f>
        <v>3.4395548811330299</v>
      </c>
      <c r="O28" s="14">
        <f>'Copy-Paste Monthly Results'!AQ41</f>
        <v>1.9143844722148364</v>
      </c>
      <c r="P28" s="14">
        <f>IF(ISERROR('Copy-Paste Monthly Results'!AT41),0,'Copy-Paste Monthly Results'!AT41)</f>
        <v>9.4017094017094021</v>
      </c>
      <c r="Q28" s="14">
        <f>'Copy-Paste Monthly Results'!AW41</f>
        <v>0</v>
      </c>
      <c r="R28" s="14">
        <f>'Copy-Paste Monthly Results'!BB41</f>
        <v>15.516709511568124</v>
      </c>
      <c r="S28" s="14">
        <f>'Copy-Paste Monthly Results'!BE41</f>
        <v>16.233580810965162</v>
      </c>
      <c r="T28" s="14">
        <f>'Copy-Paste Monthly Results'!BH41</f>
        <v>2.2800904700776332</v>
      </c>
      <c r="U28" s="14">
        <f>'Copy-Paste Monthly Results'!BL41</f>
        <v>9.1241537717601542</v>
      </c>
      <c r="W28" s="14">
        <f>'Copy-Paste Monthly Results'!BS41</f>
        <v>0</v>
      </c>
      <c r="X28" s="14">
        <f>'Copy-Paste Monthly Results'!BV41</f>
        <v>10.562571756601606</v>
      </c>
      <c r="Y28" s="14">
        <f>'Copy-Paste Monthly Results'!BZ41</f>
        <v>5.6790123456790127</v>
      </c>
    </row>
    <row r="29" spans="1:28" s="692" customFormat="1" x14ac:dyDescent="0.25">
      <c r="A29" s="689"/>
      <c r="B29" s="690" t="s">
        <v>245</v>
      </c>
      <c r="C29" s="1135">
        <v>19.864382350050739</v>
      </c>
      <c r="D29" s="1135">
        <v>51.387418987431026</v>
      </c>
      <c r="E29" s="1135">
        <v>11.44633267814654</v>
      </c>
      <c r="F29" s="1135">
        <v>4.3615223416480626</v>
      </c>
      <c r="G29" s="1135">
        <v>6.6057368120753193</v>
      </c>
      <c r="H29" s="1135">
        <v>13.666236203840709</v>
      </c>
      <c r="I29" s="1135">
        <v>13.614284806506967</v>
      </c>
      <c r="J29" s="1135">
        <v>10.137433300494417</v>
      </c>
      <c r="K29" s="1135">
        <v>23.149930798790667</v>
      </c>
      <c r="L29" s="1135">
        <v>10.23822449998916</v>
      </c>
      <c r="M29" s="1135">
        <v>3.9610155215978979</v>
      </c>
      <c r="N29" s="1135">
        <v>0</v>
      </c>
      <c r="O29" s="1135">
        <v>2.4410581953653581</v>
      </c>
      <c r="P29" s="1135">
        <v>5.7442124565199943</v>
      </c>
      <c r="Q29" s="1135">
        <v>3.6249680599837517</v>
      </c>
      <c r="R29" s="1135">
        <v>12.88713191374026</v>
      </c>
      <c r="S29" s="1135">
        <v>14.322498131640371</v>
      </c>
      <c r="T29" s="1135">
        <v>3.2444045704198663</v>
      </c>
      <c r="U29" s="1135">
        <v>8.6803623346491747</v>
      </c>
      <c r="V29" s="1135"/>
      <c r="W29" s="1135">
        <v>3.7</v>
      </c>
      <c r="X29" s="1135">
        <v>19.600000000000001</v>
      </c>
      <c r="Y29" s="1135">
        <v>13.5</v>
      </c>
    </row>
    <row r="30" spans="1:28" s="14" customFormat="1" x14ac:dyDescent="0.25">
      <c r="A30" s="687"/>
      <c r="B30" s="14" t="s">
        <v>18</v>
      </c>
      <c r="C30" s="14">
        <f>'Copy-Paste Monthly Results'!C57</f>
        <v>543</v>
      </c>
      <c r="D30" s="14">
        <f>'Copy-Paste Monthly Results'!F57</f>
        <v>683</v>
      </c>
      <c r="E30" s="14">
        <f>'Copy-Paste Monthly Results'!I57</f>
        <v>893</v>
      </c>
      <c r="F30" s="14">
        <f>'Copy-Paste Monthly Results'!L57</f>
        <v>265</v>
      </c>
      <c r="G30" s="14">
        <f>'Copy-Paste Monthly Results'!O57</f>
        <v>170</v>
      </c>
      <c r="H30" s="14">
        <f>'Copy-Paste Monthly Results'!T57</f>
        <v>143</v>
      </c>
      <c r="I30" s="14">
        <f>'Copy-Paste Monthly Results'!W57</f>
        <v>42</v>
      </c>
      <c r="J30" s="14">
        <f>'Copy-Paste Monthly Results'!Z57</f>
        <v>292</v>
      </c>
      <c r="K30" s="14">
        <f>'Copy-Paste Monthly Results'!AC57</f>
        <v>436</v>
      </c>
      <c r="L30" s="14">
        <f>'Copy-Paste Monthly Results'!AF57</f>
        <v>996</v>
      </c>
      <c r="M30" s="14">
        <f>'Copy-Paste Monthly Results'!AK57</f>
        <v>192</v>
      </c>
      <c r="N30" s="14">
        <f>'Copy-Paste Monthly Results'!AN57</f>
        <v>225</v>
      </c>
      <c r="O30" s="14">
        <f>'Copy-Paste Monthly Results'!AQ57</f>
        <v>228</v>
      </c>
      <c r="P30" s="14">
        <f>'Copy-Paste Monthly Results'!AT57</f>
        <v>246</v>
      </c>
      <c r="Q30" s="14">
        <f>'Copy-Paste Monthly Results'!AW57</f>
        <v>220</v>
      </c>
      <c r="R30" s="14">
        <f>C30+D30+E30+F30+G30</f>
        <v>2554</v>
      </c>
      <c r="S30" s="14">
        <f>H30+I30+J30+K30+L30</f>
        <v>1909</v>
      </c>
      <c r="T30" s="14">
        <f>M30+N30+O30+P30+Q30</f>
        <v>1111</v>
      </c>
      <c r="U30" s="14">
        <f>R30+S30+T30</f>
        <v>5574</v>
      </c>
      <c r="W30" s="14">
        <f>'Copy-Paste Monthly Results'!BS57</f>
        <v>0</v>
      </c>
      <c r="X30" s="14">
        <f>'Copy-Paste Monthly Results'!BV57</f>
        <v>0</v>
      </c>
      <c r="Y30" s="14">
        <f>W30+X30</f>
        <v>0</v>
      </c>
    </row>
    <row r="31" spans="1:28" s="686" customFormat="1" x14ac:dyDescent="0.25">
      <c r="A31" s="684"/>
      <c r="C31" s="686">
        <f>'Copy-Paste Monthly Results'!D57</f>
        <v>0.22208588957055214</v>
      </c>
      <c r="D31" s="686">
        <f>'Copy-Paste Monthly Results'!G57</f>
        <v>0.18748284381004665</v>
      </c>
      <c r="E31" s="686">
        <f>IF(ISERROR('Copy-Paste Monthly Results'!J57),0,'Copy-Paste Monthly Results'!J57)</f>
        <v>0.33812949640287771</v>
      </c>
      <c r="F31" s="686">
        <f>'Copy-Paste Monthly Results'!M57</f>
        <v>7.5844304522037775E-2</v>
      </c>
      <c r="G31" s="686">
        <f>'Copy-Paste Monthly Results'!P57</f>
        <v>4.0669856459330141E-2</v>
      </c>
      <c r="H31" s="686">
        <f>'Copy-Paste Monthly Results'!U57</f>
        <v>6.8290353390639921E-2</v>
      </c>
      <c r="I31" s="686">
        <f>'Copy-Paste Monthly Results'!X57</f>
        <v>2.6348808030112924E-2</v>
      </c>
      <c r="J31" s="686">
        <f>'Copy-Paste Monthly Results'!AA57</f>
        <v>0.15336134453781514</v>
      </c>
      <c r="K31" s="686">
        <f>'Copy-Paste Monthly Results'!AD57</f>
        <v>0.16202155332590115</v>
      </c>
      <c r="L31" s="686">
        <f>'Copy-Paste Monthly Results'!AG57</f>
        <v>0.2717598908594816</v>
      </c>
      <c r="M31" s="686">
        <f>'Copy-Paste Monthly Results'!AL57</f>
        <v>4.5594870577060083E-2</v>
      </c>
      <c r="N31" s="686">
        <f>'Copy-Paste Monthly Results'!AO57</f>
        <v>4.81180496150556E-2</v>
      </c>
      <c r="O31" s="686">
        <f>'Copy-Paste Monthly Results'!AR57</f>
        <v>5.2150045745654162E-2</v>
      </c>
      <c r="P31" s="686">
        <f>IF(ISERROR('Copy-Paste Monthly Results'!AU57),0,'Copy-Paste Monthly Results'!AU57)</f>
        <v>0.18482344102178813</v>
      </c>
      <c r="Q31" s="686">
        <f>'Copy-Paste Monthly Results'!AX57</f>
        <v>4.506349856616141E-2</v>
      </c>
      <c r="R31" s="686">
        <f>R30/R8</f>
        <v>0.15570322501981346</v>
      </c>
      <c r="S31" s="686">
        <f>S30/S8</f>
        <v>0.15977569467693337</v>
      </c>
      <c r="T31" s="686">
        <f>T30/T8</f>
        <v>5.7056285949055055E-2</v>
      </c>
      <c r="U31" s="686">
        <f>U30/U8</f>
        <v>0.11655479580954771</v>
      </c>
      <c r="W31" s="686">
        <f>'Copy-Paste Monthly Results'!BT57</f>
        <v>0</v>
      </c>
      <c r="X31" s="686">
        <f>'Copy-Paste Monthly Results'!BW57</f>
        <v>0</v>
      </c>
      <c r="Y31" s="686">
        <f>Y30/Y8</f>
        <v>0</v>
      </c>
    </row>
    <row r="32" spans="1:28" x14ac:dyDescent="0.25">
      <c r="B32" s="677" t="s">
        <v>39</v>
      </c>
    </row>
    <row r="33" spans="1:25" x14ac:dyDescent="0.25">
      <c r="B33" s="677" t="s">
        <v>144</v>
      </c>
    </row>
    <row r="34" spans="1:25" x14ac:dyDescent="0.25">
      <c r="B34" s="368" t="s">
        <v>3</v>
      </c>
      <c r="C34" s="683">
        <f>'Copy-Paste Baseline'!C7</f>
        <v>66123.359999999986</v>
      </c>
      <c r="D34" s="683">
        <f>'Copy-Paste Baseline'!F7</f>
        <v>61996.829999999994</v>
      </c>
      <c r="E34" s="683">
        <f>'Copy-Paste Baseline'!I7</f>
        <v>88715.4</v>
      </c>
      <c r="F34" s="683">
        <f>'Copy-Paste Baseline'!L7</f>
        <v>71473.080000000016</v>
      </c>
      <c r="G34" s="683">
        <f>'Copy-Paste Baseline'!O7</f>
        <v>22693.68</v>
      </c>
      <c r="H34" s="683">
        <f>'Copy-Paste Baseline'!T7</f>
        <v>65749.540000000008</v>
      </c>
      <c r="I34" s="683">
        <f>'Copy-Paste Baseline'!W7</f>
        <v>68427.11</v>
      </c>
      <c r="J34" s="683">
        <f>'Copy-Paste Baseline'!Z7</f>
        <v>60987.730000000018</v>
      </c>
      <c r="K34" s="683">
        <f>'Copy-Paste Baseline'!AC7</f>
        <v>79734.10000000002</v>
      </c>
      <c r="L34" s="683">
        <f>'Copy-Paste Baseline'!AF7</f>
        <v>53677.98</v>
      </c>
      <c r="M34" s="683">
        <f>'Copy-Paste Baseline'!AK7</f>
        <v>91119.039999999994</v>
      </c>
      <c r="N34" s="683">
        <f>'Copy-Paste Baseline'!AN7</f>
        <v>90355.479999999967</v>
      </c>
      <c r="O34" s="683">
        <f>'Copy-Paste Baseline'!AQ7</f>
        <v>89989.52999999997</v>
      </c>
      <c r="P34" s="683">
        <f>'Copy-Paste Baseline'!AT7</f>
        <v>87076.229999999967</v>
      </c>
      <c r="Q34" s="683">
        <f>'Copy-Paste Baseline'!AW7</f>
        <v>33858.649999999994</v>
      </c>
      <c r="R34" s="683">
        <f>'Copy-Paste Baseline'!BB7</f>
        <v>311002.34999999998</v>
      </c>
      <c r="S34" s="683">
        <f>'Copy-Paste Baseline'!BE7</f>
        <v>328576.46000000002</v>
      </c>
      <c r="T34" s="683">
        <f>'Copy-Paste Baseline'!BH7</f>
        <v>392398.92999999993</v>
      </c>
      <c r="U34" s="683">
        <f>'Copy-Paste Baseline'!BL7</f>
        <v>1031977.74</v>
      </c>
      <c r="W34" s="683">
        <f>'Copy-Paste Baseline'!BS7</f>
        <v>40246</v>
      </c>
      <c r="X34" s="683">
        <f>'Copy-Paste Baseline'!BV7</f>
        <v>21527</v>
      </c>
      <c r="Y34" s="683">
        <f>'Copy-Paste Baseline'!BZ7</f>
        <v>61773</v>
      </c>
    </row>
    <row r="35" spans="1:25" s="686" customFormat="1" x14ac:dyDescent="0.25">
      <c r="A35" s="684"/>
      <c r="B35" s="686" t="s">
        <v>4</v>
      </c>
      <c r="C35" s="686">
        <f>'Copy-Paste Baseline'!C8</f>
        <v>0.45947695337925976</v>
      </c>
      <c r="D35" s="686">
        <f>'Copy-Paste Baseline'!F8</f>
        <v>0.47513929341226013</v>
      </c>
      <c r="E35" s="686">
        <f>'Copy-Paste Baseline'!I8</f>
        <v>0.55234265978623764</v>
      </c>
      <c r="F35" s="686">
        <f>'Copy-Paste Baseline'!L8</f>
        <v>0.53658048596758368</v>
      </c>
      <c r="G35" s="686">
        <f>'Copy-Paste Baseline'!O8</f>
        <v>0.59402750016744754</v>
      </c>
      <c r="H35" s="686">
        <f>'Copy-Paste Baseline'!T8</f>
        <v>0.44136825900226823</v>
      </c>
      <c r="I35" s="686">
        <f>'Copy-Paste Baseline'!W8</f>
        <v>0.43201619942739067</v>
      </c>
      <c r="J35" s="686">
        <f>'Copy-Paste Baseline'!Z8</f>
        <v>0.41745724918766436</v>
      </c>
      <c r="K35" s="686">
        <f>'Copy-Paste Baseline'!AC8</f>
        <v>0.47820957407182108</v>
      </c>
      <c r="L35" s="686">
        <f>'Copy-Paste Baseline'!AF8</f>
        <v>0.45915867176819986</v>
      </c>
      <c r="M35" s="686">
        <f>'Copy-Paste Baseline'!AK8</f>
        <v>0.76065529224188488</v>
      </c>
      <c r="N35" s="686">
        <f>'Copy-Paste Baseline'!AN8</f>
        <v>0.77115112442543632</v>
      </c>
      <c r="O35" s="686">
        <f>'Copy-Paste Baseline'!AQ8</f>
        <v>0.83106801424565768</v>
      </c>
      <c r="P35" s="686">
        <f>'Copy-Paste Baseline'!AT8</f>
        <v>0.73294089558080344</v>
      </c>
      <c r="Q35" s="686">
        <f>'Copy-Paste Baseline'!AW8</f>
        <v>0.71944746763382483</v>
      </c>
      <c r="R35" s="686">
        <f>'Copy-Paste Baseline'!BB8</f>
        <v>0.51662735024349504</v>
      </c>
      <c r="S35" s="686">
        <f>'Copy-Paste Baseline'!BE8</f>
        <v>0.44682893594994599</v>
      </c>
      <c r="T35" s="686">
        <f>'Copy-Paste Baseline'!BH8</f>
        <v>0.76951427976625741</v>
      </c>
      <c r="U35" s="686">
        <f>'Copy-Paste Baseline'!BL8</f>
        <v>0.59056154641475123</v>
      </c>
      <c r="W35" s="686">
        <f>'Copy-Paste Baseline'!BS8</f>
        <v>0.49671292385164567</v>
      </c>
      <c r="X35" s="686">
        <f>'Copy-Paste Baseline'!BV8</f>
        <v>0.55506457007478982</v>
      </c>
      <c r="Y35" s="686">
        <f>'Copy-Paste Baseline'!BZ8</f>
        <v>0.51704763138156362</v>
      </c>
    </row>
    <row r="36" spans="1:25" x14ac:dyDescent="0.25">
      <c r="B36" s="368" t="s">
        <v>5</v>
      </c>
      <c r="C36" s="683">
        <f>'Copy-Paste Baseline'!C9</f>
        <v>2755.1399999999994</v>
      </c>
      <c r="D36" s="683">
        <f>'Copy-Paste Baseline'!F9</f>
        <v>2583.2012499999996</v>
      </c>
      <c r="E36" s="683">
        <f>'Copy-Paste Baseline'!I9</f>
        <v>3696.4749999999999</v>
      </c>
      <c r="F36" s="683">
        <f>'Copy-Paste Baseline'!L9</f>
        <v>2978.0450000000005</v>
      </c>
      <c r="G36" s="683">
        <f>'Copy-Paste Baseline'!O9</f>
        <v>945.57</v>
      </c>
      <c r="H36" s="683">
        <f>'Copy-Paste Baseline'!T9</f>
        <v>2739.564166666667</v>
      </c>
      <c r="I36" s="683">
        <f>'Copy-Paste Baseline'!W9</f>
        <v>2851.1295833333334</v>
      </c>
      <c r="J36" s="683">
        <f>'Copy-Paste Baseline'!Z9</f>
        <v>2541.1554166666674</v>
      </c>
      <c r="K36" s="683">
        <f>'Copy-Paste Baseline'!AC9</f>
        <v>3322.2541666666675</v>
      </c>
      <c r="L36" s="683">
        <f>'Copy-Paste Baseline'!AF9</f>
        <v>2236.5825</v>
      </c>
      <c r="M36" s="683">
        <f>'Copy-Paste Baseline'!AK9</f>
        <v>3796.6266666666666</v>
      </c>
      <c r="N36" s="683">
        <f>'Copy-Paste Baseline'!AN9</f>
        <v>3764.8116666666651</v>
      </c>
      <c r="O36" s="683">
        <f>'Copy-Paste Baseline'!AQ9</f>
        <v>3749.5637499999989</v>
      </c>
      <c r="P36" s="683">
        <f>'Copy-Paste Baseline'!AT9</f>
        <v>3628.1762499999986</v>
      </c>
      <c r="Q36" s="683">
        <f>'Copy-Paste Baseline'!AW9</f>
        <v>1410.7770833333332</v>
      </c>
      <c r="R36" s="683">
        <f>'Copy-Paste Baseline'!BB9</f>
        <v>12958.43125</v>
      </c>
      <c r="S36" s="683">
        <f>'Copy-Paste Baseline'!BE9</f>
        <v>13690.685833333335</v>
      </c>
      <c r="T36" s="683">
        <f>'Copy-Paste Baseline'!BH9</f>
        <v>16349.955416666664</v>
      </c>
      <c r="U36" s="683">
        <f>'Copy-Paste Baseline'!BL9</f>
        <v>42999.072500000002</v>
      </c>
      <c r="W36" s="683">
        <f>'Copy-Paste Baseline'!BS9</f>
        <v>1676.9166666666667</v>
      </c>
      <c r="X36" s="683">
        <f>'Copy-Paste Baseline'!BV9</f>
        <v>896.95833333333337</v>
      </c>
      <c r="Y36" s="683">
        <f>'Copy-Paste Baseline'!BZ9</f>
        <v>2573.875</v>
      </c>
    </row>
    <row r="37" spans="1:25" x14ac:dyDescent="0.25">
      <c r="B37" s="677" t="s">
        <v>134</v>
      </c>
      <c r="D37" s="683"/>
      <c r="E37" s="683"/>
      <c r="F37" s="683"/>
      <c r="G37" s="683"/>
      <c r="H37" s="683"/>
      <c r="I37" s="683"/>
      <c r="J37" s="683"/>
      <c r="K37" s="683"/>
      <c r="L37" s="683"/>
      <c r="M37" s="683"/>
      <c r="N37" s="683"/>
      <c r="O37" s="683"/>
      <c r="P37" s="683"/>
      <c r="Q37" s="683"/>
      <c r="R37" s="683"/>
      <c r="S37" s="683"/>
      <c r="T37" s="683"/>
      <c r="U37" s="683"/>
      <c r="W37" s="683"/>
      <c r="X37" s="683"/>
      <c r="Y37" s="683"/>
    </row>
    <row r="38" spans="1:25" s="14" customFormat="1" x14ac:dyDescent="0.25">
      <c r="A38" s="687"/>
      <c r="B38" s="14" t="s">
        <v>6</v>
      </c>
      <c r="C38" s="14">
        <f>'Copy-Paste Baseline'!C11</f>
        <v>51320.040000000008</v>
      </c>
      <c r="D38" s="14">
        <f>'Copy-Paste Baseline'!F11</f>
        <v>50437.94000000001</v>
      </c>
      <c r="E38" s="14">
        <f>'Copy-Paste Baseline'!I11</f>
        <v>79932.76999999999</v>
      </c>
      <c r="F38" s="14">
        <f>'Copy-Paste Baseline'!L11</f>
        <v>63185.63</v>
      </c>
      <c r="G38" s="14">
        <f>'Copy-Paste Baseline'!O11</f>
        <v>20674.37</v>
      </c>
      <c r="H38" s="14">
        <f>'Copy-Paste Baseline'!T11</f>
        <v>47453.140000000007</v>
      </c>
      <c r="I38" s="14">
        <f>'Copy-Paste Baseline'!W11</f>
        <v>46951.81</v>
      </c>
      <c r="J38" s="14">
        <f>'Copy-Paste Baseline'!Z11</f>
        <v>46817.249999999993</v>
      </c>
      <c r="K38" s="14">
        <f>'Copy-Paste Baseline'!AC11</f>
        <v>59608.740000000013</v>
      </c>
      <c r="L38" s="14">
        <f>'Copy-Paste Baseline'!AF11</f>
        <v>42455.51</v>
      </c>
      <c r="M38" s="14">
        <f>'Copy-Paste Baseline'!AK11</f>
        <v>82602.14999999998</v>
      </c>
      <c r="N38" s="14">
        <f>'Copy-Paste Baseline'!AN11</f>
        <v>82073.770000000019</v>
      </c>
      <c r="O38" s="14">
        <f>'Copy-Paste Baseline'!AQ11</f>
        <v>84203.989999999962</v>
      </c>
      <c r="P38" s="14">
        <f>'Copy-Paste Baseline'!AT11</f>
        <v>77058.059999999983</v>
      </c>
      <c r="Q38" s="14">
        <f>'Copy-Paste Baseline'!AW11</f>
        <v>29947.839999999997</v>
      </c>
      <c r="R38" s="14">
        <f>'Copy-Paste Baseline'!BB11</f>
        <v>265550.75</v>
      </c>
      <c r="S38" s="14">
        <f>'Copy-Paste Baseline'!BE11</f>
        <v>243286.45000000004</v>
      </c>
      <c r="T38" s="14">
        <f>'Copy-Paste Baseline'!BH11</f>
        <v>355885.80999999994</v>
      </c>
      <c r="U38" s="14">
        <f>'Copy-Paste Baseline'!BL11</f>
        <v>864723.01</v>
      </c>
      <c r="W38" s="14">
        <f>'Copy-Paste Baseline'!BS11</f>
        <v>35918</v>
      </c>
      <c r="X38" s="14">
        <f>'Copy-Paste Baseline'!BV11</f>
        <v>17403</v>
      </c>
      <c r="Y38" s="14">
        <f>'Copy-Paste Baseline'!BZ11</f>
        <v>53321</v>
      </c>
    </row>
    <row r="39" spans="1:25" s="14" customFormat="1" x14ac:dyDescent="0.25">
      <c r="A39" s="687"/>
      <c r="B39" s="14" t="s">
        <v>7</v>
      </c>
      <c r="C39" s="14">
        <f>'Copy-Paste Baseline'!C12</f>
        <v>2138.3350000000005</v>
      </c>
      <c r="D39" s="14">
        <f>'Copy-Paste Baseline'!F12</f>
        <v>2101.5808333333339</v>
      </c>
      <c r="E39" s="14">
        <f>'Copy-Paste Baseline'!I12</f>
        <v>3330.532083333333</v>
      </c>
      <c r="F39" s="14">
        <f>'Copy-Paste Baseline'!L12</f>
        <v>2632.7345833333334</v>
      </c>
      <c r="G39" s="14">
        <f>'Copy-Paste Baseline'!O12</f>
        <v>861.43208333333325</v>
      </c>
      <c r="H39" s="14">
        <f>'Copy-Paste Baseline'!T12</f>
        <v>1977.2141666666669</v>
      </c>
      <c r="I39" s="14">
        <f>'Copy-Paste Baseline'!W12</f>
        <v>1956.3254166666666</v>
      </c>
      <c r="J39" s="14">
        <f>'Copy-Paste Baseline'!Z12</f>
        <v>1950.7187499999998</v>
      </c>
      <c r="K39" s="14">
        <f>'Copy-Paste Baseline'!AC12</f>
        <v>2483.6975000000007</v>
      </c>
      <c r="L39" s="14">
        <f>'Copy-Paste Baseline'!AF12</f>
        <v>1768.9795833333335</v>
      </c>
      <c r="M39" s="14">
        <f>'Copy-Paste Baseline'!AK12</f>
        <v>3441.756249999999</v>
      </c>
      <c r="N39" s="14">
        <f>'Copy-Paste Baseline'!AN12</f>
        <v>3419.7404166666674</v>
      </c>
      <c r="O39" s="14">
        <f>'Copy-Paste Baseline'!AQ12</f>
        <v>3508.4995833333319</v>
      </c>
      <c r="P39" s="14">
        <f>'Copy-Paste Baseline'!AT12</f>
        <v>3210.7524999999991</v>
      </c>
      <c r="Q39" s="14">
        <f>'Copy-Paste Baseline'!AW12</f>
        <v>1247.8266666666666</v>
      </c>
      <c r="R39" s="14">
        <f>'Copy-Paste Baseline'!BB12</f>
        <v>11064.614583333334</v>
      </c>
      <c r="S39" s="14">
        <f>'Copy-Paste Baseline'!BE12</f>
        <v>10136.935416666669</v>
      </c>
      <c r="T39" s="14">
        <f>'Copy-Paste Baseline'!BH12</f>
        <v>14828.575416666665</v>
      </c>
      <c r="U39" s="14">
        <f>'Copy-Paste Baseline'!BL12</f>
        <v>36030.125416666669</v>
      </c>
      <c r="W39" s="14">
        <f>'Copy-Paste Baseline'!BS12</f>
        <v>1496.5833333333333</v>
      </c>
      <c r="X39" s="14">
        <f>'Copy-Paste Baseline'!BV12</f>
        <v>725.125</v>
      </c>
      <c r="Y39" s="14">
        <f>'Copy-Paste Baseline'!BZ12</f>
        <v>2221.7083333333335</v>
      </c>
    </row>
    <row r="40" spans="1:25" s="14" customFormat="1" x14ac:dyDescent="0.25">
      <c r="A40" s="687"/>
      <c r="B40" s="14" t="s">
        <v>8</v>
      </c>
      <c r="C40" s="14">
        <f>'Copy-Paste Baseline'!C13</f>
        <v>30382.160000000003</v>
      </c>
      <c r="D40" s="14">
        <f>'Copy-Paste Baseline'!F13</f>
        <v>29457.130000000008</v>
      </c>
      <c r="E40" s="14">
        <f>'Copy-Paste Baseline'!I13</f>
        <v>49001.299999999988</v>
      </c>
      <c r="F40" s="14">
        <f>'Copy-Paste Baseline'!L13</f>
        <v>38351.06</v>
      </c>
      <c r="G40" s="14">
        <f>'Copy-Paste Baseline'!O13</f>
        <v>13480.67</v>
      </c>
      <c r="H40" s="14">
        <f>'Copy-Paste Baseline'!T13</f>
        <v>29019.759999999998</v>
      </c>
      <c r="I40" s="14">
        <f>'Copy-Paste Baseline'!W13</f>
        <v>29561.62</v>
      </c>
      <c r="J40" s="14">
        <f>'Copy-Paste Baseline'!Z13</f>
        <v>25459.77</v>
      </c>
      <c r="K40" s="14">
        <f>'Copy-Paste Baseline'!AC13</f>
        <v>38129.61</v>
      </c>
      <c r="L40" s="14">
        <f>'Copy-Paste Baseline'!AF13</f>
        <v>24646.71</v>
      </c>
      <c r="M40" s="14">
        <f>'Copy-Paste Baseline'!AK13</f>
        <v>69310.179999999993</v>
      </c>
      <c r="N40" s="14">
        <f>'Copy-Paste Baseline'!AN13</f>
        <v>69677.73</v>
      </c>
      <c r="O40" s="14">
        <f>'Copy-Paste Baseline'!AQ13</f>
        <v>74787.420000000013</v>
      </c>
      <c r="P40" s="14">
        <f>'Copy-Paste Baseline'!AT13</f>
        <v>63821.729999999996</v>
      </c>
      <c r="Q40" s="14">
        <f>'Copy-Paste Baseline'!AW13</f>
        <v>24359.52</v>
      </c>
      <c r="R40" s="14">
        <f>'Copy-Paste Baseline'!BB13</f>
        <v>160672.32000000001</v>
      </c>
      <c r="S40" s="14">
        <f>'Copy-Paste Baseline'!BE13</f>
        <v>146817.47</v>
      </c>
      <c r="T40" s="14">
        <f>'Copy-Paste Baseline'!BH13</f>
        <v>301956.58</v>
      </c>
      <c r="U40" s="14">
        <f>'Copy-Paste Baseline'!BL13</f>
        <v>609446.37000000011</v>
      </c>
      <c r="W40" s="14">
        <f>'Copy-Paste Baseline'!BS13</f>
        <v>19990.708333333332</v>
      </c>
      <c r="X40" s="14">
        <f>'Copy-Paste Baseline'!BV13</f>
        <v>11948.875</v>
      </c>
      <c r="Y40" s="14">
        <f>'Copy-Paste Baseline'!BZ13</f>
        <v>31939.583333333332</v>
      </c>
    </row>
    <row r="41" spans="1:25" s="686" customFormat="1" x14ac:dyDescent="0.25">
      <c r="A41" s="684"/>
      <c r="B41" s="686" t="s">
        <v>9</v>
      </c>
      <c r="C41" s="686">
        <f>'Copy-Paste Baseline'!C14</f>
        <v>0.59201356818895701</v>
      </c>
      <c r="D41" s="686">
        <f>'Copy-Paste Baseline'!F14</f>
        <v>0.58402722236475169</v>
      </c>
      <c r="E41" s="686">
        <f>'Copy-Paste Baseline'!I14</f>
        <v>0.61303142628486407</v>
      </c>
      <c r="F41" s="686">
        <f>'Copy-Paste Baseline'!L14</f>
        <v>0.60695857586606317</v>
      </c>
      <c r="G41" s="686">
        <f>'Copy-Paste Baseline'!O14</f>
        <v>0.65204743844673385</v>
      </c>
      <c r="H41" s="686">
        <f>'Copy-Paste Baseline'!T14</f>
        <v>0.61154562163852577</v>
      </c>
      <c r="I41" s="686">
        <f>'Copy-Paste Baseline'!W14</f>
        <v>0.62961619583994743</v>
      </c>
      <c r="J41" s="686">
        <f>'Copy-Paste Baseline'!Z14</f>
        <v>0.5438117360588246</v>
      </c>
      <c r="K41" s="686">
        <f>'Copy-Paste Baseline'!AC14</f>
        <v>0.63966475385992039</v>
      </c>
      <c r="L41" s="686">
        <f>'Copy-Paste Baseline'!AF14</f>
        <v>0.58053030101393199</v>
      </c>
      <c r="M41" s="686">
        <f>'Copy-Paste Baseline'!AK14</f>
        <v>0.83908445482351257</v>
      </c>
      <c r="N41" s="686">
        <f>'Copy-Paste Baseline'!AN14</f>
        <v>0.84896465703963619</v>
      </c>
      <c r="O41" s="686">
        <f>'Copy-Paste Baseline'!AQ14</f>
        <v>0.88816955111034579</v>
      </c>
      <c r="P41" s="686">
        <f>'Copy-Paste Baseline'!AT14</f>
        <v>0.82822913008710586</v>
      </c>
      <c r="Q41" s="686">
        <f>'Copy-Paste Baseline'!AW14</f>
        <v>0.81339822838642128</v>
      </c>
      <c r="R41" s="686">
        <f>'Copy-Paste Baseline'!BB14</f>
        <v>0.60505315838874496</v>
      </c>
      <c r="S41" s="686">
        <f>'Copy-Paste Baseline'!BE14</f>
        <v>0.60347573816790856</v>
      </c>
      <c r="T41" s="686">
        <f>'Copy-Paste Baseline'!BH14</f>
        <v>0.84846479268167529</v>
      </c>
      <c r="U41" s="686">
        <f>'Copy-Paste Baseline'!BL14</f>
        <v>0.70478796441417713</v>
      </c>
      <c r="W41" s="686">
        <f>'Copy-Paste Baseline'!BS14</f>
        <v>0.55656518551515488</v>
      </c>
      <c r="X41" s="686">
        <f>'Copy-Paste Baseline'!BV14</f>
        <v>0.68659857495834054</v>
      </c>
      <c r="Y41" s="686">
        <f>'Copy-Paste Baseline'!BZ14</f>
        <v>0.59900570756987548</v>
      </c>
    </row>
    <row r="42" spans="1:25" x14ac:dyDescent="0.25">
      <c r="B42" s="368" t="s">
        <v>42</v>
      </c>
      <c r="D42" s="683"/>
      <c r="E42" s="683"/>
      <c r="F42" s="683"/>
      <c r="G42" s="683"/>
      <c r="H42" s="683"/>
      <c r="I42" s="683"/>
      <c r="J42" s="683"/>
      <c r="K42" s="683"/>
      <c r="L42" s="683"/>
      <c r="M42" s="683"/>
      <c r="N42" s="683"/>
      <c r="O42" s="683"/>
      <c r="P42" s="683"/>
      <c r="Q42" s="683"/>
      <c r="R42" s="683"/>
      <c r="S42" s="683"/>
      <c r="T42" s="683"/>
      <c r="U42" s="683"/>
      <c r="W42" s="683"/>
      <c r="X42" s="683"/>
      <c r="Y42" s="683"/>
    </row>
    <row r="43" spans="1:25" x14ac:dyDescent="0.25">
      <c r="B43" s="677" t="s">
        <v>139</v>
      </c>
      <c r="D43" s="683"/>
      <c r="E43" s="683"/>
      <c r="F43" s="683"/>
      <c r="G43" s="683"/>
      <c r="H43" s="683"/>
      <c r="I43" s="683"/>
      <c r="J43" s="683"/>
      <c r="K43" s="683"/>
      <c r="L43" s="683"/>
      <c r="M43" s="683"/>
      <c r="N43" s="683"/>
      <c r="O43" s="683"/>
      <c r="P43" s="683"/>
      <c r="Q43" s="683"/>
      <c r="R43" s="683"/>
      <c r="S43" s="683"/>
      <c r="T43" s="683"/>
      <c r="U43" s="683"/>
      <c r="W43" s="683"/>
      <c r="X43" s="683"/>
      <c r="Y43" s="683"/>
    </row>
    <row r="44" spans="1:25" x14ac:dyDescent="0.25">
      <c r="B44" s="368" t="s">
        <v>10</v>
      </c>
      <c r="C44" s="683">
        <f>'Copy-Paste Baseline'!C16</f>
        <v>9113.1999999999971</v>
      </c>
      <c r="D44" s="683">
        <f>'Copy-Paste Baseline'!F16</f>
        <v>7402.0199999999986</v>
      </c>
      <c r="E44" s="683">
        <f>'Copy-Paste Baseline'!I16</f>
        <v>3795.41</v>
      </c>
      <c r="F44" s="683">
        <f>'Copy-Paste Baseline'!L16</f>
        <v>4352.12</v>
      </c>
      <c r="G44" s="683">
        <f>'Copy-Paste Baseline'!O16</f>
        <v>673.08000000000015</v>
      </c>
      <c r="H44" s="683">
        <f>'Copy-Paste Baseline'!T16</f>
        <v>6749.1599999999989</v>
      </c>
      <c r="I44" s="683">
        <f>'Copy-Paste Baseline'!W16</f>
        <v>6824.6599999999989</v>
      </c>
      <c r="J44" s="683">
        <f>'Copy-Paste Baseline'!Z16</f>
        <v>5772.88</v>
      </c>
      <c r="K44" s="683">
        <f>'Copy-Paste Baseline'!AC16</f>
        <v>11221.8</v>
      </c>
      <c r="L44" s="683">
        <f>'Copy-Paste Baseline'!AF16</f>
        <v>6934.8199999999988</v>
      </c>
      <c r="M44" s="683">
        <f>'Copy-Paste Baseline'!AK16</f>
        <v>3851.7300000000009</v>
      </c>
      <c r="N44" s="683">
        <f>'Copy-Paste Baseline'!AN16</f>
        <v>3335.800000000002</v>
      </c>
      <c r="O44" s="683">
        <f>'Copy-Paste Baseline'!AQ16</f>
        <v>4045.4400000000005</v>
      </c>
      <c r="P44" s="683">
        <f>'Copy-Paste Baseline'!AT16</f>
        <v>6304.02</v>
      </c>
      <c r="Q44" s="683">
        <f>'Copy-Paste Baseline'!AW16</f>
        <v>1704.98</v>
      </c>
      <c r="R44" s="683">
        <f>'Copy-Paste Baseline'!BB16</f>
        <v>25335.829999999994</v>
      </c>
      <c r="S44" s="683">
        <f>'Copy-Paste Baseline'!BE16</f>
        <v>37503.319999999992</v>
      </c>
      <c r="T44" s="683">
        <f>'Copy-Paste Baseline'!BH16</f>
        <v>19241.970000000005</v>
      </c>
      <c r="U44" s="683">
        <f>'Copy-Paste Baseline'!BL16</f>
        <v>82081.119999999995</v>
      </c>
      <c r="W44" s="683">
        <f>'Copy-Paste Baseline'!BS16</f>
        <v>1450</v>
      </c>
      <c r="X44" s="683">
        <f>'Copy-Paste Baseline'!BV16</f>
        <v>1676</v>
      </c>
      <c r="Y44" s="683">
        <f>'Copy-Paste Baseline'!BZ16</f>
        <v>3126</v>
      </c>
    </row>
    <row r="45" spans="1:25" x14ac:dyDescent="0.25">
      <c r="B45" s="368" t="s">
        <v>11</v>
      </c>
      <c r="C45" s="683">
        <f>'Copy-Paste Baseline'!C17</f>
        <v>379.71666666666653</v>
      </c>
      <c r="D45" s="683">
        <f>'Copy-Paste Baseline'!F17</f>
        <v>308.41749999999996</v>
      </c>
      <c r="E45" s="683">
        <f>'Copy-Paste Baseline'!I17</f>
        <v>158.14208333333332</v>
      </c>
      <c r="F45" s="683">
        <f>'Copy-Paste Baseline'!L17</f>
        <v>181.33833333333334</v>
      </c>
      <c r="G45" s="683">
        <f>'Copy-Paste Baseline'!O17</f>
        <v>28.045000000000005</v>
      </c>
      <c r="H45" s="683">
        <f>'Copy-Paste Baseline'!T17</f>
        <v>281.21499999999997</v>
      </c>
      <c r="I45" s="683">
        <f>'Copy-Paste Baseline'!W17</f>
        <v>284.36083333333329</v>
      </c>
      <c r="J45" s="683">
        <f>'Copy-Paste Baseline'!Z17</f>
        <v>240.53666666666666</v>
      </c>
      <c r="K45" s="683">
        <f>'Copy-Paste Baseline'!AC17</f>
        <v>467.57499999999999</v>
      </c>
      <c r="L45" s="683">
        <f>'Copy-Paste Baseline'!AF17</f>
        <v>288.95083333333326</v>
      </c>
      <c r="M45" s="683">
        <f>'Copy-Paste Baseline'!AK17</f>
        <v>160.48875000000004</v>
      </c>
      <c r="N45" s="683">
        <f>'Copy-Paste Baseline'!AN17</f>
        <v>138.99166666666676</v>
      </c>
      <c r="O45" s="683">
        <f>'Copy-Paste Baseline'!AQ17</f>
        <v>168.56000000000003</v>
      </c>
      <c r="P45" s="683">
        <f>'Copy-Paste Baseline'!AT17</f>
        <v>262.66750000000002</v>
      </c>
      <c r="Q45" s="683">
        <f>'Copy-Paste Baseline'!AW17</f>
        <v>71.040833333333339</v>
      </c>
      <c r="R45" s="683">
        <f>'Copy-Paste Baseline'!BB17</f>
        <v>1055.6595833333331</v>
      </c>
      <c r="S45" s="683">
        <f>'Copy-Paste Baseline'!BE17</f>
        <v>1562.6383333333331</v>
      </c>
      <c r="T45" s="683">
        <f>'Copy-Paste Baseline'!BH17</f>
        <v>801.7487500000002</v>
      </c>
      <c r="U45" s="683">
        <f>'Copy-Paste Baseline'!BL17</f>
        <v>3420.0466666666666</v>
      </c>
      <c r="W45" s="683">
        <f>'Copy-Paste Baseline'!BS17</f>
        <v>60.416666666666664</v>
      </c>
      <c r="X45" s="683">
        <f>'Copy-Paste Baseline'!BV17</f>
        <v>69.833333333333329</v>
      </c>
      <c r="Y45" s="683">
        <f>'Copy-Paste Baseline'!BZ17</f>
        <v>130.25</v>
      </c>
    </row>
    <row r="46" spans="1:25" s="686" customFormat="1" x14ac:dyDescent="0.25">
      <c r="A46" s="684"/>
      <c r="B46" s="686" t="s">
        <v>12</v>
      </c>
      <c r="C46" s="686">
        <f>'Copy-Paste Baseline'!C18</f>
        <v>0.17757585535786791</v>
      </c>
      <c r="D46" s="686">
        <f>'Copy-Paste Baseline'!F18</f>
        <v>0.14675500228597751</v>
      </c>
      <c r="E46" s="686">
        <f>'Copy-Paste Baseline'!I18</f>
        <v>4.7482528129576901E-2</v>
      </c>
      <c r="F46" s="686">
        <f>'Copy-Paste Baseline'!L18</f>
        <v>6.8878319326720339E-2</v>
      </c>
      <c r="G46" s="686">
        <f>'Copy-Paste Baseline'!O18</f>
        <v>3.2556252016385512E-2</v>
      </c>
      <c r="H46" s="686">
        <f>'Copy-Paste Baseline'!T18</f>
        <v>0.14222789050418999</v>
      </c>
      <c r="I46" s="686">
        <f>'Copy-Paste Baseline'!W18</f>
        <v>0.14535456673555289</v>
      </c>
      <c r="J46" s="686">
        <f>'Copy-Paste Baseline'!Z18</f>
        <v>0.12330668717192918</v>
      </c>
      <c r="K46" s="686">
        <f>'Copy-Paste Baseline'!AC18</f>
        <v>0.18825762799213666</v>
      </c>
      <c r="L46" s="686">
        <f>'Copy-Paste Baseline'!AF18</f>
        <v>0.16334322682733049</v>
      </c>
      <c r="M46" s="686">
        <f>'Copy-Paste Baseline'!AK18</f>
        <v>4.6629900069187082E-2</v>
      </c>
      <c r="N46" s="686">
        <f>'Copy-Paste Baseline'!AN18</f>
        <v>4.0643923143776642E-2</v>
      </c>
      <c r="O46" s="686">
        <f>'Copy-Paste Baseline'!AQ18</f>
        <v>4.8043329063147747E-2</v>
      </c>
      <c r="P46" s="686">
        <f>'Copy-Paste Baseline'!AT18</f>
        <v>8.1808703722881182E-2</v>
      </c>
      <c r="Q46" s="686">
        <f>'Copy-Paste Baseline'!AW18</f>
        <v>5.6931651831985217E-2</v>
      </c>
      <c r="R46" s="686">
        <f>'Copy-Paste Baseline'!BB18</f>
        <v>9.540861775009106E-2</v>
      </c>
      <c r="S46" s="686">
        <f>'Copy-Paste Baseline'!BE18</f>
        <v>0.15415293371250222</v>
      </c>
      <c r="T46" s="686">
        <f>'Copy-Paste Baseline'!BH18</f>
        <v>5.4067820237058646E-2</v>
      </c>
      <c r="U46" s="686">
        <f>'Copy-Paste Baseline'!BL18</f>
        <v>9.4921864054479124E-2</v>
      </c>
      <c r="W46" s="686">
        <f>'Copy-Paste Baseline'!BS18</f>
        <v>4.0369731054067597E-2</v>
      </c>
      <c r="X46" s="686">
        <f>'Copy-Paste Baseline'!BV18</f>
        <v>9.6305234729644321E-2</v>
      </c>
      <c r="Y46" s="686">
        <f>'Copy-Paste Baseline'!BZ18</f>
        <v>5.8626057275745019E-2</v>
      </c>
    </row>
    <row r="47" spans="1:25" x14ac:dyDescent="0.25">
      <c r="B47" s="368" t="s">
        <v>13</v>
      </c>
      <c r="C47" s="683">
        <f>'Copy-Paste Baseline'!C20</f>
        <v>5563.12</v>
      </c>
      <c r="D47" s="683">
        <f>'Copy-Paste Baseline'!F20</f>
        <v>4104.8700000000008</v>
      </c>
      <c r="E47" s="683">
        <f>'Copy-Paste Baseline'!I20</f>
        <v>4987.2199999999993</v>
      </c>
      <c r="F47" s="683">
        <f>'Copy-Paste Baseline'!L20</f>
        <v>3613.3300000000004</v>
      </c>
      <c r="G47" s="683">
        <f>'Copy-Paste Baseline'!O20</f>
        <v>1294.23</v>
      </c>
      <c r="H47" s="683">
        <f>'Copy-Paste Baseline'!T20</f>
        <v>10418.240000000003</v>
      </c>
      <c r="I47" s="683">
        <f>'Copy-Paste Baseline'!W20</f>
        <v>14102.640000000003</v>
      </c>
      <c r="J47" s="683">
        <f>'Copy-Paste Baseline'!Z20</f>
        <v>8346.6</v>
      </c>
      <c r="K47" s="683">
        <f>'Copy-Paste Baseline'!AC20</f>
        <v>8696.5600000000013</v>
      </c>
      <c r="L47" s="683">
        <f>'Copy-Paste Baseline'!AF20</f>
        <v>3844.65</v>
      </c>
      <c r="M47" s="683">
        <f>'Copy-Paste Baseline'!AK20</f>
        <v>4635.1600000000008</v>
      </c>
      <c r="N47" s="683">
        <f>'Copy-Paste Baseline'!AN20</f>
        <v>4799.91</v>
      </c>
      <c r="O47" s="683">
        <f>'Copy-Paste Baseline'!AQ20</f>
        <v>1740.1</v>
      </c>
      <c r="P47" s="683">
        <f>'Copy-Paste Baseline'!AT20</f>
        <v>3715.1299999999997</v>
      </c>
      <c r="Q47" s="683">
        <f>'Copy-Paste Baseline'!AW20</f>
        <v>2205.83</v>
      </c>
      <c r="R47" s="683">
        <f>'Copy-Paste Baseline'!BB20</f>
        <v>19562.77</v>
      </c>
      <c r="S47" s="683">
        <f>'Copy-Paste Baseline'!BE20</f>
        <v>45408.69000000001</v>
      </c>
      <c r="T47" s="683">
        <f>'Copy-Paste Baseline'!BH20</f>
        <v>17096.129999999997</v>
      </c>
      <c r="U47" s="683">
        <f>'Copy-Paste Baseline'!BL20</f>
        <v>82067.59</v>
      </c>
      <c r="W47" s="683">
        <f>'Copy-Paste Baseline'!BS20</f>
        <v>1111</v>
      </c>
      <c r="X47" s="683">
        <f>'Copy-Paste Baseline'!BV20</f>
        <v>714</v>
      </c>
      <c r="Y47" s="683">
        <f>'Copy-Paste Baseline'!BZ20</f>
        <v>1825</v>
      </c>
    </row>
    <row r="48" spans="1:25" x14ac:dyDescent="0.25">
      <c r="B48" s="368" t="s">
        <v>14</v>
      </c>
      <c r="C48" s="683">
        <f>'Copy-Paste Baseline'!C21</f>
        <v>231.79666666666665</v>
      </c>
      <c r="D48" s="683">
        <f>'Copy-Paste Baseline'!F21</f>
        <v>171.03625000000002</v>
      </c>
      <c r="E48" s="683">
        <f>'Copy-Paste Baseline'!I21</f>
        <v>207.80083333333332</v>
      </c>
      <c r="F48" s="683">
        <f>'Copy-Paste Baseline'!L21</f>
        <v>150.55541666666667</v>
      </c>
      <c r="G48" s="683">
        <f>'Copy-Paste Baseline'!O21</f>
        <v>53.926250000000003</v>
      </c>
      <c r="H48" s="683">
        <f>'Copy-Paste Baseline'!T21</f>
        <v>434.09333333333348</v>
      </c>
      <c r="I48" s="683">
        <f>'Copy-Paste Baseline'!W21</f>
        <v>587.61000000000013</v>
      </c>
      <c r="J48" s="683">
        <f>'Copy-Paste Baseline'!Z21</f>
        <v>347.77500000000003</v>
      </c>
      <c r="K48" s="683">
        <f>'Copy-Paste Baseline'!AC21</f>
        <v>362.35666666666674</v>
      </c>
      <c r="L48" s="683">
        <f>'Copy-Paste Baseline'!AF21</f>
        <v>160.19374999999999</v>
      </c>
      <c r="M48" s="683">
        <f>'Copy-Paste Baseline'!AK21</f>
        <v>193.13166666666669</v>
      </c>
      <c r="N48" s="683">
        <f>'Copy-Paste Baseline'!AN21</f>
        <v>199.99625</v>
      </c>
      <c r="O48" s="683">
        <f>'Copy-Paste Baseline'!AQ21</f>
        <v>72.504166666666663</v>
      </c>
      <c r="P48" s="683">
        <f>'Copy-Paste Baseline'!AT21</f>
        <v>154.79708333333332</v>
      </c>
      <c r="Q48" s="683">
        <f>'Copy-Paste Baseline'!AW21</f>
        <v>91.90958333333333</v>
      </c>
      <c r="R48" s="683">
        <f>'Copy-Paste Baseline'!BB21</f>
        <v>815.11541666666665</v>
      </c>
      <c r="S48" s="683">
        <f>'Copy-Paste Baseline'!BE21</f>
        <v>1892.0287500000004</v>
      </c>
      <c r="T48" s="683">
        <f>'Copy-Paste Baseline'!BH21</f>
        <v>712.33874999999989</v>
      </c>
      <c r="U48" s="683">
        <f>'Copy-Paste Baseline'!BL21</f>
        <v>3419.4829166666664</v>
      </c>
      <c r="W48" s="683">
        <f>'Copy-Paste Baseline'!BS21</f>
        <v>46.291666666666664</v>
      </c>
      <c r="X48" s="683">
        <f>'Copy-Paste Baseline'!BV21</f>
        <v>29.75</v>
      </c>
      <c r="Y48" s="683">
        <f>'Copy-Paste Baseline'!BZ21</f>
        <v>76.041666666666671</v>
      </c>
    </row>
    <row r="49" spans="1:25" s="686" customFormat="1" x14ac:dyDescent="0.25">
      <c r="A49" s="684"/>
      <c r="B49" s="686" t="s">
        <v>15</v>
      </c>
      <c r="C49" s="686">
        <f>'Copy-Paste Baseline'!C22</f>
        <v>0.10840053904868349</v>
      </c>
      <c r="D49" s="686">
        <f>'Copy-Paste Baseline'!F22</f>
        <v>8.138456883845771E-2</v>
      </c>
      <c r="E49" s="686">
        <f>'Copy-Paste Baseline'!I22</f>
        <v>6.2392683251187214E-2</v>
      </c>
      <c r="F49" s="686">
        <f>'Copy-Paste Baseline'!L22</f>
        <v>5.7185945601871825E-2</v>
      </c>
      <c r="G49" s="686">
        <f>'Copy-Paste Baseline'!O22</f>
        <v>6.2600698352597933E-2</v>
      </c>
      <c r="H49" s="686">
        <f>'Copy-Paste Baseline'!T22</f>
        <v>0.21954795825945347</v>
      </c>
      <c r="I49" s="686">
        <f>'Copy-Paste Baseline'!W22</f>
        <v>0.30036413931646094</v>
      </c>
      <c r="J49" s="686">
        <f>'Copy-Paste Baseline'!Z22</f>
        <v>0.17828044150393288</v>
      </c>
      <c r="K49" s="686">
        <f>'Copy-Paste Baseline'!AC22</f>
        <v>0.145894041712675</v>
      </c>
      <c r="L49" s="686">
        <f>'Copy-Paste Baseline'!AF22</f>
        <v>9.0557150296863703E-2</v>
      </c>
      <c r="M49" s="686">
        <f>'Copy-Paste Baseline'!AK22</f>
        <v>5.6114277897124976E-2</v>
      </c>
      <c r="N49" s="686">
        <f>'Copy-Paste Baseline'!AN22</f>
        <v>5.8482874613899165E-2</v>
      </c>
      <c r="O49" s="686">
        <f>'Copy-Paste Baseline'!AQ22</f>
        <v>2.066529151409572E-2</v>
      </c>
      <c r="P49" s="686">
        <f>'Copy-Paste Baseline'!AT22</f>
        <v>4.8212088391532314E-2</v>
      </c>
      <c r="Q49" s="686">
        <f>'Copy-Paste Baseline'!AW22</f>
        <v>7.3655729428232564E-2</v>
      </c>
      <c r="R49" s="686">
        <f>'Copy-Paste Baseline'!BB22</f>
        <v>6.29023221207171E-2</v>
      </c>
      <c r="S49" s="686">
        <f>'Copy-Paste Baseline'!BE22</f>
        <v>0.18664701630526484</v>
      </c>
      <c r="T49" s="686">
        <f>'Copy-Paste Baseline'!BH22</f>
        <v>4.8038245750792928E-2</v>
      </c>
      <c r="U49" s="686">
        <f>'Copy-Paste Baseline'!BL22</f>
        <v>9.4906217425623954E-2</v>
      </c>
      <c r="W49" s="686">
        <f>'Copy-Paste Baseline'!BS22</f>
        <v>3.0931566345564897E-2</v>
      </c>
      <c r="X49" s="686">
        <f>'Copy-Paste Baseline'!BV22</f>
        <v>4.1027409067402175E-2</v>
      </c>
      <c r="Y49" s="686">
        <f>'Copy-Paste Baseline'!BZ22</f>
        <v>3.4226664916261883E-2</v>
      </c>
    </row>
    <row r="50" spans="1:25" hidden="1" x14ac:dyDescent="0.25">
      <c r="B50" s="368" t="s">
        <v>16</v>
      </c>
      <c r="C50" s="683">
        <f>'Copy-Paste Baseline'!C25</f>
        <v>0.14658177872823352</v>
      </c>
      <c r="D50" s="683">
        <f>'Copy-Paste Baseline'!F25</f>
        <v>0.12543241406636541</v>
      </c>
      <c r="E50" s="683">
        <f>'Copy-Paste Baseline'!I25</f>
        <v>3.247137984651724E-2</v>
      </c>
      <c r="F50" s="683">
        <f>'Copy-Paste Baseline'!L25</f>
        <v>6.8786118974293722E-2</v>
      </c>
      <c r="G50" s="683">
        <f>'Copy-Paste Baseline'!O25</f>
        <v>6.9963909975971877E-2</v>
      </c>
      <c r="H50" s="683">
        <f>'Copy-Paste Baseline'!T25</f>
        <v>0.11497425672910445</v>
      </c>
      <c r="I50" s="683">
        <f>'Copy-Paste Baseline'!W25</f>
        <v>0.10470992270463118</v>
      </c>
      <c r="J50" s="683">
        <f>'Copy-Paste Baseline'!Z25</f>
        <v>0.10764765312995375</v>
      </c>
      <c r="K50" s="683">
        <f>'Copy-Paste Baseline'!AC25</f>
        <v>0.14930537687753154</v>
      </c>
      <c r="L50" s="683">
        <f>'Copy-Paste Baseline'!AF25</f>
        <v>0.14930537687753154</v>
      </c>
      <c r="M50" s="683">
        <f>'Copy-Paste Baseline'!AK25</f>
        <v>4.4104999565441574E-2</v>
      </c>
      <c r="N50" s="683">
        <f>'Copy-Paste Baseline'!AN25</f>
        <v>3.6743192209221495E-2</v>
      </c>
      <c r="O50" s="683">
        <f>'Copy-Paste Baseline'!AQ25</f>
        <v>4.6743861768308137E-2</v>
      </c>
      <c r="P50" s="683">
        <f>'Copy-Paste Baseline'!AT25</f>
        <v>7.300816312171314E-2</v>
      </c>
      <c r="Q50" s="683">
        <f>'Copy-Paste Baseline'!AW25</f>
        <v>6.0703204134274914E-2</v>
      </c>
      <c r="R50" s="683">
        <f>'Copy-Paste Baseline'!BB25</f>
        <v>8.1465075746212201E-2</v>
      </c>
      <c r="S50" s="683">
        <f>'Copy-Paste Baseline'!BE25</f>
        <v>0.11413879131816074</v>
      </c>
      <c r="T50" s="683">
        <f>'Copy-Paste Baseline'!BH25</f>
        <v>4.9036754508989124E-2</v>
      </c>
      <c r="U50" s="683">
        <f>'Copy-Paste Baseline'!BL25</f>
        <v>7.9537684601607775E-2</v>
      </c>
      <c r="W50" s="683">
        <f>'Copy-Paste Baseline'!BS25</f>
        <v>0.11497425672910445</v>
      </c>
      <c r="X50" s="683">
        <f>'Copy-Paste Baseline'!BV25</f>
        <v>0.14930537687753154</v>
      </c>
      <c r="Y50" s="683">
        <f>'Copy-Paste Baseline'!BZ25</f>
        <v>5.0604633092127628E-2</v>
      </c>
    </row>
    <row r="51" spans="1:25" hidden="1" x14ac:dyDescent="0.25">
      <c r="B51" s="368" t="s">
        <v>17</v>
      </c>
      <c r="C51" s="683">
        <f>'Copy-Paste Baseline'!C26</f>
        <v>9.4369227413788975E-2</v>
      </c>
      <c r="D51" s="683">
        <f>'Copy-Paste Baseline'!F26</f>
        <v>6.9855530075488989E-2</v>
      </c>
      <c r="E51" s="683">
        <f>'Copy-Paste Baseline'!I26</f>
        <v>5.9338643980891559E-2</v>
      </c>
      <c r="F51" s="683">
        <f>'Copy-Paste Baseline'!L26</f>
        <v>4.8265978086957949E-2</v>
      </c>
      <c r="G51" s="683">
        <f>'Copy-Paste Baseline'!O26</f>
        <v>0.12058806635969403</v>
      </c>
      <c r="H51" s="683">
        <f>'Copy-Paste Baseline'!T26</f>
        <v>0.17079945640879426</v>
      </c>
      <c r="I51" s="683">
        <f>'Copy-Paste Baseline'!W26</f>
        <v>0.21752491470135463</v>
      </c>
      <c r="J51" s="683">
        <f>'Copy-Paste Baseline'!Z26</f>
        <v>0.10593890960179067</v>
      </c>
      <c r="K51" s="683">
        <f>'Copy-Paste Baseline'!AC26</f>
        <v>0.1062085456285041</v>
      </c>
      <c r="L51" s="683">
        <f>'Copy-Paste Baseline'!AF26</f>
        <v>0.1062085456285041</v>
      </c>
      <c r="M51" s="683">
        <f>'Copy-Paste Baseline'!AK26</f>
        <v>4.8489262912035369E-2</v>
      </c>
      <c r="N51" s="683">
        <f>'Copy-Paste Baseline'!AN26</f>
        <v>5.2570048384622405E-2</v>
      </c>
      <c r="O51" s="683">
        <f>'Copy-Paste Baseline'!AQ26</f>
        <v>1.4106307040342441E-2</v>
      </c>
      <c r="P51" s="683">
        <f>'Copy-Paste Baseline'!AT26</f>
        <v>4.3123859214359406E-2</v>
      </c>
      <c r="Q51" s="683">
        <f>'Copy-Paste Baseline'!AW26</f>
        <v>6.845942005507856E-2</v>
      </c>
      <c r="R51" s="683">
        <f>'Copy-Paste Baseline'!BB26</f>
        <v>6.29023221207171E-2</v>
      </c>
      <c r="S51" s="683">
        <f>'Copy-Paste Baseline'!BE26</f>
        <v>0.13819824463383654</v>
      </c>
      <c r="T51" s="683">
        <f>'Copy-Paste Baseline'!BH26</f>
        <v>4.3568238068335201E-2</v>
      </c>
      <c r="U51" s="683">
        <f>'Copy-Paste Baseline'!BL26</f>
        <v>7.9524573853695713E-2</v>
      </c>
      <c r="W51" s="683">
        <f>'Copy-Paste Baseline'!BS26</f>
        <v>0.17079945640879426</v>
      </c>
      <c r="X51" s="683">
        <f>'Copy-Paste Baseline'!BV26</f>
        <v>0.1062085456285041</v>
      </c>
      <c r="Y51" s="683">
        <f>'Copy-Paste Baseline'!BZ26</f>
        <v>2.9543651757240219E-2</v>
      </c>
    </row>
    <row r="52" spans="1:25" s="455" customFormat="1" x14ac:dyDescent="0.25">
      <c r="C52" s="678" t="s">
        <v>31</v>
      </c>
      <c r="D52" s="678">
        <v>53</v>
      </c>
      <c r="E52" s="678">
        <v>54</v>
      </c>
      <c r="F52" s="678">
        <v>55</v>
      </c>
      <c r="G52" s="678">
        <v>58</v>
      </c>
      <c r="H52" s="679" t="s">
        <v>216</v>
      </c>
      <c r="I52" s="679" t="s">
        <v>217</v>
      </c>
      <c r="J52" s="679" t="s">
        <v>218</v>
      </c>
      <c r="K52" s="679" t="s">
        <v>219</v>
      </c>
      <c r="L52" s="679" t="s">
        <v>220</v>
      </c>
      <c r="M52" s="680" t="s">
        <v>246</v>
      </c>
      <c r="N52" s="680" t="s">
        <v>247</v>
      </c>
      <c r="O52" s="680" t="s">
        <v>248</v>
      </c>
      <c r="P52" s="680" t="s">
        <v>249</v>
      </c>
      <c r="Q52" s="680" t="s">
        <v>250</v>
      </c>
      <c r="R52" s="416" t="s">
        <v>239</v>
      </c>
      <c r="S52" s="417" t="s">
        <v>240</v>
      </c>
      <c r="T52" s="681" t="s">
        <v>241</v>
      </c>
      <c r="U52" s="682" t="s">
        <v>227</v>
      </c>
      <c r="W52" s="1133" t="s">
        <v>347</v>
      </c>
      <c r="X52" s="1133" t="s">
        <v>348</v>
      </c>
      <c r="Y52" s="1131" t="s">
        <v>349</v>
      </c>
    </row>
    <row r="53" spans="1:25" s="14" customFormat="1" x14ac:dyDescent="0.25">
      <c r="A53" s="687"/>
      <c r="B53" s="14" t="s">
        <v>130</v>
      </c>
      <c r="C53" s="14">
        <f>'Copy-Paste Baseline'!C29</f>
        <v>29.995234045242327</v>
      </c>
      <c r="D53" s="14">
        <f>'Copy-Paste Baseline'!F29</f>
        <v>25.128109900726912</v>
      </c>
      <c r="E53" s="14">
        <f>'Copy-Paste Baseline'!I29</f>
        <v>7.7455292002457092</v>
      </c>
      <c r="F53" s="14">
        <f>'Copy-Paste Baseline'!L29</f>
        <v>11.348108761530973</v>
      </c>
      <c r="G53" s="14">
        <f>'Copy-Paste Baseline'!O29</f>
        <v>4.9929269094191913</v>
      </c>
      <c r="H53" s="14">
        <f>'Copy-Paste Baseline'!T29</f>
        <v>23.257118597810596</v>
      </c>
      <c r="I53" s="14">
        <f>'Copy-Paste Baseline'!W29</f>
        <v>23.086217873039431</v>
      </c>
      <c r="J53" s="14">
        <f>'Copy-Paste Baseline'!Z29</f>
        <v>22.674517483857866</v>
      </c>
      <c r="K53" s="14">
        <f>'Copy-Paste Baseline'!AC29</f>
        <v>29.430670809378849</v>
      </c>
      <c r="L53" s="14">
        <f>'Copy-Paste Baseline'!AF29</f>
        <v>28.136899407669418</v>
      </c>
      <c r="M53" s="14">
        <f>'Copy-Paste Baseline'!AK29</f>
        <v>5.5572356037742239</v>
      </c>
      <c r="N53" s="14">
        <f>'Copy-Paste Baseline'!AN29</f>
        <v>4.7874693966063511</v>
      </c>
      <c r="O53" s="14">
        <f>'Copy-Paste Baseline'!AQ29</f>
        <v>5.4092519838229478</v>
      </c>
      <c r="P53" s="14">
        <f>'Copy-Paste Baseline'!AT29</f>
        <v>9.8775448424854684</v>
      </c>
      <c r="Q53" s="14">
        <f>'Copy-Paste Baseline'!AW29</f>
        <v>6.9992347960879355</v>
      </c>
      <c r="R53" s="14">
        <f>'Copy-Paste Baseline'!BB29</f>
        <v>15.768633950141501</v>
      </c>
      <c r="S53" s="14">
        <f>'Copy-Paste Baseline'!BE29</f>
        <v>25.544180811724921</v>
      </c>
      <c r="T53" s="14">
        <f>'Copy-Paste Baseline'!BH29</f>
        <v>6.3724294400208148</v>
      </c>
      <c r="U53" s="14">
        <f>'Copy-Paste Baseline'!BL29</f>
        <v>13.468144867283398</v>
      </c>
      <c r="W53" s="14">
        <f>'Copy-Paste Baseline'!BS29</f>
        <v>7.2533697947171287</v>
      </c>
      <c r="X53" s="14">
        <f>'Copy-Paste Baseline'!BV29</f>
        <v>14.026425081859172</v>
      </c>
      <c r="Y53" s="14">
        <f>'Copy-Paste Baseline'!BZ29</f>
        <v>9.7872284912921543</v>
      </c>
    </row>
    <row r="54" spans="1:25" s="14" customFormat="1" x14ac:dyDescent="0.25">
      <c r="A54" s="687"/>
      <c r="B54" s="14" t="s">
        <v>251</v>
      </c>
      <c r="C54" s="14">
        <f>'Copy-Paste Baseline'!C30</f>
        <v>15.840118430792007</v>
      </c>
      <c r="D54" s="14">
        <f>'Copy-Paste Baseline'!F30</f>
        <v>19.65720407070166</v>
      </c>
      <c r="E54" s="14">
        <f>'Copy-Paste Baseline'!I30</f>
        <v>40.810502283105023</v>
      </c>
      <c r="F54" s="14">
        <f>'Copy-Paste Baseline'!L30</f>
        <v>7.3766487542745489</v>
      </c>
      <c r="G54" s="14">
        <f>'Copy-Paste Baseline'!O30</f>
        <v>2.2895125553914331</v>
      </c>
      <c r="H54" s="14">
        <f>'Copy-Paste Baseline'!T30</f>
        <v>3.4697508896797151</v>
      </c>
      <c r="I54" s="14">
        <f>'Copy-Paste Baseline'!W30</f>
        <v>0</v>
      </c>
      <c r="J54" s="14">
        <f>'Copy-Paste Baseline'!Z30</f>
        <v>14.54983922829582</v>
      </c>
      <c r="K54" s="14">
        <f>'Copy-Paste Baseline'!AC30</f>
        <v>16.536964980544749</v>
      </c>
      <c r="L54" s="14">
        <f>'Copy-Paste Baseline'!AF30</f>
        <v>31.614135625596941</v>
      </c>
      <c r="M54" s="14">
        <f>'Copy-Paste Baseline'!AK30</f>
        <v>1.8206896551724139</v>
      </c>
      <c r="N54" s="14">
        <f>'Copy-Paste Baseline'!AN30</f>
        <v>3.4395548811330299</v>
      </c>
      <c r="O54" s="14">
        <f>'Copy-Paste Baseline'!AQ30</f>
        <v>1.9143844722148364</v>
      </c>
      <c r="P54" s="14">
        <f>'Copy-Paste Baseline'!AT30</f>
        <v>9.4017094017094021</v>
      </c>
      <c r="Q54" s="14">
        <f>'Copy-Paste Baseline'!AW30</f>
        <v>0</v>
      </c>
      <c r="R54" s="14">
        <f>'Copy-Paste Baseline'!BB30</f>
        <v>15.516709511568124</v>
      </c>
      <c r="S54" s="14">
        <f>'Copy-Paste Baseline'!BE30</f>
        <v>16.233580810965162</v>
      </c>
      <c r="T54" s="14">
        <f>'Copy-Paste Baseline'!BH30</f>
        <v>2.2800904700776332</v>
      </c>
      <c r="U54" s="14">
        <f>'Copy-Paste Baseline'!BL30</f>
        <v>9.1241537717601542</v>
      </c>
      <c r="W54" s="14">
        <f>'Copy-Paste Baseline'!BS30</f>
        <v>0</v>
      </c>
      <c r="X54" s="14">
        <f>'Copy-Paste Baseline'!BV30</f>
        <v>10.562571756601606</v>
      </c>
      <c r="Y54" s="14">
        <f>'Copy-Paste Baseline'!BZ30</f>
        <v>5.6790123456790127</v>
      </c>
    </row>
    <row r="55" spans="1:25" s="14" customFormat="1" x14ac:dyDescent="0.25">
      <c r="A55" s="687"/>
      <c r="B55" s="14" t="s">
        <v>145</v>
      </c>
      <c r="C55" s="14">
        <f>'Copy-Paste Baseline'!C32</f>
        <v>49.394921869652912</v>
      </c>
      <c r="D55" s="14">
        <f>'Copy-Paste Baseline'!F32</f>
        <v>35.310839854391787</v>
      </c>
      <c r="E55" s="14">
        <f>'Copy-Paste Baseline'!I32</f>
        <v>14.394136726910517</v>
      </c>
      <c r="F55" s="14">
        <f>'Copy-Paste Baseline'!L32</f>
        <v>18.284605432027178</v>
      </c>
      <c r="G55" s="14">
        <f>'Copy-Paste Baseline'!O32</f>
        <v>11.03520819069082</v>
      </c>
      <c r="H55" s="14">
        <f>'Copy-Paste Baseline'!T32</f>
        <v>35.427205462760547</v>
      </c>
      <c r="I55" s="14">
        <f>'Copy-Paste Baseline'!W32</f>
        <v>29.325930040369911</v>
      </c>
      <c r="J55" s="14">
        <f>'Copy-Paste Baseline'!Z32</f>
        <v>34.651569908133496</v>
      </c>
      <c r="K55" s="14">
        <f>'Copy-Paste Baseline'!AC32</f>
        <v>41.047548086644476</v>
      </c>
      <c r="L55" s="14">
        <f>'Copy-Paste Baseline'!AF32</f>
        <v>43.811689268060526</v>
      </c>
      <c r="M55" s="14">
        <f>'Copy-Paste Baseline'!AK32</f>
        <v>8.449061883838711</v>
      </c>
      <c r="N55" s="14">
        <f>'Copy-Paste Baseline'!AN32</f>
        <v>7.9575353559882052</v>
      </c>
      <c r="O55" s="14">
        <f>'Copy-Paste Baseline'!AQ32</f>
        <v>8.3599755145985757</v>
      </c>
      <c r="P55" s="14">
        <f>'Copy-Paste Baseline'!AT32</f>
        <v>15.219377475352049</v>
      </c>
      <c r="Q55" s="14">
        <f>'Copy-Paste Baseline'!AW32</f>
        <v>12.809037288091064</v>
      </c>
      <c r="R55" s="14">
        <f>'Copy-Paste Baseline'!BB32</f>
        <v>25.49417243385578</v>
      </c>
      <c r="S55" s="14">
        <f>'Copy-Paste Baseline'!BE32</f>
        <v>36.931388342272889</v>
      </c>
      <c r="T55" s="14">
        <f>'Copy-Paste Baseline'!BH32</f>
        <v>10.096282717203911</v>
      </c>
      <c r="U55" s="14">
        <f>'Copy-Paste Baseline'!BL32</f>
        <v>20.62038671495845</v>
      </c>
      <c r="W55" s="14">
        <f>'Copy-Paste Baseline'!BS32</f>
        <v>17.217999195459559</v>
      </c>
      <c r="X55" s="14">
        <f>'Copy-Paste Baseline'!BV32</f>
        <v>26.755656913307739</v>
      </c>
      <c r="Y55" s="14">
        <f>'Copy-Paste Baseline'!BZ32</f>
        <v>20.786119626899747</v>
      </c>
    </row>
    <row r="56" spans="1:25" s="14" customFormat="1" x14ac:dyDescent="0.25">
      <c r="A56" s="687"/>
      <c r="B56" s="14" t="s">
        <v>252</v>
      </c>
      <c r="C56" s="14">
        <f>'Copy-Paste Baseline'!C33</f>
        <v>40.192450037009621</v>
      </c>
      <c r="D56" s="14">
        <f>'Copy-Paste Baseline'!F33</f>
        <v>36.582753079807176</v>
      </c>
      <c r="E56" s="14">
        <f>'Copy-Paste Baseline'!I33</f>
        <v>50.970319634703195</v>
      </c>
      <c r="F56" s="14">
        <f>'Copy-Paste Baseline'!L33</f>
        <v>12.945774303859308</v>
      </c>
      <c r="G56" s="14">
        <f>'Copy-Paste Baseline'!O33</f>
        <v>6.2776957163958649</v>
      </c>
      <c r="H56" s="14">
        <f>'Copy-Paste Baseline'!T33</f>
        <v>12.722419928825623</v>
      </c>
      <c r="I56" s="14">
        <f>'Copy-Paste Baseline'!W33</f>
        <v>4.2</v>
      </c>
      <c r="J56" s="14">
        <f>'Copy-Paste Baseline'!Z33</f>
        <v>23.472668810289392</v>
      </c>
      <c r="K56" s="14">
        <f>'Copy-Paste Baseline'!AC33</f>
        <v>28.274967574578469</v>
      </c>
      <c r="L56" s="14">
        <f>'Copy-Paste Baseline'!AF33</f>
        <v>47.56446991404011</v>
      </c>
      <c r="M56" s="14">
        <f>'Copy-Paste Baseline'!AK33</f>
        <v>5.296551724137931</v>
      </c>
      <c r="N56" s="14">
        <f>'Copy-Paste Baseline'!AN33</f>
        <v>5.6904400606980277</v>
      </c>
      <c r="O56" s="14">
        <f>'Copy-Paste Baseline'!AQ33</f>
        <v>6.0622174953469825</v>
      </c>
      <c r="P56" s="14">
        <f>'Copy-Paste Baseline'!AT33</f>
        <v>23.361823361823362</v>
      </c>
      <c r="Q56" s="14">
        <f>'Copy-Paste Baseline'!AW33</f>
        <v>5.5471507816439747</v>
      </c>
      <c r="R56" s="14">
        <f>'Copy-Paste Baseline'!BB33</f>
        <v>26.262210796915166</v>
      </c>
      <c r="S56" s="14">
        <f>'Copy-Paste Baseline'!BE33</f>
        <v>27.255853797829808</v>
      </c>
      <c r="T56" s="14">
        <f>'Copy-Paste Baseline'!BH33</f>
        <v>6.7913686655663552</v>
      </c>
      <c r="U56" s="14">
        <f>'Copy-Paste Baseline'!BL33</f>
        <v>16.845986460348161</v>
      </c>
      <c r="W56" s="14">
        <f>'Copy-Paste Baseline'!BS33</f>
        <v>7.7436582109479302</v>
      </c>
      <c r="X56" s="14">
        <f>'Copy-Paste Baseline'!BV33</f>
        <v>35.132032146957513</v>
      </c>
      <c r="Y56" s="14">
        <f>'Copy-Paste Baseline'!BZ33</f>
        <v>22.469135802469136</v>
      </c>
    </row>
    <row r="57" spans="1:25" x14ac:dyDescent="0.25">
      <c r="D57" s="683"/>
      <c r="E57" s="683"/>
      <c r="F57" s="683"/>
      <c r="G57" s="683"/>
      <c r="H57" s="683"/>
      <c r="I57" s="683"/>
      <c r="J57" s="683"/>
      <c r="K57" s="683"/>
      <c r="L57" s="683"/>
      <c r="M57" s="683"/>
      <c r="N57" s="683"/>
      <c r="O57" s="683"/>
      <c r="P57" s="683"/>
      <c r="Q57" s="683"/>
      <c r="R57" s="683"/>
      <c r="S57" s="683"/>
      <c r="T57" s="683"/>
      <c r="U57" s="683"/>
      <c r="W57" s="683"/>
      <c r="X57" s="683"/>
      <c r="Y57" s="683"/>
    </row>
    <row r="58" spans="1:25" x14ac:dyDescent="0.25">
      <c r="B58" s="368" t="s">
        <v>18</v>
      </c>
      <c r="C58" s="683">
        <f>'Copy-Paste Baseline'!C37</f>
        <v>15007.244194312942</v>
      </c>
      <c r="D58" s="683">
        <f>'Copy-Paste Baseline'!F37</f>
        <v>10401.560000000001</v>
      </c>
      <c r="E58" s="683">
        <f>'Copy-Paste Baseline'!I37</f>
        <v>7053.3141199636011</v>
      </c>
      <c r="F58" s="683">
        <f>'Copy-Paste Baseline'!L37</f>
        <v>7012.3400000000011</v>
      </c>
      <c r="G58" s="683">
        <f>'Copy-Paste Baseline'!O37</f>
        <v>1487.6200000000003</v>
      </c>
      <c r="H58" s="683">
        <f>'Copy-Paste Baseline'!T37</f>
        <v>10280.89</v>
      </c>
      <c r="I58" s="683">
        <f>'Copy-Paste Baseline'!W37</f>
        <v>8669.2199999999993</v>
      </c>
      <c r="J58" s="683">
        <f>'Copy-Paste Baseline'!Z37</f>
        <v>8822.2099999999991</v>
      </c>
      <c r="K58" s="683">
        <f>'Copy-Paste Baseline'!AC37</f>
        <v>15651.27</v>
      </c>
      <c r="L58" s="683">
        <f>'Copy-Paste Baseline'!AF37</f>
        <v>10798.14</v>
      </c>
      <c r="M58" s="683">
        <f>'Copy-Paste Baseline'!AK37</f>
        <v>5856.0600000000013</v>
      </c>
      <c r="N58" s="683">
        <f>'Copy-Paste Baseline'!AN37</f>
        <v>5544.63</v>
      </c>
      <c r="O58" s="683">
        <f>'Copy-Paste Baseline'!AQ37</f>
        <v>6252.2099999999991</v>
      </c>
      <c r="P58" s="683">
        <f>'Copy-Paste Baseline'!AT37</f>
        <v>9713.27</v>
      </c>
      <c r="Q58" s="683">
        <f>'Copy-Paste Baseline'!AW37</f>
        <v>3120.2200000000003</v>
      </c>
      <c r="R58" s="683">
        <f>C58+D58+E58+F58+G58</f>
        <v>40962.07831427655</v>
      </c>
      <c r="S58" s="683">
        <f>H58+I58+J58+K58+L58</f>
        <v>54221.729999999996</v>
      </c>
      <c r="T58" s="683">
        <f>M58+N58+O58+P58+Q58</f>
        <v>30486.390000000003</v>
      </c>
      <c r="U58" s="683">
        <f>R58+S58+T58</f>
        <v>125670.19831427654</v>
      </c>
      <c r="W58" s="683">
        <f>'Copy-Paste Baseline'!BT34</f>
        <v>3442</v>
      </c>
      <c r="X58" s="683">
        <f>'Copy-Paste Baseline'!BW34</f>
        <v>0</v>
      </c>
      <c r="Y58" s="683">
        <f>W58+X58</f>
        <v>3442</v>
      </c>
    </row>
    <row r="59" spans="1:25" s="686" customFormat="1" x14ac:dyDescent="0.25">
      <c r="A59" s="684"/>
      <c r="C59" s="686">
        <f>'Copy-Paste Baseline'!D37</f>
        <v>0.29242463946467967</v>
      </c>
      <c r="D59" s="686">
        <f>'Copy-Paste Baseline'!G37</f>
        <v>0.20622491719527006</v>
      </c>
      <c r="E59" s="686">
        <f>'Copy-Paste Baseline'!J37</f>
        <v>8.8240581678372981E-2</v>
      </c>
      <c r="F59" s="686">
        <f>'Copy-Paste Baseline'!M37</f>
        <v>0.11097998073296098</v>
      </c>
      <c r="G59" s="686">
        <f>'Copy-Paste Baseline'!P37</f>
        <v>7.1954792334663661E-2</v>
      </c>
      <c r="H59" s="686">
        <f>'Copy-Paste Baseline'!U37</f>
        <v>0.21665352387639675</v>
      </c>
      <c r="I59" s="686">
        <f>'Copy-Paste Baseline'!X37</f>
        <v>0.18464080511486139</v>
      </c>
      <c r="J59" s="686">
        <f>'Copy-Paste Baseline'!AA37</f>
        <v>0.188439303889058</v>
      </c>
      <c r="K59" s="686">
        <f>'Copy-Paste Baseline'!AD37</f>
        <v>0.26256669743396688</v>
      </c>
      <c r="L59" s="686">
        <f>'Copy-Paste Baseline'!AG37</f>
        <v>0.25434013158716029</v>
      </c>
      <c r="M59" s="686">
        <f>'Copy-Paste Baseline'!AL37</f>
        <v>7.0894764845709252E-2</v>
      </c>
      <c r="N59" s="686">
        <f>'Copy-Paste Baseline'!AO37</f>
        <v>6.755666274377306E-2</v>
      </c>
      <c r="O59" s="686">
        <f>'Copy-Paste Baseline'!AR37</f>
        <v>7.4250757000944995E-2</v>
      </c>
      <c r="P59" s="686">
        <f>'Copy-Paste Baseline'!AU37</f>
        <v>0.12605131766878122</v>
      </c>
      <c r="Q59" s="686">
        <f>'Copy-Paste Baseline'!AX37</f>
        <v>0.10418848237468881</v>
      </c>
      <c r="R59" s="686">
        <f>R58/R38</f>
        <v>0.15425329551611716</v>
      </c>
      <c r="S59" s="686">
        <f>S58/S38</f>
        <v>0.22287196841418824</v>
      </c>
      <c r="T59" s="686">
        <f>T58/T38</f>
        <v>8.5663404225079967E-2</v>
      </c>
      <c r="U59" s="686">
        <f>U58/U38</f>
        <v>0.14533000378268707</v>
      </c>
      <c r="W59" s="686">
        <f>'Copy-Paste Baseline'!AL37</f>
        <v>7.0894764845709252E-2</v>
      </c>
      <c r="X59" s="686">
        <f>'Copy-Paste Baseline'!AO37</f>
        <v>6.755666274377306E-2</v>
      </c>
      <c r="Y59" s="686">
        <f>Y58/Y38</f>
        <v>6.4552427748916938E-2</v>
      </c>
    </row>
    <row r="60" spans="1:25" s="686" customFormat="1" x14ac:dyDescent="0.25">
      <c r="A60" s="684"/>
    </row>
    <row r="61" spans="1:25" s="686" customFormat="1" x14ac:dyDescent="0.25">
      <c r="A61" s="684"/>
    </row>
    <row r="63" spans="1:25" ht="15.75" thickBot="1" x14ac:dyDescent="0.3">
      <c r="B63" s="1416" t="s">
        <v>253</v>
      </c>
      <c r="C63" s="1416"/>
      <c r="D63" s="1416"/>
      <c r="E63" s="1416"/>
      <c r="F63" s="1416"/>
      <c r="G63" s="1416"/>
      <c r="H63" s="1416"/>
      <c r="K63" s="1416" t="s">
        <v>253</v>
      </c>
      <c r="L63" s="1416"/>
      <c r="M63" s="1416"/>
      <c r="N63" s="1416"/>
      <c r="O63" s="1416"/>
      <c r="P63" s="1416"/>
      <c r="Q63" s="1416"/>
      <c r="R63" s="1416"/>
      <c r="S63" s="1416"/>
      <c r="T63" s="1416"/>
      <c r="U63" s="1416"/>
    </row>
    <row r="64" spans="1:25" ht="15.75" thickBot="1" x14ac:dyDescent="0.3">
      <c r="B64" s="1417" t="s">
        <v>254</v>
      </c>
      <c r="C64" s="1418"/>
      <c r="D64" s="1418"/>
      <c r="E64" s="1418"/>
      <c r="F64" s="1418"/>
      <c r="G64" s="1418"/>
      <c r="H64" s="1419"/>
      <c r="K64" s="1417" t="s">
        <v>255</v>
      </c>
      <c r="L64" s="1418"/>
      <c r="M64" s="1418"/>
      <c r="N64" s="1418"/>
      <c r="O64" s="1418"/>
      <c r="P64" s="1418"/>
      <c r="Q64" s="1418"/>
      <c r="R64" s="1418"/>
      <c r="S64" s="1418"/>
      <c r="T64" s="1418"/>
      <c r="U64" s="1419"/>
      <c r="V64" s="693"/>
    </row>
    <row r="65" spans="1:23" ht="15.75" thickBot="1" x14ac:dyDescent="0.3">
      <c r="B65" s="694"/>
      <c r="C65" s="695"/>
      <c r="D65" s="695"/>
      <c r="E65" s="695"/>
      <c r="F65" s="695"/>
      <c r="G65" s="695"/>
      <c r="H65" s="695"/>
      <c r="K65" s="696"/>
      <c r="L65" s="697"/>
      <c r="M65" s="697"/>
      <c r="N65" s="697"/>
      <c r="O65" s="697"/>
      <c r="P65" s="697"/>
      <c r="Q65" s="697"/>
      <c r="R65" s="697"/>
      <c r="S65" s="697"/>
      <c r="T65" s="697"/>
      <c r="U65" s="697"/>
      <c r="V65" s="193"/>
    </row>
    <row r="66" spans="1:23" x14ac:dyDescent="0.25">
      <c r="B66" s="698" t="s">
        <v>256</v>
      </c>
      <c r="C66" s="1420" t="s">
        <v>257</v>
      </c>
      <c r="D66" s="1422" t="s">
        <v>258</v>
      </c>
      <c r="E66" s="1424" t="s">
        <v>259</v>
      </c>
      <c r="F66" s="1424" t="s">
        <v>260</v>
      </c>
      <c r="G66" s="1424" t="s">
        <v>139</v>
      </c>
      <c r="H66" s="1424" t="s">
        <v>261</v>
      </c>
      <c r="K66" s="1426" t="s">
        <v>56</v>
      </c>
      <c r="L66" s="1426" t="s">
        <v>205</v>
      </c>
      <c r="M66" s="1426" t="s">
        <v>4</v>
      </c>
      <c r="O66" s="1428" t="s">
        <v>262</v>
      </c>
      <c r="P66" s="1429"/>
      <c r="Q66" s="1430"/>
      <c r="S66" s="1428" t="s">
        <v>263</v>
      </c>
      <c r="T66" s="1429"/>
      <c r="U66" s="1430"/>
      <c r="V66" s="693"/>
    </row>
    <row r="67" spans="1:23" ht="15.75" thickBot="1" x14ac:dyDescent="0.3">
      <c r="B67" s="699" t="s">
        <v>264</v>
      </c>
      <c r="C67" s="1421"/>
      <c r="D67" s="1423"/>
      <c r="E67" s="1425"/>
      <c r="F67" s="1425"/>
      <c r="G67" s="1425"/>
      <c r="H67" s="1425"/>
      <c r="K67" s="1427"/>
      <c r="L67" s="1427"/>
      <c r="M67" s="1427"/>
      <c r="N67" s="700"/>
      <c r="O67" s="701">
        <v>2022</v>
      </c>
      <c r="P67" s="702">
        <v>2021</v>
      </c>
      <c r="Q67" s="703" t="s">
        <v>264</v>
      </c>
      <c r="S67" s="701">
        <v>2022</v>
      </c>
      <c r="T67" s="702">
        <v>2021</v>
      </c>
      <c r="U67" s="703" t="s">
        <v>264</v>
      </c>
      <c r="V67" s="700"/>
    </row>
    <row r="68" spans="1:23" ht="15.75" thickBot="1" x14ac:dyDescent="0.3">
      <c r="B68" s="695"/>
      <c r="C68" s="695"/>
      <c r="D68" s="695"/>
      <c r="E68" s="695"/>
      <c r="F68" s="695"/>
      <c r="G68" s="695"/>
      <c r="H68" s="695"/>
      <c r="K68" s="697"/>
      <c r="L68" s="697"/>
      <c r="M68" s="697"/>
      <c r="N68" s="192"/>
      <c r="O68" s="697"/>
      <c r="P68" s="704"/>
      <c r="Q68" s="697"/>
      <c r="R68" s="193"/>
      <c r="S68" s="697"/>
      <c r="T68" s="704"/>
      <c r="U68" s="697"/>
      <c r="V68" s="193"/>
    </row>
    <row r="69" spans="1:23" x14ac:dyDescent="0.25">
      <c r="A69" s="455">
        <v>5</v>
      </c>
      <c r="B69" s="705" t="str">
        <f>HLOOKUP(A69,$C$1:$G$58,2,0)</f>
        <v>GL53</v>
      </c>
      <c r="C69" s="706">
        <f>HLOOKUP(A69,$C$1:$G$59,5,0)</f>
        <v>0.40835520559930011</v>
      </c>
      <c r="D69" s="707">
        <f>HLOOKUP(A69,$C$1:$G$59,18,0)</f>
        <v>0.10074114740598408</v>
      </c>
      <c r="E69" s="707">
        <f>HLOOKUP(A69,$C$1:$G$59,21,0)</f>
        <v>0.13999451001921492</v>
      </c>
      <c r="F69" s="707">
        <f>HLOOKUP(A69,$C$1:$G$59,11,0)</f>
        <v>0.51248970628602797</v>
      </c>
      <c r="G69" s="707">
        <f>HLOOKUP(A69,$C$1:$G$59,31,0)</f>
        <v>0.18748284381004665</v>
      </c>
      <c r="H69" s="708">
        <f>1-F69-G69</f>
        <v>0.30002744990392538</v>
      </c>
      <c r="J69" s="368">
        <v>5</v>
      </c>
      <c r="K69" s="705" t="str">
        <f>HLOOKUP($J$69,$C$1:$G$58,2,0)</f>
        <v>GL53</v>
      </c>
      <c r="L69" s="709">
        <f>HLOOKUP($J$69,$C$1:$G$59,6,0)</f>
        <v>190.5</v>
      </c>
      <c r="M69" s="710">
        <f>HLOOKUP($J$69,$C$1:$G$59,5,0)</f>
        <v>0.40835520559930011</v>
      </c>
      <c r="N69" s="711"/>
      <c r="O69" s="712">
        <f>HLOOKUP($J$69,$C$1:$G$59,28,0)</f>
        <v>19.65720407070166</v>
      </c>
      <c r="P69" s="713">
        <f>HLOOKUP($J$69,$C$1:$G$59,29,0)</f>
        <v>51.387418987431026</v>
      </c>
      <c r="Q69" s="714">
        <f>HLOOKUP($J$69,$C$1:$G$59,27,0)</f>
        <v>25.128109900726912</v>
      </c>
      <c r="R69" s="715"/>
      <c r="S69" s="716">
        <f>HLOOKUP($J$69,$C$1:$G$59,26,0)</f>
        <v>36.582753079807176</v>
      </c>
      <c r="T69" s="717">
        <f>HLOOKUP($J$69,$C$1:$G$59,24,0)</f>
        <v>75.251227157731293</v>
      </c>
      <c r="U69" s="718">
        <f>HLOOKUP($J$69,$C$1:$G$59,25,0)</f>
        <v>35.310839854391787</v>
      </c>
      <c r="V69" s="719"/>
    </row>
    <row r="70" spans="1:23" ht="15.75" thickBot="1" x14ac:dyDescent="0.3">
      <c r="B70" s="720"/>
      <c r="C70" s="721">
        <f>HLOOKUP(A69,$C$1:$G$59,35,0)</f>
        <v>0.47513929341226013</v>
      </c>
      <c r="D70" s="722">
        <f>HLOOKUP(A69,$C$1:$G$59,46,0)</f>
        <v>0.14675500228597751</v>
      </c>
      <c r="E70" s="722">
        <f>HLOOKUP(A69,$C$1:$G$59,49,0)</f>
        <v>8.138456883845771E-2</v>
      </c>
      <c r="F70" s="722">
        <f>HLOOKUP(A69,$C$1:$G$59,41,0)</f>
        <v>0.58402722236475169</v>
      </c>
      <c r="G70" s="722">
        <f>HLOOKUP(A69,$C$1:$G$59,59,0)</f>
        <v>0.20622491719527006</v>
      </c>
      <c r="H70" s="723">
        <f>1-F70-G70</f>
        <v>0.20974786043997826</v>
      </c>
      <c r="J70" s="368">
        <v>4</v>
      </c>
      <c r="K70" s="724" t="str">
        <f>HLOOKUP($J$70,$C$1:$G$58,2,0)</f>
        <v>NEW YORK</v>
      </c>
      <c r="L70" s="725">
        <f>HLOOKUP($J$70,$C$1:$G$59,6,0)</f>
        <v>125.08333333333333</v>
      </c>
      <c r="M70" s="726">
        <f>HLOOKUP($J$70,$C$1:$G$59,5,0)</f>
        <v>0.45003331112591605</v>
      </c>
      <c r="N70" s="711"/>
      <c r="O70" s="727">
        <f>HLOOKUP($J$70,$C$1:$G$59,28,0)</f>
        <v>15.840118430792007</v>
      </c>
      <c r="P70" s="728">
        <f>HLOOKUP($J$70,$C$1:$G$59,29,0)</f>
        <v>19.864382350050739</v>
      </c>
      <c r="Q70" s="729">
        <f>HLOOKUP($J$70,$C$1:$G$59,27,0)</f>
        <v>29.995234045242327</v>
      </c>
      <c r="R70" s="715"/>
      <c r="S70" s="730">
        <f>HLOOKUP($J$70,$C$1:$G$59,26,0)</f>
        <v>40.192450037009621</v>
      </c>
      <c r="T70" s="731">
        <f>HLOOKUP($J$70,$C$1:$G$59,24,0)</f>
        <v>41.568096031618609</v>
      </c>
      <c r="U70" s="732">
        <f>HLOOKUP($J$70,$C$1:$G$59,25,0)</f>
        <v>49.394921869652912</v>
      </c>
      <c r="V70" s="719"/>
    </row>
    <row r="71" spans="1:23" ht="15.75" thickBot="1" x14ac:dyDescent="0.3">
      <c r="B71" s="733"/>
      <c r="C71" s="671"/>
      <c r="D71" s="711"/>
      <c r="E71" s="734"/>
      <c r="F71" s="734"/>
      <c r="G71" s="719"/>
      <c r="H71" s="719"/>
      <c r="J71" s="368">
        <v>3</v>
      </c>
      <c r="K71" s="724" t="str">
        <f>HLOOKUP($J$71,$C$1:$G$58,2,0)</f>
        <v>GL55</v>
      </c>
      <c r="L71" s="725">
        <f>HLOOKUP($J$71,$C$1:$G$59,6,0)</f>
        <v>179.5</v>
      </c>
      <c r="M71" s="726">
        <f>HLOOKUP($J$71,$C$1:$G$59,5,0)</f>
        <v>0.47516248839368619</v>
      </c>
      <c r="N71" s="711"/>
      <c r="O71" s="727">
        <f>HLOOKUP($J$71,$C$1:$G$59,28,0)</f>
        <v>7.3766487542745489</v>
      </c>
      <c r="P71" s="728">
        <f>HLOOKUP($J$71,$C$1:$G$59,29,0)</f>
        <v>4.3615223416480626</v>
      </c>
      <c r="Q71" s="729">
        <f>HLOOKUP($J$71,$C$1:$G$59,27,0)</f>
        <v>11.348108761530973</v>
      </c>
      <c r="R71" s="715"/>
      <c r="S71" s="730">
        <f>HLOOKUP($J$71,$C$1:$G$59,26,0)</f>
        <v>12.945774303859308</v>
      </c>
      <c r="T71" s="731">
        <f>HLOOKUP($J$71,$C$1:$G$59,24,0)</f>
        <v>13.132562698573656</v>
      </c>
      <c r="U71" s="732">
        <f>HLOOKUP($J$71,$C$1:$G$59,25,0)</f>
        <v>18.284605432027178</v>
      </c>
      <c r="V71" s="719"/>
    </row>
    <row r="72" spans="1:23" x14ac:dyDescent="0.25">
      <c r="A72" s="455">
        <v>4</v>
      </c>
      <c r="B72" s="705" t="str">
        <f>HLOOKUP(A72,$C$1:$G$58,2,0)</f>
        <v>NEW YORK</v>
      </c>
      <c r="C72" s="706">
        <f>HLOOKUP(A72,$C$1:$G$59,5,0)</f>
        <v>0.45003331112591605</v>
      </c>
      <c r="D72" s="707">
        <f>HLOOKUP(A72,$C$1:$G$59,18,0)</f>
        <v>8.7525562372188143E-2</v>
      </c>
      <c r="E72" s="707">
        <f>HLOOKUP(A72,$C$1:$G$59,21,0)</f>
        <v>8.8343558282208592E-2</v>
      </c>
      <c r="F72" s="707">
        <f>HLOOKUP(A72,$C$1:$G$59,11,0)</f>
        <v>0.55255623721881386</v>
      </c>
      <c r="G72" s="707">
        <f>HLOOKUP(A72,$C$1:$G$59,31,0)</f>
        <v>0.22208588957055214</v>
      </c>
      <c r="H72" s="708">
        <f>1-F72-G72</f>
        <v>0.225357873210634</v>
      </c>
      <c r="J72" s="368">
        <v>2</v>
      </c>
      <c r="K72" s="724" t="str">
        <f>HLOOKUP($J$72,$C$1:$G$58,2,0)</f>
        <v>GL54</v>
      </c>
      <c r="L72" s="725">
        <f>HLOOKUP($J$72,$C$1:$G$59,6,0)</f>
        <v>143.54166666666666</v>
      </c>
      <c r="M72" s="726">
        <f>HLOOKUP($J$72,$C$1:$G$59,5,0)</f>
        <v>0.50856313497822936</v>
      </c>
      <c r="N72" s="711"/>
      <c r="O72" s="727">
        <f>HLOOKUP($J$72,$C$1:$G$59,28,0)</f>
        <v>40.810502283105023</v>
      </c>
      <c r="P72" s="728">
        <f>HLOOKUP($J$72,$C$1:$G$59,29,0)</f>
        <v>11.44633267814654</v>
      </c>
      <c r="Q72" s="729">
        <f>HLOOKUP($J$72,$C$1:$G$59,27,0)</f>
        <v>7.7455292002457092</v>
      </c>
      <c r="R72" s="715"/>
      <c r="S72" s="730">
        <f>HLOOKUP($J$72,$C$1:$G$59,26,0)</f>
        <v>50.970319634703195</v>
      </c>
      <c r="T72" s="731">
        <f>HLOOKUP($J$72,$C$1:$G$59,24,0)</f>
        <v>18.882642878455059</v>
      </c>
      <c r="U72" s="732">
        <f>HLOOKUP($J$72,$C$1:$G$59,25,0)</f>
        <v>14.394136726910517</v>
      </c>
      <c r="V72" s="719"/>
    </row>
    <row r="73" spans="1:23" ht="15.75" thickBot="1" x14ac:dyDescent="0.3">
      <c r="B73" s="720"/>
      <c r="C73" s="721">
        <f>HLOOKUP(A72,$C$1:$G$59,35,0)</f>
        <v>0.45947695337925976</v>
      </c>
      <c r="D73" s="722">
        <f>HLOOKUP(A72,$C$1:$G$59,46,0)</f>
        <v>0.17757585535786791</v>
      </c>
      <c r="E73" s="722">
        <f>HLOOKUP(A72,$C$1:$G$59,49,0)</f>
        <v>0.10840053904868349</v>
      </c>
      <c r="F73" s="722">
        <f>HLOOKUP(A72,$C$1:$G$59,41,0)</f>
        <v>0.59201356818895701</v>
      </c>
      <c r="G73" s="722">
        <f>HLOOKUP(A72,$C$1:$G$59,59,0)</f>
        <v>0.29242463946467967</v>
      </c>
      <c r="H73" s="723">
        <f>1-F73-G73</f>
        <v>0.11556179234636332</v>
      </c>
      <c r="J73" s="368">
        <v>1</v>
      </c>
      <c r="K73" s="724" t="str">
        <f>HLOOKUP($J$73,$C$1:$G$58,2,0)</f>
        <v>GL58</v>
      </c>
      <c r="L73" s="735">
        <f>HLOOKUP($J$73,$C$1:$G$59,6,0)</f>
        <v>188.91666666666666</v>
      </c>
      <c r="M73" s="736">
        <f>HLOOKUP($J$73,$C$1:$G$59,5,0)</f>
        <v>0.59726510807234234</v>
      </c>
      <c r="N73" s="711"/>
      <c r="O73" s="737">
        <f>HLOOKUP($J$73,$C$1:$G$59,28,0)</f>
        <v>2.2895125553914331</v>
      </c>
      <c r="P73" s="738">
        <f>HLOOKUP($J$73,$C$1:$G$59,29,0)</f>
        <v>6.6057368120753193</v>
      </c>
      <c r="Q73" s="739">
        <f>HLOOKUP($J$73,$C$1:$G$59,27,0)</f>
        <v>4.9929269094191913</v>
      </c>
      <c r="R73" s="715"/>
      <c r="S73" s="740">
        <f>HLOOKUP($J$73,$C$1:$G$59,26,0)</f>
        <v>6.2776957163958649</v>
      </c>
      <c r="T73" s="741">
        <f>HLOOKUP($J$73,$C$1:$G$59,24,0)</f>
        <v>12.498988536749836</v>
      </c>
      <c r="U73" s="742">
        <f>HLOOKUP($J$73,$C$1:$G$59,25,0)</f>
        <v>11.03520819069082</v>
      </c>
      <c r="V73" s="719"/>
    </row>
    <row r="74" spans="1:23" ht="15.75" thickBot="1" x14ac:dyDescent="0.3">
      <c r="B74" s="733"/>
      <c r="C74" s="671"/>
      <c r="D74" s="711"/>
      <c r="E74" s="734"/>
      <c r="F74" s="734"/>
      <c r="G74" s="719"/>
      <c r="H74" s="719"/>
      <c r="K74" s="743" t="s">
        <v>265</v>
      </c>
      <c r="L74" s="744">
        <f>R6</f>
        <v>827.54166666666663</v>
      </c>
      <c r="M74" s="745">
        <f>R5</f>
        <v>0.48965308896832987</v>
      </c>
      <c r="N74" s="711"/>
      <c r="O74" s="746">
        <f>R28</f>
        <v>15.516709511568124</v>
      </c>
      <c r="P74" s="747">
        <f>R29</f>
        <v>12.88713191374026</v>
      </c>
      <c r="Q74" s="748">
        <f>R27</f>
        <v>15.768633950141501</v>
      </c>
      <c r="R74" s="25"/>
      <c r="S74" s="746">
        <f>R26</f>
        <v>26.262210796915166</v>
      </c>
      <c r="T74" s="749">
        <f>R24</f>
        <v>24.029989056541492</v>
      </c>
      <c r="U74" s="750">
        <f>R25</f>
        <v>25.49417243385578</v>
      </c>
      <c r="V74" s="719"/>
      <c r="W74" s="368" t="s">
        <v>266</v>
      </c>
    </row>
    <row r="75" spans="1:23" ht="15.75" thickBot="1" x14ac:dyDescent="0.3">
      <c r="A75" s="455">
        <v>3</v>
      </c>
      <c r="B75" s="705" t="str">
        <f>HLOOKUP(A75,$C$1:$G$58,2,0)</f>
        <v>GL55</v>
      </c>
      <c r="C75" s="706">
        <f>HLOOKUP(A75,$C$1:$G$59,5,0)</f>
        <v>0.47516248839368619</v>
      </c>
      <c r="D75" s="707">
        <f>HLOOKUP(A75,$C$1:$G$59,18,0)</f>
        <v>4.3216943331425298E-2</v>
      </c>
      <c r="E75" s="707">
        <f>HLOOKUP(A75,$C$1:$G$59,21,0)</f>
        <v>9.7595878649112761E-2</v>
      </c>
      <c r="F75" s="707">
        <f>HLOOKUP(A75,$C$1:$G$59,11,0)</f>
        <v>0.58586147681740131</v>
      </c>
      <c r="G75" s="707">
        <f>HLOOKUP(A75,$C$1:$G$59,31,0)</f>
        <v>7.5844304522037775E-2</v>
      </c>
      <c r="H75" s="708">
        <f>1-F75-G75</f>
        <v>0.33829421866056092</v>
      </c>
      <c r="K75" s="751"/>
      <c r="L75" s="752"/>
      <c r="M75" s="753"/>
      <c r="N75" s="468"/>
      <c r="O75" s="754"/>
      <c r="P75" s="755"/>
      <c r="Q75" s="754"/>
      <c r="R75" s="25"/>
      <c r="S75" s="754"/>
      <c r="T75" s="756"/>
      <c r="U75" s="754"/>
      <c r="V75" s="757"/>
    </row>
    <row r="76" spans="1:23" ht="15.75" thickBot="1" x14ac:dyDescent="0.3">
      <c r="B76" s="720"/>
      <c r="C76" s="721">
        <f>HLOOKUP(A75,$C$1:$G$59,35,0)</f>
        <v>0.53658048596758368</v>
      </c>
      <c r="D76" s="722">
        <f>HLOOKUP(A75,$C$1:$G$59,46,0)</f>
        <v>6.8878319326720339E-2</v>
      </c>
      <c r="E76" s="722">
        <f>HLOOKUP(A75,$C$1:$G$59,49,0)</f>
        <v>5.7185945601871825E-2</v>
      </c>
      <c r="F76" s="722">
        <f>HLOOKUP(A75,$C$1:$G$59,41,0)</f>
        <v>0.60695857586606317</v>
      </c>
      <c r="G76" s="722">
        <f>HLOOKUP(A75,$C$1:$G$59,59,0)</f>
        <v>0.11097998073296098</v>
      </c>
      <c r="H76" s="723">
        <f>1-F76-G76</f>
        <v>0.28206144340097583</v>
      </c>
      <c r="J76" s="368">
        <v>5</v>
      </c>
      <c r="K76" s="758" t="str">
        <f>HLOOKUP($J$76,$H$1:$L$58,2,0)</f>
        <v>ALASKA</v>
      </c>
      <c r="L76" s="709">
        <f>HLOOKUP($J$76,$H$1:$L$59,6,0)</f>
        <v>135.91666666666666</v>
      </c>
      <c r="M76" s="710">
        <f>HLOOKUP($J$76,$H$1:$L$59,5,0)</f>
        <v>0.34457388105456777</v>
      </c>
      <c r="N76" s="711"/>
      <c r="O76" s="712">
        <f>HLOOKUP($J$76,$H$1:$L$59,28,0)</f>
        <v>3.4697508896797151</v>
      </c>
      <c r="P76" s="713">
        <f>HLOOKUP($J$76,$H$1:$L$59,29,0)</f>
        <v>13.666236203840709</v>
      </c>
      <c r="Q76" s="718">
        <f>HLOOKUP($J$76,$H$1:$L$59,27,0)</f>
        <v>23.257118597810596</v>
      </c>
      <c r="R76" s="25"/>
      <c r="S76" s="759">
        <f>HLOOKUP($J$76,$H$1:$L$59,26,0)</f>
        <v>12.722419928825623</v>
      </c>
      <c r="T76" s="717">
        <f>HLOOKUP($J$76,$H$1:$L$59,24,0)</f>
        <v>22.155416250581638</v>
      </c>
      <c r="U76" s="718">
        <f>HLOOKUP($J$76,$H$1:$L$59,25,0)</f>
        <v>35.427205462760547</v>
      </c>
      <c r="V76" s="719"/>
    </row>
    <row r="77" spans="1:23" ht="15.75" thickBot="1" x14ac:dyDescent="0.3">
      <c r="B77" s="733"/>
      <c r="C77" s="671"/>
      <c r="D77" s="711"/>
      <c r="E77" s="734"/>
      <c r="F77" s="734"/>
      <c r="G77" s="719"/>
      <c r="H77" s="719"/>
      <c r="J77" s="368">
        <v>4</v>
      </c>
      <c r="K77" s="760" t="str">
        <f>HLOOKUP($J$77,$H$1:$L$58,2,0)</f>
        <v>ILLINOIS</v>
      </c>
      <c r="L77" s="725">
        <f>HLOOKUP($J$77,$H$1:$L$59,6,0)</f>
        <v>107.08333333333333</v>
      </c>
      <c r="M77" s="726">
        <f>HLOOKUP($J$77,$H$1:$L$59,5,0)</f>
        <v>0.38910505836575876</v>
      </c>
      <c r="N77" s="711"/>
      <c r="O77" s="727">
        <f>HLOOKUP($J$77,$H$1:$L$59,28,0)</f>
        <v>0</v>
      </c>
      <c r="P77" s="728">
        <f>HLOOKUP($J$77,$H$1:$L$59,29,0)</f>
        <v>13.614284806506967</v>
      </c>
      <c r="Q77" s="732">
        <f>HLOOKUP($J$77,$H$1:$L$59,27,0)</f>
        <v>23.086217873039431</v>
      </c>
      <c r="R77" s="25"/>
      <c r="S77" s="761">
        <f>HLOOKUP($J$77,$H$1:$L$59,26,0)</f>
        <v>4.2</v>
      </c>
      <c r="T77" s="731">
        <f>HLOOKUP($J$77,$H$1:$L$59,24,0)</f>
        <v>14.720976043718657</v>
      </c>
      <c r="U77" s="732">
        <f>HLOOKUP($J$77,$H$1:$L$59,25,0)</f>
        <v>29.325930040369911</v>
      </c>
      <c r="V77" s="719"/>
    </row>
    <row r="78" spans="1:23" x14ac:dyDescent="0.25">
      <c r="A78" s="455">
        <v>2</v>
      </c>
      <c r="B78" s="705" t="str">
        <f>HLOOKUP(A78,$C$1:$G$58,2,0)</f>
        <v>GL54</v>
      </c>
      <c r="C78" s="706">
        <f>HLOOKUP(A78,$C$1:$G$59,5,0)</f>
        <v>0.50856313497822936</v>
      </c>
      <c r="D78" s="707">
        <f>HLOOKUP(A78,$C$1:$G$59,18,0)</f>
        <v>0.27073078379401744</v>
      </c>
      <c r="E78" s="707">
        <f>HLOOKUP(A78,$C$1:$G$59,21,0)</f>
        <v>3.3699356304430141E-2</v>
      </c>
      <c r="F78" s="707">
        <f>HLOOKUP(A78,$C$1:$G$59,11,0)</f>
        <v>0.66338508140855734</v>
      </c>
      <c r="G78" s="707">
        <f>HLOOKUP(A78,$C$1:$G$59,31,0)</f>
        <v>0.33812949640287771</v>
      </c>
      <c r="H78" s="708">
        <f>1-F78-G78</f>
        <v>-1.5145778114350472E-3</v>
      </c>
      <c r="J78" s="368">
        <v>3</v>
      </c>
      <c r="K78" s="760" t="str">
        <f>HLOOKUP($J$78,$H$1:$L$58,2,0)</f>
        <v>OHIO</v>
      </c>
      <c r="L78" s="725">
        <f>HLOOKUP($J$78,$H$1:$L$59,6,0)</f>
        <v>207.58333333333334</v>
      </c>
      <c r="M78" s="726">
        <f>HLOOKUP($J$78,$H$1:$L$59,5,0)</f>
        <v>0.42031312725812925</v>
      </c>
      <c r="N78" s="711"/>
      <c r="O78" s="727">
        <f>HLOOKUP($J$78,$H$1:$L$59,28,0)</f>
        <v>31.614135625596941</v>
      </c>
      <c r="P78" s="728">
        <f>HLOOKUP($J$78,$H$1:$L$59,29,0)</f>
        <v>10.23822449998916</v>
      </c>
      <c r="Q78" s="732">
        <f>HLOOKUP($J$78,$H$1:$L$59,27,0)</f>
        <v>28.136899407669418</v>
      </c>
      <c r="R78" s="25"/>
      <c r="S78" s="761">
        <f>HLOOKUP($J$78,$H$1:$L$59,26,0)</f>
        <v>47.56446991404011</v>
      </c>
      <c r="T78" s="731">
        <f>HLOOKUP($J$78,$H$1:$L$59,24,0)</f>
        <v>31.487328715064361</v>
      </c>
      <c r="U78" s="732">
        <f>HLOOKUP($J$78,$H$1:$L$59,25,0)</f>
        <v>43.811689268060526</v>
      </c>
      <c r="V78" s="719"/>
    </row>
    <row r="79" spans="1:23" ht="15.75" thickBot="1" x14ac:dyDescent="0.3">
      <c r="B79" s="720"/>
      <c r="C79" s="721">
        <f>HLOOKUP(A78,$C$1:$G$59,35,0)</f>
        <v>0.55234265978623764</v>
      </c>
      <c r="D79" s="722">
        <f>HLOOKUP(A78,$C$1:$G$59,46,0)</f>
        <v>4.7482528129576901E-2</v>
      </c>
      <c r="E79" s="722">
        <f>HLOOKUP(A78,$C$1:$G$59,49,0)</f>
        <v>6.2392683251187214E-2</v>
      </c>
      <c r="F79" s="722">
        <f>HLOOKUP(A78,$C$1:$G$59,41,0)</f>
        <v>0.61303142628486407</v>
      </c>
      <c r="G79" s="722">
        <f>HLOOKUP(A78,$C$1:$G$59,59,0)</f>
        <v>8.8240581678372981E-2</v>
      </c>
      <c r="H79" s="723">
        <f>1-F79-G79</f>
        <v>0.29872799203676292</v>
      </c>
      <c r="J79" s="368">
        <v>2</v>
      </c>
      <c r="K79" s="760" t="str">
        <f>HLOOKUP($J$79,$H$1:$L$58,2,0)</f>
        <v>CAROLINA</v>
      </c>
      <c r="L79" s="725">
        <f>HLOOKUP($J$79,$H$1:$L$59,6,0)</f>
        <v>132.58333333333334</v>
      </c>
      <c r="M79" s="726">
        <f>HLOOKUP($J$79,$H$1:$L$59,5,0)</f>
        <v>0.48460087994971718</v>
      </c>
      <c r="N79" s="711"/>
      <c r="O79" s="727">
        <f>HLOOKUP($J$79,$H$1:$L$59,28,0)</f>
        <v>16.536964980544749</v>
      </c>
      <c r="P79" s="728">
        <f>HLOOKUP($J$79,$H$1:$L$59,29,0)</f>
        <v>23.149930798790667</v>
      </c>
      <c r="Q79" s="732">
        <f>HLOOKUP($J$79,$H$1:$L$59,27,0)</f>
        <v>29.430670809378849</v>
      </c>
      <c r="R79" s="25"/>
      <c r="S79" s="761">
        <f>HLOOKUP($J$79,$H$1:$L$59,26,0)</f>
        <v>28.274967574578469</v>
      </c>
      <c r="T79" s="731">
        <f>HLOOKUP($J$79,$H$1:$L$59,24,0)</f>
        <v>38.560924126093077</v>
      </c>
      <c r="U79" s="732">
        <f>HLOOKUP($J$79,$H$1:$L$59,25,0)</f>
        <v>41.047548086644476</v>
      </c>
      <c r="V79" s="719"/>
    </row>
    <row r="80" spans="1:23" ht="15.75" thickBot="1" x14ac:dyDescent="0.3">
      <c r="B80" s="733"/>
      <c r="C80" s="671"/>
      <c r="D80" s="711"/>
      <c r="E80" s="734"/>
      <c r="F80" s="734"/>
      <c r="G80" s="719"/>
      <c r="H80" s="719"/>
      <c r="J80" s="368">
        <v>1</v>
      </c>
      <c r="K80" s="760" t="str">
        <f>HLOOKUP($J$80,$H$1:$L$58,2,0)</f>
        <v>TEXAS</v>
      </c>
      <c r="L80" s="762">
        <f>HLOOKUP($J$80,$H$1:$L$59,6,0)</f>
        <v>105.08333333333333</v>
      </c>
      <c r="M80" s="736">
        <f>HLOOKUP($J$80,$H$1:$L$59,5,0)</f>
        <v>0.49325931800158607</v>
      </c>
      <c r="N80" s="711"/>
      <c r="O80" s="763">
        <f>HLOOKUP($J$80,$H$1:$L$59,28,0)</f>
        <v>14.54983922829582</v>
      </c>
      <c r="P80" s="738">
        <f>HLOOKUP($J$80,$H$1:$L$59,29,0)</f>
        <v>10.137433300494417</v>
      </c>
      <c r="Q80" s="742">
        <f>HLOOKUP($J$80,$H$1:$L$59,27,0)</f>
        <v>22.674517483857866</v>
      </c>
      <c r="R80" s="25"/>
      <c r="S80" s="737">
        <f>HLOOKUP($J$80,$H$1:$L$59,26,0)</f>
        <v>23.472668810289392</v>
      </c>
      <c r="T80" s="741">
        <f>HLOOKUP($J$80,$H$1:$L$59,24,0)</f>
        <v>15.843389337886226</v>
      </c>
      <c r="U80" s="742">
        <f>HLOOKUP($J$80,$H$1:$L$59,25,0)</f>
        <v>34.651569908133496</v>
      </c>
      <c r="V80" s="719"/>
    </row>
    <row r="81" spans="1:23" ht="15.75" thickBot="1" x14ac:dyDescent="0.3">
      <c r="A81" s="455">
        <v>1</v>
      </c>
      <c r="B81" s="705" t="str">
        <f>HLOOKUP(A81,$C$1:$G$58,2,0)</f>
        <v>GL58</v>
      </c>
      <c r="C81" s="706">
        <f>HLOOKUP(A81,$C$1:$G$59,5,0)</f>
        <v>0.59726510807234234</v>
      </c>
      <c r="D81" s="707">
        <f>HLOOKUP(A81,$C$1:$G$59,18,0)</f>
        <v>1.4832535885167464E-2</v>
      </c>
      <c r="E81" s="707">
        <f>HLOOKUP(A81,$C$1:$G$59,21,0)</f>
        <v>5.7416267942583733E-2</v>
      </c>
      <c r="F81" s="707">
        <f>HLOOKUP(A81,$C$1:$G$59,11,0)</f>
        <v>0.64784688995215312</v>
      </c>
      <c r="G81" s="707">
        <f>HLOOKUP(A81,$C$1:$G$59,31,0)</f>
        <v>4.0669856459330141E-2</v>
      </c>
      <c r="H81" s="708">
        <f>1-F81-G81</f>
        <v>0.31148325358851675</v>
      </c>
      <c r="K81" s="764" t="s">
        <v>229</v>
      </c>
      <c r="L81" s="765">
        <f>S6</f>
        <v>688.25</v>
      </c>
      <c r="M81" s="766">
        <f>S5</f>
        <v>0.42402227872623804</v>
      </c>
      <c r="N81" s="711"/>
      <c r="O81" s="767">
        <f>S28</f>
        <v>16.233580810965162</v>
      </c>
      <c r="P81" s="747">
        <f>S29</f>
        <v>14.322498131640371</v>
      </c>
      <c r="Q81" s="768">
        <f>S27</f>
        <v>25.544180811724921</v>
      </c>
      <c r="R81" s="25"/>
      <c r="S81" s="767">
        <f>S26</f>
        <v>27.255853797829808</v>
      </c>
      <c r="T81" s="749">
        <f>S24</f>
        <v>23.73587173422295</v>
      </c>
      <c r="U81" s="768">
        <f>S25</f>
        <v>36.931388342272889</v>
      </c>
      <c r="V81" s="734"/>
      <c r="W81" s="368" t="s">
        <v>267</v>
      </c>
    </row>
    <row r="82" spans="1:23" ht="15.75" thickBot="1" x14ac:dyDescent="0.3">
      <c r="B82" s="720"/>
      <c r="C82" s="721">
        <f>HLOOKUP(A81,$C$1:$G$59,35,0)</f>
        <v>0.59402750016744754</v>
      </c>
      <c r="D82" s="722">
        <f>HLOOKUP(A81,$C$1:$G$59,46,0)</f>
        <v>3.2556252016385512E-2</v>
      </c>
      <c r="E82" s="722">
        <f>HLOOKUP(A81,$C$1:$G$59,49,0)</f>
        <v>6.2600698352597933E-2</v>
      </c>
      <c r="F82" s="722">
        <f>HLOOKUP(A81,$C$1:$G$59,41,0)</f>
        <v>0.65204743844673385</v>
      </c>
      <c r="G82" s="722">
        <f>HLOOKUP(A81,$C$1:$G$59,59,0)</f>
        <v>7.1954792334663661E-2</v>
      </c>
      <c r="H82" s="723">
        <f>1-F82-G82</f>
        <v>0.27599776921860247</v>
      </c>
      <c r="K82" s="751"/>
      <c r="L82" s="752"/>
      <c r="M82" s="753"/>
      <c r="N82" s="468"/>
      <c r="O82" s="754"/>
      <c r="P82" s="755"/>
      <c r="Q82" s="754"/>
      <c r="R82" s="25"/>
      <c r="S82" s="754"/>
      <c r="T82" s="756"/>
      <c r="U82" s="754"/>
      <c r="V82" s="757"/>
    </row>
    <row r="83" spans="1:23" ht="15.75" thickBot="1" x14ac:dyDescent="0.3">
      <c r="B83" s="733"/>
      <c r="C83" s="769"/>
      <c r="D83" s="711"/>
      <c r="E83" s="734"/>
      <c r="F83" s="734"/>
      <c r="G83" s="719"/>
      <c r="H83" s="719"/>
      <c r="J83" s="368">
        <v>5</v>
      </c>
      <c r="K83" s="770" t="str">
        <f>HLOOKUP($J$83,$M$1:$Q$59,2,0)</f>
        <v>LIBERTY ISLAND</v>
      </c>
      <c r="L83" s="771">
        <f>HLOOKUP($J$83,$M$1:$Q$59,6,0)</f>
        <v>61.625</v>
      </c>
      <c r="M83" s="710">
        <f>HLOOKUP($J$83,$M$1:$Q$59,5,0)</f>
        <v>0.71196754563894527</v>
      </c>
      <c r="N83" s="711"/>
      <c r="O83" s="759">
        <f>HLOOKUP($J$83,$M$1:$Q$59,28,0)</f>
        <v>9.4017094017094021</v>
      </c>
      <c r="P83" s="713">
        <f>HLOOKUP($J$83,$M$1:$Q$59,29,0)</f>
        <v>5.7442124565199943</v>
      </c>
      <c r="Q83" s="718">
        <f>HLOOKUP($J$83,$M$1:$Q$59,27,0)</f>
        <v>9.8775448424854684</v>
      </c>
      <c r="R83" s="25"/>
      <c r="S83" s="759">
        <f>HLOOKUP($J$83,$M$1:$Q$59,26,0)</f>
        <v>23.361823361823362</v>
      </c>
      <c r="T83" s="717">
        <f>HLOOKUP($J$83,$M$1:$Q$59,24,0)</f>
        <v>13.872056853026944</v>
      </c>
      <c r="U83" s="718">
        <f>HLOOKUP($J$83,$M$1:$Q$59,25,0)</f>
        <v>15.219377475352049</v>
      </c>
      <c r="V83" s="719"/>
    </row>
    <row r="84" spans="1:23" x14ac:dyDescent="0.25">
      <c r="B84" s="772" t="s">
        <v>265</v>
      </c>
      <c r="C84" s="773">
        <f>R5</f>
        <v>0.48965308896832987</v>
      </c>
      <c r="D84" s="774">
        <f>R18</f>
        <v>9.1995366701213194E-2</v>
      </c>
      <c r="E84" s="774">
        <f>R21</f>
        <v>8.5106382978723402E-2</v>
      </c>
      <c r="F84" s="774">
        <f>R11</f>
        <v>0.59287935133816982</v>
      </c>
      <c r="G84" s="774">
        <f>R31</f>
        <v>0.15570322501981346</v>
      </c>
      <c r="H84" s="775">
        <f>1-F84-G84</f>
        <v>0.25141742364201669</v>
      </c>
      <c r="J84" s="368">
        <v>4</v>
      </c>
      <c r="K84" s="776" t="str">
        <f>HLOOKUP($J$84,$M$1:$Q$59,2,0)</f>
        <v>PADRE ISLAND</v>
      </c>
      <c r="L84" s="777">
        <f>HLOOKUP($J$84,$M$1:$Q$59,6,0)</f>
        <v>224.375</v>
      </c>
      <c r="M84" s="726">
        <f>HLOOKUP($J$84,$M$1:$Q$59,5,0)</f>
        <v>0.73426183844011139</v>
      </c>
      <c r="N84" s="711"/>
      <c r="O84" s="761">
        <f>HLOOKUP($J$84,$M$1:$Q$59,28,0)</f>
        <v>3.4395548811330299</v>
      </c>
      <c r="P84" s="728">
        <f>HLOOKUP($J$84,$M$1:$Q$59,29,0)</f>
        <v>0</v>
      </c>
      <c r="Q84" s="732">
        <f>HLOOKUP($J$84,$M$1:$Q$59,27,0)</f>
        <v>4.7874693966063511</v>
      </c>
      <c r="R84" s="25"/>
      <c r="S84" s="761">
        <f>HLOOKUP($J$84,$M$1:$Q$59,26,0)</f>
        <v>5.6904400606980277</v>
      </c>
      <c r="T84" s="731">
        <f>HLOOKUP($J$84,$M$1:$Q$59,24,0)</f>
        <v>3.414930763490283</v>
      </c>
      <c r="U84" s="732">
        <f>HLOOKUP($J$84,$M$1:$Q$59,25,0)</f>
        <v>7.9575353559882052</v>
      </c>
      <c r="V84" s="719"/>
    </row>
    <row r="85" spans="1:23" ht="15.75" thickBot="1" x14ac:dyDescent="0.3">
      <c r="B85" s="778"/>
      <c r="C85" s="779">
        <f>R35</f>
        <v>0.51662735024349504</v>
      </c>
      <c r="D85" s="780">
        <f>R46</f>
        <v>9.540861775009106E-2</v>
      </c>
      <c r="E85" s="780">
        <f>R49</f>
        <v>6.29023221207171E-2</v>
      </c>
      <c r="F85" s="780">
        <f>R41</f>
        <v>0.60505315838874496</v>
      </c>
      <c r="G85" s="780">
        <f>R59</f>
        <v>0.15425329551611716</v>
      </c>
      <c r="H85" s="781">
        <f>1-F85-G85</f>
        <v>0.24069354609513788</v>
      </c>
      <c r="J85" s="368">
        <v>3</v>
      </c>
      <c r="K85" s="776" t="str">
        <f>HLOOKUP($J$85,$M$1:$Q$59,2,0)</f>
        <v>TERRAPIN ISLAND</v>
      </c>
      <c r="L85" s="777">
        <f>HLOOKUP($J$85,$M$1:$Q$59,6,0)</f>
        <v>207.70833333333334</v>
      </c>
      <c r="M85" s="726">
        <f>HLOOKUP($J$85,$M$1:$Q$59,5,0)</f>
        <v>0.75446339017051156</v>
      </c>
      <c r="N85" s="711"/>
      <c r="O85" s="761">
        <f>HLOOKUP($J$85,$M$1:$Q$59,28,0)</f>
        <v>1.9143844722148364</v>
      </c>
      <c r="P85" s="728">
        <f>HLOOKUP($J$85,$M$1:$Q$59,29,0)</f>
        <v>2.4410581953653581</v>
      </c>
      <c r="Q85" s="732">
        <f>HLOOKUP($J$85,$M$1:$Q$59,27,0)</f>
        <v>5.4092519838229478</v>
      </c>
      <c r="R85" s="25"/>
      <c r="S85" s="761">
        <f>HLOOKUP($J$85,$M$1:$Q$59,26,0)</f>
        <v>6.0622174953469825</v>
      </c>
      <c r="T85" s="731">
        <f>HLOOKUP($J$85,$M$1:$Q$59,24,0)</f>
        <v>3.7625919599746847</v>
      </c>
      <c r="U85" s="732">
        <f>HLOOKUP($J$85,$M$1:$Q$59,25,0)</f>
        <v>8.3599755145985757</v>
      </c>
      <c r="V85" s="719"/>
    </row>
    <row r="86" spans="1:23" ht="15.75" thickBot="1" x14ac:dyDescent="0.3">
      <c r="B86" s="782"/>
      <c r="C86" s="783"/>
      <c r="D86" s="784"/>
      <c r="E86" s="784"/>
      <c r="F86" s="784"/>
      <c r="G86" s="784"/>
      <c r="H86" s="784"/>
      <c r="J86" s="368">
        <v>2</v>
      </c>
      <c r="K86" s="776" t="str">
        <f>HLOOKUP($J$86,$M$1:$Q$59,2,0)</f>
        <v>ELLIS ISLAND</v>
      </c>
      <c r="L86" s="777">
        <f>HLOOKUP($J$86,$M$1:$Q$59,6,0)</f>
        <v>215.20833333333334</v>
      </c>
      <c r="M86" s="726">
        <f>HLOOKUP($J$86,$M$1:$Q$59,5,0)</f>
        <v>0.7678606001936108</v>
      </c>
      <c r="N86" s="711"/>
      <c r="O86" s="761">
        <f>HLOOKUP($J$86,$M$1:$Q$59,28,0)</f>
        <v>0</v>
      </c>
      <c r="P86" s="728">
        <f>HLOOKUP($J$86,$M$1:$Q$59,29,0)</f>
        <v>3.6249680599837517</v>
      </c>
      <c r="Q86" s="732">
        <f>HLOOKUP($J$86,$M$1:$Q$59,27,0)</f>
        <v>6.9992347960879355</v>
      </c>
      <c r="R86" s="25"/>
      <c r="S86" s="761">
        <f>HLOOKUP($J$86,$M$1:$Q$59,26,0)</f>
        <v>5.5471507816439747</v>
      </c>
      <c r="T86" s="731">
        <f>HLOOKUP($J$86,$M$1:$Q$59,24,0)</f>
        <v>6.6283874726780656</v>
      </c>
      <c r="U86" s="732">
        <f>HLOOKUP($J$86,$M$1:$Q$59,25,0)</f>
        <v>12.809037288091064</v>
      </c>
      <c r="V86" s="719"/>
    </row>
    <row r="87" spans="1:23" ht="15.75" thickBot="1" x14ac:dyDescent="0.3">
      <c r="A87" s="455">
        <v>5</v>
      </c>
      <c r="B87" s="758" t="str">
        <f>HLOOKUP(A87,$H$1:$L$59,2,0)</f>
        <v>ALASKA</v>
      </c>
      <c r="C87" s="706">
        <f>HLOOKUP(A87,$H$1:$L$59,5,0)</f>
        <v>0.34457388105456777</v>
      </c>
      <c r="D87" s="707">
        <f>HLOOKUP(A87,$H$1:$L$59,18,0)</f>
        <v>1.8624641833810889E-2</v>
      </c>
      <c r="E87" s="707">
        <f>HLOOKUP(A87,$H$1:$L$59,21,0)</f>
        <v>0</v>
      </c>
      <c r="F87" s="707">
        <f>HLOOKUP(A87,$H$1:$L$59,11,0)</f>
        <v>0.53677172874880608</v>
      </c>
      <c r="G87" s="707">
        <f>HLOOKUP(A87,$H$1:$L$59,31,0)</f>
        <v>6.8290353390639921E-2</v>
      </c>
      <c r="H87" s="708">
        <f>1-F87-G87</f>
        <v>0.39493791786055399</v>
      </c>
      <c r="J87" s="368">
        <v>1</v>
      </c>
      <c r="K87" s="776" t="str">
        <f>HLOOKUP($J$87,$M$1:$Q$59,2,0)</f>
        <v>DODGE ISLAND</v>
      </c>
      <c r="L87" s="735">
        <f>HLOOKUP($J$87,$M$1:$Q$59,6,0)</f>
        <v>196.5</v>
      </c>
      <c r="M87" s="736">
        <f>HLOOKUP($J$87,$M$1:$Q$59,5,0)</f>
        <v>0.76865988125530105</v>
      </c>
      <c r="N87" s="711"/>
      <c r="O87" s="737">
        <f>HLOOKUP($J$87,$M$1:$Q$59,28,0)</f>
        <v>1.8206896551724139</v>
      </c>
      <c r="P87" s="738">
        <f>HLOOKUP($J$87,$M$1:$Q$59,29,0)</f>
        <v>3.9610155215978979</v>
      </c>
      <c r="Q87" s="732">
        <f>HLOOKUP($J$87,$M$1:$Q$59,27,0)</f>
        <v>5.5572356037742239</v>
      </c>
      <c r="R87" s="25"/>
      <c r="S87" s="761">
        <f>HLOOKUP($J$87,$M$1:$Q$59,26,0)</f>
        <v>5.296551724137931</v>
      </c>
      <c r="T87" s="731">
        <f>HLOOKUP($J$87,$M$1:$Q$59,24,0)</f>
        <v>7.195283359403235</v>
      </c>
      <c r="U87" s="732">
        <f>HLOOKUP($J$87,$M$1:$Q$59,25,0)</f>
        <v>8.449061883838711</v>
      </c>
      <c r="V87" s="719"/>
    </row>
    <row r="88" spans="1:23" ht="15.75" thickBot="1" x14ac:dyDescent="0.3">
      <c r="B88" s="785"/>
      <c r="C88" s="721">
        <f>HLOOKUP(A87,$H$1:$L$59,35,0)</f>
        <v>0.44136825900226823</v>
      </c>
      <c r="D88" s="722">
        <f>HLOOKUP(A87,$H$1:$L$59,46,0)</f>
        <v>0.14222789050418999</v>
      </c>
      <c r="E88" s="722">
        <f>HLOOKUP(A87,$H$1:$L$59,49,0)</f>
        <v>0.21954795825945347</v>
      </c>
      <c r="F88" s="722">
        <f>HLOOKUP(A87,$H$1:$L$59,41,0)</f>
        <v>0.61154562163852577</v>
      </c>
      <c r="G88" s="722">
        <f>HLOOKUP(A87,$H$1:$L$59,59,0)</f>
        <v>0.21665352387639675</v>
      </c>
      <c r="H88" s="723">
        <f>1-F88-G88</f>
        <v>0.17180085448507748</v>
      </c>
      <c r="K88" s="786" t="s">
        <v>230</v>
      </c>
      <c r="L88" s="787">
        <f>T6</f>
        <v>905.41666666666663</v>
      </c>
      <c r="M88" s="788">
        <f>T5</f>
        <v>0.75283018867924534</v>
      </c>
      <c r="N88" s="711"/>
      <c r="O88" s="789">
        <f>T28</f>
        <v>2.2800904700776332</v>
      </c>
      <c r="P88" s="747">
        <f>T29</f>
        <v>3.2444045704198663</v>
      </c>
      <c r="Q88" s="790">
        <f>T27</f>
        <v>6.3724294400208148</v>
      </c>
      <c r="R88" s="25"/>
      <c r="S88" s="791">
        <f>T26</f>
        <v>6.7913686655663552</v>
      </c>
      <c r="T88" s="792">
        <f>T24</f>
        <v>7.2891450616505002</v>
      </c>
      <c r="U88" s="790">
        <f>T25</f>
        <v>10.096282717203911</v>
      </c>
      <c r="V88" s="734"/>
      <c r="W88" s="368" t="s">
        <v>268</v>
      </c>
    </row>
    <row r="89" spans="1:23" ht="15.75" thickBot="1" x14ac:dyDescent="0.3">
      <c r="B89" s="733"/>
      <c r="C89" s="793"/>
      <c r="D89" s="711"/>
      <c r="E89" s="711"/>
      <c r="F89" s="711"/>
      <c r="G89" s="711"/>
      <c r="H89" s="711"/>
      <c r="K89" s="751"/>
      <c r="L89" s="752"/>
      <c r="M89" s="753"/>
      <c r="N89" s="468"/>
      <c r="O89" s="754"/>
      <c r="P89" s="755"/>
      <c r="Q89" s="754"/>
      <c r="R89" s="25"/>
      <c r="S89" s="754"/>
      <c r="T89" s="756"/>
      <c r="U89" s="754"/>
      <c r="V89" s="757"/>
    </row>
    <row r="90" spans="1:23" ht="15.75" thickBot="1" x14ac:dyDescent="0.3">
      <c r="A90" s="455">
        <v>4</v>
      </c>
      <c r="B90" s="758" t="str">
        <f>HLOOKUP(A90,$H$1:$L$59,2,0)</f>
        <v>ILLINOIS</v>
      </c>
      <c r="C90" s="706">
        <f>HLOOKUP(A90,$H$1:$L$59,5,0)</f>
        <v>0.38910505836575876</v>
      </c>
      <c r="D90" s="707">
        <f>HLOOKUP(A90,$H$1:$L$59,18,0)</f>
        <v>0</v>
      </c>
      <c r="E90" s="707">
        <f>HLOOKUP(A90,$H$1:$L$59,21,0)</f>
        <v>0.2685069008782936</v>
      </c>
      <c r="F90" s="707">
        <f>HLOOKUP(A90,$H$1:$L$59,11,0)</f>
        <v>0.62735257214554585</v>
      </c>
      <c r="G90" s="707">
        <f>HLOOKUP(A90,$H$1:$L$59,31,0)</f>
        <v>2.6348808030112924E-2</v>
      </c>
      <c r="H90" s="708">
        <f>1-F90-G90</f>
        <v>0.34629861982434124</v>
      </c>
      <c r="K90" s="794" t="s">
        <v>293</v>
      </c>
      <c r="L90" s="795">
        <f>U6</f>
        <v>2421.2083333333335</v>
      </c>
      <c r="M90" s="796">
        <f>U5</f>
        <v>0.56941265552668263</v>
      </c>
      <c r="N90" s="711"/>
      <c r="O90" s="797">
        <f>U28</f>
        <v>9.1241537717601542</v>
      </c>
      <c r="P90" s="798">
        <f>U29</f>
        <v>8.6803623346491747</v>
      </c>
      <c r="Q90" s="799">
        <f>U27</f>
        <v>13.468144867283398</v>
      </c>
      <c r="R90" s="25"/>
      <c r="S90" s="797">
        <f>U26</f>
        <v>16.845986460348161</v>
      </c>
      <c r="T90" s="792">
        <f>U24</f>
        <v>16.075133681792742</v>
      </c>
      <c r="U90" s="799">
        <f>U25</f>
        <v>20.62038671495845</v>
      </c>
      <c r="V90" s="734"/>
      <c r="W90" s="368" t="s">
        <v>269</v>
      </c>
    </row>
    <row r="91" spans="1:23" ht="15.75" thickBot="1" x14ac:dyDescent="0.3">
      <c r="B91" s="785"/>
      <c r="C91" s="721">
        <f>HLOOKUP(A90,$H$1:$L$59,35,0)</f>
        <v>0.43201619942739067</v>
      </c>
      <c r="D91" s="722">
        <f>HLOOKUP(A90,$H$1:$L$59,46,0)</f>
        <v>0.14535456673555289</v>
      </c>
      <c r="E91" s="722">
        <f>HLOOKUP(A90,$H$1:$L$59,49,0)</f>
        <v>0.30036413931646094</v>
      </c>
      <c r="F91" s="722">
        <f>HLOOKUP(A90,$H$1:$L$59,41,0)</f>
        <v>0.62961619583994743</v>
      </c>
      <c r="G91" s="722">
        <f>HLOOKUP(A90,$H$1:$L$59,59,0)</f>
        <v>0.18464080511486139</v>
      </c>
      <c r="H91" s="723">
        <f>1-F91-G91</f>
        <v>0.18574299904519118</v>
      </c>
      <c r="L91" s="455"/>
      <c r="M91" s="455"/>
      <c r="O91" s="455"/>
      <c r="P91" s="455"/>
      <c r="Q91" s="455"/>
      <c r="S91" s="455"/>
      <c r="T91" s="455"/>
      <c r="U91" s="455"/>
      <c r="V91" s="757"/>
    </row>
    <row r="92" spans="1:23" ht="15.75" thickBot="1" x14ac:dyDescent="0.3">
      <c r="B92" s="733"/>
      <c r="C92" s="793"/>
      <c r="D92" s="711"/>
      <c r="E92" s="711"/>
      <c r="F92" s="711"/>
      <c r="G92" s="711"/>
      <c r="H92" s="711"/>
      <c r="J92" s="368">
        <v>2</v>
      </c>
      <c r="K92" s="1136" t="str">
        <f>HLOOKUP($J$92,$W$1:$X$58,2,0)</f>
        <v>SANDPIPER</v>
      </c>
      <c r="L92" s="1152">
        <f>HLOOKUP($J$92,$W$1:$X$58,6,0)</f>
        <v>66.666666666666671</v>
      </c>
      <c r="M92" s="708">
        <f>HLOOKUP($J$92,$W$1:$X$58,5,0)</f>
        <v>0.54437500000000005</v>
      </c>
      <c r="N92" s="711"/>
      <c r="O92" s="826">
        <f>HLOOKUP($J$92,$W$1:$X$58,28,0)</f>
        <v>10.562571756601606</v>
      </c>
      <c r="P92" s="1156">
        <f>HLOOKUP($J$92,$W$1:$X$58,29,0)</f>
        <v>19.600000000000001</v>
      </c>
      <c r="Q92" s="844">
        <f>HLOOKUP($J$92,$W$1:$X$58,27,0)</f>
        <v>14.026425081859172</v>
      </c>
      <c r="R92" s="25"/>
      <c r="S92" s="853">
        <f>HLOOKUP($J$92,$W$1:$X$58,26,0)</f>
        <v>35.132032146957513</v>
      </c>
      <c r="T92" s="1162">
        <f>HLOOKUP($J$92,$W$1:$X$58,24,0)</f>
        <v>32.4</v>
      </c>
      <c r="U92" s="844">
        <f>HLOOKUP($J$92,$W$1:$X$58,25,0)</f>
        <v>26.755656913307739</v>
      </c>
      <c r="V92" s="193"/>
    </row>
    <row r="93" spans="1:23" ht="15.75" thickBot="1" x14ac:dyDescent="0.3">
      <c r="A93" s="455">
        <v>3</v>
      </c>
      <c r="B93" s="758" t="str">
        <f>HLOOKUP(A93,$H$1:$L$59,2,0)</f>
        <v>OHIO</v>
      </c>
      <c r="C93" s="706">
        <f>HLOOKUP(A93,$H$1:$L$59,5,0)</f>
        <v>0.42031312725812925</v>
      </c>
      <c r="D93" s="707">
        <f>HLOOKUP(A93,$H$1:$L$59,18,0)</f>
        <v>0.18062755798090041</v>
      </c>
      <c r="E93" s="707">
        <f>HLOOKUP(A93,$H$1:$L$59,21,0)</f>
        <v>5.7844474761255114E-2</v>
      </c>
      <c r="F93" s="707">
        <f>HLOOKUP(A93,$H$1:$L$59,11,0)</f>
        <v>0.57135061391541608</v>
      </c>
      <c r="G93" s="707">
        <f>HLOOKUP(A93,$H$1:$L$59,31,0)</f>
        <v>0.2717598908594816</v>
      </c>
      <c r="H93" s="708">
        <f>1-F93-G93</f>
        <v>0.15688949522510232</v>
      </c>
      <c r="J93" s="368">
        <v>1</v>
      </c>
      <c r="K93" s="1146" t="str">
        <f>HLOOKUP($J$93,$W$1:$X$58,2,0)</f>
        <v>IOWA</v>
      </c>
      <c r="L93" s="762">
        <f>HLOOKUP($J$93,$W$1:$X$58,6,0)</f>
        <v>44.708333333333336</v>
      </c>
      <c r="M93" s="1153">
        <f>HLOOKUP($J$93,$W$1:$X$58,5,0)</f>
        <v>0.69804287045666358</v>
      </c>
      <c r="N93" s="711"/>
      <c r="O93" s="1157">
        <f>HLOOKUP($J$93,$W$1:$X$58,28,0)</f>
        <v>0</v>
      </c>
      <c r="P93" s="738">
        <f>HLOOKUP($J$93,$W$1:$X$58,29,0)</f>
        <v>3.7</v>
      </c>
      <c r="Q93" s="1158">
        <f>HLOOKUP($J$93,$W$1:$X$58,27,0)</f>
        <v>7.2533697947171287</v>
      </c>
      <c r="R93" s="25"/>
      <c r="S93" s="1163">
        <f>HLOOKUP($J$93,$W$1:$X$58,26,0)</f>
        <v>7.7436582109479302</v>
      </c>
      <c r="T93" s="741">
        <f>HLOOKUP($J$93,$W$1:$X$58,24,0)</f>
        <v>8.6</v>
      </c>
      <c r="U93" s="1158">
        <f>HLOOKUP($J$93,$W$1:$X$58,25,0)</f>
        <v>17.217999195459559</v>
      </c>
    </row>
    <row r="94" spans="1:23" ht="15.75" thickBot="1" x14ac:dyDescent="0.3">
      <c r="B94" s="785"/>
      <c r="C94" s="721">
        <f>HLOOKUP(A93,$H$1:$L$59,35,0)</f>
        <v>0.45915867176819986</v>
      </c>
      <c r="D94" s="722">
        <f>HLOOKUP(A93,$H$1:$L$59,46,0)</f>
        <v>0.16334322682733049</v>
      </c>
      <c r="E94" s="722">
        <f>HLOOKUP(A93,$H$1:$L$59,49,0)</f>
        <v>9.0557150296863703E-2</v>
      </c>
      <c r="F94" s="722">
        <f>HLOOKUP(A93,$H$1:$L$59,41,0)</f>
        <v>0.58053030101393199</v>
      </c>
      <c r="G94" s="722">
        <f>HLOOKUP(A93,$H$1:$L$59,59,0)</f>
        <v>0.25434013158716029</v>
      </c>
      <c r="H94" s="723">
        <f>1-F94-G94</f>
        <v>0.16512956739890772</v>
      </c>
      <c r="K94" s="1147" t="s">
        <v>349</v>
      </c>
      <c r="L94" s="1154">
        <f>Y6</f>
        <v>111.375</v>
      </c>
      <c r="M94" s="1155">
        <f>Y5</f>
        <v>0.60606060606060608</v>
      </c>
      <c r="N94" s="711"/>
      <c r="O94" s="1159">
        <f>Y28</f>
        <v>5.6790123456790127</v>
      </c>
      <c r="P94" s="1160">
        <f>Y29</f>
        <v>13.5</v>
      </c>
      <c r="Q94" s="1161">
        <f>Y27</f>
        <v>9.7872284912921543</v>
      </c>
      <c r="R94" s="25"/>
      <c r="S94" s="1159">
        <f>Y26</f>
        <v>22.469135802469136</v>
      </c>
      <c r="T94" s="1164">
        <f>Y24</f>
        <v>23.2</v>
      </c>
      <c r="U94" s="1161">
        <f>Y25</f>
        <v>20.786119626899747</v>
      </c>
      <c r="W94" s="368" t="s">
        <v>351</v>
      </c>
    </row>
    <row r="95" spans="1:23" ht="15.75" thickBot="1" x14ac:dyDescent="0.3">
      <c r="B95" s="733"/>
      <c r="C95" s="793"/>
      <c r="D95" s="711"/>
      <c r="E95" s="711"/>
      <c r="F95" s="711"/>
      <c r="G95" s="711"/>
      <c r="H95" s="711"/>
    </row>
    <row r="96" spans="1:23" x14ac:dyDescent="0.25">
      <c r="A96" s="455">
        <v>2</v>
      </c>
      <c r="B96" s="758" t="str">
        <f>HLOOKUP(A96,$H$1:$L$59,2,0)</f>
        <v>CAROLINA</v>
      </c>
      <c r="C96" s="706">
        <f>HLOOKUP(A96,$H$1:$L$59,5,0)</f>
        <v>0.48460087994971718</v>
      </c>
      <c r="D96" s="707">
        <f>HLOOKUP(A96,$H$1:$L$59,18,0)</f>
        <v>9.4760312151616496E-2</v>
      </c>
      <c r="E96" s="707">
        <f>HLOOKUP(A96,$H$1:$L$59,21,0)</f>
        <v>1.0776662950575994E-2</v>
      </c>
      <c r="F96" s="707">
        <f>HLOOKUP(A96,$H$1:$L$59,11,0)</f>
        <v>0.57302118171683392</v>
      </c>
      <c r="G96" s="707">
        <f>HLOOKUP(A96,$H$1:$L$59,31,0)</f>
        <v>0.16202155332590115</v>
      </c>
      <c r="H96" s="708">
        <f>1-F96-G96</f>
        <v>0.2649572649572649</v>
      </c>
    </row>
    <row r="97" spans="1:21" ht="15.75" thickBot="1" x14ac:dyDescent="0.3">
      <c r="B97" s="785"/>
      <c r="C97" s="721">
        <f>HLOOKUP(A96,$H$1:$L$59,35,0)</f>
        <v>0.47820957407182108</v>
      </c>
      <c r="D97" s="722">
        <f>HLOOKUP(A96,$H$1:$L$59,46,0)</f>
        <v>0.18825762799213666</v>
      </c>
      <c r="E97" s="722">
        <f>HLOOKUP(A96,$H$1:$L$59,49,0)</f>
        <v>0.145894041712675</v>
      </c>
      <c r="F97" s="722">
        <f>HLOOKUP(A96,$H$1:$L$59,41,0)</f>
        <v>0.63966475385992039</v>
      </c>
      <c r="G97" s="722">
        <f>HLOOKUP(A96,$H$1:$L$59,59,0)</f>
        <v>0.26256669743396688</v>
      </c>
      <c r="H97" s="723">
        <f>1-F97-G97</f>
        <v>9.7768548706112735E-2</v>
      </c>
      <c r="L97" s="455">
        <v>6</v>
      </c>
      <c r="M97" s="455">
        <v>5</v>
      </c>
      <c r="N97" s="455"/>
      <c r="O97" s="455">
        <v>28</v>
      </c>
      <c r="P97" s="455">
        <v>29</v>
      </c>
      <c r="Q97" s="455">
        <v>27</v>
      </c>
      <c r="R97" s="455"/>
      <c r="S97" s="455">
        <v>26</v>
      </c>
      <c r="T97" s="455">
        <v>24</v>
      </c>
      <c r="U97" s="455">
        <v>25</v>
      </c>
    </row>
    <row r="98" spans="1:21" ht="15.75" thickBot="1" x14ac:dyDescent="0.3">
      <c r="B98" s="733"/>
      <c r="C98" s="793"/>
      <c r="D98" s="711"/>
      <c r="E98" s="711"/>
      <c r="F98" s="711"/>
      <c r="G98" s="711"/>
      <c r="H98" s="711"/>
    </row>
    <row r="99" spans="1:21" x14ac:dyDescent="0.25">
      <c r="A99" s="455">
        <v>1</v>
      </c>
      <c r="B99" s="758" t="str">
        <f>HLOOKUP(A99,$H$1:$L$59,2,0)</f>
        <v>TEXAS</v>
      </c>
      <c r="C99" s="706">
        <f>HLOOKUP(A99,$H$1:$L$59,5,0)</f>
        <v>0.49325931800158607</v>
      </c>
      <c r="D99" s="707">
        <f>HLOOKUP(A99,$H$1:$L$59,18,0)</f>
        <v>9.5063025210084029E-2</v>
      </c>
      <c r="E99" s="707">
        <f>HLOOKUP(A99,$H$1:$L$59,21,0)</f>
        <v>0.20273109243697479</v>
      </c>
      <c r="F99" s="707">
        <f>HLOOKUP(A99,$H$1:$L$59,11,0)</f>
        <v>0.65336134453781514</v>
      </c>
      <c r="G99" s="707">
        <f>HLOOKUP(A99,$H$1:$L$59,31,0)</f>
        <v>0.15336134453781514</v>
      </c>
      <c r="H99" s="708">
        <f>1-F99-G99</f>
        <v>0.19327731092436973</v>
      </c>
    </row>
    <row r="100" spans="1:21" ht="15.75" thickBot="1" x14ac:dyDescent="0.3">
      <c r="B100" s="785"/>
      <c r="C100" s="721">
        <f>HLOOKUP(A99,$H$1:$L$59,35,0)</f>
        <v>0.41745724918766436</v>
      </c>
      <c r="D100" s="722">
        <f>HLOOKUP(A99,$H$1:$L$59,46,0)</f>
        <v>0.12330668717192918</v>
      </c>
      <c r="E100" s="722">
        <f>HLOOKUP(A99,$H$1:$L$59,49,0)</f>
        <v>0.17828044150393288</v>
      </c>
      <c r="F100" s="722">
        <f>HLOOKUP(A99,$H$1:$L$59,41,0)</f>
        <v>0.5438117360588246</v>
      </c>
      <c r="G100" s="722">
        <f>HLOOKUP(A99,$H$1:$L$59,59,0)</f>
        <v>0.188439303889058</v>
      </c>
      <c r="H100" s="723">
        <f>1-F100-G100</f>
        <v>0.2677489600521174</v>
      </c>
    </row>
    <row r="101" spans="1:21" ht="15.75" thickBot="1" x14ac:dyDescent="0.3">
      <c r="B101" s="733"/>
      <c r="C101" s="671"/>
      <c r="D101" s="711"/>
      <c r="E101" s="719"/>
      <c r="F101" s="734"/>
      <c r="G101" s="719"/>
      <c r="H101" s="719"/>
    </row>
    <row r="102" spans="1:21" x14ac:dyDescent="0.25">
      <c r="B102" s="800" t="s">
        <v>229</v>
      </c>
      <c r="C102" s="801">
        <f>S5</f>
        <v>0.42402227872623804</v>
      </c>
      <c r="D102" s="802">
        <f>S18</f>
        <v>9.5162370271175092E-2</v>
      </c>
      <c r="E102" s="802">
        <f>S21</f>
        <v>8.8299296953465015E-2</v>
      </c>
      <c r="F102" s="802">
        <f>S11</f>
        <v>0.58620689655172409</v>
      </c>
      <c r="G102" s="802">
        <f>S31</f>
        <v>0.15977569467693337</v>
      </c>
      <c r="H102" s="803">
        <f>1-F102-G102</f>
        <v>0.25401740877134255</v>
      </c>
    </row>
    <row r="103" spans="1:21" ht="15.75" thickBot="1" x14ac:dyDescent="0.3">
      <c r="B103" s="804"/>
      <c r="C103" s="805">
        <f>S35</f>
        <v>0.44682893594994599</v>
      </c>
      <c r="D103" s="806">
        <f>S46</f>
        <v>0.15415293371250222</v>
      </c>
      <c r="E103" s="806">
        <f>S49</f>
        <v>0.18664701630526484</v>
      </c>
      <c r="F103" s="806">
        <f>S41</f>
        <v>0.60347573816790856</v>
      </c>
      <c r="G103" s="806">
        <f>S59</f>
        <v>0.22287196841418824</v>
      </c>
      <c r="H103" s="807">
        <f>1-F103-G103</f>
        <v>0.1736522934179032</v>
      </c>
    </row>
    <row r="104" spans="1:21" ht="15.75" thickBot="1" x14ac:dyDescent="0.3">
      <c r="B104" s="782"/>
      <c r="C104" s="783"/>
      <c r="D104" s="784"/>
      <c r="E104" s="784"/>
      <c r="F104" s="784"/>
      <c r="G104" s="784"/>
      <c r="H104" s="784"/>
    </row>
    <row r="105" spans="1:21" x14ac:dyDescent="0.25">
      <c r="A105" s="455">
        <v>5</v>
      </c>
      <c r="B105" s="770" t="str">
        <f>HLOOKUP(A105,$M$1:$Q$59,2,0)</f>
        <v>LIBERTY ISLAND</v>
      </c>
      <c r="C105" s="706">
        <f>HLOOKUP(A105,$M$1:$Q$59,5,0)</f>
        <v>0.71196754563894527</v>
      </c>
      <c r="D105" s="707">
        <f>HLOOKUP(A105,$M$1:$Q$59,18,0)</f>
        <v>7.43801652892562E-2</v>
      </c>
      <c r="E105" s="707">
        <f>HLOOKUP(A105,$M$1:$Q$59,21,0)</f>
        <v>3.7565740045078885E-2</v>
      </c>
      <c r="F105" s="707">
        <f>HLOOKUP(A105,$M$1:$Q$59,11,0)</f>
        <v>0.79113448534936137</v>
      </c>
      <c r="G105" s="707">
        <f>HLOOKUP(A105,$M$1:$Q$59,31,0)</f>
        <v>0.18482344102178813</v>
      </c>
      <c r="H105" s="708">
        <f>1-F105-G105</f>
        <v>2.4042073628850497E-2</v>
      </c>
    </row>
    <row r="106" spans="1:21" ht="15.75" thickBot="1" x14ac:dyDescent="0.3">
      <c r="B106" s="808"/>
      <c r="C106" s="721">
        <f>HLOOKUP(A105,$M$1:$Q$59,35,0)</f>
        <v>0.73294089558080344</v>
      </c>
      <c r="D106" s="722">
        <f>HLOOKUP(A105,$M$1:$Q$59,46,0)</f>
        <v>8.1808703722881182E-2</v>
      </c>
      <c r="E106" s="722">
        <f>HLOOKUP(A105,$M$1:$Q$59,49,0)</f>
        <v>4.8212088391532314E-2</v>
      </c>
      <c r="F106" s="722">
        <f>HLOOKUP(A105,$M$1:$Q$59,41,0)</f>
        <v>0.82822913008710586</v>
      </c>
      <c r="G106" s="722">
        <f>HLOOKUP(A105,$M$1:$Q$59,59,0)</f>
        <v>0.12605131766878122</v>
      </c>
      <c r="H106" s="723">
        <f>1-F106-G106</f>
        <v>4.5719552244112921E-2</v>
      </c>
    </row>
    <row r="107" spans="1:21" ht="15.75" thickBot="1" x14ac:dyDescent="0.3">
      <c r="B107" s="733"/>
      <c r="C107" s="711"/>
      <c r="D107" s="711"/>
      <c r="E107" s="711"/>
      <c r="F107" s="711"/>
      <c r="G107" s="711"/>
      <c r="H107" s="711"/>
    </row>
    <row r="108" spans="1:21" x14ac:dyDescent="0.25">
      <c r="A108" s="455">
        <v>4</v>
      </c>
      <c r="B108" s="770" t="str">
        <f>HLOOKUP(A108,$M$1:$Q$59,2,0)</f>
        <v>PADRE ISLAND</v>
      </c>
      <c r="C108" s="706">
        <f>HLOOKUP(A108,$M$1:$Q$59,5,0)</f>
        <v>0.73426183844011139</v>
      </c>
      <c r="D108" s="707">
        <f>HLOOKUP(A108,$M$1:$Q$59,18,0)</f>
        <v>2.9084687767322499E-2</v>
      </c>
      <c r="E108" s="707">
        <f>HLOOKUP(A108,$M$1:$Q$59,21,0)</f>
        <v>9.1317365269461076E-2</v>
      </c>
      <c r="F108" s="707">
        <f>HLOOKUP(A108,$M$1:$Q$59,11,0)</f>
        <v>0.84559452523524381</v>
      </c>
      <c r="G108" s="707">
        <f>HLOOKUP(A108,$M$1:$Q$59,31,0)</f>
        <v>4.81180496150556E-2</v>
      </c>
      <c r="H108" s="708">
        <f>1-F108-G108</f>
        <v>0.10628742514970059</v>
      </c>
    </row>
    <row r="109" spans="1:21" ht="15.75" thickBot="1" x14ac:dyDescent="0.3">
      <c r="B109" s="808"/>
      <c r="C109" s="721">
        <f>HLOOKUP(A108,$M$1:$Q$59,35,0)</f>
        <v>0.77115112442543632</v>
      </c>
      <c r="D109" s="722">
        <f>HLOOKUP(A108,$M$1:$Q$59,46,0)</f>
        <v>4.0643923143776642E-2</v>
      </c>
      <c r="E109" s="722">
        <f>HLOOKUP(A108,$M$1:$Q$59,49,0)</f>
        <v>5.8482874613899165E-2</v>
      </c>
      <c r="F109" s="722">
        <f>HLOOKUP(A108,$M$1:$Q$59,41,0)</f>
        <v>0.84896465703963619</v>
      </c>
      <c r="G109" s="722">
        <f>HLOOKUP(A108,$M$1:$Q$59,59,0)</f>
        <v>6.755666274377306E-2</v>
      </c>
      <c r="H109" s="723">
        <f>1-F109-G109</f>
        <v>8.3478680216590745E-2</v>
      </c>
    </row>
    <row r="110" spans="1:21" ht="15.75" thickBot="1" x14ac:dyDescent="0.3">
      <c r="B110" s="733"/>
      <c r="C110" s="711"/>
      <c r="D110" s="711"/>
      <c r="E110" s="711"/>
      <c r="F110" s="711"/>
      <c r="G110" s="711"/>
      <c r="H110" s="711"/>
    </row>
    <row r="111" spans="1:21" x14ac:dyDescent="0.25">
      <c r="A111" s="455">
        <v>3</v>
      </c>
      <c r="B111" s="770" t="str">
        <f>HLOOKUP(A111,$M$1:$Q$59,2,0)</f>
        <v>TERRAPIN ISLAND</v>
      </c>
      <c r="C111" s="706">
        <f>HLOOKUP(A111,$M$1:$Q$59,5,0)</f>
        <v>0.75446339017051156</v>
      </c>
      <c r="D111" s="707">
        <f>HLOOKUP(A111,$M$1:$Q$59,18,0)</f>
        <v>1.6468435498627629E-2</v>
      </c>
      <c r="E111" s="707">
        <f>HLOOKUP(A111,$M$1:$Q$59,21,0)</f>
        <v>0.12374199451052149</v>
      </c>
      <c r="F111" s="707">
        <f>HLOOKUP(A111,$M$1:$Q$59,11,0)</f>
        <v>0.86024702653247942</v>
      </c>
      <c r="G111" s="707">
        <f>HLOOKUP(A111,$M$1:$Q$59,31,0)</f>
        <v>5.2150045745654162E-2</v>
      </c>
      <c r="H111" s="708">
        <f>1-F111-G111</f>
        <v>8.7602927721866425E-2</v>
      </c>
    </row>
    <row r="112" spans="1:21" ht="15.75" thickBot="1" x14ac:dyDescent="0.3">
      <c r="B112" s="808"/>
      <c r="C112" s="721">
        <f>HLOOKUP(A111,$M$1:$Q$59,35,0)</f>
        <v>0.83106801424565768</v>
      </c>
      <c r="D112" s="722">
        <f>HLOOKUP(A111,$M$1:$Q$59,46,0)</f>
        <v>4.8043329063147747E-2</v>
      </c>
      <c r="E112" s="722">
        <f>HLOOKUP(A111,$M$1:$Q$59,49,0)</f>
        <v>2.066529151409572E-2</v>
      </c>
      <c r="F112" s="722">
        <f>HLOOKUP(A111,$M$1:$Q$59,41,0)</f>
        <v>0.88816955111034579</v>
      </c>
      <c r="G112" s="722">
        <f>HLOOKUP(A111,$M$1:$Q$59,59,0)</f>
        <v>7.4250757000944995E-2</v>
      </c>
      <c r="H112" s="723">
        <f>1-F112-G112</f>
        <v>3.7579691888709216E-2</v>
      </c>
    </row>
    <row r="113" spans="1:14" ht="15.75" thickBot="1" x14ac:dyDescent="0.3">
      <c r="B113" s="733"/>
      <c r="C113" s="711"/>
      <c r="D113" s="711"/>
      <c r="E113" s="711"/>
      <c r="F113" s="711"/>
      <c r="G113" s="711"/>
      <c r="H113" s="711"/>
    </row>
    <row r="114" spans="1:14" x14ac:dyDescent="0.25">
      <c r="A114" s="455">
        <v>2</v>
      </c>
      <c r="B114" s="770" t="str">
        <f>HLOOKUP(A114,$M$1:$Q$59,2,0)</f>
        <v>ELLIS ISLAND</v>
      </c>
      <c r="C114" s="706">
        <f>HLOOKUP(A114,$M$1:$Q$59,5,0)</f>
        <v>0.7678606001936108</v>
      </c>
      <c r="D114" s="707">
        <f>HLOOKUP(A114,$M$1:$Q$59,18,0)</f>
        <v>0</v>
      </c>
      <c r="E114" s="707">
        <f>HLOOKUP(A114,$M$1:$Q$59,21,0)</f>
        <v>5.7968045882834905E-2</v>
      </c>
      <c r="F114" s="707">
        <f>HLOOKUP(A114,$M$1:$Q$59,11,0)</f>
        <v>0.81237197869725519</v>
      </c>
      <c r="G114" s="707">
        <f>HLOOKUP(A114,$M$1:$Q$59,31,0)</f>
        <v>4.506349856616141E-2</v>
      </c>
      <c r="H114" s="708">
        <f>1-F114-G114</f>
        <v>0.1425645227365834</v>
      </c>
    </row>
    <row r="115" spans="1:14" ht="15.75" thickBot="1" x14ac:dyDescent="0.3">
      <c r="B115" s="808"/>
      <c r="C115" s="721">
        <f>HLOOKUP(A114,$M$1:$Q$59,35,0)</f>
        <v>0.71944746763382483</v>
      </c>
      <c r="D115" s="722">
        <f>HLOOKUP(A114,$M$1:$Q$59,46,0)</f>
        <v>5.6931651831985217E-2</v>
      </c>
      <c r="E115" s="722">
        <f>HLOOKUP(A114,$M$1:$Q$59,49,0)</f>
        <v>7.3655729428232564E-2</v>
      </c>
      <c r="F115" s="722">
        <f>HLOOKUP(A114,$M$1:$Q$59,41,0)</f>
        <v>0.81339822838642128</v>
      </c>
      <c r="G115" s="722">
        <f>HLOOKUP(A114,$M$1:$Q$59,59,0)</f>
        <v>0.10418848237468881</v>
      </c>
      <c r="H115" s="723">
        <f>1-F115-G115</f>
        <v>8.2413289238889909E-2</v>
      </c>
    </row>
    <row r="116" spans="1:14" ht="15.75" thickBot="1" x14ac:dyDescent="0.3">
      <c r="B116" s="733"/>
      <c r="C116" s="711"/>
      <c r="D116" s="711"/>
      <c r="E116" s="711"/>
      <c r="F116" s="711"/>
      <c r="G116" s="711"/>
      <c r="H116" s="711"/>
    </row>
    <row r="117" spans="1:14" x14ac:dyDescent="0.25">
      <c r="A117" s="455">
        <v>1</v>
      </c>
      <c r="B117" s="770" t="str">
        <f>HLOOKUP(A117,$M$1:$Q$59,2,0)</f>
        <v>DODGE ISLAND</v>
      </c>
      <c r="C117" s="706">
        <f>HLOOKUP(A117,$M$1:$Q$59,5,0)</f>
        <v>0.76865988125530105</v>
      </c>
      <c r="D117" s="707">
        <f>HLOOKUP(A117,$M$1:$Q$59,18,0)</f>
        <v>1.5673236760864403E-2</v>
      </c>
      <c r="E117" s="707">
        <f>HLOOKUP(A117,$M$1:$Q$59,21,0)</f>
        <v>9.7126573260508192E-2</v>
      </c>
      <c r="F117" s="707">
        <f>HLOOKUP(A117,$M$1:$Q$59,11,0)</f>
        <v>0.86084065542626453</v>
      </c>
      <c r="G117" s="707">
        <f>HLOOKUP(A117,$M$1:$Q$59,31,0)</f>
        <v>4.5594870577060083E-2</v>
      </c>
      <c r="H117" s="708">
        <f>1-F117-G117</f>
        <v>9.356447399667539E-2</v>
      </c>
    </row>
    <row r="118" spans="1:14" ht="15.75" thickBot="1" x14ac:dyDescent="0.3">
      <c r="B118" s="808"/>
      <c r="C118" s="721">
        <f>HLOOKUP(A117,$M$1:$Q$59,35,0)</f>
        <v>0.76065529224188488</v>
      </c>
      <c r="D118" s="722">
        <f>HLOOKUP(A117,$M$1:$Q$59,46,0)</f>
        <v>4.6629900069187082E-2</v>
      </c>
      <c r="E118" s="722">
        <f>HLOOKUP(A117,$M$1:$Q$59,49,0)</f>
        <v>5.6114277897124976E-2</v>
      </c>
      <c r="F118" s="722">
        <f>HLOOKUP(A117,$M$1:$Q$59,41,0)</f>
        <v>0.83908445482351257</v>
      </c>
      <c r="G118" s="722">
        <f>HLOOKUP(A117,$M$1:$Q$59,59,0)</f>
        <v>7.0894764845709252E-2</v>
      </c>
      <c r="H118" s="723">
        <f>1-F118-G118</f>
        <v>9.0020780330778177E-2</v>
      </c>
    </row>
    <row r="119" spans="1:14" ht="15.75" thickBot="1" x14ac:dyDescent="0.3">
      <c r="B119" s="733"/>
      <c r="C119" s="711"/>
      <c r="D119" s="711"/>
      <c r="E119" s="711"/>
      <c r="F119" s="711"/>
      <c r="G119" s="711"/>
      <c r="H119" s="711"/>
    </row>
    <row r="120" spans="1:14" x14ac:dyDescent="0.25">
      <c r="B120" s="809" t="s">
        <v>230</v>
      </c>
      <c r="C120" s="810">
        <f>T5</f>
        <v>0.75283018867924534</v>
      </c>
      <c r="D120" s="811">
        <f>T18</f>
        <v>1.9155710764174199E-2</v>
      </c>
      <c r="E120" s="811">
        <f>T21</f>
        <v>8.781840591618735E-2</v>
      </c>
      <c r="F120" s="811">
        <f>T11</f>
        <v>0.84012941659819229</v>
      </c>
      <c r="G120" s="811">
        <f>T31</f>
        <v>5.7056285949055055E-2</v>
      </c>
      <c r="H120" s="812">
        <f>1-F120-G120</f>
        <v>0.10281429745275265</v>
      </c>
      <c r="J120" s="368">
        <v>5</v>
      </c>
      <c r="K120" s="368">
        <v>18</v>
      </c>
      <c r="L120" s="368">
        <v>21</v>
      </c>
      <c r="M120" s="368">
        <v>11</v>
      </c>
      <c r="N120" s="368">
        <v>31</v>
      </c>
    </row>
    <row r="121" spans="1:14" ht="15.75" thickBot="1" x14ac:dyDescent="0.3">
      <c r="B121" s="813"/>
      <c r="C121" s="814">
        <f>T35</f>
        <v>0.76951427976625741</v>
      </c>
      <c r="D121" s="815">
        <f>T46</f>
        <v>5.4067820237058646E-2</v>
      </c>
      <c r="E121" s="815">
        <f>T49</f>
        <v>4.8038245750792928E-2</v>
      </c>
      <c r="F121" s="815">
        <f>T41</f>
        <v>0.84846479268167529</v>
      </c>
      <c r="G121" s="815">
        <f>T59</f>
        <v>8.5663404225079967E-2</v>
      </c>
      <c r="H121" s="816">
        <f>1-F121-G121</f>
        <v>6.5871803093244738E-2</v>
      </c>
      <c r="J121" s="368">
        <v>35</v>
      </c>
      <c r="K121" s="368">
        <v>46</v>
      </c>
      <c r="L121" s="368">
        <v>49</v>
      </c>
      <c r="M121" s="368">
        <v>41</v>
      </c>
      <c r="N121" s="368">
        <v>59</v>
      </c>
    </row>
    <row r="122" spans="1:14" ht="15.75" thickBot="1" x14ac:dyDescent="0.3">
      <c r="B122" s="782"/>
      <c r="C122" s="817"/>
      <c r="D122" s="817"/>
      <c r="E122" s="817"/>
      <c r="F122" s="817"/>
      <c r="G122" s="817"/>
      <c r="H122" s="817"/>
    </row>
    <row r="123" spans="1:14" x14ac:dyDescent="0.25">
      <c r="B123" s="818" t="s">
        <v>293</v>
      </c>
      <c r="C123" s="819">
        <f>U5</f>
        <v>0.56941265552668263</v>
      </c>
      <c r="D123" s="820">
        <f>U18</f>
        <v>6.312862012002593E-2</v>
      </c>
      <c r="E123" s="820">
        <f>U21</f>
        <v>8.7008343265792612E-2</v>
      </c>
      <c r="F123" s="820">
        <f>U11</f>
        <v>0.6918846580097443</v>
      </c>
      <c r="G123" s="820">
        <f>U31</f>
        <v>0.11655479580954771</v>
      </c>
      <c r="H123" s="821">
        <f>1-F123-G123</f>
        <v>0.191560546180708</v>
      </c>
    </row>
    <row r="124" spans="1:14" ht="15.75" thickBot="1" x14ac:dyDescent="0.3">
      <c r="B124" s="822"/>
      <c r="C124" s="823">
        <f>U35</f>
        <v>0.59056154641475123</v>
      </c>
      <c r="D124" s="824">
        <f>U46</f>
        <v>9.4921864054479124E-2</v>
      </c>
      <c r="E124" s="824">
        <f>U49</f>
        <v>9.4906217425623954E-2</v>
      </c>
      <c r="F124" s="824">
        <f>U41</f>
        <v>0.70478796441417713</v>
      </c>
      <c r="G124" s="824">
        <f>U59</f>
        <v>0.14533000378268707</v>
      </c>
      <c r="H124" s="825">
        <f>1-F124-G124</f>
        <v>0.14988203180313581</v>
      </c>
    </row>
    <row r="126" spans="1:14" ht="15.75" thickBot="1" x14ac:dyDescent="0.3"/>
    <row r="127" spans="1:14" x14ac:dyDescent="0.25">
      <c r="A127" s="455">
        <v>2</v>
      </c>
      <c r="B127" s="1136" t="str">
        <f>HLOOKUP(A127,$W$1:$X$59,2,0)</f>
        <v>SANDPIPER</v>
      </c>
      <c r="C127" s="706">
        <f>HLOOKUP(A127,$W$1:$X$59,5,0)</f>
        <v>0.54437500000000005</v>
      </c>
      <c r="D127" s="707">
        <f>HLOOKUP(A127,$W$1:$X$59,18,0)</f>
        <v>6.0967528164347251E-2</v>
      </c>
      <c r="E127" s="707">
        <f>HLOOKUP(A127,$W$1:$X$59,21,0)</f>
        <v>0</v>
      </c>
      <c r="F127" s="707">
        <f>HLOOKUP(A127,$W$1:$X$59,11,0)</f>
        <v>0.57720344599072237</v>
      </c>
      <c r="G127" s="707">
        <f>HLOOKUP(A127,$W$1:$X$59,31,0)</f>
        <v>0</v>
      </c>
      <c r="H127" s="708">
        <f>1-F127-G127</f>
        <v>0.42279655400927763</v>
      </c>
    </row>
    <row r="128" spans="1:14" ht="15.75" thickBot="1" x14ac:dyDescent="0.3">
      <c r="B128" s="1137"/>
      <c r="C128" s="721">
        <f>HLOOKUP(A127,$W$1:$X$59,35,0)</f>
        <v>0.55506457007478982</v>
      </c>
      <c r="D128" s="722">
        <f>HLOOKUP(A127,$W$1:$X$59,46,0)</f>
        <v>9.6305234729644321E-2</v>
      </c>
      <c r="E128" s="722">
        <f>HLOOKUP(A127,$W$1:$X$59,49,0)</f>
        <v>4.1027409067402175E-2</v>
      </c>
      <c r="F128" s="722">
        <f>HLOOKUP(A127,$W$1:$X$59,41,0)</f>
        <v>0.68659857495834054</v>
      </c>
      <c r="G128" s="722">
        <f>HLOOKUP(A127,$W$1:$X$59,59,0)</f>
        <v>6.755666274377306E-2</v>
      </c>
      <c r="H128" s="723">
        <f>1-F128-G128</f>
        <v>0.2458447622978864</v>
      </c>
    </row>
    <row r="129" spans="1:14" ht="15.75" thickBot="1" x14ac:dyDescent="0.3">
      <c r="B129" s="733"/>
      <c r="C129" s="793"/>
      <c r="D129" s="711"/>
      <c r="E129" s="711"/>
      <c r="F129" s="711"/>
      <c r="G129" s="711"/>
      <c r="H129" s="711"/>
    </row>
    <row r="130" spans="1:14" x14ac:dyDescent="0.25">
      <c r="A130" s="455">
        <v>1</v>
      </c>
      <c r="B130" s="1136" t="str">
        <f>HLOOKUP(A130,$W$1:$X$59,2,0)</f>
        <v>IOWA</v>
      </c>
      <c r="C130" s="706">
        <f>HLOOKUP(A130,$W$1:$X$59,5,0)</f>
        <v>0.69804287045666358</v>
      </c>
      <c r="D130" s="707">
        <f>HLOOKUP(A130,$W$1:$X$59,18,0)</f>
        <v>0</v>
      </c>
      <c r="E130" s="707">
        <f>HLOOKUP(A130,$W$1:$X$59,21,0)</f>
        <v>0</v>
      </c>
      <c r="F130" s="707">
        <f>HLOOKUP(A130,$W$1:$X$59,11,0)</f>
        <v>0.69804287045666358</v>
      </c>
      <c r="G130" s="707">
        <f>HLOOKUP(A130,$W$1:$X$59,31,0)</f>
        <v>0</v>
      </c>
      <c r="H130" s="708">
        <f>1-F130-G130</f>
        <v>0.30195712954333642</v>
      </c>
    </row>
    <row r="131" spans="1:14" ht="15.75" thickBot="1" x14ac:dyDescent="0.3">
      <c r="B131" s="1137"/>
      <c r="C131" s="721">
        <f>HLOOKUP(A130,$W$1:$X$59,35,0)</f>
        <v>0.49671292385164567</v>
      </c>
      <c r="D131" s="722">
        <f>HLOOKUP(A130,$W$1:$X$59,46,0)</f>
        <v>4.0369731054067597E-2</v>
      </c>
      <c r="E131" s="722">
        <f>HLOOKUP(A130,$W$1:$X$59,49,0)</f>
        <v>3.0931566345564897E-2</v>
      </c>
      <c r="F131" s="722">
        <f>HLOOKUP(A130,$W$1:$X$59,41,0)</f>
        <v>0.55656518551515488</v>
      </c>
      <c r="G131" s="722">
        <f>HLOOKUP(A130,$W$1:$X$59,59,0)</f>
        <v>7.0894764845709252E-2</v>
      </c>
      <c r="H131" s="723">
        <f>1-F131-G131</f>
        <v>0.3725400496391359</v>
      </c>
    </row>
    <row r="132" spans="1:14" ht="15.75" thickBot="1" x14ac:dyDescent="0.3">
      <c r="B132" s="733"/>
      <c r="C132" s="1038"/>
      <c r="D132" s="711"/>
      <c r="E132" s="719"/>
      <c r="F132" s="734"/>
      <c r="G132" s="719"/>
      <c r="H132" s="719"/>
    </row>
    <row r="133" spans="1:14" x14ac:dyDescent="0.25">
      <c r="B133" s="1138" t="s">
        <v>350</v>
      </c>
      <c r="C133" s="1139">
        <f>Y5</f>
        <v>0.60606060606060608</v>
      </c>
      <c r="D133" s="1140">
        <f>Y18</f>
        <v>3.5631293570875293E-2</v>
      </c>
      <c r="E133" s="1140">
        <f>Y21</f>
        <v>0</v>
      </c>
      <c r="F133" s="1140">
        <f>Y11</f>
        <v>0.62742060418280399</v>
      </c>
      <c r="G133" s="1140">
        <f>Y31</f>
        <v>0</v>
      </c>
      <c r="H133" s="1141">
        <f>1-F133-G133</f>
        <v>0.37257939581719601</v>
      </c>
      <c r="J133" s="368">
        <v>5</v>
      </c>
      <c r="K133" s="368">
        <v>18</v>
      </c>
      <c r="L133" s="368">
        <v>21</v>
      </c>
      <c r="M133" s="368">
        <v>11</v>
      </c>
      <c r="N133" s="368">
        <v>31</v>
      </c>
    </row>
    <row r="134" spans="1:14" ht="15.75" thickBot="1" x14ac:dyDescent="0.3">
      <c r="B134" s="1142"/>
      <c r="C134" s="1143">
        <f>Y35</f>
        <v>0.51704763138156362</v>
      </c>
      <c r="D134" s="1144">
        <f>Y46</f>
        <v>5.8626057275745019E-2</v>
      </c>
      <c r="E134" s="1144">
        <f>Y49</f>
        <v>3.4226664916261883E-2</v>
      </c>
      <c r="F134" s="1144">
        <f>Y41</f>
        <v>0.59900570756987548</v>
      </c>
      <c r="G134" s="1144">
        <f>Y59</f>
        <v>6.4552427748916938E-2</v>
      </c>
      <c r="H134" s="1145">
        <f>1-F134-G134</f>
        <v>0.33644186468120757</v>
      </c>
      <c r="J134" s="368">
        <v>35</v>
      </c>
      <c r="K134" s="368">
        <v>46</v>
      </c>
      <c r="L134" s="368">
        <v>49</v>
      </c>
      <c r="M134" s="368">
        <v>41</v>
      </c>
      <c r="N134" s="368">
        <v>59</v>
      </c>
    </row>
    <row r="135" spans="1:14" x14ac:dyDescent="0.25">
      <c r="B135" s="782"/>
      <c r="C135" s="783"/>
      <c r="D135" s="784"/>
      <c r="E135" s="784"/>
      <c r="F135" s="784"/>
      <c r="G135" s="784"/>
      <c r="H135" s="784"/>
    </row>
  </sheetData>
  <mergeCells count="15">
    <mergeCell ref="B63:H63"/>
    <mergeCell ref="K63:U63"/>
    <mergeCell ref="B64:H64"/>
    <mergeCell ref="K64:U64"/>
    <mergeCell ref="C66:C67"/>
    <mergeCell ref="D66:D67"/>
    <mergeCell ref="E66:E67"/>
    <mergeCell ref="F66:F67"/>
    <mergeCell ref="G66:G67"/>
    <mergeCell ref="H66:H67"/>
    <mergeCell ref="K66:K67"/>
    <mergeCell ref="L66:L67"/>
    <mergeCell ref="M66:M67"/>
    <mergeCell ref="O66:Q66"/>
    <mergeCell ref="S66:U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Data Entry</vt:lpstr>
      <vt:lpstr>2022 Results</vt:lpstr>
      <vt:lpstr>2022 Baseline</vt:lpstr>
      <vt:lpstr>2021 Results Q4</vt:lpstr>
      <vt:lpstr>2021 Baseline Q4</vt:lpstr>
      <vt:lpstr>2020 Baseline Q4</vt:lpstr>
      <vt:lpstr>Copy-Paste Monthly Results</vt:lpstr>
      <vt:lpstr>Copy-Paste Baseline</vt:lpstr>
      <vt:lpstr>Data</vt:lpstr>
      <vt:lpstr>Major Mech Charts</vt:lpstr>
      <vt:lpstr>Summary Metrics</vt:lpstr>
      <vt:lpstr>'2020 Baseline Q4'!Print_Area</vt:lpstr>
      <vt:lpstr>'2021 Baseline Q4'!Print_Area</vt:lpstr>
      <vt:lpstr>'2021 Results Q4'!Print_Area</vt:lpstr>
      <vt:lpstr>'2022 Baseline'!Print_Area</vt:lpstr>
      <vt:lpstr>'2022 Results'!Print_Area</vt:lpstr>
      <vt:lpstr>'Summary Metrics'!Print_Area</vt:lpstr>
    </vt:vector>
  </TitlesOfParts>
  <Company>GLDD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Parks, Daniel;Daniel Parks</dc:creator>
  <cp:lastModifiedBy>Parks, Daniel</cp:lastModifiedBy>
  <cp:lastPrinted>2021-12-08T18:07:05Z</cp:lastPrinted>
  <dcterms:created xsi:type="dcterms:W3CDTF">2017-10-10T14:49:15Z</dcterms:created>
  <dcterms:modified xsi:type="dcterms:W3CDTF">2022-11-18T20:30:55Z</dcterms:modified>
</cp:coreProperties>
</file>